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cpe\.vscode\extensions\studia\time_series\lab05\"/>
    </mc:Choice>
  </mc:AlternateContent>
  <xr:revisionPtr revIDLastSave="0" documentId="13_ncr:1_{89E27310-F433-41FB-B2BA-2E8B75F4B289}" xr6:coauthVersionLast="47" xr6:coauthVersionMax="47" xr10:uidLastSave="{00000000-0000-0000-0000-000000000000}"/>
  <bookViews>
    <workbookView xWindow="-108" yWindow="-108" windowWidth="23256" windowHeight="12456" firstSheet="7" activeTab="11" xr2:uid="{2977F778-294C-41E8-84DB-D41E801134F5}"/>
  </bookViews>
  <sheets>
    <sheet name="Grecja dane" sheetId="26" r:id="rId1"/>
    <sheet name="ćw. 1" sheetId="22" r:id="rId2"/>
    <sheet name="ćw. 2" sheetId="23" r:id="rId3"/>
    <sheet name="ćw. 2 - ceny 2015 i 2024" sheetId="24" r:id="rId4"/>
    <sheet name="t.liniowy" sheetId="1" r:id="rId5"/>
    <sheet name="t.kwadratowy" sheetId="10" r:id="rId6"/>
    <sheet name="t.logistyczny" sheetId="11" r:id="rId7"/>
    <sheet name="t.potegowy" sheetId="15" r:id="rId8"/>
    <sheet name="t.wykładniczy" sheetId="17" r:id="rId9"/>
    <sheet name="Gretl - test chowa" sheetId="19" r:id="rId10"/>
    <sheet name="Gretl - sezonowość" sheetId="20" r:id="rId11"/>
    <sheet name="Gretl - &quot;najlepszy&quot; model" sheetId="21" r:id="rId12"/>
    <sheet name="t.potęgowy-analiza danych" sheetId="16" r:id="rId13"/>
    <sheet name="t.wykładniczy-analiza danych" sheetId="18" r:id="rId14"/>
    <sheet name="LOGARYTM NATURALNY OBLICZENIA" sheetId="3" r:id="rId15"/>
  </sheets>
  <externalReferences>
    <externalReference r:id="rId16"/>
  </externalReferences>
  <definedNames>
    <definedName name="solver_adj" localSheetId="3" hidden="1">'ćw. 2 - ceny 2015 i 2024'!$I$82</definedName>
    <definedName name="solver_adj" localSheetId="6" hidden="1">t.logistyczny!$F$6:$F$8</definedName>
    <definedName name="solver_cvg" localSheetId="3" hidden="1">0.0001</definedName>
    <definedName name="solver_cvg" localSheetId="6" hidden="1">0.0001</definedName>
    <definedName name="solver_drv" localSheetId="3" hidden="1">1</definedName>
    <definedName name="solver_drv" localSheetId="6" hidden="1">1</definedName>
    <definedName name="solver_eng" localSheetId="3" hidden="1">1</definedName>
    <definedName name="solver_eng" localSheetId="6" hidden="1">1</definedName>
    <definedName name="solver_est" localSheetId="3" hidden="1">1</definedName>
    <definedName name="solver_est" localSheetId="6" hidden="1">1</definedName>
    <definedName name="solver_itr" localSheetId="3" hidden="1">2147483647</definedName>
    <definedName name="solver_itr" localSheetId="6" hidden="1">2147483647</definedName>
    <definedName name="solver_lhs1" localSheetId="6" hidden="1">t.logistyczny!$F$7</definedName>
    <definedName name="solver_mip" localSheetId="3" hidden="1">2147483647</definedName>
    <definedName name="solver_mip" localSheetId="6" hidden="1">2147483647</definedName>
    <definedName name="solver_mni" localSheetId="3" hidden="1">30</definedName>
    <definedName name="solver_mni" localSheetId="6" hidden="1">30</definedName>
    <definedName name="solver_mrt" localSheetId="3" hidden="1">0.075</definedName>
    <definedName name="solver_mrt" localSheetId="6" hidden="1">0.075</definedName>
    <definedName name="solver_msl" localSheetId="3" hidden="1">2</definedName>
    <definedName name="solver_msl" localSheetId="6" hidden="1">2</definedName>
    <definedName name="solver_neg" localSheetId="3" hidden="1">1</definedName>
    <definedName name="solver_neg" localSheetId="6" hidden="1">1</definedName>
    <definedName name="solver_nod" localSheetId="3" hidden="1">2147483647</definedName>
    <definedName name="solver_nod" localSheetId="6" hidden="1">2147483647</definedName>
    <definedName name="solver_num" localSheetId="3" hidden="1">0</definedName>
    <definedName name="solver_num" localSheetId="6" hidden="1">1</definedName>
    <definedName name="solver_nwt" localSheetId="3" hidden="1">1</definedName>
    <definedName name="solver_nwt" localSheetId="6" hidden="1">1</definedName>
    <definedName name="solver_opt" localSheetId="3" hidden="1">'ćw. 2 - ceny 2015 i 2024'!$M$85</definedName>
    <definedName name="solver_opt" localSheetId="6" hidden="1">t.logistyczny!$I$65</definedName>
    <definedName name="solver_pre" localSheetId="3" hidden="1">0.000001</definedName>
    <definedName name="solver_pre" localSheetId="6" hidden="1">0.000001</definedName>
    <definedName name="solver_rbv" localSheetId="3" hidden="1">1</definedName>
    <definedName name="solver_rbv" localSheetId="6" hidden="1">1</definedName>
    <definedName name="solver_rel1" localSheetId="6" hidden="1">3</definedName>
    <definedName name="solver_rhs1" localSheetId="6" hidden="1">1</definedName>
    <definedName name="solver_rlx" localSheetId="3" hidden="1">2</definedName>
    <definedName name="solver_rlx" localSheetId="6" hidden="1">2</definedName>
    <definedName name="solver_rsd" localSheetId="3" hidden="1">0</definedName>
    <definedName name="solver_rsd" localSheetId="6" hidden="1">0</definedName>
    <definedName name="solver_scl" localSheetId="3" hidden="1">1</definedName>
    <definedName name="solver_scl" localSheetId="6" hidden="1">1</definedName>
    <definedName name="solver_sho" localSheetId="3" hidden="1">2</definedName>
    <definedName name="solver_sho" localSheetId="6" hidden="1">2</definedName>
    <definedName name="solver_ssz" localSheetId="3" hidden="1">100</definedName>
    <definedName name="solver_ssz" localSheetId="6" hidden="1">100</definedName>
    <definedName name="solver_tim" localSheetId="3" hidden="1">2147483647</definedName>
    <definedName name="solver_tim" localSheetId="6" hidden="1">2147483647</definedName>
    <definedName name="solver_tol" localSheetId="3" hidden="1">0.01</definedName>
    <definedName name="solver_tol" localSheetId="6" hidden="1">0.01</definedName>
    <definedName name="solver_typ" localSheetId="3" hidden="1">3</definedName>
    <definedName name="solver_typ" localSheetId="6" hidden="1">2</definedName>
    <definedName name="solver_val" localSheetId="3" hidden="1">0</definedName>
    <definedName name="solver_val" localSheetId="6" hidden="1">0</definedName>
    <definedName name="solver_ver" localSheetId="3" hidden="1">3</definedName>
    <definedName name="solver_ver" localSheetId="6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26" l="1"/>
  <c r="A10" i="26" s="1"/>
  <c r="A14" i="26" s="1"/>
  <c r="A18" i="26" s="1"/>
  <c r="A22" i="26" s="1"/>
  <c r="A26" i="26" s="1"/>
  <c r="A30" i="26" s="1"/>
  <c r="A34" i="26" s="1"/>
  <c r="A38" i="26" s="1"/>
  <c r="A42" i="26" s="1"/>
  <c r="A46" i="26" s="1"/>
  <c r="A50" i="26" s="1"/>
  <c r="A54" i="26" s="1"/>
  <c r="A58" i="26" s="1"/>
  <c r="A62" i="26" s="1"/>
  <c r="A66" i="26" s="1"/>
  <c r="A70" i="26" s="1"/>
  <c r="A74" i="26" s="1"/>
  <c r="A78" i="26" s="1"/>
  <c r="A82" i="26" s="1"/>
  <c r="A86" i="26" s="1"/>
  <c r="A90" i="26" s="1"/>
  <c r="A94" i="26" s="1"/>
  <c r="A98" i="26" s="1"/>
  <c r="A102" i="26" s="1"/>
  <c r="A106" i="26" s="1"/>
  <c r="A110" i="26" s="1"/>
  <c r="A114" i="26" s="1"/>
  <c r="A118" i="26" s="1"/>
  <c r="A122" i="26" s="1"/>
  <c r="A3" i="26"/>
  <c r="A7" i="26" s="1"/>
  <c r="A11" i="26" s="1"/>
  <c r="A15" i="26" s="1"/>
  <c r="A19" i="26" s="1"/>
  <c r="A23" i="26" s="1"/>
  <c r="A27" i="26" s="1"/>
  <c r="A31" i="26" s="1"/>
  <c r="A35" i="26" s="1"/>
  <c r="A39" i="26" s="1"/>
  <c r="A43" i="26" s="1"/>
  <c r="A47" i="26" s="1"/>
  <c r="A51" i="26" s="1"/>
  <c r="A55" i="26" s="1"/>
  <c r="A59" i="26" s="1"/>
  <c r="A63" i="26" s="1"/>
  <c r="A67" i="26" s="1"/>
  <c r="A71" i="26" s="1"/>
  <c r="A75" i="26" s="1"/>
  <c r="A79" i="26" s="1"/>
  <c r="A83" i="26" s="1"/>
  <c r="A87" i="26" s="1"/>
  <c r="A91" i="26" s="1"/>
  <c r="A95" i="26" s="1"/>
  <c r="A99" i="26" s="1"/>
  <c r="A103" i="26" s="1"/>
  <c r="A107" i="26" s="1"/>
  <c r="A111" i="26" s="1"/>
  <c r="A115" i="26" s="1"/>
  <c r="A119" i="26" s="1"/>
  <c r="A123" i="26" s="1"/>
  <c r="A4" i="26" l="1"/>
  <c r="A8" i="26" l="1"/>
  <c r="A12" i="26" s="1"/>
  <c r="A16" i="26" s="1"/>
  <c r="A20" i="26" s="1"/>
  <c r="A24" i="26" s="1"/>
  <c r="A28" i="26" s="1"/>
  <c r="A32" i="26" s="1"/>
  <c r="A36" i="26" s="1"/>
  <c r="A40" i="26" s="1"/>
  <c r="A44" i="26" s="1"/>
  <c r="A48" i="26" s="1"/>
  <c r="A52" i="26" s="1"/>
  <c r="A56" i="26" s="1"/>
  <c r="A60" i="26" s="1"/>
  <c r="A64" i="26" s="1"/>
  <c r="A68" i="26" s="1"/>
  <c r="A72" i="26" s="1"/>
  <c r="A76" i="26" s="1"/>
  <c r="A80" i="26" s="1"/>
  <c r="A84" i="26" s="1"/>
  <c r="A88" i="26" s="1"/>
  <c r="A92" i="26" s="1"/>
  <c r="A96" i="26" s="1"/>
  <c r="A100" i="26" s="1"/>
  <c r="A104" i="26" s="1"/>
  <c r="A108" i="26" s="1"/>
  <c r="A112" i="26" s="1"/>
  <c r="A116" i="26" s="1"/>
  <c r="A120" i="26" s="1"/>
  <c r="A5" i="26"/>
  <c r="A9" i="26" s="1"/>
  <c r="A13" i="26" s="1"/>
  <c r="A17" i="26" s="1"/>
  <c r="A21" i="26" s="1"/>
  <c r="A25" i="26" s="1"/>
  <c r="A29" i="26" s="1"/>
  <c r="A33" i="26" s="1"/>
  <c r="A37" i="26" s="1"/>
  <c r="A41" i="26" s="1"/>
  <c r="A45" i="26" s="1"/>
  <c r="A49" i="26" s="1"/>
  <c r="A53" i="26" s="1"/>
  <c r="A57" i="26" s="1"/>
  <c r="A61" i="26" s="1"/>
  <c r="A65" i="26" s="1"/>
  <c r="A69" i="26" s="1"/>
  <c r="A73" i="26" s="1"/>
  <c r="A77" i="26" s="1"/>
  <c r="A81" i="26" s="1"/>
  <c r="A85" i="26" s="1"/>
  <c r="A89" i="26" s="1"/>
  <c r="A93" i="26" s="1"/>
  <c r="A97" i="26" s="1"/>
  <c r="A101" i="26" s="1"/>
  <c r="A105" i="26" s="1"/>
  <c r="A109" i="26" s="1"/>
  <c r="A113" i="26" s="1"/>
  <c r="A117" i="26" s="1"/>
  <c r="A121" i="26" s="1"/>
  <c r="C123" i="24" l="1"/>
  <c r="C122" i="24"/>
  <c r="F121" i="24"/>
  <c r="S117" i="24" s="1"/>
  <c r="E121" i="24"/>
  <c r="C121" i="24"/>
  <c r="C120" i="24"/>
  <c r="C119" i="24"/>
  <c r="P119" i="24" s="1"/>
  <c r="C118" i="24"/>
  <c r="P117" i="24" s="1"/>
  <c r="P116" i="24" s="1"/>
  <c r="P115" i="24" s="1"/>
  <c r="P114" i="24" s="1"/>
  <c r="E117" i="24"/>
  <c r="C117" i="24"/>
  <c r="C116" i="24"/>
  <c r="C115" i="24"/>
  <c r="C114" i="24"/>
  <c r="E113" i="24"/>
  <c r="C113" i="24"/>
  <c r="C112" i="24"/>
  <c r="C111" i="24"/>
  <c r="C110" i="24"/>
  <c r="E109" i="24"/>
  <c r="C109" i="24"/>
  <c r="C108" i="24"/>
  <c r="C107" i="24"/>
  <c r="C106" i="24"/>
  <c r="E105" i="24"/>
  <c r="C105" i="24"/>
  <c r="C104" i="24"/>
  <c r="C103" i="24"/>
  <c r="C102" i="24"/>
  <c r="E101" i="24"/>
  <c r="C101" i="24"/>
  <c r="C100" i="24"/>
  <c r="C99" i="24"/>
  <c r="C98" i="24"/>
  <c r="E97" i="24"/>
  <c r="C97" i="24"/>
  <c r="C96" i="24"/>
  <c r="C95" i="24"/>
  <c r="C94" i="24"/>
  <c r="E93" i="24"/>
  <c r="C93" i="24"/>
  <c r="C92" i="24"/>
  <c r="C91" i="24"/>
  <c r="C90" i="24"/>
  <c r="E89" i="24"/>
  <c r="C89" i="24"/>
  <c r="C88" i="24"/>
  <c r="C87" i="24"/>
  <c r="C86" i="24"/>
  <c r="F85" i="24"/>
  <c r="E85" i="24"/>
  <c r="C85" i="24"/>
  <c r="C84" i="24"/>
  <c r="I83" i="24"/>
  <c r="I84" i="24" s="1"/>
  <c r="I85" i="24" s="1"/>
  <c r="I86" i="24" s="1"/>
  <c r="C83" i="24"/>
  <c r="C82" i="24"/>
  <c r="L81" i="24"/>
  <c r="L77" i="24" s="1"/>
  <c r="L73" i="24" s="1"/>
  <c r="L69" i="24" s="1"/>
  <c r="L65" i="24" s="1"/>
  <c r="L61" i="24" s="1"/>
  <c r="L57" i="24" s="1"/>
  <c r="L53" i="24" s="1"/>
  <c r="L49" i="24" s="1"/>
  <c r="L45" i="24" s="1"/>
  <c r="L41" i="24" s="1"/>
  <c r="L37" i="24" s="1"/>
  <c r="L33" i="24" s="1"/>
  <c r="L29" i="24" s="1"/>
  <c r="L25" i="24" s="1"/>
  <c r="L21" i="24" s="1"/>
  <c r="L17" i="24" s="1"/>
  <c r="L13" i="24" s="1"/>
  <c r="L9" i="24" s="1"/>
  <c r="I81" i="24"/>
  <c r="E81" i="24"/>
  <c r="C81" i="24"/>
  <c r="I80" i="24"/>
  <c r="I79" i="24" s="1"/>
  <c r="I78" i="24" s="1"/>
  <c r="K81" i="24" s="1"/>
  <c r="M81" i="24" s="1"/>
  <c r="C80" i="24"/>
  <c r="C79" i="24"/>
  <c r="C78" i="24"/>
  <c r="F77" i="24"/>
  <c r="E77" i="24"/>
  <c r="F81" i="24" s="1"/>
  <c r="C77" i="24"/>
  <c r="C76" i="24"/>
  <c r="C75" i="24"/>
  <c r="C74" i="24"/>
  <c r="E73" i="24"/>
  <c r="C73" i="24"/>
  <c r="C72" i="24"/>
  <c r="C71" i="24"/>
  <c r="C70" i="24"/>
  <c r="F69" i="24"/>
  <c r="E69" i="24"/>
  <c r="F73" i="24" s="1"/>
  <c r="C69" i="24"/>
  <c r="C68" i="24"/>
  <c r="C67" i="24"/>
  <c r="C66" i="24"/>
  <c r="E65" i="24"/>
  <c r="C65" i="24"/>
  <c r="C64" i="24"/>
  <c r="C63" i="24"/>
  <c r="C62" i="24"/>
  <c r="F61" i="24"/>
  <c r="E61" i="24"/>
  <c r="F65" i="24" s="1"/>
  <c r="C61" i="24"/>
  <c r="C60" i="24"/>
  <c r="C59" i="24"/>
  <c r="C58" i="24"/>
  <c r="E57" i="24"/>
  <c r="C57" i="24"/>
  <c r="C56" i="24"/>
  <c r="C55" i="24"/>
  <c r="C54" i="24"/>
  <c r="F53" i="24"/>
  <c r="E53" i="24"/>
  <c r="F57" i="24" s="1"/>
  <c r="C53" i="24"/>
  <c r="C52" i="24"/>
  <c r="C51" i="24"/>
  <c r="C50" i="24"/>
  <c r="E49" i="24"/>
  <c r="C49" i="24"/>
  <c r="C48" i="24"/>
  <c r="C47" i="24"/>
  <c r="C46" i="24"/>
  <c r="F45" i="24"/>
  <c r="E45" i="24"/>
  <c r="F49" i="24" s="1"/>
  <c r="C45" i="24"/>
  <c r="C44" i="24"/>
  <c r="C43" i="24"/>
  <c r="C42" i="24"/>
  <c r="E41" i="24"/>
  <c r="C41" i="24"/>
  <c r="C40" i="24"/>
  <c r="C39" i="24"/>
  <c r="C38" i="24"/>
  <c r="F37" i="24"/>
  <c r="E37" i="24"/>
  <c r="F41" i="24" s="1"/>
  <c r="C37" i="24"/>
  <c r="C36" i="24"/>
  <c r="C35" i="24"/>
  <c r="C34" i="24"/>
  <c r="E33" i="24"/>
  <c r="C33" i="24"/>
  <c r="C32" i="24"/>
  <c r="C31" i="24"/>
  <c r="C30" i="24"/>
  <c r="F29" i="24"/>
  <c r="E29" i="24"/>
  <c r="F33" i="24" s="1"/>
  <c r="C29" i="24"/>
  <c r="C28" i="24"/>
  <c r="C27" i="24"/>
  <c r="C26" i="24"/>
  <c r="E25" i="24"/>
  <c r="C25" i="24"/>
  <c r="C24" i="24"/>
  <c r="C23" i="24"/>
  <c r="C22" i="24"/>
  <c r="F21" i="24"/>
  <c r="E21" i="24"/>
  <c r="F25" i="24" s="1"/>
  <c r="C21" i="24"/>
  <c r="C20" i="24"/>
  <c r="C19" i="24"/>
  <c r="C18" i="24"/>
  <c r="E17" i="24"/>
  <c r="C17" i="24"/>
  <c r="C16" i="24"/>
  <c r="C15" i="24"/>
  <c r="C14" i="24"/>
  <c r="F13" i="24"/>
  <c r="E13" i="24"/>
  <c r="F17" i="24" s="1"/>
  <c r="C13" i="24"/>
  <c r="C12" i="24"/>
  <c r="C11" i="24"/>
  <c r="C10" i="24"/>
  <c r="E9" i="24"/>
  <c r="C9" i="24"/>
  <c r="C8" i="24"/>
  <c r="C7" i="24"/>
  <c r="C6" i="24"/>
  <c r="E5" i="24"/>
  <c r="F9" i="24" s="1"/>
  <c r="C5" i="24"/>
  <c r="C4" i="24"/>
  <c r="C3" i="24"/>
  <c r="B62" i="23"/>
  <c r="C62" i="23" s="1"/>
  <c r="B61" i="23"/>
  <c r="C61" i="23" s="1"/>
  <c r="B60" i="23"/>
  <c r="B59" i="23"/>
  <c r="B58" i="23"/>
  <c r="B57" i="23"/>
  <c r="B56" i="23"/>
  <c r="C56" i="23" s="1"/>
  <c r="B55" i="23"/>
  <c r="B54" i="23"/>
  <c r="C54" i="23" s="1"/>
  <c r="B53" i="23"/>
  <c r="B52" i="23"/>
  <c r="B51" i="23"/>
  <c r="B50" i="23"/>
  <c r="B49" i="23"/>
  <c r="B48" i="23"/>
  <c r="C48" i="23" s="1"/>
  <c r="B47" i="23"/>
  <c r="B46" i="23"/>
  <c r="C46" i="23" s="1"/>
  <c r="B45" i="23"/>
  <c r="B44" i="23"/>
  <c r="B43" i="23"/>
  <c r="B42" i="23"/>
  <c r="B41" i="23"/>
  <c r="B40" i="23"/>
  <c r="B39" i="23"/>
  <c r="B38" i="23"/>
  <c r="C38" i="23" s="1"/>
  <c r="B37" i="23"/>
  <c r="C37" i="23" s="1"/>
  <c r="B36" i="23"/>
  <c r="B35" i="23"/>
  <c r="B34" i="23"/>
  <c r="B33" i="23"/>
  <c r="B32" i="23"/>
  <c r="B31" i="23"/>
  <c r="B30" i="23"/>
  <c r="C30" i="23" s="1"/>
  <c r="B29" i="23"/>
  <c r="B28" i="23"/>
  <c r="B27" i="23"/>
  <c r="C27" i="23" s="1"/>
  <c r="B26" i="23"/>
  <c r="B25" i="23"/>
  <c r="B24" i="23"/>
  <c r="B23" i="23"/>
  <c r="B22" i="23"/>
  <c r="C22" i="23" s="1"/>
  <c r="B21" i="23"/>
  <c r="B20" i="23"/>
  <c r="B19" i="23"/>
  <c r="B18" i="23"/>
  <c r="B17" i="23"/>
  <c r="B16" i="23"/>
  <c r="C16" i="23" s="1"/>
  <c r="B15" i="23"/>
  <c r="B14" i="23"/>
  <c r="C14" i="23" s="1"/>
  <c r="B13" i="23"/>
  <c r="B12" i="23"/>
  <c r="B11" i="23"/>
  <c r="B10" i="23"/>
  <c r="B9" i="23"/>
  <c r="B8" i="23"/>
  <c r="B7" i="23"/>
  <c r="B6" i="23"/>
  <c r="B5" i="23"/>
  <c r="B4" i="23"/>
  <c r="C4" i="23" s="1"/>
  <c r="B3" i="23"/>
  <c r="C64" i="22"/>
  <c r="C63" i="22"/>
  <c r="H4" i="22" s="1"/>
  <c r="C62" i="22"/>
  <c r="C61" i="22"/>
  <c r="C60" i="22"/>
  <c r="C59" i="22"/>
  <c r="C58" i="22"/>
  <c r="C57" i="22"/>
  <c r="C56" i="22"/>
  <c r="C55" i="22"/>
  <c r="C54" i="22"/>
  <c r="C53" i="22"/>
  <c r="C52" i="22"/>
  <c r="C51" i="22"/>
  <c r="C50" i="22"/>
  <c r="C49" i="22"/>
  <c r="C48" i="22"/>
  <c r="C47" i="22"/>
  <c r="C46" i="22"/>
  <c r="C45" i="22"/>
  <c r="C44" i="22"/>
  <c r="C43" i="22"/>
  <c r="C42" i="22"/>
  <c r="C41" i="22"/>
  <c r="C40" i="22"/>
  <c r="C39" i="22"/>
  <c r="C38" i="22"/>
  <c r="C37" i="22"/>
  <c r="C36" i="22"/>
  <c r="C35" i="22"/>
  <c r="C34" i="22"/>
  <c r="C33" i="22"/>
  <c r="C32" i="22"/>
  <c r="C31" i="22"/>
  <c r="C30" i="22"/>
  <c r="C29" i="22"/>
  <c r="C28" i="22"/>
  <c r="C27" i="22"/>
  <c r="C26" i="22"/>
  <c r="C25" i="22"/>
  <c r="C24" i="22"/>
  <c r="C23" i="22"/>
  <c r="C22" i="22"/>
  <c r="C21" i="22"/>
  <c r="C20" i="22"/>
  <c r="C19" i="22"/>
  <c r="C18" i="22"/>
  <c r="C17" i="22"/>
  <c r="C16" i="22"/>
  <c r="C15" i="22"/>
  <c r="C14" i="22"/>
  <c r="C13" i="22"/>
  <c r="C12" i="22"/>
  <c r="C11" i="22"/>
  <c r="C10" i="22"/>
  <c r="C9" i="22"/>
  <c r="C8" i="22"/>
  <c r="C7" i="22"/>
  <c r="H6" i="22"/>
  <c r="C6" i="22"/>
  <c r="C5" i="22"/>
  <c r="C4" i="22"/>
  <c r="C7" i="23" l="1"/>
  <c r="C15" i="23"/>
  <c r="C53" i="23"/>
  <c r="C24" i="23"/>
  <c r="C31" i="23"/>
  <c r="C17" i="23"/>
  <c r="C40" i="23"/>
  <c r="C11" i="23"/>
  <c r="C33" i="23"/>
  <c r="C49" i="23"/>
  <c r="C43" i="23"/>
  <c r="C21" i="23"/>
  <c r="C29" i="23"/>
  <c r="C60" i="23"/>
  <c r="C6" i="23"/>
  <c r="C20" i="23"/>
  <c r="C32" i="23"/>
  <c r="C39" i="23"/>
  <c r="C52" i="23"/>
  <c r="C59" i="23"/>
  <c r="C28" i="23"/>
  <c r="C47" i="23"/>
  <c r="C9" i="23"/>
  <c r="C35" i="23"/>
  <c r="C41" i="23"/>
  <c r="C23" i="23"/>
  <c r="C36" i="23"/>
  <c r="C55" i="23"/>
  <c r="C12" i="23"/>
  <c r="C44" i="23"/>
  <c r="C5" i="23"/>
  <c r="C13" i="23"/>
  <c r="C19" i="23"/>
  <c r="C25" i="23"/>
  <c r="C45" i="23"/>
  <c r="C51" i="23"/>
  <c r="C57" i="23"/>
  <c r="F93" i="24"/>
  <c r="F89" i="24"/>
  <c r="L89" i="24" s="1"/>
  <c r="L93" i="24" s="1"/>
  <c r="L97" i="24" s="1"/>
  <c r="F101" i="24"/>
  <c r="F97" i="24"/>
  <c r="I77" i="24"/>
  <c r="I76" i="24" s="1"/>
  <c r="I75" i="24" s="1"/>
  <c r="I74" i="24" s="1"/>
  <c r="F117" i="24"/>
  <c r="S113" i="24" s="1"/>
  <c r="F113" i="24"/>
  <c r="P113" i="24"/>
  <c r="P112" i="24" s="1"/>
  <c r="P111" i="24" s="1"/>
  <c r="P110" i="24" s="1"/>
  <c r="R117" i="24"/>
  <c r="T117" i="24" s="1"/>
  <c r="P120" i="24"/>
  <c r="P121" i="24" s="1"/>
  <c r="K85" i="24"/>
  <c r="M85" i="24" s="1"/>
  <c r="F109" i="24"/>
  <c r="F105" i="24"/>
  <c r="I87" i="24"/>
  <c r="I88" i="24" s="1"/>
  <c r="I89" i="24" s="1"/>
  <c r="I90" i="24" s="1"/>
  <c r="H4" i="23"/>
  <c r="C8" i="23"/>
  <c r="C10" i="23"/>
  <c r="C18" i="23"/>
  <c r="C26" i="23"/>
  <c r="C34" i="23"/>
  <c r="C42" i="23"/>
  <c r="C50" i="23"/>
  <c r="C58" i="23"/>
  <c r="H5" i="22"/>
  <c r="H7" i="22"/>
  <c r="H6" i="23" l="1"/>
  <c r="H5" i="23"/>
  <c r="I91" i="24"/>
  <c r="I92" i="24" s="1"/>
  <c r="I93" i="24" s="1"/>
  <c r="I94" i="24" s="1"/>
  <c r="R113" i="24"/>
  <c r="T113" i="24" s="1"/>
  <c r="P109" i="24"/>
  <c r="P108" i="24" s="1"/>
  <c r="P107" i="24" s="1"/>
  <c r="P106" i="24" s="1"/>
  <c r="K89" i="24"/>
  <c r="M89" i="24" s="1"/>
  <c r="S109" i="24"/>
  <c r="S105" i="24" s="1"/>
  <c r="S101" i="24" s="1"/>
  <c r="S97" i="24" s="1"/>
  <c r="S93" i="24" s="1"/>
  <c r="S89" i="24" s="1"/>
  <c r="S85" i="24" s="1"/>
  <c r="S81" i="24" s="1"/>
  <c r="S77" i="24" s="1"/>
  <c r="S73" i="24" s="1"/>
  <c r="S69" i="24" s="1"/>
  <c r="S65" i="24" s="1"/>
  <c r="S61" i="24" s="1"/>
  <c r="S57" i="24" s="1"/>
  <c r="S53" i="24" s="1"/>
  <c r="S49" i="24" s="1"/>
  <c r="S45" i="24" s="1"/>
  <c r="S41" i="24" s="1"/>
  <c r="S37" i="24" s="1"/>
  <c r="S33" i="24" s="1"/>
  <c r="S29" i="24" s="1"/>
  <c r="S25" i="24" s="1"/>
  <c r="S21" i="24" s="1"/>
  <c r="S17" i="24" s="1"/>
  <c r="S13" i="24" s="1"/>
  <c r="S9" i="24" s="1"/>
  <c r="I73" i="24"/>
  <c r="I72" i="24" s="1"/>
  <c r="I71" i="24" s="1"/>
  <c r="I70" i="24" s="1"/>
  <c r="K77" i="24"/>
  <c r="M77" i="24" s="1"/>
  <c r="R121" i="24"/>
  <c r="T121" i="24" s="1"/>
  <c r="L101" i="24"/>
  <c r="L105" i="24" s="1"/>
  <c r="L109" i="24" s="1"/>
  <c r="L113" i="24" s="1"/>
  <c r="L117" i="24" s="1"/>
  <c r="L121" i="24" s="1"/>
  <c r="H7" i="23"/>
  <c r="I7" i="22"/>
  <c r="H9" i="22"/>
  <c r="I5" i="22" s="1"/>
  <c r="K73" i="24" l="1"/>
  <c r="M73" i="24" s="1"/>
  <c r="I69" i="24"/>
  <c r="I68" i="24" s="1"/>
  <c r="I67" i="24" s="1"/>
  <c r="I66" i="24" s="1"/>
  <c r="P105" i="24"/>
  <c r="P104" i="24" s="1"/>
  <c r="P103" i="24" s="1"/>
  <c r="P102" i="24" s="1"/>
  <c r="R109" i="24"/>
  <c r="T109" i="24" s="1"/>
  <c r="I95" i="24"/>
  <c r="I96" i="24" s="1"/>
  <c r="I97" i="24" s="1"/>
  <c r="I98" i="24" s="1"/>
  <c r="K93" i="24"/>
  <c r="M93" i="24" s="1"/>
  <c r="H9" i="23"/>
  <c r="I7" i="23" s="1"/>
  <c r="D4" i="22"/>
  <c r="D20" i="22"/>
  <c r="D56" i="22"/>
  <c r="D36" i="22"/>
  <c r="D52" i="22"/>
  <c r="D44" i="22"/>
  <c r="D40" i="22"/>
  <c r="D64" i="22"/>
  <c r="D60" i="22"/>
  <c r="D8" i="22"/>
  <c r="D12" i="22"/>
  <c r="D48" i="22"/>
  <c r="D28" i="22"/>
  <c r="D16" i="22"/>
  <c r="D24" i="22"/>
  <c r="D32" i="22"/>
  <c r="D58" i="22"/>
  <c r="D54" i="22"/>
  <c r="D50" i="22"/>
  <c r="D46" i="22"/>
  <c r="D42" i="22"/>
  <c r="D38" i="22"/>
  <c r="D34" i="22"/>
  <c r="D30" i="22"/>
  <c r="D26" i="22"/>
  <c r="D22" i="22"/>
  <c r="D18" i="22"/>
  <c r="D14" i="22"/>
  <c r="D10" i="22"/>
  <c r="D62" i="22"/>
  <c r="D6" i="22"/>
  <c r="I4" i="22"/>
  <c r="I6" i="22"/>
  <c r="I65" i="24" l="1"/>
  <c r="I64" i="24" s="1"/>
  <c r="I63" i="24" s="1"/>
  <c r="I62" i="24" s="1"/>
  <c r="K69" i="24"/>
  <c r="M69" i="24" s="1"/>
  <c r="I99" i="24"/>
  <c r="I100" i="24" s="1"/>
  <c r="I101" i="24" s="1"/>
  <c r="I102" i="24" s="1"/>
  <c r="K97" i="24"/>
  <c r="M97" i="24" s="1"/>
  <c r="R105" i="24"/>
  <c r="T105" i="24" s="1"/>
  <c r="P101" i="24"/>
  <c r="P100" i="24" s="1"/>
  <c r="P99" i="24" s="1"/>
  <c r="P98" i="24" s="1"/>
  <c r="D14" i="23"/>
  <c r="D30" i="23"/>
  <c r="D38" i="23"/>
  <c r="D22" i="23"/>
  <c r="D46" i="23"/>
  <c r="D62" i="23"/>
  <c r="D6" i="23"/>
  <c r="D54" i="23"/>
  <c r="D26" i="23"/>
  <c r="D42" i="23"/>
  <c r="D34" i="23"/>
  <c r="D10" i="23"/>
  <c r="D58" i="23"/>
  <c r="D18" i="23"/>
  <c r="D50" i="23"/>
  <c r="I5" i="23"/>
  <c r="I4" i="23"/>
  <c r="I6" i="23"/>
  <c r="D57" i="22"/>
  <c r="D37" i="22"/>
  <c r="D45" i="22"/>
  <c r="D53" i="22"/>
  <c r="D33" i="22"/>
  <c r="D61" i="22"/>
  <c r="D13" i="22"/>
  <c r="D9" i="22"/>
  <c r="D21" i="22"/>
  <c r="D25" i="22"/>
  <c r="D29" i="22"/>
  <c r="D49" i="22"/>
  <c r="D17" i="22"/>
  <c r="D41" i="22"/>
  <c r="D5" i="22"/>
  <c r="I9" i="22"/>
  <c r="D7" i="22"/>
  <c r="D35" i="22"/>
  <c r="D15" i="22"/>
  <c r="D39" i="22"/>
  <c r="D11" i="22"/>
  <c r="D27" i="22"/>
  <c r="D43" i="22"/>
  <c r="D23" i="22"/>
  <c r="D51" i="22"/>
  <c r="D31" i="22"/>
  <c r="D59" i="22"/>
  <c r="D63" i="22"/>
  <c r="D47" i="22"/>
  <c r="D19" i="22"/>
  <c r="D55" i="22"/>
  <c r="K65" i="24" l="1"/>
  <c r="M65" i="24" s="1"/>
  <c r="I61" i="24"/>
  <c r="I60" i="24" s="1"/>
  <c r="I59" i="24" s="1"/>
  <c r="I58" i="24" s="1"/>
  <c r="P97" i="24"/>
  <c r="P96" i="24" s="1"/>
  <c r="P95" i="24" s="1"/>
  <c r="P94" i="24" s="1"/>
  <c r="R101" i="24"/>
  <c r="T101" i="24" s="1"/>
  <c r="I103" i="24"/>
  <c r="I104" i="24" s="1"/>
  <c r="I105" i="24" s="1"/>
  <c r="I106" i="24" s="1"/>
  <c r="K101" i="24"/>
  <c r="M101" i="24" s="1"/>
  <c r="D24" i="23"/>
  <c r="D60" i="23"/>
  <c r="D56" i="23"/>
  <c r="D16" i="23"/>
  <c r="D32" i="23"/>
  <c r="D36" i="23"/>
  <c r="D20" i="23"/>
  <c r="D48" i="23"/>
  <c r="D52" i="23"/>
  <c r="D28" i="23"/>
  <c r="D4" i="23"/>
  <c r="D40" i="23"/>
  <c r="D12" i="23"/>
  <c r="D44" i="23"/>
  <c r="D8" i="23"/>
  <c r="I9" i="23"/>
  <c r="D19" i="23"/>
  <c r="D31" i="23"/>
  <c r="D27" i="23"/>
  <c r="D23" i="23"/>
  <c r="D43" i="23"/>
  <c r="D51" i="23"/>
  <c r="D35" i="23"/>
  <c r="D15" i="23"/>
  <c r="D55" i="23"/>
  <c r="D7" i="23"/>
  <c r="D59" i="23"/>
  <c r="D39" i="23"/>
  <c r="D11" i="23"/>
  <c r="D47" i="23"/>
  <c r="D5" i="23"/>
  <c r="D21" i="23"/>
  <c r="D37" i="23"/>
  <c r="D17" i="23"/>
  <c r="D25" i="23"/>
  <c r="D57" i="23"/>
  <c r="D13" i="23"/>
  <c r="D29" i="23"/>
  <c r="D33" i="23"/>
  <c r="D45" i="23"/>
  <c r="D49" i="23"/>
  <c r="D41" i="23"/>
  <c r="D53" i="23"/>
  <c r="D61" i="23"/>
  <c r="D9" i="23"/>
  <c r="I107" i="24" l="1"/>
  <c r="I108" i="24" s="1"/>
  <c r="I109" i="24" s="1"/>
  <c r="I110" i="24" s="1"/>
  <c r="R97" i="24"/>
  <c r="T97" i="24" s="1"/>
  <c r="P93" i="24"/>
  <c r="P92" i="24" s="1"/>
  <c r="P91" i="24" s="1"/>
  <c r="P90" i="24" s="1"/>
  <c r="I57" i="24"/>
  <c r="I56" i="24" s="1"/>
  <c r="I55" i="24" s="1"/>
  <c r="I54" i="24" s="1"/>
  <c r="K61" i="24"/>
  <c r="M61" i="24" s="1"/>
  <c r="K105" i="24"/>
  <c r="M105" i="24" s="1"/>
  <c r="I111" i="24" l="1"/>
  <c r="I112" i="24" s="1"/>
  <c r="I113" i="24" s="1"/>
  <c r="I114" i="24" s="1"/>
  <c r="K109" i="24"/>
  <c r="M109" i="24" s="1"/>
  <c r="K57" i="24"/>
  <c r="M57" i="24" s="1"/>
  <c r="I53" i="24"/>
  <c r="I52" i="24" s="1"/>
  <c r="I51" i="24" s="1"/>
  <c r="I50" i="24" s="1"/>
  <c r="P89" i="24"/>
  <c r="P88" i="24" s="1"/>
  <c r="P87" i="24" s="1"/>
  <c r="P86" i="24" s="1"/>
  <c r="R93" i="24"/>
  <c r="T93" i="24" s="1"/>
  <c r="K113" i="24" l="1"/>
  <c r="M113" i="24" s="1"/>
  <c r="I49" i="24"/>
  <c r="I48" i="24" s="1"/>
  <c r="I47" i="24" s="1"/>
  <c r="I46" i="24" s="1"/>
  <c r="K53" i="24"/>
  <c r="M53" i="24" s="1"/>
  <c r="I115" i="24"/>
  <c r="I116" i="24" s="1"/>
  <c r="I117" i="24" s="1"/>
  <c r="I118" i="24" s="1"/>
  <c r="R89" i="24"/>
  <c r="T89" i="24" s="1"/>
  <c r="P85" i="24"/>
  <c r="P84" i="24" s="1"/>
  <c r="P83" i="24" s="1"/>
  <c r="P82" i="24" s="1"/>
  <c r="K49" i="24" l="1"/>
  <c r="M49" i="24" s="1"/>
  <c r="I45" i="24"/>
  <c r="I44" i="24" s="1"/>
  <c r="I43" i="24" s="1"/>
  <c r="I42" i="24" s="1"/>
  <c r="R85" i="24"/>
  <c r="T85" i="24" s="1"/>
  <c r="P81" i="24"/>
  <c r="P80" i="24" s="1"/>
  <c r="P79" i="24" s="1"/>
  <c r="P78" i="24" s="1"/>
  <c r="I119" i="24"/>
  <c r="I120" i="24" s="1"/>
  <c r="I121" i="24" s="1"/>
  <c r="K117" i="24"/>
  <c r="M117" i="24" s="1"/>
  <c r="I41" i="24" l="1"/>
  <c r="I40" i="24" s="1"/>
  <c r="I39" i="24" s="1"/>
  <c r="I38" i="24" s="1"/>
  <c r="K45" i="24"/>
  <c r="M45" i="24" s="1"/>
  <c r="K121" i="24"/>
  <c r="M121" i="24" s="1"/>
  <c r="P77" i="24"/>
  <c r="P76" i="24" s="1"/>
  <c r="P75" i="24" s="1"/>
  <c r="P74" i="24" s="1"/>
  <c r="R81" i="24"/>
  <c r="T81" i="24" s="1"/>
  <c r="K41" i="24" l="1"/>
  <c r="M41" i="24" s="1"/>
  <c r="I37" i="24"/>
  <c r="I36" i="24" s="1"/>
  <c r="I35" i="24" s="1"/>
  <c r="I34" i="24" s="1"/>
  <c r="R77" i="24"/>
  <c r="T77" i="24" s="1"/>
  <c r="P73" i="24"/>
  <c r="P72" i="24" s="1"/>
  <c r="P71" i="24" s="1"/>
  <c r="P70" i="24" s="1"/>
  <c r="I33" i="24" l="1"/>
  <c r="I32" i="24" s="1"/>
  <c r="I31" i="24" s="1"/>
  <c r="I30" i="24" s="1"/>
  <c r="K37" i="24"/>
  <c r="M37" i="24" s="1"/>
  <c r="P69" i="24"/>
  <c r="P68" i="24" s="1"/>
  <c r="P67" i="24" s="1"/>
  <c r="P66" i="24" s="1"/>
  <c r="R73" i="24"/>
  <c r="T73" i="24" s="1"/>
  <c r="K33" i="24" l="1"/>
  <c r="M33" i="24" s="1"/>
  <c r="I29" i="24"/>
  <c r="I28" i="24" s="1"/>
  <c r="I27" i="24" s="1"/>
  <c r="I26" i="24" s="1"/>
  <c r="R69" i="24"/>
  <c r="T69" i="24" s="1"/>
  <c r="P65" i="24"/>
  <c r="P64" i="24" s="1"/>
  <c r="P63" i="24" s="1"/>
  <c r="P62" i="24" s="1"/>
  <c r="P61" i="24" l="1"/>
  <c r="P60" i="24" s="1"/>
  <c r="P59" i="24" s="1"/>
  <c r="P58" i="24" s="1"/>
  <c r="R65" i="24"/>
  <c r="T65" i="24" s="1"/>
  <c r="I25" i="24"/>
  <c r="I24" i="24" s="1"/>
  <c r="I23" i="24" s="1"/>
  <c r="I22" i="24" s="1"/>
  <c r="K29" i="24"/>
  <c r="M29" i="24" s="1"/>
  <c r="K25" i="24" l="1"/>
  <c r="M25" i="24" s="1"/>
  <c r="I21" i="24"/>
  <c r="I20" i="24" s="1"/>
  <c r="I19" i="24" s="1"/>
  <c r="I18" i="24" s="1"/>
  <c r="R61" i="24"/>
  <c r="T61" i="24" s="1"/>
  <c r="P57" i="24"/>
  <c r="P56" i="24" s="1"/>
  <c r="P55" i="24" s="1"/>
  <c r="P54" i="24" s="1"/>
  <c r="I17" i="24" l="1"/>
  <c r="I16" i="24" s="1"/>
  <c r="I15" i="24" s="1"/>
  <c r="I14" i="24" s="1"/>
  <c r="K21" i="24"/>
  <c r="M21" i="24" s="1"/>
  <c r="P53" i="24"/>
  <c r="P52" i="24" s="1"/>
  <c r="P51" i="24" s="1"/>
  <c r="P50" i="24" s="1"/>
  <c r="R57" i="24"/>
  <c r="T57" i="24" s="1"/>
  <c r="R53" i="24" l="1"/>
  <c r="T53" i="24" s="1"/>
  <c r="P49" i="24"/>
  <c r="P48" i="24" s="1"/>
  <c r="P47" i="24" s="1"/>
  <c r="P46" i="24" s="1"/>
  <c r="K17" i="24"/>
  <c r="M17" i="24" s="1"/>
  <c r="I13" i="24"/>
  <c r="I12" i="24" s="1"/>
  <c r="I11" i="24" s="1"/>
  <c r="I10" i="24" s="1"/>
  <c r="I9" i="24" l="1"/>
  <c r="I8" i="24" s="1"/>
  <c r="I7" i="24" s="1"/>
  <c r="I6" i="24" s="1"/>
  <c r="K13" i="24"/>
  <c r="M13" i="24" s="1"/>
  <c r="P45" i="24"/>
  <c r="P44" i="24" s="1"/>
  <c r="P43" i="24" s="1"/>
  <c r="P42" i="24" s="1"/>
  <c r="R49" i="24"/>
  <c r="T49" i="24" s="1"/>
  <c r="R45" i="24" l="1"/>
  <c r="T45" i="24" s="1"/>
  <c r="P41" i="24"/>
  <c r="P40" i="24" s="1"/>
  <c r="P39" i="24" s="1"/>
  <c r="P38" i="24" s="1"/>
  <c r="I5" i="24"/>
  <c r="I4" i="24" s="1"/>
  <c r="I3" i="24" s="1"/>
  <c r="K9" i="24"/>
  <c r="M9" i="24" s="1"/>
  <c r="P37" i="24" l="1"/>
  <c r="P36" i="24" s="1"/>
  <c r="P35" i="24" s="1"/>
  <c r="P34" i="24" s="1"/>
  <c r="R41" i="24"/>
  <c r="T41" i="24" s="1"/>
  <c r="R37" i="24" l="1"/>
  <c r="T37" i="24" s="1"/>
  <c r="P33" i="24"/>
  <c r="P32" i="24" s="1"/>
  <c r="P31" i="24" s="1"/>
  <c r="P30" i="24" s="1"/>
  <c r="P29" i="24" l="1"/>
  <c r="P28" i="24" s="1"/>
  <c r="P27" i="24" s="1"/>
  <c r="P26" i="24" s="1"/>
  <c r="R33" i="24"/>
  <c r="T33" i="24" s="1"/>
  <c r="R29" i="24" l="1"/>
  <c r="T29" i="24" s="1"/>
  <c r="P25" i="24"/>
  <c r="P24" i="24" s="1"/>
  <c r="P23" i="24" s="1"/>
  <c r="P22" i="24" s="1"/>
  <c r="P21" i="24" l="1"/>
  <c r="P20" i="24" s="1"/>
  <c r="P19" i="24" s="1"/>
  <c r="P18" i="24" s="1"/>
  <c r="R25" i="24"/>
  <c r="T25" i="24" s="1"/>
  <c r="R21" i="24" l="1"/>
  <c r="T21" i="24" s="1"/>
  <c r="P17" i="24"/>
  <c r="P16" i="24" s="1"/>
  <c r="P15" i="24" s="1"/>
  <c r="P14" i="24" s="1"/>
  <c r="P13" i="24" l="1"/>
  <c r="P12" i="24" s="1"/>
  <c r="P11" i="24" s="1"/>
  <c r="P10" i="24" s="1"/>
  <c r="R17" i="24"/>
  <c r="T17" i="24" s="1"/>
  <c r="R13" i="24" l="1"/>
  <c r="T13" i="24" s="1"/>
  <c r="P9" i="24"/>
  <c r="P8" i="24" s="1"/>
  <c r="P7" i="24" s="1"/>
  <c r="P6" i="24" s="1"/>
  <c r="R9" i="24" l="1"/>
  <c r="T9" i="24" s="1"/>
  <c r="P5" i="24"/>
  <c r="P4" i="24" s="1"/>
  <c r="P3" i="24" s="1"/>
  <c r="Q107" i="19" l="1"/>
  <c r="Q110" i="19"/>
  <c r="Q109" i="19"/>
  <c r="E67" i="3"/>
  <c r="E66" i="3"/>
  <c r="Q106" i="19"/>
  <c r="I43" i="3"/>
  <c r="I41" i="3"/>
  <c r="J91" i="1" l="1"/>
  <c r="J92" i="1"/>
  <c r="J93" i="1"/>
  <c r="J94" i="1"/>
  <c r="J90" i="1"/>
  <c r="D76" i="1" l="1" a="1"/>
  <c r="D76" i="1" s="1"/>
  <c r="B65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K34" i="11"/>
  <c r="K35" i="11"/>
  <c r="K36" i="11"/>
  <c r="K37" i="11"/>
  <c r="K38" i="11"/>
  <c r="K39" i="11"/>
  <c r="K40" i="11"/>
  <c r="K41" i="11"/>
  <c r="K42" i="11"/>
  <c r="K43" i="11"/>
  <c r="K44" i="11"/>
  <c r="K45" i="11"/>
  <c r="K46" i="11"/>
  <c r="K47" i="11"/>
  <c r="K48" i="11"/>
  <c r="K49" i="11"/>
  <c r="K50" i="11"/>
  <c r="K51" i="11"/>
  <c r="K52" i="11"/>
  <c r="K53" i="11"/>
  <c r="K54" i="11"/>
  <c r="K55" i="11"/>
  <c r="K56" i="11"/>
  <c r="K57" i="11"/>
  <c r="K58" i="11"/>
  <c r="K59" i="11"/>
  <c r="K60" i="11"/>
  <c r="K61" i="11"/>
  <c r="K62" i="11"/>
  <c r="K63" i="11"/>
  <c r="O6" i="11"/>
  <c r="O5" i="11"/>
  <c r="O4" i="11"/>
  <c r="O3" i="11"/>
  <c r="J36" i="11"/>
  <c r="J37" i="11"/>
  <c r="J38" i="11"/>
  <c r="J39" i="11"/>
  <c r="J40" i="11"/>
  <c r="J41" i="11"/>
  <c r="J42" i="11"/>
  <c r="J43" i="11"/>
  <c r="J44" i="11"/>
  <c r="J45" i="11"/>
  <c r="J46" i="11"/>
  <c r="J47" i="11"/>
  <c r="J48" i="11"/>
  <c r="J49" i="11"/>
  <c r="J50" i="11"/>
  <c r="J51" i="11"/>
  <c r="J52" i="11"/>
  <c r="J53" i="11"/>
  <c r="J54" i="11"/>
  <c r="J55" i="11"/>
  <c r="J56" i="11"/>
  <c r="J57" i="11"/>
  <c r="J58" i="11"/>
  <c r="J59" i="11"/>
  <c r="J60" i="11"/>
  <c r="J61" i="11"/>
  <c r="J62" i="11"/>
  <c r="J63" i="11"/>
  <c r="G36" i="11"/>
  <c r="H36" i="11" s="1"/>
  <c r="I36" i="11" s="1"/>
  <c r="G37" i="11"/>
  <c r="H37" i="11" s="1"/>
  <c r="I37" i="11" s="1"/>
  <c r="G38" i="11"/>
  <c r="H38" i="11" s="1"/>
  <c r="I38" i="11" s="1"/>
  <c r="G39" i="11"/>
  <c r="H39" i="11" s="1"/>
  <c r="I39" i="11" s="1"/>
  <c r="G40" i="11"/>
  <c r="H40" i="11" s="1"/>
  <c r="I40" i="11" s="1"/>
  <c r="G41" i="11"/>
  <c r="H41" i="11" s="1"/>
  <c r="I41" i="11" s="1"/>
  <c r="G42" i="11"/>
  <c r="H42" i="11" s="1"/>
  <c r="I42" i="11" s="1"/>
  <c r="G43" i="11"/>
  <c r="H43" i="11" s="1"/>
  <c r="I43" i="11" s="1"/>
  <c r="G44" i="11"/>
  <c r="H44" i="11" s="1"/>
  <c r="I44" i="11" s="1"/>
  <c r="G45" i="11"/>
  <c r="H45" i="11" s="1"/>
  <c r="I45" i="11" s="1"/>
  <c r="G46" i="11"/>
  <c r="H46" i="11" s="1"/>
  <c r="I46" i="11" s="1"/>
  <c r="G47" i="11"/>
  <c r="H47" i="11" s="1"/>
  <c r="I47" i="11" s="1"/>
  <c r="G48" i="11"/>
  <c r="H48" i="11" s="1"/>
  <c r="I48" i="11" s="1"/>
  <c r="G49" i="11"/>
  <c r="H49" i="11" s="1"/>
  <c r="I49" i="11" s="1"/>
  <c r="G50" i="11"/>
  <c r="H50" i="11" s="1"/>
  <c r="I50" i="11" s="1"/>
  <c r="G51" i="11"/>
  <c r="H51" i="11" s="1"/>
  <c r="I51" i="11" s="1"/>
  <c r="G52" i="11"/>
  <c r="H52" i="11" s="1"/>
  <c r="I52" i="11" s="1"/>
  <c r="G53" i="11"/>
  <c r="H53" i="11" s="1"/>
  <c r="I53" i="11" s="1"/>
  <c r="G54" i="11"/>
  <c r="H54" i="11" s="1"/>
  <c r="I54" i="11" s="1"/>
  <c r="G55" i="11"/>
  <c r="H55" i="11" s="1"/>
  <c r="I55" i="11" s="1"/>
  <c r="G56" i="11"/>
  <c r="H56" i="11" s="1"/>
  <c r="I56" i="11" s="1"/>
  <c r="G57" i="11"/>
  <c r="H57" i="11" s="1"/>
  <c r="I57" i="11" s="1"/>
  <c r="G58" i="11"/>
  <c r="H58" i="11" s="1"/>
  <c r="I58" i="11" s="1"/>
  <c r="G59" i="11"/>
  <c r="H59" i="11" s="1"/>
  <c r="I59" i="11" s="1"/>
  <c r="G60" i="11"/>
  <c r="H60" i="11" s="1"/>
  <c r="I60" i="11" s="1"/>
  <c r="G61" i="11"/>
  <c r="H61" i="11" s="1"/>
  <c r="I61" i="11" s="1"/>
  <c r="G62" i="11"/>
  <c r="H62" i="11" s="1"/>
  <c r="I62" i="11" s="1"/>
  <c r="G63" i="11"/>
  <c r="H63" i="11" s="1"/>
  <c r="I63" i="11" s="1"/>
  <c r="F4" i="11"/>
  <c r="B69" i="11"/>
  <c r="B68" i="11"/>
  <c r="F2" i="11"/>
  <c r="E36" i="11"/>
  <c r="E37" i="11" s="1"/>
  <c r="E38" i="11" s="1"/>
  <c r="E39" i="11" s="1"/>
  <c r="E40" i="11" s="1"/>
  <c r="E41" i="11" s="1"/>
  <c r="E42" i="11" s="1"/>
  <c r="E43" i="11" s="1"/>
  <c r="E44" i="11" s="1"/>
  <c r="E45" i="11" s="1"/>
  <c r="E46" i="11" s="1"/>
  <c r="E47" i="11" s="1"/>
  <c r="E48" i="11" s="1"/>
  <c r="E49" i="11" s="1"/>
  <c r="E50" i="11" s="1"/>
  <c r="E51" i="11" s="1"/>
  <c r="E52" i="11" s="1"/>
  <c r="E53" i="11" s="1"/>
  <c r="E54" i="11" s="1"/>
  <c r="E55" i="11" s="1"/>
  <c r="E56" i="11" s="1"/>
  <c r="E57" i="11" s="1"/>
  <c r="E58" i="11" s="1"/>
  <c r="E59" i="11" s="1"/>
  <c r="E60" i="11" s="1"/>
  <c r="E61" i="11" s="1"/>
  <c r="E62" i="11" s="1"/>
  <c r="E63" i="11" s="1"/>
  <c r="B6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3" i="10"/>
  <c r="J54" i="10"/>
  <c r="J55" i="10"/>
  <c r="J56" i="10"/>
  <c r="J57" i="10"/>
  <c r="J58" i="10"/>
  <c r="J59" i="10"/>
  <c r="J60" i="10"/>
  <c r="J61" i="10"/>
  <c r="J62" i="10"/>
  <c r="J63" i="10"/>
  <c r="I86" i="17"/>
  <c r="I85" i="17"/>
  <c r="F3" i="17"/>
  <c r="F4" i="17"/>
  <c r="F5" i="17"/>
  <c r="F6" i="17"/>
  <c r="F7" i="17"/>
  <c r="F8" i="17"/>
  <c r="F9" i="17"/>
  <c r="F10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F27" i="17"/>
  <c r="F28" i="17"/>
  <c r="F29" i="17"/>
  <c r="F30" i="17"/>
  <c r="F31" i="17"/>
  <c r="F32" i="17"/>
  <c r="F33" i="17"/>
  <c r="F34" i="17"/>
  <c r="F35" i="17"/>
  <c r="F36" i="17"/>
  <c r="F37" i="17"/>
  <c r="F38" i="17"/>
  <c r="F39" i="17"/>
  <c r="F40" i="17"/>
  <c r="F41" i="17"/>
  <c r="F42" i="17"/>
  <c r="F43" i="17"/>
  <c r="F44" i="17"/>
  <c r="F45" i="17"/>
  <c r="F46" i="17"/>
  <c r="F47" i="17"/>
  <c r="F48" i="17"/>
  <c r="F49" i="17"/>
  <c r="F50" i="17"/>
  <c r="F51" i="17"/>
  <c r="F52" i="17"/>
  <c r="F53" i="17"/>
  <c r="F54" i="17"/>
  <c r="F55" i="17"/>
  <c r="F56" i="17"/>
  <c r="F57" i="17"/>
  <c r="F58" i="17"/>
  <c r="F59" i="17"/>
  <c r="F60" i="17"/>
  <c r="F61" i="17"/>
  <c r="F62" i="17"/>
  <c r="F63" i="17"/>
  <c r="F2" i="17"/>
  <c r="D68" i="17" a="1"/>
  <c r="B65" i="17"/>
  <c r="J63" i="17"/>
  <c r="J62" i="17"/>
  <c r="J61" i="17"/>
  <c r="J60" i="17"/>
  <c r="J59" i="17"/>
  <c r="J58" i="17"/>
  <c r="J57" i="17"/>
  <c r="J56" i="17"/>
  <c r="J55" i="17"/>
  <c r="J54" i="17"/>
  <c r="J53" i="17"/>
  <c r="J52" i="17"/>
  <c r="J51" i="17"/>
  <c r="J50" i="17"/>
  <c r="J49" i="17"/>
  <c r="J48" i="17"/>
  <c r="J47" i="17"/>
  <c r="J46" i="17"/>
  <c r="J45" i="17"/>
  <c r="J44" i="17"/>
  <c r="J43" i="17"/>
  <c r="J42" i="17"/>
  <c r="J41" i="17"/>
  <c r="J40" i="17"/>
  <c r="J39" i="17"/>
  <c r="J38" i="17"/>
  <c r="J37" i="17"/>
  <c r="J36" i="17"/>
  <c r="J35" i="17"/>
  <c r="J34" i="17"/>
  <c r="J33" i="17"/>
  <c r="J32" i="17"/>
  <c r="J31" i="17"/>
  <c r="J30" i="17"/>
  <c r="J29" i="17"/>
  <c r="J28" i="17"/>
  <c r="J27" i="17"/>
  <c r="J26" i="17"/>
  <c r="J25" i="17"/>
  <c r="J24" i="17"/>
  <c r="J23" i="17"/>
  <c r="J22" i="17"/>
  <c r="J21" i="17"/>
  <c r="J20" i="17"/>
  <c r="J19" i="17"/>
  <c r="J18" i="17"/>
  <c r="J17" i="17"/>
  <c r="J16" i="17"/>
  <c r="J15" i="17"/>
  <c r="J14" i="17"/>
  <c r="J13" i="17"/>
  <c r="J12" i="17"/>
  <c r="J11" i="17"/>
  <c r="J10" i="17"/>
  <c r="J9" i="17"/>
  <c r="J8" i="17"/>
  <c r="J7" i="17"/>
  <c r="J6" i="17"/>
  <c r="O5" i="17"/>
  <c r="J5" i="17"/>
  <c r="O6" i="17" s="1"/>
  <c r="J4" i="17"/>
  <c r="O3" i="17"/>
  <c r="J3" i="17"/>
  <c r="O4" i="17" s="1"/>
  <c r="I85" i="15"/>
  <c r="I86" i="15"/>
  <c r="O8" i="17" l="1"/>
  <c r="P6" i="17" s="1"/>
  <c r="D68" i="17"/>
  <c r="D76" i="17" s="1" a="1"/>
  <c r="D76" i="17" s="1"/>
  <c r="F3" i="15"/>
  <c r="F4" i="15"/>
  <c r="F5" i="15"/>
  <c r="F6" i="15"/>
  <c r="F7" i="15"/>
  <c r="F8" i="15"/>
  <c r="F9" i="15"/>
  <c r="F10" i="15"/>
  <c r="F11" i="15"/>
  <c r="F12" i="15"/>
  <c r="F13" i="15"/>
  <c r="F14" i="15"/>
  <c r="F15" i="15"/>
  <c r="F16" i="15"/>
  <c r="F17" i="15"/>
  <c r="F18" i="15"/>
  <c r="F19" i="15"/>
  <c r="F20" i="15"/>
  <c r="F21" i="15"/>
  <c r="F22" i="15"/>
  <c r="F23" i="15"/>
  <c r="F24" i="15"/>
  <c r="F25" i="15"/>
  <c r="F26" i="15"/>
  <c r="F27" i="15"/>
  <c r="F28" i="15"/>
  <c r="F29" i="15"/>
  <c r="F30" i="15"/>
  <c r="F31" i="15"/>
  <c r="F32" i="15"/>
  <c r="F33" i="15"/>
  <c r="F34" i="15"/>
  <c r="F35" i="15"/>
  <c r="F36" i="15"/>
  <c r="F37" i="15"/>
  <c r="F38" i="15"/>
  <c r="F39" i="15"/>
  <c r="F40" i="15"/>
  <c r="F41" i="15"/>
  <c r="F42" i="15"/>
  <c r="F43" i="15"/>
  <c r="F44" i="15"/>
  <c r="F45" i="15"/>
  <c r="F46" i="15"/>
  <c r="F47" i="15"/>
  <c r="F48" i="15"/>
  <c r="F49" i="15"/>
  <c r="F50" i="15"/>
  <c r="F51" i="15"/>
  <c r="F52" i="15"/>
  <c r="F53" i="15"/>
  <c r="F54" i="15"/>
  <c r="F55" i="15"/>
  <c r="F56" i="15"/>
  <c r="F57" i="15"/>
  <c r="F58" i="15"/>
  <c r="F59" i="15"/>
  <c r="F60" i="15"/>
  <c r="F61" i="15"/>
  <c r="F62" i="15"/>
  <c r="F63" i="15"/>
  <c r="F2" i="15"/>
  <c r="D72" i="15" a="1"/>
  <c r="D72" i="15" s="1"/>
  <c r="K25" i="17" l="1"/>
  <c r="K21" i="17"/>
  <c r="K33" i="17"/>
  <c r="K29" i="17"/>
  <c r="K41" i="17"/>
  <c r="K37" i="17"/>
  <c r="K57" i="17"/>
  <c r="K53" i="17"/>
  <c r="K5" i="17"/>
  <c r="K49" i="17"/>
  <c r="K45" i="17"/>
  <c r="K61" i="17"/>
  <c r="K13" i="17"/>
  <c r="K17" i="17"/>
  <c r="K9" i="17"/>
  <c r="P5" i="17"/>
  <c r="P4" i="17"/>
  <c r="D72" i="17" a="1"/>
  <c r="P3" i="17"/>
  <c r="G72" i="17" l="1" a="1"/>
  <c r="D72" i="17"/>
  <c r="K58" i="17"/>
  <c r="K50" i="17"/>
  <c r="K42" i="17"/>
  <c r="K34" i="17"/>
  <c r="K26" i="17"/>
  <c r="K18" i="17"/>
  <c r="K10" i="17"/>
  <c r="K6" i="17"/>
  <c r="K54" i="17"/>
  <c r="K22" i="17"/>
  <c r="P8" i="17"/>
  <c r="K46" i="17"/>
  <c r="K30" i="17"/>
  <c r="K14" i="17"/>
  <c r="K62" i="17"/>
  <c r="K38" i="17"/>
  <c r="K7" i="17"/>
  <c r="K51" i="17"/>
  <c r="K39" i="17"/>
  <c r="K47" i="17"/>
  <c r="K3" i="17"/>
  <c r="K55" i="17"/>
  <c r="K15" i="17"/>
  <c r="K63" i="17"/>
  <c r="K43" i="17"/>
  <c r="K23" i="17"/>
  <c r="K31" i="17"/>
  <c r="K11" i="17"/>
  <c r="K59" i="17"/>
  <c r="K19" i="17"/>
  <c r="K27" i="17"/>
  <c r="K35" i="17"/>
  <c r="K20" i="17"/>
  <c r="K8" i="17"/>
  <c r="K12" i="17"/>
  <c r="K60" i="17"/>
  <c r="K52" i="17"/>
  <c r="K44" i="17"/>
  <c r="K36" i="17"/>
  <c r="K28" i="17"/>
  <c r="K4" i="17"/>
  <c r="K48" i="17"/>
  <c r="K24" i="17"/>
  <c r="K16" i="17"/>
  <c r="K56" i="17"/>
  <c r="K40" i="17"/>
  <c r="K32" i="17"/>
  <c r="G72" i="17" l="1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D68" i="15" a="1"/>
  <c r="B65" i="15"/>
  <c r="J63" i="15"/>
  <c r="J62" i="15"/>
  <c r="J61" i="15"/>
  <c r="J60" i="15"/>
  <c r="J59" i="15"/>
  <c r="J58" i="15"/>
  <c r="J57" i="15"/>
  <c r="J56" i="15"/>
  <c r="J55" i="15"/>
  <c r="J54" i="15"/>
  <c r="J53" i="15"/>
  <c r="J52" i="15"/>
  <c r="J51" i="15"/>
  <c r="J50" i="15"/>
  <c r="J49" i="15"/>
  <c r="J48" i="15"/>
  <c r="J47" i="15"/>
  <c r="J46" i="15"/>
  <c r="J45" i="15"/>
  <c r="J44" i="15"/>
  <c r="J43" i="15"/>
  <c r="J42" i="15"/>
  <c r="J41" i="15"/>
  <c r="J40" i="15"/>
  <c r="J39" i="15"/>
  <c r="J38" i="15"/>
  <c r="J37" i="15"/>
  <c r="J36" i="15"/>
  <c r="J35" i="15"/>
  <c r="J34" i="15"/>
  <c r="J33" i="15"/>
  <c r="J32" i="15"/>
  <c r="J31" i="15"/>
  <c r="J30" i="15"/>
  <c r="J29" i="15"/>
  <c r="J28" i="15"/>
  <c r="J27" i="15"/>
  <c r="J26" i="15"/>
  <c r="J25" i="15"/>
  <c r="J24" i="15"/>
  <c r="J23" i="15"/>
  <c r="J22" i="15"/>
  <c r="J21" i="15"/>
  <c r="J20" i="15"/>
  <c r="J19" i="15"/>
  <c r="J18" i="15"/>
  <c r="J17" i="15"/>
  <c r="J16" i="15"/>
  <c r="J15" i="15"/>
  <c r="J14" i="15"/>
  <c r="J13" i="15"/>
  <c r="J12" i="15"/>
  <c r="J11" i="15"/>
  <c r="J10" i="15"/>
  <c r="J9" i="15"/>
  <c r="J8" i="15"/>
  <c r="J7" i="15"/>
  <c r="J6" i="15"/>
  <c r="J5" i="15"/>
  <c r="J4" i="15"/>
  <c r="O3" i="15"/>
  <c r="J3" i="15"/>
  <c r="O4" i="15" s="1"/>
  <c r="O6" i="1"/>
  <c r="O5" i="1"/>
  <c r="O4" i="1"/>
  <c r="O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O6" i="15" l="1"/>
  <c r="O5" i="15"/>
  <c r="D76" i="15" a="1"/>
  <c r="D76" i="15" s="1"/>
  <c r="D68" i="15"/>
  <c r="G59" i="17" l="1"/>
  <c r="H59" i="17" s="1"/>
  <c r="G51" i="17"/>
  <c r="H51" i="17" s="1"/>
  <c r="G43" i="17"/>
  <c r="H43" i="17" s="1"/>
  <c r="G35" i="17"/>
  <c r="H35" i="17" s="1"/>
  <c r="G27" i="17"/>
  <c r="H27" i="17" s="1"/>
  <c r="G19" i="17"/>
  <c r="H19" i="17" s="1"/>
  <c r="G11" i="17"/>
  <c r="H11" i="17" s="1"/>
  <c r="G62" i="17"/>
  <c r="H62" i="17" s="1"/>
  <c r="G54" i="17"/>
  <c r="H54" i="17" s="1"/>
  <c r="G46" i="17"/>
  <c r="H46" i="17" s="1"/>
  <c r="G38" i="17"/>
  <c r="H38" i="17" s="1"/>
  <c r="G30" i="17"/>
  <c r="H30" i="17" s="1"/>
  <c r="G22" i="17"/>
  <c r="H22" i="17" s="1"/>
  <c r="G14" i="17"/>
  <c r="H14" i="17" s="1"/>
  <c r="G8" i="17"/>
  <c r="H8" i="17" s="1"/>
  <c r="G57" i="17"/>
  <c r="H57" i="17" s="1"/>
  <c r="G49" i="17"/>
  <c r="H49" i="17" s="1"/>
  <c r="G41" i="17"/>
  <c r="H41" i="17" s="1"/>
  <c r="G33" i="17"/>
  <c r="H33" i="17" s="1"/>
  <c r="G25" i="17"/>
  <c r="H25" i="17" s="1"/>
  <c r="G17" i="17"/>
  <c r="H17" i="17" s="1"/>
  <c r="G9" i="17"/>
  <c r="H9" i="17" s="1"/>
  <c r="G3" i="17"/>
  <c r="H3" i="17" s="1"/>
  <c r="G15" i="17"/>
  <c r="H15" i="17" s="1"/>
  <c r="G5" i="17"/>
  <c r="H5" i="17" s="1"/>
  <c r="G18" i="17"/>
  <c r="H18" i="17" s="1"/>
  <c r="G60" i="17"/>
  <c r="H60" i="17" s="1"/>
  <c r="G52" i="17"/>
  <c r="H52" i="17" s="1"/>
  <c r="G44" i="17"/>
  <c r="H44" i="17" s="1"/>
  <c r="G36" i="17"/>
  <c r="H36" i="17" s="1"/>
  <c r="G28" i="17"/>
  <c r="H28" i="17" s="1"/>
  <c r="G20" i="17"/>
  <c r="H20" i="17" s="1"/>
  <c r="G12" i="17"/>
  <c r="H12" i="17" s="1"/>
  <c r="G4" i="17"/>
  <c r="H4" i="17" s="1"/>
  <c r="G47" i="17"/>
  <c r="H47" i="17" s="1"/>
  <c r="G31" i="17"/>
  <c r="H31" i="17" s="1"/>
  <c r="G58" i="17"/>
  <c r="H58" i="17" s="1"/>
  <c r="G42" i="17"/>
  <c r="H42" i="17" s="1"/>
  <c r="G63" i="17"/>
  <c r="H63" i="17" s="1"/>
  <c r="G55" i="17"/>
  <c r="H55" i="17" s="1"/>
  <c r="G39" i="17"/>
  <c r="H39" i="17" s="1"/>
  <c r="G23" i="17"/>
  <c r="H23" i="17" s="1"/>
  <c r="G50" i="17"/>
  <c r="H50" i="17" s="1"/>
  <c r="G26" i="17"/>
  <c r="H26" i="17" s="1"/>
  <c r="G10" i="17"/>
  <c r="H10" i="17" s="1"/>
  <c r="G6" i="17"/>
  <c r="H6" i="17" s="1"/>
  <c r="G2" i="17"/>
  <c r="H2" i="17" s="1"/>
  <c r="G24" i="17"/>
  <c r="H24" i="17" s="1"/>
  <c r="G34" i="17"/>
  <c r="H34" i="17" s="1"/>
  <c r="G61" i="17"/>
  <c r="H61" i="17" s="1"/>
  <c r="G53" i="17"/>
  <c r="H53" i="17" s="1"/>
  <c r="G45" i="17"/>
  <c r="H45" i="17" s="1"/>
  <c r="G37" i="17"/>
  <c r="H37" i="17" s="1"/>
  <c r="G29" i="17"/>
  <c r="H29" i="17" s="1"/>
  <c r="G21" i="17"/>
  <c r="H21" i="17" s="1"/>
  <c r="G13" i="17"/>
  <c r="H13" i="17" s="1"/>
  <c r="G7" i="17"/>
  <c r="H7" i="17" s="1"/>
  <c r="G56" i="17"/>
  <c r="H56" i="17" s="1"/>
  <c r="G48" i="17"/>
  <c r="H48" i="17" s="1"/>
  <c r="G40" i="17"/>
  <c r="H40" i="17" s="1"/>
  <c r="G32" i="17"/>
  <c r="H32" i="17" s="1"/>
  <c r="G16" i="17"/>
  <c r="H16" i="17" s="1"/>
  <c r="O8" i="15"/>
  <c r="G72" i="15" a="1"/>
  <c r="H65" i="17" l="1"/>
  <c r="I76" i="17" s="1"/>
  <c r="E86" i="17" s="1"/>
  <c r="P3" i="15"/>
  <c r="P4" i="15"/>
  <c r="P6" i="15"/>
  <c r="P5" i="15"/>
  <c r="G72" i="15"/>
  <c r="D86" i="17" l="1"/>
  <c r="D85" i="17"/>
  <c r="E85" i="17"/>
  <c r="K61" i="15"/>
  <c r="K53" i="15"/>
  <c r="K45" i="15"/>
  <c r="K37" i="15"/>
  <c r="K29" i="15"/>
  <c r="K21" i="15"/>
  <c r="K13" i="15"/>
  <c r="K25" i="15"/>
  <c r="K5" i="15"/>
  <c r="K57" i="15"/>
  <c r="K33" i="15"/>
  <c r="K49" i="15"/>
  <c r="K9" i="15"/>
  <c r="K41" i="15"/>
  <c r="K17" i="15"/>
  <c r="P8" i="15"/>
  <c r="K30" i="15"/>
  <c r="K62" i="15"/>
  <c r="K54" i="15"/>
  <c r="K22" i="15"/>
  <c r="K26" i="15"/>
  <c r="K6" i="15"/>
  <c r="K46" i="15"/>
  <c r="K38" i="15"/>
  <c r="K14" i="15"/>
  <c r="K34" i="15"/>
  <c r="K58" i="15"/>
  <c r="K10" i="15"/>
  <c r="K50" i="15"/>
  <c r="K42" i="15"/>
  <c r="K18" i="15"/>
  <c r="K7" i="15"/>
  <c r="K11" i="15"/>
  <c r="K23" i="15"/>
  <c r="K27" i="15"/>
  <c r="K39" i="15"/>
  <c r="K35" i="15"/>
  <c r="K47" i="15"/>
  <c r="K43" i="15"/>
  <c r="K55" i="15"/>
  <c r="K51" i="15"/>
  <c r="K63" i="15"/>
  <c r="K59" i="15"/>
  <c r="K15" i="15"/>
  <c r="K19" i="15"/>
  <c r="K31" i="15"/>
  <c r="K3" i="15"/>
  <c r="K56" i="15"/>
  <c r="K48" i="15"/>
  <c r="K40" i="15"/>
  <c r="K32" i="15"/>
  <c r="K24" i="15"/>
  <c r="K16" i="15"/>
  <c r="K8" i="15"/>
  <c r="K12" i="15"/>
  <c r="K28" i="15"/>
  <c r="K4" i="15"/>
  <c r="K36" i="15"/>
  <c r="K20" i="15"/>
  <c r="K44" i="15"/>
  <c r="K52" i="15"/>
  <c r="K60" i="15"/>
  <c r="G59" i="15" l="1"/>
  <c r="H59" i="15" s="1"/>
  <c r="G43" i="15"/>
  <c r="H43" i="15" s="1"/>
  <c r="G35" i="15"/>
  <c r="H35" i="15" s="1"/>
  <c r="G19" i="15"/>
  <c r="H19" i="15" s="1"/>
  <c r="G46" i="15"/>
  <c r="H46" i="15" s="1"/>
  <c r="G57" i="15"/>
  <c r="H57" i="15" s="1"/>
  <c r="G49" i="15"/>
  <c r="H49" i="15" s="1"/>
  <c r="G41" i="15"/>
  <c r="H41" i="15" s="1"/>
  <c r="G33" i="15"/>
  <c r="H33" i="15" s="1"/>
  <c r="G25" i="15"/>
  <c r="H25" i="15" s="1"/>
  <c r="G17" i="15"/>
  <c r="H17" i="15" s="1"/>
  <c r="G9" i="15"/>
  <c r="H9" i="15" s="1"/>
  <c r="G3" i="15"/>
  <c r="H3" i="15" s="1"/>
  <c r="G14" i="15"/>
  <c r="H14" i="15" s="1"/>
  <c r="G60" i="15"/>
  <c r="H60" i="15" s="1"/>
  <c r="G52" i="15"/>
  <c r="H52" i="15" s="1"/>
  <c r="G44" i="15"/>
  <c r="H44" i="15" s="1"/>
  <c r="G36" i="15"/>
  <c r="H36" i="15" s="1"/>
  <c r="G28" i="15"/>
  <c r="H28" i="15" s="1"/>
  <c r="G20" i="15"/>
  <c r="H20" i="15" s="1"/>
  <c r="G12" i="15"/>
  <c r="H12" i="15" s="1"/>
  <c r="G4" i="15"/>
  <c r="H4" i="15" s="1"/>
  <c r="G18" i="15"/>
  <c r="H18" i="15" s="1"/>
  <c r="G30" i="15"/>
  <c r="H30" i="15" s="1"/>
  <c r="G63" i="15"/>
  <c r="H63" i="15" s="1"/>
  <c r="G55" i="15"/>
  <c r="H55" i="15" s="1"/>
  <c r="G47" i="15"/>
  <c r="H47" i="15" s="1"/>
  <c r="G39" i="15"/>
  <c r="H39" i="15" s="1"/>
  <c r="G31" i="15"/>
  <c r="H31" i="15" s="1"/>
  <c r="G23" i="15"/>
  <c r="H23" i="15" s="1"/>
  <c r="G15" i="15"/>
  <c r="H15" i="15" s="1"/>
  <c r="G5" i="15"/>
  <c r="H5" i="15" s="1"/>
  <c r="G50" i="15"/>
  <c r="H50" i="15" s="1"/>
  <c r="G34" i="15"/>
  <c r="H34" i="15" s="1"/>
  <c r="G26" i="15"/>
  <c r="H26" i="15" s="1"/>
  <c r="G10" i="15"/>
  <c r="H10" i="15" s="1"/>
  <c r="G6" i="15"/>
  <c r="H6" i="15" s="1"/>
  <c r="G2" i="15"/>
  <c r="H2" i="15" s="1"/>
  <c r="G54" i="15"/>
  <c r="H54" i="15" s="1"/>
  <c r="G38" i="15"/>
  <c r="H38" i="15" s="1"/>
  <c r="G58" i="15"/>
  <c r="H58" i="15" s="1"/>
  <c r="G42" i="15"/>
  <c r="H42" i="15" s="1"/>
  <c r="G61" i="15"/>
  <c r="H61" i="15" s="1"/>
  <c r="G53" i="15"/>
  <c r="H53" i="15" s="1"/>
  <c r="G45" i="15"/>
  <c r="H45" i="15" s="1"/>
  <c r="G37" i="15"/>
  <c r="H37" i="15" s="1"/>
  <c r="G29" i="15"/>
  <c r="H29" i="15" s="1"/>
  <c r="G21" i="15"/>
  <c r="H21" i="15" s="1"/>
  <c r="G13" i="15"/>
  <c r="H13" i="15" s="1"/>
  <c r="G7" i="15"/>
  <c r="H7" i="15" s="1"/>
  <c r="G11" i="15"/>
  <c r="H11" i="15" s="1"/>
  <c r="G62" i="15"/>
  <c r="H62" i="15" s="1"/>
  <c r="G22" i="15"/>
  <c r="H22" i="15" s="1"/>
  <c r="G56" i="15"/>
  <c r="H56" i="15" s="1"/>
  <c r="G48" i="15"/>
  <c r="H48" i="15" s="1"/>
  <c r="G40" i="15"/>
  <c r="H40" i="15" s="1"/>
  <c r="G32" i="15"/>
  <c r="H32" i="15" s="1"/>
  <c r="G24" i="15"/>
  <c r="H24" i="15" s="1"/>
  <c r="G16" i="15"/>
  <c r="H16" i="15" s="1"/>
  <c r="G51" i="15"/>
  <c r="H51" i="15" s="1"/>
  <c r="G27" i="15"/>
  <c r="H27" i="15" s="1"/>
  <c r="G8" i="15"/>
  <c r="H8" i="15" s="1"/>
  <c r="H65" i="15" l="1"/>
  <c r="I76" i="15" s="1"/>
  <c r="D86" i="15" l="1"/>
  <c r="E85" i="15"/>
  <c r="D85" i="15"/>
  <c r="E86" i="15"/>
  <c r="D80" i="1" l="1" a="1"/>
  <c r="D80" i="1" s="1"/>
  <c r="D68" i="1" a="1"/>
  <c r="D68" i="1" s="1"/>
  <c r="B65" i="1"/>
  <c r="E35" i="3"/>
  <c r="E34" i="3"/>
  <c r="C34" i="3"/>
  <c r="C35" i="3"/>
  <c r="D72" i="1" l="1" a="1"/>
  <c r="D72" i="1" s="1"/>
  <c r="C72" i="11"/>
  <c r="C73" i="11" s="1"/>
  <c r="J35" i="11"/>
  <c r="J34" i="11"/>
  <c r="J33" i="11"/>
  <c r="J32" i="11"/>
  <c r="J31" i="11"/>
  <c r="J30" i="11"/>
  <c r="J29" i="11"/>
  <c r="J28" i="11"/>
  <c r="J27" i="11"/>
  <c r="J26" i="11"/>
  <c r="J25" i="11"/>
  <c r="J24" i="11"/>
  <c r="J23" i="11"/>
  <c r="J22" i="11"/>
  <c r="J21" i="11"/>
  <c r="J20" i="11"/>
  <c r="J19" i="11"/>
  <c r="J18" i="11"/>
  <c r="J17" i="11"/>
  <c r="J16" i="11"/>
  <c r="J15" i="11"/>
  <c r="J14" i="11"/>
  <c r="J13" i="11"/>
  <c r="J12" i="11"/>
  <c r="J11" i="11"/>
  <c r="J10" i="11"/>
  <c r="J9" i="11"/>
  <c r="J8" i="11"/>
  <c r="J7" i="11"/>
  <c r="J6" i="11"/>
  <c r="J5" i="11"/>
  <c r="J4" i="11"/>
  <c r="J3" i="11"/>
  <c r="E3" i="11"/>
  <c r="G3" i="11" s="1"/>
  <c r="H3" i="11" s="1"/>
  <c r="I3" i="11" s="1"/>
  <c r="G2" i="11"/>
  <c r="H2" i="11" s="1"/>
  <c r="I2" i="11" s="1"/>
  <c r="J35" i="10"/>
  <c r="J34" i="10"/>
  <c r="J33" i="10"/>
  <c r="J32" i="10"/>
  <c r="J31" i="10"/>
  <c r="J30" i="10"/>
  <c r="J29" i="10"/>
  <c r="J28" i="10"/>
  <c r="J27" i="10"/>
  <c r="J26" i="10"/>
  <c r="J25" i="10"/>
  <c r="J24" i="10"/>
  <c r="J23" i="10"/>
  <c r="J22" i="10"/>
  <c r="J21" i="10"/>
  <c r="J20" i="10"/>
  <c r="J19" i="10"/>
  <c r="J18" i="10"/>
  <c r="J17" i="10"/>
  <c r="J16" i="10"/>
  <c r="J15" i="10"/>
  <c r="J14" i="10"/>
  <c r="J13" i="10"/>
  <c r="J12" i="10"/>
  <c r="J11" i="10"/>
  <c r="J10" i="10"/>
  <c r="J9" i="10"/>
  <c r="J8" i="10"/>
  <c r="O5" i="10" s="1"/>
  <c r="J7" i="10"/>
  <c r="O4" i="10" s="1"/>
  <c r="J6" i="10"/>
  <c r="O3" i="10" s="1"/>
  <c r="J5" i="10"/>
  <c r="J4" i="10"/>
  <c r="J3" i="10"/>
  <c r="E3" i="10"/>
  <c r="F2" i="10"/>
  <c r="E4" i="11" l="1"/>
  <c r="G4" i="11" s="1"/>
  <c r="H4" i="11" s="1"/>
  <c r="I4" i="11" s="1"/>
  <c r="O6" i="10"/>
  <c r="E4" i="10"/>
  <c r="E5" i="10" s="1"/>
  <c r="F5" i="10" s="1"/>
  <c r="F3" i="10"/>
  <c r="F3" i="11"/>
  <c r="E6" i="10"/>
  <c r="F4" i="10"/>
  <c r="E5" i="11" l="1"/>
  <c r="G5" i="11" s="1"/>
  <c r="H5" i="11" s="1"/>
  <c r="I5" i="11" s="1"/>
  <c r="O7" i="10"/>
  <c r="P4" i="10" s="1"/>
  <c r="O7" i="11"/>
  <c r="P5" i="11" s="1"/>
  <c r="E7" i="10"/>
  <c r="F6" i="10"/>
  <c r="P6" i="11" l="1"/>
  <c r="P4" i="11"/>
  <c r="E6" i="11"/>
  <c r="G6" i="11" s="1"/>
  <c r="H6" i="11" s="1"/>
  <c r="I6" i="11" s="1"/>
  <c r="K11" i="10"/>
  <c r="K19" i="10"/>
  <c r="K27" i="10"/>
  <c r="K35" i="10"/>
  <c r="K43" i="10"/>
  <c r="K51" i="10"/>
  <c r="K59" i="10"/>
  <c r="K55" i="10"/>
  <c r="K63" i="10"/>
  <c r="K15" i="10"/>
  <c r="K23" i="10"/>
  <c r="K31" i="10"/>
  <c r="K47" i="10"/>
  <c r="K39" i="10"/>
  <c r="K3" i="10"/>
  <c r="K7" i="10"/>
  <c r="P6" i="10"/>
  <c r="P5" i="10"/>
  <c r="P3" i="10"/>
  <c r="P7" i="10" s="1"/>
  <c r="G72" i="1" a="1"/>
  <c r="P3" i="11"/>
  <c r="K8" i="11"/>
  <c r="K4" i="11"/>
  <c r="F7" i="10"/>
  <c r="E8" i="10"/>
  <c r="P7" i="11" l="1"/>
  <c r="K7" i="11"/>
  <c r="K3" i="11"/>
  <c r="K5" i="11"/>
  <c r="K9" i="11"/>
  <c r="E7" i="11"/>
  <c r="E8" i="11" s="1"/>
  <c r="K12" i="10"/>
  <c r="K20" i="10"/>
  <c r="K28" i="10"/>
  <c r="K36" i="10"/>
  <c r="K44" i="10"/>
  <c r="K52" i="10"/>
  <c r="K60" i="10"/>
  <c r="K16" i="10"/>
  <c r="K24" i="10"/>
  <c r="K32" i="10"/>
  <c r="K40" i="10"/>
  <c r="K48" i="10"/>
  <c r="K56" i="10"/>
  <c r="K6" i="10"/>
  <c r="K10" i="10"/>
  <c r="K18" i="10"/>
  <c r="K26" i="10"/>
  <c r="K34" i="10"/>
  <c r="K42" i="10"/>
  <c r="K50" i="10"/>
  <c r="K58" i="10"/>
  <c r="K14" i="10"/>
  <c r="K22" i="10"/>
  <c r="K30" i="10"/>
  <c r="K38" i="10"/>
  <c r="K46" i="10"/>
  <c r="K54" i="10"/>
  <c r="K62" i="10"/>
  <c r="K5" i="10"/>
  <c r="K25" i="10"/>
  <c r="K57" i="10"/>
  <c r="K13" i="10"/>
  <c r="K21" i="10"/>
  <c r="K29" i="10"/>
  <c r="K37" i="10"/>
  <c r="K45" i="10"/>
  <c r="K53" i="10"/>
  <c r="K61" i="10"/>
  <c r="K17" i="10"/>
  <c r="K33" i="10"/>
  <c r="K41" i="10"/>
  <c r="K49" i="10"/>
  <c r="K4" i="10"/>
  <c r="K8" i="10"/>
  <c r="K9" i="10"/>
  <c r="G72" i="1"/>
  <c r="K6" i="11"/>
  <c r="F8" i="10"/>
  <c r="E9" i="10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2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G7" i="11" l="1"/>
  <c r="H7" i="11" s="1"/>
  <c r="I7" i="11" s="1"/>
  <c r="F41" i="1"/>
  <c r="G41" i="1" s="1"/>
  <c r="H41" i="1" s="1"/>
  <c r="F49" i="1"/>
  <c r="G49" i="1" s="1"/>
  <c r="H49" i="1" s="1"/>
  <c r="F57" i="1"/>
  <c r="G57" i="1" s="1"/>
  <c r="H57" i="1" s="1"/>
  <c r="F42" i="1"/>
  <c r="G42" i="1" s="1"/>
  <c r="H42" i="1" s="1"/>
  <c r="F50" i="1"/>
  <c r="G50" i="1" s="1"/>
  <c r="H50" i="1" s="1"/>
  <c r="F61" i="1"/>
  <c r="G61" i="1" s="1"/>
  <c r="H61" i="1" s="1"/>
  <c r="F58" i="1"/>
  <c r="G58" i="1" s="1"/>
  <c r="H58" i="1" s="1"/>
  <c r="F62" i="1"/>
  <c r="G62" i="1" s="1"/>
  <c r="H62" i="1" s="1"/>
  <c r="F43" i="1"/>
  <c r="G43" i="1" s="1"/>
  <c r="H43" i="1" s="1"/>
  <c r="F51" i="1"/>
  <c r="G51" i="1" s="1"/>
  <c r="H51" i="1" s="1"/>
  <c r="F59" i="1"/>
  <c r="G59" i="1" s="1"/>
  <c r="H59" i="1" s="1"/>
  <c r="F53" i="1"/>
  <c r="G53" i="1" s="1"/>
  <c r="H53" i="1" s="1"/>
  <c r="F46" i="1"/>
  <c r="G46" i="1" s="1"/>
  <c r="H46" i="1" s="1"/>
  <c r="F36" i="1"/>
  <c r="G36" i="1" s="1"/>
  <c r="H36" i="1" s="1"/>
  <c r="F44" i="1"/>
  <c r="G44" i="1" s="1"/>
  <c r="H44" i="1" s="1"/>
  <c r="F52" i="1"/>
  <c r="G52" i="1" s="1"/>
  <c r="H52" i="1" s="1"/>
  <c r="F60" i="1"/>
  <c r="G60" i="1" s="1"/>
  <c r="H60" i="1" s="1"/>
  <c r="F37" i="1"/>
  <c r="G37" i="1" s="1"/>
  <c r="H37" i="1" s="1"/>
  <c r="F45" i="1"/>
  <c r="G45" i="1" s="1"/>
  <c r="H45" i="1" s="1"/>
  <c r="F38" i="1"/>
  <c r="G38" i="1" s="1"/>
  <c r="H38" i="1" s="1"/>
  <c r="F39" i="1"/>
  <c r="G39" i="1" s="1"/>
  <c r="H39" i="1" s="1"/>
  <c r="F47" i="1"/>
  <c r="G47" i="1" s="1"/>
  <c r="H47" i="1" s="1"/>
  <c r="F55" i="1"/>
  <c r="G55" i="1" s="1"/>
  <c r="H55" i="1" s="1"/>
  <c r="F63" i="1"/>
  <c r="G63" i="1" s="1"/>
  <c r="H63" i="1" s="1"/>
  <c r="F40" i="1"/>
  <c r="G40" i="1" s="1"/>
  <c r="H40" i="1" s="1"/>
  <c r="F48" i="1"/>
  <c r="G48" i="1" s="1"/>
  <c r="H48" i="1" s="1"/>
  <c r="F56" i="1"/>
  <c r="G56" i="1" s="1"/>
  <c r="H56" i="1" s="1"/>
  <c r="F54" i="1"/>
  <c r="G54" i="1" s="1"/>
  <c r="H54" i="1" s="1"/>
  <c r="E9" i="11"/>
  <c r="G8" i="11"/>
  <c r="H8" i="11" s="1"/>
  <c r="I8" i="11" s="1"/>
  <c r="F9" i="10"/>
  <c r="E10" i="10"/>
  <c r="E10" i="11" l="1"/>
  <c r="G9" i="11"/>
  <c r="H9" i="11" s="1"/>
  <c r="I9" i="11" s="1"/>
  <c r="E11" i="10"/>
  <c r="F10" i="10"/>
  <c r="E11" i="11" l="1"/>
  <c r="G10" i="11"/>
  <c r="H10" i="11" s="1"/>
  <c r="I10" i="11" s="1"/>
  <c r="E12" i="10"/>
  <c r="F11" i="10"/>
  <c r="I86" i="1"/>
  <c r="J22" i="1"/>
  <c r="J3" i="1"/>
  <c r="J4" i="1"/>
  <c r="J12" i="1"/>
  <c r="J27" i="1"/>
  <c r="J30" i="1"/>
  <c r="J23" i="1"/>
  <c r="J9" i="1"/>
  <c r="J11" i="1"/>
  <c r="J19" i="1"/>
  <c r="J6" i="1"/>
  <c r="J14" i="1"/>
  <c r="J29" i="1"/>
  <c r="J16" i="1"/>
  <c r="J31" i="1"/>
  <c r="J25" i="1"/>
  <c r="J33" i="1"/>
  <c r="J7" i="1"/>
  <c r="J20" i="1"/>
  <c r="J8" i="1"/>
  <c r="J21" i="1"/>
  <c r="J15" i="1"/>
  <c r="J28" i="1"/>
  <c r="J17" i="1"/>
  <c r="J5" i="1"/>
  <c r="J24" i="1"/>
  <c r="J13" i="1"/>
  <c r="J32" i="1"/>
  <c r="J10" i="1"/>
  <c r="J18" i="1"/>
  <c r="J26" i="1"/>
  <c r="G11" i="11" l="1"/>
  <c r="H11" i="11" s="1"/>
  <c r="I11" i="11" s="1"/>
  <c r="E12" i="11"/>
  <c r="E13" i="10"/>
  <c r="F12" i="10"/>
  <c r="E13" i="11" l="1"/>
  <c r="G12" i="11"/>
  <c r="H12" i="11" s="1"/>
  <c r="I12" i="11" s="1"/>
  <c r="F13" i="10"/>
  <c r="E14" i="10"/>
  <c r="O8" i="1"/>
  <c r="E14" i="11" l="1"/>
  <c r="G13" i="11"/>
  <c r="H13" i="11" s="1"/>
  <c r="I13" i="11" s="1"/>
  <c r="F14" i="10"/>
  <c r="E15" i="10"/>
  <c r="P6" i="1"/>
  <c r="P5" i="1"/>
  <c r="P4" i="1"/>
  <c r="P3" i="1"/>
  <c r="K10" i="1" l="1"/>
  <c r="K18" i="1"/>
  <c r="K26" i="1"/>
  <c r="K34" i="1"/>
  <c r="K42" i="1"/>
  <c r="K50" i="1"/>
  <c r="K58" i="1"/>
  <c r="K6" i="1"/>
  <c r="K14" i="1"/>
  <c r="K22" i="1"/>
  <c r="K30" i="1"/>
  <c r="K38" i="1"/>
  <c r="K46" i="1"/>
  <c r="K54" i="1"/>
  <c r="K62" i="1"/>
  <c r="K11" i="1"/>
  <c r="K19" i="1"/>
  <c r="K27" i="1"/>
  <c r="K35" i="1"/>
  <c r="K43" i="1"/>
  <c r="K51" i="1"/>
  <c r="K59" i="1"/>
  <c r="K3" i="1"/>
  <c r="K15" i="1"/>
  <c r="K23" i="1"/>
  <c r="K31" i="1"/>
  <c r="K39" i="1"/>
  <c r="K47" i="1"/>
  <c r="K55" i="1"/>
  <c r="K63" i="1"/>
  <c r="K7" i="1"/>
  <c r="K20" i="1"/>
  <c r="K28" i="1"/>
  <c r="K44" i="1"/>
  <c r="K52" i="1"/>
  <c r="K12" i="1"/>
  <c r="K36" i="1"/>
  <c r="K60" i="1"/>
  <c r="K4" i="1"/>
  <c r="K8" i="1"/>
  <c r="K16" i="1"/>
  <c r="K24" i="1"/>
  <c r="K32" i="1"/>
  <c r="K40" i="1"/>
  <c r="K48" i="1"/>
  <c r="K56" i="1"/>
  <c r="K17" i="1"/>
  <c r="K33" i="1"/>
  <c r="K49" i="1"/>
  <c r="K9" i="1"/>
  <c r="K5" i="1"/>
  <c r="K41" i="1"/>
  <c r="K57" i="1"/>
  <c r="K13" i="1"/>
  <c r="K21" i="1"/>
  <c r="K29" i="1"/>
  <c r="K37" i="1"/>
  <c r="K45" i="1"/>
  <c r="K53" i="1"/>
  <c r="K61" i="1"/>
  <c r="K25" i="1"/>
  <c r="G14" i="11"/>
  <c r="H14" i="11" s="1"/>
  <c r="I14" i="11" s="1"/>
  <c r="E15" i="11"/>
  <c r="F15" i="10"/>
  <c r="E16" i="10"/>
  <c r="F3" i="1"/>
  <c r="G3" i="1" s="1"/>
  <c r="H3" i="1" s="1"/>
  <c r="F34" i="1"/>
  <c r="G34" i="1" s="1"/>
  <c r="H34" i="1" s="1"/>
  <c r="F35" i="1"/>
  <c r="G35" i="1" s="1"/>
  <c r="H35" i="1" s="1"/>
  <c r="F2" i="1"/>
  <c r="G2" i="1" s="1"/>
  <c r="H2" i="1" s="1"/>
  <c r="F16" i="1"/>
  <c r="G16" i="1" s="1"/>
  <c r="H16" i="1" s="1"/>
  <c r="F33" i="1"/>
  <c r="G33" i="1" s="1"/>
  <c r="H33" i="1" s="1"/>
  <c r="F14" i="1"/>
  <c r="G14" i="1" s="1"/>
  <c r="H14" i="1" s="1"/>
  <c r="F31" i="1"/>
  <c r="G31" i="1" s="1"/>
  <c r="H31" i="1" s="1"/>
  <c r="F6" i="1"/>
  <c r="G6" i="1" s="1"/>
  <c r="H6" i="1" s="1"/>
  <c r="F12" i="1"/>
  <c r="G12" i="1" s="1"/>
  <c r="H12" i="1" s="1"/>
  <c r="F17" i="1"/>
  <c r="G17" i="1" s="1"/>
  <c r="H17" i="1" s="1"/>
  <c r="F23" i="1"/>
  <c r="G23" i="1" s="1"/>
  <c r="H23" i="1" s="1"/>
  <c r="F29" i="1"/>
  <c r="G29" i="1" s="1"/>
  <c r="H29" i="1" s="1"/>
  <c r="F4" i="1"/>
  <c r="G4" i="1" s="1"/>
  <c r="H4" i="1" s="1"/>
  <c r="F19" i="1"/>
  <c r="G19" i="1" s="1"/>
  <c r="H19" i="1" s="1"/>
  <c r="F28" i="1"/>
  <c r="G28" i="1" s="1"/>
  <c r="H28" i="1" s="1"/>
  <c r="F20" i="1"/>
  <c r="G20" i="1" s="1"/>
  <c r="H20" i="1" s="1"/>
  <c r="F9" i="1"/>
  <c r="G9" i="1" s="1"/>
  <c r="H9" i="1" s="1"/>
  <c r="F27" i="1"/>
  <c r="G27" i="1" s="1"/>
  <c r="H27" i="1" s="1"/>
  <c r="F10" i="1"/>
  <c r="G10" i="1" s="1"/>
  <c r="H10" i="1" s="1"/>
  <c r="F7" i="1"/>
  <c r="G7" i="1" s="1"/>
  <c r="H7" i="1" s="1"/>
  <c r="F32" i="1"/>
  <c r="G32" i="1" s="1"/>
  <c r="H32" i="1" s="1"/>
  <c r="F5" i="1"/>
  <c r="G5" i="1" s="1"/>
  <c r="H5" i="1" s="1"/>
  <c r="F11" i="1"/>
  <c r="G11" i="1" s="1"/>
  <c r="H11" i="1" s="1"/>
  <c r="F22" i="1"/>
  <c r="G22" i="1" s="1"/>
  <c r="H22" i="1" s="1"/>
  <c r="F8" i="1"/>
  <c r="G8" i="1" s="1"/>
  <c r="H8" i="1" s="1"/>
  <c r="F25" i="1"/>
  <c r="G25" i="1" s="1"/>
  <c r="H25" i="1" s="1"/>
  <c r="F15" i="1"/>
  <c r="G15" i="1" s="1"/>
  <c r="H15" i="1" s="1"/>
  <c r="F21" i="1"/>
  <c r="G21" i="1" s="1"/>
  <c r="H21" i="1" s="1"/>
  <c r="F13" i="1"/>
  <c r="G13" i="1" s="1"/>
  <c r="H13" i="1" s="1"/>
  <c r="F26" i="1"/>
  <c r="G26" i="1" s="1"/>
  <c r="H26" i="1" s="1"/>
  <c r="F24" i="1"/>
  <c r="G24" i="1" s="1"/>
  <c r="H24" i="1" s="1"/>
  <c r="F30" i="1"/>
  <c r="G30" i="1" s="1"/>
  <c r="H30" i="1" s="1"/>
  <c r="F18" i="1"/>
  <c r="G18" i="1" s="1"/>
  <c r="H18" i="1" s="1"/>
  <c r="P8" i="1"/>
  <c r="H65" i="1" l="1"/>
  <c r="I76" i="1" s="1"/>
  <c r="G15" i="11"/>
  <c r="H15" i="11" s="1"/>
  <c r="I15" i="11" s="1"/>
  <c r="E16" i="11"/>
  <c r="F16" i="10"/>
  <c r="E17" i="10"/>
  <c r="D85" i="1" l="1"/>
  <c r="E80" i="1" s="1"/>
  <c r="F80" i="1" s="1"/>
  <c r="G80" i="1" s="1"/>
  <c r="E17" i="11"/>
  <c r="G16" i="11"/>
  <c r="H16" i="11" s="1"/>
  <c r="I16" i="11" s="1"/>
  <c r="F17" i="10"/>
  <c r="E18" i="10"/>
  <c r="E85" i="1" l="1"/>
  <c r="E86" i="1"/>
  <c r="E81" i="1" s="1"/>
  <c r="F81" i="1" s="1"/>
  <c r="G81" i="1" s="1"/>
  <c r="D86" i="1"/>
  <c r="E18" i="11"/>
  <c r="G17" i="11"/>
  <c r="H17" i="11" s="1"/>
  <c r="I17" i="11" s="1"/>
  <c r="E19" i="10"/>
  <c r="F18" i="10"/>
  <c r="G18" i="11" l="1"/>
  <c r="H18" i="11" s="1"/>
  <c r="I18" i="11" s="1"/>
  <c r="E19" i="11"/>
  <c r="E20" i="10"/>
  <c r="F19" i="10"/>
  <c r="G19" i="11" l="1"/>
  <c r="H19" i="11" s="1"/>
  <c r="I19" i="11" s="1"/>
  <c r="E20" i="11"/>
  <c r="E21" i="10"/>
  <c r="F20" i="10"/>
  <c r="E21" i="11" l="1"/>
  <c r="G20" i="11"/>
  <c r="H20" i="11" s="1"/>
  <c r="I20" i="11" s="1"/>
  <c r="F21" i="10"/>
  <c r="E22" i="10"/>
  <c r="E22" i="11" l="1"/>
  <c r="G21" i="11"/>
  <c r="H21" i="11" s="1"/>
  <c r="I21" i="11" s="1"/>
  <c r="F22" i="10"/>
  <c r="E23" i="10"/>
  <c r="G22" i="11" l="1"/>
  <c r="H22" i="11" s="1"/>
  <c r="I22" i="11" s="1"/>
  <c r="E23" i="11"/>
  <c r="F23" i="10"/>
  <c r="E24" i="10"/>
  <c r="G23" i="11" l="1"/>
  <c r="H23" i="11" s="1"/>
  <c r="I23" i="11" s="1"/>
  <c r="E24" i="11"/>
  <c r="F24" i="10"/>
  <c r="E25" i="10"/>
  <c r="E25" i="11" l="1"/>
  <c r="G24" i="11"/>
  <c r="H24" i="11" s="1"/>
  <c r="I24" i="11" s="1"/>
  <c r="E26" i="10"/>
  <c r="F25" i="10"/>
  <c r="E26" i="11" l="1"/>
  <c r="G25" i="11"/>
  <c r="H25" i="11" s="1"/>
  <c r="I25" i="11" s="1"/>
  <c r="E27" i="10"/>
  <c r="F26" i="10"/>
  <c r="E27" i="11" l="1"/>
  <c r="G26" i="11"/>
  <c r="H26" i="11" s="1"/>
  <c r="I26" i="11" s="1"/>
  <c r="E28" i="10"/>
  <c r="F27" i="10"/>
  <c r="G27" i="11" l="1"/>
  <c r="H27" i="11" s="1"/>
  <c r="I27" i="11" s="1"/>
  <c r="E28" i="11"/>
  <c r="E29" i="10"/>
  <c r="F28" i="10"/>
  <c r="E29" i="11" l="1"/>
  <c r="G28" i="11"/>
  <c r="H28" i="11" s="1"/>
  <c r="I28" i="11" s="1"/>
  <c r="F29" i="10"/>
  <c r="E30" i="10"/>
  <c r="E30" i="11" l="1"/>
  <c r="G29" i="11"/>
  <c r="H29" i="11" s="1"/>
  <c r="I29" i="11" s="1"/>
  <c r="F30" i="10"/>
  <c r="E31" i="10"/>
  <c r="G30" i="11" l="1"/>
  <c r="H30" i="11" s="1"/>
  <c r="I30" i="11" s="1"/>
  <c r="E31" i="11"/>
  <c r="F31" i="10"/>
  <c r="E32" i="10"/>
  <c r="G31" i="11" l="1"/>
  <c r="H31" i="11" s="1"/>
  <c r="I31" i="11" s="1"/>
  <c r="E32" i="11"/>
  <c r="F32" i="10"/>
  <c r="E33" i="10"/>
  <c r="E33" i="11" l="1"/>
  <c r="G32" i="11"/>
  <c r="H32" i="11" s="1"/>
  <c r="I32" i="11" s="1"/>
  <c r="F33" i="10"/>
  <c r="E34" i="10"/>
  <c r="E34" i="11" l="1"/>
  <c r="G33" i="11"/>
  <c r="H33" i="11" s="1"/>
  <c r="I33" i="11" s="1"/>
  <c r="E35" i="10"/>
  <c r="F34" i="10"/>
  <c r="F35" i="10" l="1"/>
  <c r="E36" i="10"/>
  <c r="G34" i="11"/>
  <c r="H34" i="11" s="1"/>
  <c r="I34" i="11" s="1"/>
  <c r="E35" i="11"/>
  <c r="G35" i="11" s="1"/>
  <c r="H35" i="11" s="1"/>
  <c r="I35" i="11" s="1"/>
  <c r="I65" i="11" l="1"/>
  <c r="I67" i="11" s="1"/>
  <c r="F36" i="10"/>
  <c r="E37" i="10"/>
  <c r="E38" i="10" l="1"/>
  <c r="F37" i="10"/>
  <c r="E39" i="10" l="1"/>
  <c r="F38" i="10"/>
  <c r="E40" i="10" l="1"/>
  <c r="F39" i="10"/>
  <c r="E41" i="10" l="1"/>
  <c r="F40" i="10"/>
  <c r="E42" i="10" l="1"/>
  <c r="F41" i="10"/>
  <c r="E43" i="10" l="1"/>
  <c r="F42" i="10"/>
  <c r="E44" i="10" l="1"/>
  <c r="F43" i="10"/>
  <c r="E45" i="10" l="1"/>
  <c r="F44" i="10"/>
  <c r="E46" i="10" l="1"/>
  <c r="F45" i="10"/>
  <c r="E47" i="10" l="1"/>
  <c r="F46" i="10"/>
  <c r="E48" i="10" l="1"/>
  <c r="F47" i="10"/>
  <c r="E49" i="10" l="1"/>
  <c r="F48" i="10"/>
  <c r="E50" i="10" l="1"/>
  <c r="F49" i="10"/>
  <c r="E51" i="10" l="1"/>
  <c r="F50" i="10"/>
  <c r="E52" i="10" l="1"/>
  <c r="F51" i="10"/>
  <c r="E53" i="10" l="1"/>
  <c r="F52" i="10"/>
  <c r="E54" i="10" l="1"/>
  <c r="F53" i="10"/>
  <c r="E55" i="10" l="1"/>
  <c r="F54" i="10"/>
  <c r="E56" i="10" l="1"/>
  <c r="F55" i="10"/>
  <c r="E57" i="10" l="1"/>
  <c r="F56" i="10"/>
  <c r="E58" i="10" l="1"/>
  <c r="F57" i="10"/>
  <c r="E59" i="10" l="1"/>
  <c r="F58" i="10"/>
  <c r="E60" i="10" l="1"/>
  <c r="F59" i="10"/>
  <c r="E61" i="10" l="1"/>
  <c r="F60" i="10"/>
  <c r="E62" i="10" l="1"/>
  <c r="F61" i="10"/>
  <c r="E63" i="10" l="1"/>
  <c r="F63" i="10" s="1"/>
  <c r="D67" i="10" s="1" a="1"/>
  <c r="F62" i="10"/>
  <c r="D67" i="10" l="1"/>
  <c r="D71" i="10" a="1"/>
  <c r="D80" i="10" a="1"/>
  <c r="D80" i="10" s="1"/>
  <c r="D71" i="10" l="1"/>
  <c r="D75" i="10" a="1"/>
  <c r="D75" i="10" l="1"/>
  <c r="D85" i="10" s="1" a="1"/>
  <c r="D85" i="10" l="1"/>
  <c r="D90" i="10"/>
  <c r="D91" i="10" s="1"/>
  <c r="G14" i="10" l="1"/>
  <c r="H14" i="10" s="1"/>
  <c r="I14" i="10" s="1"/>
  <c r="G22" i="10"/>
  <c r="H22" i="10" s="1"/>
  <c r="I22" i="10" s="1"/>
  <c r="G16" i="10"/>
  <c r="H16" i="10" s="1"/>
  <c r="I16" i="10" s="1"/>
  <c r="G40" i="10"/>
  <c r="H40" i="10" s="1"/>
  <c r="I40" i="10" s="1"/>
  <c r="G17" i="10"/>
  <c r="H17" i="10" s="1"/>
  <c r="I17" i="10" s="1"/>
  <c r="G9" i="10"/>
  <c r="H9" i="10" s="1"/>
  <c r="I9" i="10" s="1"/>
  <c r="G48" i="10"/>
  <c r="H48" i="10" s="1"/>
  <c r="I48" i="10" s="1"/>
  <c r="G56" i="10"/>
  <c r="H56" i="10" s="1"/>
  <c r="I56" i="10" s="1"/>
  <c r="G43" i="10"/>
  <c r="H43" i="10" s="1"/>
  <c r="I43" i="10" s="1"/>
  <c r="G44" i="10"/>
  <c r="H44" i="10" s="1"/>
  <c r="I44" i="10" s="1"/>
  <c r="G47" i="10"/>
  <c r="H47" i="10" s="1"/>
  <c r="I47" i="10" s="1"/>
  <c r="G23" i="10"/>
  <c r="H23" i="10" s="1"/>
  <c r="I23" i="10" s="1"/>
  <c r="G8" i="10"/>
  <c r="H8" i="10" s="1"/>
  <c r="I8" i="10" s="1"/>
  <c r="G6" i="10"/>
  <c r="H6" i="10" s="1"/>
  <c r="I6" i="10" s="1"/>
  <c r="G35" i="10"/>
  <c r="H35" i="10" s="1"/>
  <c r="I35" i="10" s="1"/>
  <c r="G30" i="10"/>
  <c r="H30" i="10" s="1"/>
  <c r="I30" i="10" s="1"/>
  <c r="G26" i="10"/>
  <c r="H26" i="10" s="1"/>
  <c r="I26" i="10" s="1"/>
  <c r="G37" i="10"/>
  <c r="H37" i="10" s="1"/>
  <c r="I37" i="10" s="1"/>
  <c r="G33" i="10"/>
  <c r="H33" i="10" s="1"/>
  <c r="I33" i="10" s="1"/>
  <c r="G13" i="10"/>
  <c r="H13" i="10" s="1"/>
  <c r="I13" i="10" s="1"/>
  <c r="G39" i="10"/>
  <c r="H39" i="10" s="1"/>
  <c r="I39" i="10" s="1"/>
  <c r="G2" i="10"/>
  <c r="H2" i="10" s="1"/>
  <c r="I2" i="10" s="1"/>
  <c r="G51" i="10"/>
  <c r="H51" i="10" s="1"/>
  <c r="I51" i="10" s="1"/>
  <c r="G60" i="10"/>
  <c r="H60" i="10" s="1"/>
  <c r="I60" i="10" s="1"/>
  <c r="G55" i="10"/>
  <c r="H55" i="10" s="1"/>
  <c r="I55" i="10" s="1"/>
  <c r="G15" i="10"/>
  <c r="H15" i="10" s="1"/>
  <c r="I15" i="10" s="1"/>
  <c r="G7" i="10"/>
  <c r="H7" i="10" s="1"/>
  <c r="I7" i="10" s="1"/>
  <c r="G27" i="10"/>
  <c r="H27" i="10" s="1"/>
  <c r="I27" i="10" s="1"/>
  <c r="G52" i="10"/>
  <c r="H52" i="10" s="1"/>
  <c r="I52" i="10" s="1"/>
  <c r="G20" i="10"/>
  <c r="H20" i="10" s="1"/>
  <c r="I20" i="10" s="1"/>
  <c r="G11" i="10"/>
  <c r="H11" i="10" s="1"/>
  <c r="I11" i="10" s="1"/>
  <c r="G57" i="10"/>
  <c r="H57" i="10" s="1"/>
  <c r="I57" i="10" s="1"/>
  <c r="G46" i="10"/>
  <c r="H46" i="10" s="1"/>
  <c r="I46" i="10" s="1"/>
  <c r="G12" i="10"/>
  <c r="H12" i="10" s="1"/>
  <c r="I12" i="10" s="1"/>
  <c r="G18" i="10"/>
  <c r="H18" i="10" s="1"/>
  <c r="I18" i="10" s="1"/>
  <c r="G42" i="10"/>
  <c r="H42" i="10" s="1"/>
  <c r="I42" i="10" s="1"/>
  <c r="G54" i="10"/>
  <c r="H54" i="10" s="1"/>
  <c r="I54" i="10" s="1"/>
  <c r="G32" i="10"/>
  <c r="H32" i="10" s="1"/>
  <c r="I32" i="10" s="1"/>
  <c r="G25" i="10"/>
  <c r="H25" i="10" s="1"/>
  <c r="I25" i="10" s="1"/>
  <c r="G50" i="10"/>
  <c r="H50" i="10" s="1"/>
  <c r="I50" i="10" s="1"/>
  <c r="G62" i="10"/>
  <c r="H62" i="10" s="1"/>
  <c r="I62" i="10" s="1"/>
  <c r="G5" i="10"/>
  <c r="H5" i="10" s="1"/>
  <c r="I5" i="10" s="1"/>
  <c r="G36" i="10"/>
  <c r="H36" i="10" s="1"/>
  <c r="I36" i="10" s="1"/>
  <c r="G31" i="10"/>
  <c r="H31" i="10" s="1"/>
  <c r="I31" i="10" s="1"/>
  <c r="G41" i="10"/>
  <c r="H41" i="10" s="1"/>
  <c r="I41" i="10" s="1"/>
  <c r="G59" i="10"/>
  <c r="H59" i="10" s="1"/>
  <c r="I59" i="10" s="1"/>
  <c r="G45" i="10"/>
  <c r="H45" i="10" s="1"/>
  <c r="I45" i="10" s="1"/>
  <c r="G63" i="10"/>
  <c r="H63" i="10" s="1"/>
  <c r="I63" i="10" s="1"/>
  <c r="G28" i="10"/>
  <c r="H28" i="10" s="1"/>
  <c r="I28" i="10" s="1"/>
  <c r="G29" i="10"/>
  <c r="H29" i="10" s="1"/>
  <c r="I29" i="10" s="1"/>
  <c r="G34" i="10"/>
  <c r="H34" i="10" s="1"/>
  <c r="I34" i="10" s="1"/>
  <c r="G19" i="10"/>
  <c r="H19" i="10" s="1"/>
  <c r="I19" i="10" s="1"/>
  <c r="G49" i="10"/>
  <c r="H49" i="10" s="1"/>
  <c r="I49" i="10" s="1"/>
  <c r="G38" i="10"/>
  <c r="H38" i="10" s="1"/>
  <c r="I38" i="10" s="1"/>
  <c r="G21" i="10"/>
  <c r="H21" i="10" s="1"/>
  <c r="I21" i="10" s="1"/>
  <c r="G4" i="10"/>
  <c r="H4" i="10" s="1"/>
  <c r="I4" i="10" s="1"/>
  <c r="G53" i="10"/>
  <c r="H53" i="10" s="1"/>
  <c r="I53" i="10" s="1"/>
  <c r="G10" i="10"/>
  <c r="H10" i="10" s="1"/>
  <c r="I10" i="10" s="1"/>
  <c r="G61" i="10"/>
  <c r="H61" i="10" s="1"/>
  <c r="I61" i="10" s="1"/>
  <c r="G24" i="10"/>
  <c r="H24" i="10" s="1"/>
  <c r="I24" i="10" s="1"/>
  <c r="G58" i="10"/>
  <c r="H58" i="10" s="1"/>
  <c r="I58" i="10" s="1"/>
  <c r="G3" i="10"/>
  <c r="H3" i="10" s="1"/>
  <c r="I3" i="10" s="1"/>
  <c r="I65" i="10" l="1"/>
  <c r="I76" i="10" s="1"/>
  <c r="L76" i="10" l="1"/>
  <c r="E86" i="10" s="1"/>
  <c r="F86" i="10" s="1"/>
  <c r="G86" i="10" s="1"/>
  <c r="K76" i="10"/>
  <c r="L75" i="10"/>
  <c r="L77" i="10"/>
  <c r="K75" i="10"/>
  <c r="E85" i="10" s="1"/>
  <c r="F85" i="10" s="1"/>
  <c r="G85" i="10" s="1"/>
  <c r="K77" i="10"/>
  <c r="M76" i="10"/>
  <c r="M75" i="10"/>
  <c r="M77" i="10"/>
  <c r="E87" i="10" s="1"/>
  <c r="F87" i="10" s="1"/>
  <c r="G87" i="1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<sst xmlns="http://schemas.openxmlformats.org/spreadsheetml/2006/main" count="260" uniqueCount="131">
  <si>
    <t>Daty</t>
  </si>
  <si>
    <t>GVA</t>
  </si>
  <si>
    <t>Przyrost kwartalny</t>
  </si>
  <si>
    <t>Wahania losowe</t>
  </si>
  <si>
    <t>wskaźniki</t>
  </si>
  <si>
    <t>surowe</t>
  </si>
  <si>
    <t>oczyszczone</t>
  </si>
  <si>
    <t>kw1</t>
  </si>
  <si>
    <t>kw2</t>
  </si>
  <si>
    <t>kw3</t>
  </si>
  <si>
    <t>kw4</t>
  </si>
  <si>
    <t>beta0^</t>
  </si>
  <si>
    <t>beta1^</t>
  </si>
  <si>
    <t>y^</t>
  </si>
  <si>
    <t>gva-trend</t>
  </si>
  <si>
    <t>(gva-trend)^2</t>
  </si>
  <si>
    <t>wariancja reszt</t>
  </si>
  <si>
    <t>szybkość</t>
  </si>
  <si>
    <t>tempo</t>
  </si>
  <si>
    <t>macierz wariancji kowariancji</t>
  </si>
  <si>
    <t>błąd</t>
  </si>
  <si>
    <t>t-stat</t>
  </si>
  <si>
    <t>p-value</t>
  </si>
  <si>
    <t>ln(gva)</t>
  </si>
  <si>
    <t>ln(t)</t>
  </si>
  <si>
    <t>PODSUMOWANIE - WYJŚCIE</t>
  </si>
  <si>
    <t>Statystyki regresji</t>
  </si>
  <si>
    <t>Wielokrotność R</t>
  </si>
  <si>
    <t>R kwadrat</t>
  </si>
  <si>
    <t>Dopasowany R kwadrat</t>
  </si>
  <si>
    <t>Błąd standardowy</t>
  </si>
  <si>
    <t>Obserwacje</t>
  </si>
  <si>
    <t>ANALIZA WARIANCJI</t>
  </si>
  <si>
    <t>Regresja</t>
  </si>
  <si>
    <t>Resztkowy</t>
  </si>
  <si>
    <t>Razem</t>
  </si>
  <si>
    <t>Przecięcie</t>
  </si>
  <si>
    <t>df</t>
  </si>
  <si>
    <t>SS</t>
  </si>
  <si>
    <t>MS</t>
  </si>
  <si>
    <t>F</t>
  </si>
  <si>
    <t>Istotność F</t>
  </si>
  <si>
    <t>Współczynniki</t>
  </si>
  <si>
    <t>t Stat</t>
  </si>
  <si>
    <t>Wartość-p</t>
  </si>
  <si>
    <t>Dolne 95%</t>
  </si>
  <si>
    <t>Górne 95%</t>
  </si>
  <si>
    <t>Dolne 95,0%</t>
  </si>
  <si>
    <t>Górne 95,0%</t>
  </si>
  <si>
    <t>Zmienna X 1</t>
  </si>
  <si>
    <t>t</t>
  </si>
  <si>
    <t>t^2</t>
  </si>
  <si>
    <t>wskazniki</t>
  </si>
  <si>
    <t>SUMA</t>
  </si>
  <si>
    <t>wariancja</t>
  </si>
  <si>
    <t>wartosc</t>
  </si>
  <si>
    <t>beta0 dach</t>
  </si>
  <si>
    <t>beta1 dach</t>
  </si>
  <si>
    <t>beta2 dach</t>
  </si>
  <si>
    <t>szybkosc (śr.)</t>
  </si>
  <si>
    <t>tempo (śr.)</t>
  </si>
  <si>
    <t>t1=</t>
  </si>
  <si>
    <t>t3=</t>
  </si>
  <si>
    <t>śr. szybkość</t>
  </si>
  <si>
    <t>śr. tempo</t>
  </si>
  <si>
    <t>wariancja liniowego</t>
  </si>
  <si>
    <t>wariancja potegowego</t>
  </si>
  <si>
    <t>wariancja wykladniczego</t>
  </si>
  <si>
    <t>wariancja kwadratowego</t>
  </si>
  <si>
    <t>wariancja logistycznego</t>
  </si>
  <si>
    <t>Najlepszym modelem trendu jest model trendu kwadratowego.</t>
  </si>
  <si>
    <t>Przeciętnie rzecz biorąc, z kwartału na kwartał gva rosła o 87,06 mln euro.</t>
  </si>
  <si>
    <t>Przeciętnie rzecz biorąc, z kwartału na kwartał gva rosła o 0,21 %.</t>
  </si>
  <si>
    <t>Przeciętnie rzecz biorąc, z kwartału na kwartał gva malała o 2,496 mln euro.</t>
  </si>
  <si>
    <t>Przeciętnie rzecz biorąc, z kwartału na kwartał gva malała o 0,0046 %.</t>
  </si>
  <si>
    <t>Przeciętnie rzecz biorąc, z kwartału na kwartał gva rosła o 0,19 %.</t>
  </si>
  <si>
    <t>Przeciętnie rzecz biorąc, z kwartału na kwartał gva rosła o 100,07 mln euro.</t>
  </si>
  <si>
    <t>Średnio rzecz biorąc, z kwartału na kwartał, GVA rosła o 87,06 mln euro, co stanowi 0,21%  średniej kwartalnej GVA.</t>
  </si>
  <si>
    <t>"Najlepszy" model trendu dla danych, tutaj kwadratowy.</t>
  </si>
  <si>
    <t>Zweryfikowałem hipotezę głoszącą brak zmian strukturalnych w 2020,1 (covid).</t>
  </si>
  <si>
    <t>Tworzymy zmienne przełącznikowe tj. 0-1.</t>
  </si>
  <si>
    <t>Oszacowany model uwzględniający załamanie strukturalne w 2020,1</t>
  </si>
  <si>
    <t>Wstępne wyniki wskazują na istotność wszystkich parametrów występujących przy zmiennych (d1, td1, sq_td1)</t>
  </si>
  <si>
    <t>beta0</t>
  </si>
  <si>
    <t>beta0_1</t>
  </si>
  <si>
    <t>beta1</t>
  </si>
  <si>
    <t>beta1_1</t>
  </si>
  <si>
    <t>beta2</t>
  </si>
  <si>
    <t>beta2_0</t>
  </si>
  <si>
    <t>szybkość przed covidem</t>
  </si>
  <si>
    <t>szybkość po covidzie</t>
  </si>
  <si>
    <t>&lt;- średnia arytm. numerów obserwacji</t>
  </si>
  <si>
    <t>tempo przed covidem</t>
  </si>
  <si>
    <t>tempo po covidzie</t>
  </si>
  <si>
    <t>średnia GVA w latach 2010-2019</t>
  </si>
  <si>
    <t>średnia GVA w latach 2020,1 - 2025</t>
  </si>
  <si>
    <t>średnia GVA przed Covid</t>
  </si>
  <si>
    <t>średnia GVA od 2020</t>
  </si>
  <si>
    <t>Średnio rzecz biorac, z kwartalu na kwartal gva rosła o 87,13 mln euro, co stanowi 0,21% średniej kwartalnej GVA.</t>
  </si>
  <si>
    <t>"Najlepszy" model, w modelu tym nie ma żadnych mechanizmów modelowania sezonowości</t>
  </si>
  <si>
    <t>Po dołączeniu zmiennych sezonowych uzyskano autokorelelację rzedu 4.</t>
  </si>
  <si>
    <t>Być może w moim przypadku mamy do czynienia z sezonowością stochastyczną.</t>
  </si>
  <si>
    <t>GRECJA</t>
  </si>
  <si>
    <t>daty</t>
  </si>
  <si>
    <t>gva</t>
  </si>
  <si>
    <t>ind. lancuchowy</t>
  </si>
  <si>
    <t>gva roczne</t>
  </si>
  <si>
    <t>ind. lancuchowy roczny</t>
  </si>
  <si>
    <t>gva ceny 2015</t>
  </si>
  <si>
    <t>gva ceny 2024</t>
  </si>
  <si>
    <t xml:space="preserve">Na 10% poziomie istotności należy odrzucić H0, </t>
  </si>
  <si>
    <t>zatem wnioskujemy o występowaniu załamania strukturalnego w okresie 2020,1.</t>
  </si>
  <si>
    <t>pozwalających uwzględnić w modelu zmiany strukturalne.</t>
  </si>
  <si>
    <t xml:space="preserve">Odrzucenie H0 wymaga redefiniowania modelu, tj. wprowadzenia zmiennych 0-1 </t>
  </si>
  <si>
    <t>Test stabilności CUSUM wskazuje na stabilność parametrów strukturalnych i wstępnie nadaje się do prognozowania.</t>
  </si>
  <si>
    <t>W składniku zakłócającym występuje autokorelacja rzędu 2.</t>
  </si>
  <si>
    <t>Stawiam tezę, że jest ona skutkiem sezonowości, która nie jest modelowana.</t>
  </si>
  <si>
    <t>Spodziewałem się autokorelacji rzędu 1, ta nie występuje, co wstępnie może wskazywać na deterministyczny charakter trendu.</t>
  </si>
  <si>
    <t>zatem spodziewamy się autokorelacji wysokiego rzędu w składniku zakłócającym.</t>
  </si>
  <si>
    <t>Kolejny etap polega na dołączeniu zmiennych sezonowych do modelu.</t>
  </si>
  <si>
    <t>Prawdopodobnie mamy do czynienia z sezonowością stochastyczną.</t>
  </si>
  <si>
    <t>Wybrano model posiadający autokorelację rzędu 4</t>
  </si>
  <si>
    <t>Początkowo wprowadzam opóźnienia rzędu 4, 8, 12 i 16.</t>
  </si>
  <si>
    <t>Po kolei redukuję model usuwając nieistotne statystycznie zmienne.</t>
  </si>
  <si>
    <t>Model 8</t>
  </si>
  <si>
    <t>Sądze, że w ten sposób uwzględniam stochastyczny charakter trendu i sezonowości.</t>
  </si>
  <si>
    <t>Wprowadzając opóźnienie rzędu 4 udało się wyeliminować autokorelację.</t>
  </si>
  <si>
    <t>Autokorelacja w składniku zakłócającym nie występuje.</t>
  </si>
  <si>
    <t>Test CUSUM wskazaje na niestabilność wektora parametrów, model, mimo że "najlepszy" nie nadaje się do prognozowania.</t>
  </si>
  <si>
    <t>Data</t>
  </si>
  <si>
    <t>Dołączenie tych zmiennych nie rozwiązało problemu autokorelacji.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</si>
</sst>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"/>
    <numFmt numFmtId="165" formatCode="0.0"/>
    <numFmt numFmtId="166" formatCode="0.0000000000000000"/>
    <numFmt numFmtId="167" formatCode="0.00000E+00"/>
    <numFmt numFmtId="168" formatCode="#,##0.000"/>
    <numFmt numFmtId="169" formatCode="0.0000%"/>
    <numFmt numFmtId="170" formatCode="#,##0.##########"/>
  </numFmts>
  <fonts count="1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2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charset val="238"/>
      <scheme val="minor"/>
    </font>
    <font>
      <sz val="18"/>
      <color theme="1"/>
      <name val="Aptos Narrow"/>
      <family val="2"/>
      <charset val="238"/>
      <scheme val="minor"/>
    </font>
    <font>
      <sz val="11"/>
      <name val="Aptos Narrow"/>
      <family val="2"/>
    </font>
    <font>
      <sz val="11"/>
      <color indexed="8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9" fillId="0" borderId="0"/>
  </cellStyleXfs>
  <cellXfs count="50">
    <xf numFmtId="0" fontId="0" fillId="0" borderId="0" xfId="0"/>
    <xf numFmtId="164" fontId="0" fillId="0" borderId="0" xfId="0" applyNumberFormat="1"/>
    <xf numFmtId="3" fontId="0" fillId="3" borderId="0" xfId="0" applyNumberFormat="1" applyFill="1"/>
    <xf numFmtId="3" fontId="0" fillId="0" borderId="0" xfId="0" applyNumberFormat="1"/>
    <xf numFmtId="0" fontId="0" fillId="4" borderId="0" xfId="0" applyFill="1"/>
    <xf numFmtId="0" fontId="0" fillId="2" borderId="0" xfId="0" applyFill="1"/>
    <xf numFmtId="164" fontId="0" fillId="5" borderId="0" xfId="0" applyNumberFormat="1" applyFill="1"/>
    <xf numFmtId="3" fontId="1" fillId="0" borderId="0" xfId="0" applyNumberFormat="1" applyFont="1"/>
    <xf numFmtId="10" fontId="0" fillId="0" borderId="0" xfId="0" applyNumberFormat="1"/>
    <xf numFmtId="4" fontId="0" fillId="0" borderId="0" xfId="0" applyNumberFormat="1"/>
    <xf numFmtId="0" fontId="4" fillId="0" borderId="0" xfId="0" applyFont="1"/>
    <xf numFmtId="10" fontId="4" fillId="0" borderId="0" xfId="1" applyNumberFormat="1" applyFont="1"/>
    <xf numFmtId="3" fontId="5" fillId="0" borderId="0" xfId="0" applyNumberFormat="1" applyFont="1"/>
    <xf numFmtId="1" fontId="5" fillId="0" borderId="0" xfId="0" applyNumberFormat="1" applyFont="1"/>
    <xf numFmtId="167" fontId="5" fillId="0" borderId="0" xfId="0" applyNumberFormat="1" applyFont="1"/>
    <xf numFmtId="0" fontId="5" fillId="0" borderId="0" xfId="0" applyFont="1"/>
    <xf numFmtId="0" fontId="0" fillId="0" borderId="1" xfId="0" applyBorder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Continuous"/>
    </xf>
    <xf numFmtId="168" fontId="0" fillId="0" borderId="0" xfId="0" applyNumberFormat="1"/>
    <xf numFmtId="169" fontId="0" fillId="0" borderId="0" xfId="0" applyNumberFormat="1"/>
    <xf numFmtId="0" fontId="1" fillId="0" borderId="0" xfId="0" applyFont="1"/>
    <xf numFmtId="0" fontId="1" fillId="0" borderId="1" xfId="0" applyFont="1" applyBorder="1"/>
    <xf numFmtId="0" fontId="0" fillId="3" borderId="0" xfId="0" applyFill="1"/>
    <xf numFmtId="2" fontId="0" fillId="0" borderId="0" xfId="0" applyNumberFormat="1"/>
    <xf numFmtId="0" fontId="0" fillId="6" borderId="0" xfId="0" applyFill="1"/>
    <xf numFmtId="1" fontId="0" fillId="7" borderId="0" xfId="0" applyNumberFormat="1" applyFill="1"/>
    <xf numFmtId="1" fontId="0" fillId="0" borderId="0" xfId="0" applyNumberFormat="1"/>
    <xf numFmtId="0" fontId="6" fillId="0" borderId="0" xfId="0" applyFont="1"/>
    <xf numFmtId="165" fontId="6" fillId="0" borderId="0" xfId="0" applyNumberFormat="1" applyFont="1"/>
    <xf numFmtId="11" fontId="0" fillId="0" borderId="0" xfId="0" applyNumberFormat="1"/>
    <xf numFmtId="166" fontId="0" fillId="0" borderId="0" xfId="0" applyNumberFormat="1"/>
    <xf numFmtId="10" fontId="0" fillId="0" borderId="0" xfId="1" applyNumberFormat="1" applyFont="1"/>
    <xf numFmtId="164" fontId="5" fillId="5" borderId="0" xfId="0" applyNumberFormat="1" applyFont="1" applyFill="1"/>
    <xf numFmtId="0" fontId="5" fillId="3" borderId="0" xfId="0" applyFont="1" applyFill="1"/>
    <xf numFmtId="2" fontId="5" fillId="0" borderId="0" xfId="0" applyNumberFormat="1" applyFont="1"/>
    <xf numFmtId="0" fontId="5" fillId="8" borderId="0" xfId="0" applyFont="1" applyFill="1"/>
    <xf numFmtId="164" fontId="5" fillId="0" borderId="0" xfId="0" applyNumberFormat="1" applyFont="1"/>
    <xf numFmtId="164" fontId="5" fillId="8" borderId="0" xfId="0" applyNumberFormat="1" applyFont="1" applyFill="1"/>
    <xf numFmtId="10" fontId="5" fillId="0" borderId="0" xfId="1" applyNumberFormat="1" applyFont="1"/>
    <xf numFmtId="165" fontId="0" fillId="0" borderId="0" xfId="0" applyNumberFormat="1"/>
    <xf numFmtId="3" fontId="6" fillId="0" borderId="0" xfId="0" applyNumberFormat="1" applyFont="1"/>
    <xf numFmtId="2" fontId="6" fillId="0" borderId="0" xfId="0" applyNumberFormat="1" applyFont="1"/>
    <xf numFmtId="164" fontId="0" fillId="2" borderId="0" xfId="0" applyNumberFormat="1" applyFill="1"/>
    <xf numFmtId="170" fontId="8" fillId="0" borderId="0" xfId="0" applyNumberFormat="1" applyFont="1" applyAlignment="1">
      <alignment horizontal="right" vertical="center" shrinkToFit="1"/>
    </xf>
    <xf numFmtId="164" fontId="8" fillId="0" borderId="0" xfId="0" applyNumberFormat="1" applyFont="1" applyAlignment="1">
      <alignment horizontal="right" vertical="center" shrinkToFit="1"/>
    </xf>
    <xf numFmtId="164" fontId="0" fillId="3" borderId="0" xfId="0" applyNumberFormat="1" applyFill="1"/>
    <xf numFmtId="0" fontId="10" fillId="0" borderId="0" xfId="2" applyFont="1" applyAlignment="1">
      <alignment horizontal="right" vertical="center" shrinkToFit="1"/>
    </xf>
    <xf numFmtId="10" fontId="11" fillId="0" borderId="0" xfId="1" applyNumberFormat="1" applyFont="1"/>
    <xf numFmtId="0" fontId="7" fillId="2" borderId="0" xfId="0" applyFont="1" applyFill="1" applyAlignment="1">
      <alignment horizontal="center"/>
    </xf>
  </cellXfs>
  <cellStyles count="3">
    <cellStyle name="Normalny" xfId="0" builtinId="0"/>
    <cellStyle name="Normalny 2" xfId="2" xr:uid="{4DDDC59A-B93B-4854-AE70-33B2D2293667}"/>
    <cellStyle name="Procentowy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baseline="0"/>
              <a:t>Analiza zmian wartości dodanej brutto (GVA) dla Grecji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'ćw. 1'!$B$2</c:f>
              <c:strCache>
                <c:ptCount val="1"/>
                <c:pt idx="0">
                  <c:v>GVA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'ćw. 1'!$A$3:$A$64</c:f>
              <c:numCache>
                <c:formatCode>General</c:formatCode>
                <c:ptCount val="62"/>
                <c:pt idx="0">
                  <c:v>2010.1</c:v>
                </c:pt>
                <c:pt idx="1">
                  <c:v>2010.1999999999998</c:v>
                </c:pt>
                <c:pt idx="2">
                  <c:v>2010.2999999999997</c:v>
                </c:pt>
                <c:pt idx="3">
                  <c:v>2010.3999999999996</c:v>
                </c:pt>
                <c:pt idx="4">
                  <c:v>2011.1</c:v>
                </c:pt>
                <c:pt idx="5">
                  <c:v>2011.1999999999998</c:v>
                </c:pt>
                <c:pt idx="6">
                  <c:v>2011.2999999999997</c:v>
                </c:pt>
                <c:pt idx="7">
                  <c:v>2011.3999999999996</c:v>
                </c:pt>
                <c:pt idx="8">
                  <c:v>2012.1</c:v>
                </c:pt>
                <c:pt idx="9">
                  <c:v>2012.1999999999998</c:v>
                </c:pt>
                <c:pt idx="10">
                  <c:v>2012.2999999999997</c:v>
                </c:pt>
                <c:pt idx="11">
                  <c:v>2012.3999999999996</c:v>
                </c:pt>
                <c:pt idx="12">
                  <c:v>2013.1</c:v>
                </c:pt>
                <c:pt idx="13">
                  <c:v>2013.1999999999998</c:v>
                </c:pt>
                <c:pt idx="14">
                  <c:v>2013.2999999999997</c:v>
                </c:pt>
                <c:pt idx="15">
                  <c:v>2013.3999999999996</c:v>
                </c:pt>
                <c:pt idx="16">
                  <c:v>2014.1</c:v>
                </c:pt>
                <c:pt idx="17">
                  <c:v>2014.1999999999998</c:v>
                </c:pt>
                <c:pt idx="18">
                  <c:v>2014.2999999999997</c:v>
                </c:pt>
                <c:pt idx="19">
                  <c:v>2014.3999999999996</c:v>
                </c:pt>
                <c:pt idx="20">
                  <c:v>2015.1</c:v>
                </c:pt>
                <c:pt idx="21">
                  <c:v>2015.1999999999998</c:v>
                </c:pt>
                <c:pt idx="22">
                  <c:v>2015.2999999999997</c:v>
                </c:pt>
                <c:pt idx="23">
                  <c:v>2015.3999999999996</c:v>
                </c:pt>
                <c:pt idx="24">
                  <c:v>2016.1</c:v>
                </c:pt>
                <c:pt idx="25">
                  <c:v>2016.1999999999998</c:v>
                </c:pt>
                <c:pt idx="26">
                  <c:v>2016.2999999999997</c:v>
                </c:pt>
                <c:pt idx="27">
                  <c:v>2016.3999999999996</c:v>
                </c:pt>
                <c:pt idx="28">
                  <c:v>2017.1</c:v>
                </c:pt>
                <c:pt idx="29">
                  <c:v>2017.1999999999998</c:v>
                </c:pt>
                <c:pt idx="30">
                  <c:v>2017.2999999999997</c:v>
                </c:pt>
                <c:pt idx="31">
                  <c:v>2017.3999999999996</c:v>
                </c:pt>
                <c:pt idx="32">
                  <c:v>2018.1</c:v>
                </c:pt>
                <c:pt idx="33">
                  <c:v>2018.1999999999998</c:v>
                </c:pt>
                <c:pt idx="34">
                  <c:v>2018.2999999999997</c:v>
                </c:pt>
                <c:pt idx="35">
                  <c:v>2018.3999999999996</c:v>
                </c:pt>
                <c:pt idx="36">
                  <c:v>2019.1</c:v>
                </c:pt>
                <c:pt idx="37">
                  <c:v>2019.1999999999998</c:v>
                </c:pt>
                <c:pt idx="38">
                  <c:v>2019.2999999999997</c:v>
                </c:pt>
                <c:pt idx="39">
                  <c:v>2019.3999999999996</c:v>
                </c:pt>
                <c:pt idx="40">
                  <c:v>2020.1</c:v>
                </c:pt>
                <c:pt idx="41">
                  <c:v>2020.1999999999998</c:v>
                </c:pt>
                <c:pt idx="42">
                  <c:v>2020.2999999999997</c:v>
                </c:pt>
                <c:pt idx="43">
                  <c:v>2020.3999999999996</c:v>
                </c:pt>
                <c:pt idx="44">
                  <c:v>2021.1</c:v>
                </c:pt>
                <c:pt idx="45">
                  <c:v>2021.1999999999998</c:v>
                </c:pt>
                <c:pt idx="46">
                  <c:v>2021.2999999999997</c:v>
                </c:pt>
                <c:pt idx="47">
                  <c:v>2021.3999999999996</c:v>
                </c:pt>
                <c:pt idx="48">
                  <c:v>2022.1</c:v>
                </c:pt>
                <c:pt idx="49">
                  <c:v>2022.1999999999998</c:v>
                </c:pt>
                <c:pt idx="50">
                  <c:v>2022.2999999999997</c:v>
                </c:pt>
                <c:pt idx="51">
                  <c:v>2022.3999999999996</c:v>
                </c:pt>
                <c:pt idx="52">
                  <c:v>2023.1</c:v>
                </c:pt>
                <c:pt idx="53">
                  <c:v>2023.1999999999998</c:v>
                </c:pt>
                <c:pt idx="54">
                  <c:v>2023.2999999999997</c:v>
                </c:pt>
                <c:pt idx="55">
                  <c:v>2023.3999999999996</c:v>
                </c:pt>
                <c:pt idx="56">
                  <c:v>2024.1</c:v>
                </c:pt>
                <c:pt idx="57">
                  <c:v>2024.1999999999998</c:v>
                </c:pt>
                <c:pt idx="58">
                  <c:v>2024.2999999999997</c:v>
                </c:pt>
                <c:pt idx="59">
                  <c:v>2024.3999999999996</c:v>
                </c:pt>
                <c:pt idx="60">
                  <c:v>2025.1</c:v>
                </c:pt>
                <c:pt idx="61">
                  <c:v>2025.1999999999998</c:v>
                </c:pt>
              </c:numCache>
            </c:numRef>
          </c:cat>
          <c:val>
            <c:numRef>
              <c:f>'ćw. 1'!$B$3:$B$64</c:f>
              <c:numCache>
                <c:formatCode>General</c:formatCode>
                <c:ptCount val="62"/>
                <c:pt idx="0">
                  <c:v>48489.7</c:v>
                </c:pt>
                <c:pt idx="1">
                  <c:v>49856.6</c:v>
                </c:pt>
                <c:pt idx="2">
                  <c:v>48755.4</c:v>
                </c:pt>
                <c:pt idx="3">
                  <c:v>50094</c:v>
                </c:pt>
                <c:pt idx="4">
                  <c:v>43083.6</c:v>
                </c:pt>
                <c:pt idx="5">
                  <c:v>45650.8</c:v>
                </c:pt>
                <c:pt idx="6">
                  <c:v>45345</c:v>
                </c:pt>
                <c:pt idx="7">
                  <c:v>44267.9</c:v>
                </c:pt>
                <c:pt idx="8">
                  <c:v>39075.199999999997</c:v>
                </c:pt>
                <c:pt idx="9">
                  <c:v>41223.800000000003</c:v>
                </c:pt>
                <c:pt idx="10">
                  <c:v>41766.800000000003</c:v>
                </c:pt>
                <c:pt idx="11">
                  <c:v>41700.400000000001</c:v>
                </c:pt>
                <c:pt idx="12">
                  <c:v>36810.699999999997</c:v>
                </c:pt>
                <c:pt idx="13">
                  <c:v>39772.1</c:v>
                </c:pt>
                <c:pt idx="14">
                  <c:v>40769.199999999997</c:v>
                </c:pt>
                <c:pt idx="15">
                  <c:v>40443.199999999997</c:v>
                </c:pt>
                <c:pt idx="16">
                  <c:v>36236.6</c:v>
                </c:pt>
                <c:pt idx="17">
                  <c:v>38745.9</c:v>
                </c:pt>
                <c:pt idx="18">
                  <c:v>40325.300000000003</c:v>
                </c:pt>
                <c:pt idx="19">
                  <c:v>40047.5</c:v>
                </c:pt>
                <c:pt idx="20">
                  <c:v>36268.1</c:v>
                </c:pt>
                <c:pt idx="21">
                  <c:v>38729.1</c:v>
                </c:pt>
                <c:pt idx="22">
                  <c:v>39614</c:v>
                </c:pt>
                <c:pt idx="23">
                  <c:v>40169.5</c:v>
                </c:pt>
                <c:pt idx="24">
                  <c:v>35233.800000000003</c:v>
                </c:pt>
                <c:pt idx="25">
                  <c:v>37936</c:v>
                </c:pt>
                <c:pt idx="26">
                  <c:v>39732</c:v>
                </c:pt>
                <c:pt idx="27">
                  <c:v>39113.800000000003</c:v>
                </c:pt>
                <c:pt idx="28">
                  <c:v>35997.300000000003</c:v>
                </c:pt>
                <c:pt idx="29">
                  <c:v>38526.1</c:v>
                </c:pt>
                <c:pt idx="30">
                  <c:v>41277.4</c:v>
                </c:pt>
                <c:pt idx="31">
                  <c:v>38981.5</c:v>
                </c:pt>
                <c:pt idx="32">
                  <c:v>36049</c:v>
                </c:pt>
                <c:pt idx="33">
                  <c:v>39184.9</c:v>
                </c:pt>
                <c:pt idx="34">
                  <c:v>41724.6</c:v>
                </c:pt>
                <c:pt idx="35">
                  <c:v>39676.400000000001</c:v>
                </c:pt>
                <c:pt idx="36">
                  <c:v>36562.699999999997</c:v>
                </c:pt>
                <c:pt idx="37">
                  <c:v>40409.9</c:v>
                </c:pt>
                <c:pt idx="38">
                  <c:v>43406.8</c:v>
                </c:pt>
                <c:pt idx="39">
                  <c:v>40353.199999999997</c:v>
                </c:pt>
                <c:pt idx="40">
                  <c:v>36283.300000000003</c:v>
                </c:pt>
                <c:pt idx="41">
                  <c:v>34354.5</c:v>
                </c:pt>
                <c:pt idx="42">
                  <c:v>39026.300000000003</c:v>
                </c:pt>
                <c:pt idx="43">
                  <c:v>37572.199999999997</c:v>
                </c:pt>
                <c:pt idx="44">
                  <c:v>35500.300000000003</c:v>
                </c:pt>
                <c:pt idx="45">
                  <c:v>39015.699999999997</c:v>
                </c:pt>
                <c:pt idx="46">
                  <c:v>44025.3</c:v>
                </c:pt>
                <c:pt idx="47">
                  <c:v>42474.1</c:v>
                </c:pt>
                <c:pt idx="48">
                  <c:v>40446.6</c:v>
                </c:pt>
                <c:pt idx="49">
                  <c:v>44851.1</c:v>
                </c:pt>
                <c:pt idx="50">
                  <c:v>50374.1</c:v>
                </c:pt>
                <c:pt idx="51">
                  <c:v>47736.9</c:v>
                </c:pt>
                <c:pt idx="52">
                  <c:v>44156.9</c:v>
                </c:pt>
                <c:pt idx="53">
                  <c:v>48505.9</c:v>
                </c:pt>
                <c:pt idx="54">
                  <c:v>53448.4</c:v>
                </c:pt>
                <c:pt idx="55">
                  <c:v>50416.9</c:v>
                </c:pt>
                <c:pt idx="56">
                  <c:v>45905.4</c:v>
                </c:pt>
                <c:pt idx="57">
                  <c:v>51005</c:v>
                </c:pt>
                <c:pt idx="58">
                  <c:v>56074</c:v>
                </c:pt>
                <c:pt idx="59">
                  <c:v>52936</c:v>
                </c:pt>
                <c:pt idx="60">
                  <c:v>47907.8</c:v>
                </c:pt>
                <c:pt idx="61">
                  <c:v>53716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C5-4E7F-9B43-78C88445670A}"/>
            </c:ext>
          </c:extLst>
        </c:ser>
        <c:ser>
          <c:idx val="1"/>
          <c:order val="1"/>
          <c:tx>
            <c:strRef>
              <c:f>'ćw. 1'!$C$2</c:f>
              <c:strCache>
                <c:ptCount val="1"/>
                <c:pt idx="0">
                  <c:v>Przyrost kwartalny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'ćw. 1'!$A$3:$A$64</c:f>
              <c:numCache>
                <c:formatCode>General</c:formatCode>
                <c:ptCount val="62"/>
                <c:pt idx="0">
                  <c:v>2010.1</c:v>
                </c:pt>
                <c:pt idx="1">
                  <c:v>2010.1999999999998</c:v>
                </c:pt>
                <c:pt idx="2">
                  <c:v>2010.2999999999997</c:v>
                </c:pt>
                <c:pt idx="3">
                  <c:v>2010.3999999999996</c:v>
                </c:pt>
                <c:pt idx="4">
                  <c:v>2011.1</c:v>
                </c:pt>
                <c:pt idx="5">
                  <c:v>2011.1999999999998</c:v>
                </c:pt>
                <c:pt idx="6">
                  <c:v>2011.2999999999997</c:v>
                </c:pt>
                <c:pt idx="7">
                  <c:v>2011.3999999999996</c:v>
                </c:pt>
                <c:pt idx="8">
                  <c:v>2012.1</c:v>
                </c:pt>
                <c:pt idx="9">
                  <c:v>2012.1999999999998</c:v>
                </c:pt>
                <c:pt idx="10">
                  <c:v>2012.2999999999997</c:v>
                </c:pt>
                <c:pt idx="11">
                  <c:v>2012.3999999999996</c:v>
                </c:pt>
                <c:pt idx="12">
                  <c:v>2013.1</c:v>
                </c:pt>
                <c:pt idx="13">
                  <c:v>2013.1999999999998</c:v>
                </c:pt>
                <c:pt idx="14">
                  <c:v>2013.2999999999997</c:v>
                </c:pt>
                <c:pt idx="15">
                  <c:v>2013.3999999999996</c:v>
                </c:pt>
                <c:pt idx="16">
                  <c:v>2014.1</c:v>
                </c:pt>
                <c:pt idx="17">
                  <c:v>2014.1999999999998</c:v>
                </c:pt>
                <c:pt idx="18">
                  <c:v>2014.2999999999997</c:v>
                </c:pt>
                <c:pt idx="19">
                  <c:v>2014.3999999999996</c:v>
                </c:pt>
                <c:pt idx="20">
                  <c:v>2015.1</c:v>
                </c:pt>
                <c:pt idx="21">
                  <c:v>2015.1999999999998</c:v>
                </c:pt>
                <c:pt idx="22">
                  <c:v>2015.2999999999997</c:v>
                </c:pt>
                <c:pt idx="23">
                  <c:v>2015.3999999999996</c:v>
                </c:pt>
                <c:pt idx="24">
                  <c:v>2016.1</c:v>
                </c:pt>
                <c:pt idx="25">
                  <c:v>2016.1999999999998</c:v>
                </c:pt>
                <c:pt idx="26">
                  <c:v>2016.2999999999997</c:v>
                </c:pt>
                <c:pt idx="27">
                  <c:v>2016.3999999999996</c:v>
                </c:pt>
                <c:pt idx="28">
                  <c:v>2017.1</c:v>
                </c:pt>
                <c:pt idx="29">
                  <c:v>2017.1999999999998</c:v>
                </c:pt>
                <c:pt idx="30">
                  <c:v>2017.2999999999997</c:v>
                </c:pt>
                <c:pt idx="31">
                  <c:v>2017.3999999999996</c:v>
                </c:pt>
                <c:pt idx="32">
                  <c:v>2018.1</c:v>
                </c:pt>
                <c:pt idx="33">
                  <c:v>2018.1999999999998</c:v>
                </c:pt>
                <c:pt idx="34">
                  <c:v>2018.2999999999997</c:v>
                </c:pt>
                <c:pt idx="35">
                  <c:v>2018.3999999999996</c:v>
                </c:pt>
                <c:pt idx="36">
                  <c:v>2019.1</c:v>
                </c:pt>
                <c:pt idx="37">
                  <c:v>2019.1999999999998</c:v>
                </c:pt>
                <c:pt idx="38">
                  <c:v>2019.2999999999997</c:v>
                </c:pt>
                <c:pt idx="39">
                  <c:v>2019.3999999999996</c:v>
                </c:pt>
                <c:pt idx="40">
                  <c:v>2020.1</c:v>
                </c:pt>
                <c:pt idx="41">
                  <c:v>2020.1999999999998</c:v>
                </c:pt>
                <c:pt idx="42">
                  <c:v>2020.2999999999997</c:v>
                </c:pt>
                <c:pt idx="43">
                  <c:v>2020.3999999999996</c:v>
                </c:pt>
                <c:pt idx="44">
                  <c:v>2021.1</c:v>
                </c:pt>
                <c:pt idx="45">
                  <c:v>2021.1999999999998</c:v>
                </c:pt>
                <c:pt idx="46">
                  <c:v>2021.2999999999997</c:v>
                </c:pt>
                <c:pt idx="47">
                  <c:v>2021.3999999999996</c:v>
                </c:pt>
                <c:pt idx="48">
                  <c:v>2022.1</c:v>
                </c:pt>
                <c:pt idx="49">
                  <c:v>2022.1999999999998</c:v>
                </c:pt>
                <c:pt idx="50">
                  <c:v>2022.2999999999997</c:v>
                </c:pt>
                <c:pt idx="51">
                  <c:v>2022.3999999999996</c:v>
                </c:pt>
                <c:pt idx="52">
                  <c:v>2023.1</c:v>
                </c:pt>
                <c:pt idx="53">
                  <c:v>2023.1999999999998</c:v>
                </c:pt>
                <c:pt idx="54">
                  <c:v>2023.2999999999997</c:v>
                </c:pt>
                <c:pt idx="55">
                  <c:v>2023.3999999999996</c:v>
                </c:pt>
                <c:pt idx="56">
                  <c:v>2024.1</c:v>
                </c:pt>
                <c:pt idx="57">
                  <c:v>2024.1999999999998</c:v>
                </c:pt>
                <c:pt idx="58">
                  <c:v>2024.2999999999997</c:v>
                </c:pt>
                <c:pt idx="59">
                  <c:v>2024.3999999999996</c:v>
                </c:pt>
                <c:pt idx="60">
                  <c:v>2025.1</c:v>
                </c:pt>
                <c:pt idx="61">
                  <c:v>2025.1999999999998</c:v>
                </c:pt>
              </c:numCache>
            </c:numRef>
          </c:cat>
          <c:val>
            <c:numRef>
              <c:f>'ćw. 1'!$C$3:$C$64</c:f>
              <c:numCache>
                <c:formatCode>General</c:formatCode>
                <c:ptCount val="62"/>
                <c:pt idx="1">
                  <c:v>1366.9000000000015</c:v>
                </c:pt>
                <c:pt idx="2">
                  <c:v>-1101.1999999999971</c:v>
                </c:pt>
                <c:pt idx="3">
                  <c:v>1338.5999999999985</c:v>
                </c:pt>
                <c:pt idx="4">
                  <c:v>-7010.4000000000015</c:v>
                </c:pt>
                <c:pt idx="5">
                  <c:v>2567.2000000000044</c:v>
                </c:pt>
                <c:pt idx="6">
                  <c:v>-305.80000000000291</c:v>
                </c:pt>
                <c:pt idx="7">
                  <c:v>-1077.0999999999985</c:v>
                </c:pt>
                <c:pt idx="8">
                  <c:v>-5192.7000000000044</c:v>
                </c:pt>
                <c:pt idx="9">
                  <c:v>2148.6000000000058</c:v>
                </c:pt>
                <c:pt idx="10">
                  <c:v>543</c:v>
                </c:pt>
                <c:pt idx="11">
                  <c:v>-66.400000000001455</c:v>
                </c:pt>
                <c:pt idx="12">
                  <c:v>-4889.7000000000044</c:v>
                </c:pt>
                <c:pt idx="13">
                  <c:v>2961.4000000000015</c:v>
                </c:pt>
                <c:pt idx="14">
                  <c:v>997.09999999999854</c:v>
                </c:pt>
                <c:pt idx="15">
                  <c:v>-326</c:v>
                </c:pt>
                <c:pt idx="16">
                  <c:v>-4206.5999999999985</c:v>
                </c:pt>
                <c:pt idx="17">
                  <c:v>2509.3000000000029</c:v>
                </c:pt>
                <c:pt idx="18">
                  <c:v>1579.4000000000015</c:v>
                </c:pt>
                <c:pt idx="19">
                  <c:v>-277.80000000000291</c:v>
                </c:pt>
                <c:pt idx="20">
                  <c:v>-3779.4000000000015</c:v>
                </c:pt>
                <c:pt idx="21">
                  <c:v>2461</c:v>
                </c:pt>
                <c:pt idx="22">
                  <c:v>884.90000000000146</c:v>
                </c:pt>
                <c:pt idx="23">
                  <c:v>555.5</c:v>
                </c:pt>
                <c:pt idx="24">
                  <c:v>-4935.6999999999971</c:v>
                </c:pt>
                <c:pt idx="25">
                  <c:v>2702.1999999999971</c:v>
                </c:pt>
                <c:pt idx="26">
                  <c:v>1796</c:v>
                </c:pt>
                <c:pt idx="27">
                  <c:v>-618.19999999999709</c:v>
                </c:pt>
                <c:pt idx="28">
                  <c:v>-3116.5</c:v>
                </c:pt>
                <c:pt idx="29">
                  <c:v>2528.7999999999956</c:v>
                </c:pt>
                <c:pt idx="30">
                  <c:v>2751.3000000000029</c:v>
                </c:pt>
                <c:pt idx="31">
                  <c:v>-2295.9000000000015</c:v>
                </c:pt>
                <c:pt idx="32">
                  <c:v>-2932.5</c:v>
                </c:pt>
                <c:pt idx="33">
                  <c:v>3135.9000000000015</c:v>
                </c:pt>
                <c:pt idx="34">
                  <c:v>2539.6999999999971</c:v>
                </c:pt>
                <c:pt idx="35">
                  <c:v>-2048.1999999999971</c:v>
                </c:pt>
                <c:pt idx="36">
                  <c:v>-3113.7000000000044</c:v>
                </c:pt>
                <c:pt idx="37">
                  <c:v>3847.2000000000044</c:v>
                </c:pt>
                <c:pt idx="38">
                  <c:v>2996.9000000000015</c:v>
                </c:pt>
                <c:pt idx="39">
                  <c:v>-3053.6000000000058</c:v>
                </c:pt>
                <c:pt idx="40">
                  <c:v>-4069.8999999999942</c:v>
                </c:pt>
                <c:pt idx="41">
                  <c:v>-1928.8000000000029</c:v>
                </c:pt>
                <c:pt idx="42">
                  <c:v>4671.8000000000029</c:v>
                </c:pt>
                <c:pt idx="43">
                  <c:v>-1454.1000000000058</c:v>
                </c:pt>
                <c:pt idx="44">
                  <c:v>-2071.8999999999942</c:v>
                </c:pt>
                <c:pt idx="45">
                  <c:v>3515.3999999999942</c:v>
                </c:pt>
                <c:pt idx="46">
                  <c:v>5009.6000000000058</c:v>
                </c:pt>
                <c:pt idx="47">
                  <c:v>-1551.2000000000044</c:v>
                </c:pt>
                <c:pt idx="48">
                  <c:v>-2027.5</c:v>
                </c:pt>
                <c:pt idx="49">
                  <c:v>4404.5</c:v>
                </c:pt>
                <c:pt idx="50">
                  <c:v>5523</c:v>
                </c:pt>
                <c:pt idx="51">
                  <c:v>-2637.1999999999971</c:v>
                </c:pt>
                <c:pt idx="52">
                  <c:v>-3580</c:v>
                </c:pt>
                <c:pt idx="53">
                  <c:v>4349</c:v>
                </c:pt>
                <c:pt idx="54">
                  <c:v>4942.5</c:v>
                </c:pt>
                <c:pt idx="55">
                  <c:v>-3031.5</c:v>
                </c:pt>
                <c:pt idx="56">
                  <c:v>-4511.5</c:v>
                </c:pt>
                <c:pt idx="57">
                  <c:v>5099.5999999999985</c:v>
                </c:pt>
                <c:pt idx="58">
                  <c:v>5069</c:v>
                </c:pt>
                <c:pt idx="59">
                  <c:v>-3138</c:v>
                </c:pt>
                <c:pt idx="60">
                  <c:v>-5028.1999999999971</c:v>
                </c:pt>
                <c:pt idx="61">
                  <c:v>5808.1999999999971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C5-4E7F-9B43-78C88445670A}"/>
            </c:ext>
          </c:extLst>
        </c:ser>
        <c:ser>
          <c:idx val="2"/>
          <c:order val="2"/>
          <c:tx>
            <c:strRef>
              <c:f>'ćw. 1'!$D$2</c:f>
              <c:strCache>
                <c:ptCount val="1"/>
                <c:pt idx="0">
                  <c:v>Wahania losowe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'ćw. 1'!$A$3:$A$64</c:f>
              <c:numCache>
                <c:formatCode>General</c:formatCode>
                <c:ptCount val="62"/>
                <c:pt idx="0">
                  <c:v>2010.1</c:v>
                </c:pt>
                <c:pt idx="1">
                  <c:v>2010.1999999999998</c:v>
                </c:pt>
                <c:pt idx="2">
                  <c:v>2010.2999999999997</c:v>
                </c:pt>
                <c:pt idx="3">
                  <c:v>2010.3999999999996</c:v>
                </c:pt>
                <c:pt idx="4">
                  <c:v>2011.1</c:v>
                </c:pt>
                <c:pt idx="5">
                  <c:v>2011.1999999999998</c:v>
                </c:pt>
                <c:pt idx="6">
                  <c:v>2011.2999999999997</c:v>
                </c:pt>
                <c:pt idx="7">
                  <c:v>2011.3999999999996</c:v>
                </c:pt>
                <c:pt idx="8">
                  <c:v>2012.1</c:v>
                </c:pt>
                <c:pt idx="9">
                  <c:v>2012.1999999999998</c:v>
                </c:pt>
                <c:pt idx="10">
                  <c:v>2012.2999999999997</c:v>
                </c:pt>
                <c:pt idx="11">
                  <c:v>2012.3999999999996</c:v>
                </c:pt>
                <c:pt idx="12">
                  <c:v>2013.1</c:v>
                </c:pt>
                <c:pt idx="13">
                  <c:v>2013.1999999999998</c:v>
                </c:pt>
                <c:pt idx="14">
                  <c:v>2013.2999999999997</c:v>
                </c:pt>
                <c:pt idx="15">
                  <c:v>2013.3999999999996</c:v>
                </c:pt>
                <c:pt idx="16">
                  <c:v>2014.1</c:v>
                </c:pt>
                <c:pt idx="17">
                  <c:v>2014.1999999999998</c:v>
                </c:pt>
                <c:pt idx="18">
                  <c:v>2014.2999999999997</c:v>
                </c:pt>
                <c:pt idx="19">
                  <c:v>2014.3999999999996</c:v>
                </c:pt>
                <c:pt idx="20">
                  <c:v>2015.1</c:v>
                </c:pt>
                <c:pt idx="21">
                  <c:v>2015.1999999999998</c:v>
                </c:pt>
                <c:pt idx="22">
                  <c:v>2015.2999999999997</c:v>
                </c:pt>
                <c:pt idx="23">
                  <c:v>2015.3999999999996</c:v>
                </c:pt>
                <c:pt idx="24">
                  <c:v>2016.1</c:v>
                </c:pt>
                <c:pt idx="25">
                  <c:v>2016.1999999999998</c:v>
                </c:pt>
                <c:pt idx="26">
                  <c:v>2016.2999999999997</c:v>
                </c:pt>
                <c:pt idx="27">
                  <c:v>2016.3999999999996</c:v>
                </c:pt>
                <c:pt idx="28">
                  <c:v>2017.1</c:v>
                </c:pt>
                <c:pt idx="29">
                  <c:v>2017.1999999999998</c:v>
                </c:pt>
                <c:pt idx="30">
                  <c:v>2017.2999999999997</c:v>
                </c:pt>
                <c:pt idx="31">
                  <c:v>2017.3999999999996</c:v>
                </c:pt>
                <c:pt idx="32">
                  <c:v>2018.1</c:v>
                </c:pt>
                <c:pt idx="33">
                  <c:v>2018.1999999999998</c:v>
                </c:pt>
                <c:pt idx="34">
                  <c:v>2018.2999999999997</c:v>
                </c:pt>
                <c:pt idx="35">
                  <c:v>2018.3999999999996</c:v>
                </c:pt>
                <c:pt idx="36">
                  <c:v>2019.1</c:v>
                </c:pt>
                <c:pt idx="37">
                  <c:v>2019.1999999999998</c:v>
                </c:pt>
                <c:pt idx="38">
                  <c:v>2019.2999999999997</c:v>
                </c:pt>
                <c:pt idx="39">
                  <c:v>2019.3999999999996</c:v>
                </c:pt>
                <c:pt idx="40">
                  <c:v>2020.1</c:v>
                </c:pt>
                <c:pt idx="41">
                  <c:v>2020.1999999999998</c:v>
                </c:pt>
                <c:pt idx="42">
                  <c:v>2020.2999999999997</c:v>
                </c:pt>
                <c:pt idx="43">
                  <c:v>2020.3999999999996</c:v>
                </c:pt>
                <c:pt idx="44">
                  <c:v>2021.1</c:v>
                </c:pt>
                <c:pt idx="45">
                  <c:v>2021.1999999999998</c:v>
                </c:pt>
                <c:pt idx="46">
                  <c:v>2021.2999999999997</c:v>
                </c:pt>
                <c:pt idx="47">
                  <c:v>2021.3999999999996</c:v>
                </c:pt>
                <c:pt idx="48">
                  <c:v>2022.1</c:v>
                </c:pt>
                <c:pt idx="49">
                  <c:v>2022.1999999999998</c:v>
                </c:pt>
                <c:pt idx="50">
                  <c:v>2022.2999999999997</c:v>
                </c:pt>
                <c:pt idx="51">
                  <c:v>2022.3999999999996</c:v>
                </c:pt>
                <c:pt idx="52">
                  <c:v>2023.1</c:v>
                </c:pt>
                <c:pt idx="53">
                  <c:v>2023.1999999999998</c:v>
                </c:pt>
                <c:pt idx="54">
                  <c:v>2023.2999999999997</c:v>
                </c:pt>
                <c:pt idx="55">
                  <c:v>2023.3999999999996</c:v>
                </c:pt>
                <c:pt idx="56">
                  <c:v>2024.1</c:v>
                </c:pt>
                <c:pt idx="57">
                  <c:v>2024.1999999999998</c:v>
                </c:pt>
                <c:pt idx="58">
                  <c:v>2024.2999999999997</c:v>
                </c:pt>
                <c:pt idx="59">
                  <c:v>2024.3999999999996</c:v>
                </c:pt>
                <c:pt idx="60">
                  <c:v>2025.1</c:v>
                </c:pt>
                <c:pt idx="61">
                  <c:v>2025.1999999999998</c:v>
                </c:pt>
              </c:numCache>
            </c:numRef>
          </c:cat>
          <c:val>
            <c:numRef>
              <c:f>'ćw. 1'!$D$3:$D$64</c:f>
              <c:numCache>
                <c:formatCode>#,##0.00</c:formatCode>
                <c:ptCount val="62"/>
                <c:pt idx="1">
                  <c:v>-1539.2152083333322</c:v>
                </c:pt>
                <c:pt idx="2">
                  <c:v>-3408.6152083333309</c:v>
                </c:pt>
                <c:pt idx="3">
                  <c:v>2711.8331249999992</c:v>
                </c:pt>
                <c:pt idx="4">
                  <c:v>-3170.1027083333347</c:v>
                </c:pt>
                <c:pt idx="5">
                  <c:v>-338.91520833332925</c:v>
                </c:pt>
                <c:pt idx="6">
                  <c:v>-2613.2152083333367</c:v>
                </c:pt>
                <c:pt idx="7">
                  <c:v>296.13312500000234</c:v>
                </c:pt>
                <c:pt idx="8">
                  <c:v>-1352.4027083333376</c:v>
                </c:pt>
                <c:pt idx="9">
                  <c:v>-757.51520833332779</c:v>
                </c:pt>
                <c:pt idx="10">
                  <c:v>-1764.4152083333338</c:v>
                </c:pt>
                <c:pt idx="11">
                  <c:v>1306.8331249999994</c:v>
                </c:pt>
                <c:pt idx="12">
                  <c:v>-1049.4027083333376</c:v>
                </c:pt>
                <c:pt idx="13">
                  <c:v>55.284791666667843</c:v>
                </c:pt>
                <c:pt idx="14">
                  <c:v>-1310.3152083333352</c:v>
                </c:pt>
                <c:pt idx="15">
                  <c:v>1047.2331250000009</c:v>
                </c:pt>
                <c:pt idx="16">
                  <c:v>-366.30270833333179</c:v>
                </c:pt>
                <c:pt idx="17">
                  <c:v>-396.8152083333307</c:v>
                </c:pt>
                <c:pt idx="18">
                  <c:v>-728.01520833333234</c:v>
                </c:pt>
                <c:pt idx="19">
                  <c:v>1095.433124999998</c:v>
                </c:pt>
                <c:pt idx="20">
                  <c:v>60.897291666665296</c:v>
                </c:pt>
                <c:pt idx="21">
                  <c:v>-445.11520833333361</c:v>
                </c:pt>
                <c:pt idx="22">
                  <c:v>-1422.5152083333323</c:v>
                </c:pt>
                <c:pt idx="23">
                  <c:v>1928.7331250000009</c:v>
                </c:pt>
                <c:pt idx="24">
                  <c:v>-1095.4027083333303</c:v>
                </c:pt>
                <c:pt idx="25">
                  <c:v>-203.91520833333652</c:v>
                </c:pt>
                <c:pt idx="26">
                  <c:v>-511.41520833333379</c:v>
                </c:pt>
                <c:pt idx="27">
                  <c:v>755.03312500000379</c:v>
                </c:pt>
                <c:pt idx="28">
                  <c:v>723.79729166666675</c:v>
                </c:pt>
                <c:pt idx="29">
                  <c:v>-377.31520833333798</c:v>
                </c:pt>
                <c:pt idx="30">
                  <c:v>443.88479166666912</c:v>
                </c:pt>
                <c:pt idx="31">
                  <c:v>-922.66687500000057</c:v>
                </c:pt>
                <c:pt idx="32">
                  <c:v>907.79729166666675</c:v>
                </c:pt>
                <c:pt idx="33">
                  <c:v>229.78479166666784</c:v>
                </c:pt>
                <c:pt idx="34">
                  <c:v>232.2847916666633</c:v>
                </c:pt>
                <c:pt idx="35">
                  <c:v>-674.96687499999621</c:v>
                </c:pt>
                <c:pt idx="36">
                  <c:v>726.59729166666239</c:v>
                </c:pt>
                <c:pt idx="37">
                  <c:v>941.08479166667075</c:v>
                </c:pt>
                <c:pt idx="38">
                  <c:v>689.48479166666766</c:v>
                </c:pt>
                <c:pt idx="39">
                  <c:v>-1680.3668750000049</c:v>
                </c:pt>
                <c:pt idx="40">
                  <c:v>-229.60270833332743</c:v>
                </c:pt>
                <c:pt idx="41">
                  <c:v>-4834.9152083333365</c:v>
                </c:pt>
                <c:pt idx="42">
                  <c:v>2364.3847916666691</c:v>
                </c:pt>
                <c:pt idx="43">
                  <c:v>-80.866875000004939</c:v>
                </c:pt>
                <c:pt idx="44">
                  <c:v>1768.3972916666726</c:v>
                </c:pt>
                <c:pt idx="45">
                  <c:v>609.28479166666057</c:v>
                </c:pt>
                <c:pt idx="46">
                  <c:v>2702.184791666672</c:v>
                </c:pt>
                <c:pt idx="47">
                  <c:v>-177.96687500000348</c:v>
                </c:pt>
                <c:pt idx="48">
                  <c:v>1812.7972916666668</c:v>
                </c:pt>
                <c:pt idx="49">
                  <c:v>1498.3847916666664</c:v>
                </c:pt>
                <c:pt idx="50">
                  <c:v>3215.5847916666662</c:v>
                </c:pt>
                <c:pt idx="51">
                  <c:v>-1263.9668749999962</c:v>
                </c:pt>
                <c:pt idx="52">
                  <c:v>260.29729166666675</c:v>
                </c:pt>
                <c:pt idx="53">
                  <c:v>1442.8847916666664</c:v>
                </c:pt>
                <c:pt idx="54">
                  <c:v>2635.0847916666662</c:v>
                </c:pt>
                <c:pt idx="55">
                  <c:v>-1658.2668749999991</c:v>
                </c:pt>
                <c:pt idx="56">
                  <c:v>-671.20270833333325</c:v>
                </c:pt>
                <c:pt idx="57">
                  <c:v>2193.4847916666649</c:v>
                </c:pt>
                <c:pt idx="58">
                  <c:v>2761.5847916666662</c:v>
                </c:pt>
                <c:pt idx="59">
                  <c:v>-1764.7668749999991</c:v>
                </c:pt>
                <c:pt idx="60">
                  <c:v>-1187.9027083333303</c:v>
                </c:pt>
                <c:pt idx="61">
                  <c:v>2902.0847916666635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BC5-4E7F-9B43-78C8844567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6161200"/>
        <c:axId val="2036160240"/>
      </c:lineChart>
      <c:catAx>
        <c:axId val="2036161200"/>
        <c:scaling>
          <c:orientation val="minMax"/>
        </c:scaling>
        <c:delete val="0"/>
        <c:axPos val="b"/>
        <c:numFmt formatCode="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36160240"/>
        <c:crosses val="autoZero"/>
        <c:auto val="1"/>
        <c:lblAlgn val="ctr"/>
        <c:lblOffset val="800"/>
        <c:noMultiLvlLbl val="0"/>
      </c:catAx>
      <c:valAx>
        <c:axId val="203616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36161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baseline="0"/>
              <a:t>Analiza zmian wartości dodanej brutto (GVA) - ceny stałe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'ćw. 2'!$B$2</c:f>
              <c:strCache>
                <c:ptCount val="1"/>
                <c:pt idx="0">
                  <c:v>GVA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'ćw. 2'!$A$3:$A$62</c:f>
              <c:numCache>
                <c:formatCode>General</c:formatCode>
                <c:ptCount val="60"/>
                <c:pt idx="0">
                  <c:v>2010.1</c:v>
                </c:pt>
                <c:pt idx="1">
                  <c:v>2010.1999999999998</c:v>
                </c:pt>
                <c:pt idx="2">
                  <c:v>2010.2999999999997</c:v>
                </c:pt>
                <c:pt idx="3">
                  <c:v>2010.3999999999996</c:v>
                </c:pt>
                <c:pt idx="4">
                  <c:v>2011.1</c:v>
                </c:pt>
                <c:pt idx="5">
                  <c:v>2011.1999999999998</c:v>
                </c:pt>
                <c:pt idx="6">
                  <c:v>2011.2999999999997</c:v>
                </c:pt>
                <c:pt idx="7">
                  <c:v>2011.3999999999996</c:v>
                </c:pt>
                <c:pt idx="8">
                  <c:v>2012.1</c:v>
                </c:pt>
                <c:pt idx="9">
                  <c:v>2012.1999999999998</c:v>
                </c:pt>
                <c:pt idx="10">
                  <c:v>2012.2999999999997</c:v>
                </c:pt>
                <c:pt idx="11">
                  <c:v>2012.3999999999996</c:v>
                </c:pt>
                <c:pt idx="12">
                  <c:v>2013.1</c:v>
                </c:pt>
                <c:pt idx="13">
                  <c:v>2013.1999999999998</c:v>
                </c:pt>
                <c:pt idx="14">
                  <c:v>2013.2999999999997</c:v>
                </c:pt>
                <c:pt idx="15">
                  <c:v>2013.3999999999996</c:v>
                </c:pt>
                <c:pt idx="16">
                  <c:v>2014.1</c:v>
                </c:pt>
                <c:pt idx="17">
                  <c:v>2014.1999999999998</c:v>
                </c:pt>
                <c:pt idx="18">
                  <c:v>2014.2999999999997</c:v>
                </c:pt>
                <c:pt idx="19">
                  <c:v>2014.3999999999996</c:v>
                </c:pt>
                <c:pt idx="20">
                  <c:v>2015.1</c:v>
                </c:pt>
                <c:pt idx="21">
                  <c:v>2015.1999999999998</c:v>
                </c:pt>
                <c:pt idx="22">
                  <c:v>2015.2999999999997</c:v>
                </c:pt>
                <c:pt idx="23">
                  <c:v>2015.3999999999996</c:v>
                </c:pt>
                <c:pt idx="24">
                  <c:v>2016.1</c:v>
                </c:pt>
                <c:pt idx="25">
                  <c:v>2016.1999999999998</c:v>
                </c:pt>
                <c:pt idx="26">
                  <c:v>2016.2999999999997</c:v>
                </c:pt>
                <c:pt idx="27">
                  <c:v>2016.3999999999996</c:v>
                </c:pt>
                <c:pt idx="28">
                  <c:v>2017.1</c:v>
                </c:pt>
                <c:pt idx="29">
                  <c:v>2017.1999999999998</c:v>
                </c:pt>
                <c:pt idx="30">
                  <c:v>2017.2999999999997</c:v>
                </c:pt>
                <c:pt idx="31">
                  <c:v>2017.3999999999996</c:v>
                </c:pt>
                <c:pt idx="32">
                  <c:v>2018.1</c:v>
                </c:pt>
                <c:pt idx="33">
                  <c:v>2018.1999999999998</c:v>
                </c:pt>
                <c:pt idx="34">
                  <c:v>2018.2999999999997</c:v>
                </c:pt>
                <c:pt idx="35">
                  <c:v>2018.3999999999996</c:v>
                </c:pt>
                <c:pt idx="36">
                  <c:v>2019.1</c:v>
                </c:pt>
                <c:pt idx="37">
                  <c:v>2019.1999999999998</c:v>
                </c:pt>
                <c:pt idx="38">
                  <c:v>2019.2999999999997</c:v>
                </c:pt>
                <c:pt idx="39">
                  <c:v>2019.3999999999996</c:v>
                </c:pt>
                <c:pt idx="40">
                  <c:v>2020.1</c:v>
                </c:pt>
                <c:pt idx="41">
                  <c:v>2020.1999999999998</c:v>
                </c:pt>
                <c:pt idx="42">
                  <c:v>2020.2999999999997</c:v>
                </c:pt>
                <c:pt idx="43">
                  <c:v>2020.3999999999996</c:v>
                </c:pt>
                <c:pt idx="44">
                  <c:v>2021.1</c:v>
                </c:pt>
                <c:pt idx="45">
                  <c:v>2021.1999999999998</c:v>
                </c:pt>
                <c:pt idx="46">
                  <c:v>2021.2999999999997</c:v>
                </c:pt>
                <c:pt idx="47">
                  <c:v>2021.3999999999996</c:v>
                </c:pt>
                <c:pt idx="48">
                  <c:v>2022.1</c:v>
                </c:pt>
                <c:pt idx="49">
                  <c:v>2022.1999999999998</c:v>
                </c:pt>
                <c:pt idx="50">
                  <c:v>2022.2999999999997</c:v>
                </c:pt>
                <c:pt idx="51">
                  <c:v>2022.3999999999996</c:v>
                </c:pt>
                <c:pt idx="52">
                  <c:v>2023.1</c:v>
                </c:pt>
                <c:pt idx="53">
                  <c:v>2023.1999999999998</c:v>
                </c:pt>
                <c:pt idx="54">
                  <c:v>2023.2999999999997</c:v>
                </c:pt>
                <c:pt idx="55">
                  <c:v>2023.3999999999996</c:v>
                </c:pt>
                <c:pt idx="56">
                  <c:v>2024.1</c:v>
                </c:pt>
                <c:pt idx="57">
                  <c:v>2024.1999999999998</c:v>
                </c:pt>
                <c:pt idx="58">
                  <c:v>2024.2999999999997</c:v>
                </c:pt>
                <c:pt idx="59">
                  <c:v>2024.3999999999996</c:v>
                </c:pt>
              </c:numCache>
            </c:numRef>
          </c:cat>
          <c:val>
            <c:numRef>
              <c:f>'ćw. 2'!$B$3:$B$64</c:f>
              <c:numCache>
                <c:formatCode>#\ ##0.0</c:formatCode>
                <c:ptCount val="62"/>
                <c:pt idx="0">
                  <c:v>54167.537003504571</c:v>
                </c:pt>
                <c:pt idx="1">
                  <c:v>54942.822907253605</c:v>
                </c:pt>
                <c:pt idx="2">
                  <c:v>54050.572721763041</c:v>
                </c:pt>
                <c:pt idx="3">
                  <c:v>54067.769887054346</c:v>
                </c:pt>
                <c:pt idx="4">
                  <c:v>48812.975791330886</c:v>
                </c:pt>
                <c:pt idx="5">
                  <c:v>50570.502526341406</c:v>
                </c:pt>
                <c:pt idx="6">
                  <c:v>50598.418472738944</c:v>
                </c:pt>
                <c:pt idx="7">
                  <c:v>47968.31228239982</c:v>
                </c:pt>
                <c:pt idx="8">
                  <c:v>44522.754206364174</c:v>
                </c:pt>
                <c:pt idx="9">
                  <c:v>46145.17718391493</c:v>
                </c:pt>
                <c:pt idx="10">
                  <c:v>46941.429494662945</c:v>
                </c:pt>
                <c:pt idx="11">
                  <c:v>46091.465489580449</c:v>
                </c:pt>
                <c:pt idx="12">
                  <c:v>42101.13419798125</c:v>
                </c:pt>
                <c:pt idx="13">
                  <c:v>45020.765266991766</c:v>
                </c:pt>
                <c:pt idx="14">
                  <c:v>46948.025667651396</c:v>
                </c:pt>
                <c:pt idx="15">
                  <c:v>46572.27938491675</c:v>
                </c:pt>
                <c:pt idx="16">
                  <c:v>42502.205073439385</c:v>
                </c:pt>
                <c:pt idx="17">
                  <c:v>45152.924304367407</c:v>
                </c:pt>
                <c:pt idx="18">
                  <c:v>47006.33112531712</c:v>
                </c:pt>
                <c:pt idx="19">
                  <c:v>46189.347985176835</c:v>
                </c:pt>
                <c:pt idx="20">
                  <c:v>42803.273254840555</c:v>
                </c:pt>
                <c:pt idx="21">
                  <c:v>45218.17930143165</c:v>
                </c:pt>
                <c:pt idx="22">
                  <c:v>46188.523463553276</c:v>
                </c:pt>
                <c:pt idx="23">
                  <c:v>46653.671448042027</c:v>
                </c:pt>
                <c:pt idx="24">
                  <c:v>42201.136892038208</c:v>
                </c:pt>
                <c:pt idx="25">
                  <c:v>44919.702473704514</c:v>
                </c:pt>
                <c:pt idx="26">
                  <c:v>46927.294838259128</c:v>
                </c:pt>
                <c:pt idx="27">
                  <c:v>46187.934519536451</c:v>
                </c:pt>
                <c:pt idx="28">
                  <c:v>42947.211172552692</c:v>
                </c:pt>
                <c:pt idx="29">
                  <c:v>45765.543870669237</c:v>
                </c:pt>
                <c:pt idx="30">
                  <c:v>49129.94546118634</c:v>
                </c:pt>
                <c:pt idx="31">
                  <c:v>46441.651601984864</c:v>
                </c:pt>
                <c:pt idx="32">
                  <c:v>43493.633431363356</c:v>
                </c:pt>
                <c:pt idx="33">
                  <c:v>46897.965426221235</c:v>
                </c:pt>
                <c:pt idx="34">
                  <c:v>49690.737954007549</c:v>
                </c:pt>
                <c:pt idx="35">
                  <c:v>47382.784140871947</c:v>
                </c:pt>
                <c:pt idx="36">
                  <c:v>43867.612882047521</c:v>
                </c:pt>
                <c:pt idx="37">
                  <c:v>47970.314692057022</c:v>
                </c:pt>
                <c:pt idx="38">
                  <c:v>51163.569151284646</c:v>
                </c:pt>
                <c:pt idx="39">
                  <c:v>47785.150693167096</c:v>
                </c:pt>
                <c:pt idx="40">
                  <c:v>42853.686862680821</c:v>
                </c:pt>
                <c:pt idx="41">
                  <c:v>40544.437372708206</c:v>
                </c:pt>
                <c:pt idx="42">
                  <c:v>45910.541887611667</c:v>
                </c:pt>
                <c:pt idx="43">
                  <c:v>44119.209766035354</c:v>
                </c:pt>
                <c:pt idx="44">
                  <c:v>42176.401243331544</c:v>
                </c:pt>
                <c:pt idx="45">
                  <c:v>45747.993338967841</c:v>
                </c:pt>
                <c:pt idx="46">
                  <c:v>51321.406147793867</c:v>
                </c:pt>
                <c:pt idx="47">
                  <c:v>48273.267494312036</c:v>
                </c:pt>
                <c:pt idx="48">
                  <c:v>44808.038688114408</c:v>
                </c:pt>
                <c:pt idx="49">
                  <c:v>48741.006832474814</c:v>
                </c:pt>
                <c:pt idx="50">
                  <c:v>53648.206169467885</c:v>
                </c:pt>
                <c:pt idx="51">
                  <c:v>50252.119390845575</c:v>
                </c:pt>
                <c:pt idx="52">
                  <c:v>46139.641110156772</c:v>
                </c:pt>
                <c:pt idx="53">
                  <c:v>49919.483810142548</c:v>
                </c:pt>
                <c:pt idx="54">
                  <c:v>54355.52793367525</c:v>
                </c:pt>
                <c:pt idx="55">
                  <c:v>51381.596226313428</c:v>
                </c:pt>
                <c:pt idx="56">
                  <c:v>46441.887179591591</c:v>
                </c:pt>
                <c:pt idx="57">
                  <c:v>51057.677017059439</c:v>
                </c:pt>
                <c:pt idx="58">
                  <c:v>55424.343535410102</c:v>
                </c:pt>
                <c:pt idx="59">
                  <c:v>52502.592267939013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1B-4B53-878A-66C4D4431B28}"/>
            </c:ext>
          </c:extLst>
        </c:ser>
        <c:ser>
          <c:idx val="1"/>
          <c:order val="1"/>
          <c:tx>
            <c:strRef>
              <c:f>'ćw. 2'!$C$2</c:f>
              <c:strCache>
                <c:ptCount val="1"/>
                <c:pt idx="0">
                  <c:v>Przyrost kwartalny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'ćw. 2'!$A$3:$A$62</c:f>
              <c:numCache>
                <c:formatCode>General</c:formatCode>
                <c:ptCount val="60"/>
                <c:pt idx="0">
                  <c:v>2010.1</c:v>
                </c:pt>
                <c:pt idx="1">
                  <c:v>2010.1999999999998</c:v>
                </c:pt>
                <c:pt idx="2">
                  <c:v>2010.2999999999997</c:v>
                </c:pt>
                <c:pt idx="3">
                  <c:v>2010.3999999999996</c:v>
                </c:pt>
                <c:pt idx="4">
                  <c:v>2011.1</c:v>
                </c:pt>
                <c:pt idx="5">
                  <c:v>2011.1999999999998</c:v>
                </c:pt>
                <c:pt idx="6">
                  <c:v>2011.2999999999997</c:v>
                </c:pt>
                <c:pt idx="7">
                  <c:v>2011.3999999999996</c:v>
                </c:pt>
                <c:pt idx="8">
                  <c:v>2012.1</c:v>
                </c:pt>
                <c:pt idx="9">
                  <c:v>2012.1999999999998</c:v>
                </c:pt>
                <c:pt idx="10">
                  <c:v>2012.2999999999997</c:v>
                </c:pt>
                <c:pt idx="11">
                  <c:v>2012.3999999999996</c:v>
                </c:pt>
                <c:pt idx="12">
                  <c:v>2013.1</c:v>
                </c:pt>
                <c:pt idx="13">
                  <c:v>2013.1999999999998</c:v>
                </c:pt>
                <c:pt idx="14">
                  <c:v>2013.2999999999997</c:v>
                </c:pt>
                <c:pt idx="15">
                  <c:v>2013.3999999999996</c:v>
                </c:pt>
                <c:pt idx="16">
                  <c:v>2014.1</c:v>
                </c:pt>
                <c:pt idx="17">
                  <c:v>2014.1999999999998</c:v>
                </c:pt>
                <c:pt idx="18">
                  <c:v>2014.2999999999997</c:v>
                </c:pt>
                <c:pt idx="19">
                  <c:v>2014.3999999999996</c:v>
                </c:pt>
                <c:pt idx="20">
                  <c:v>2015.1</c:v>
                </c:pt>
                <c:pt idx="21">
                  <c:v>2015.1999999999998</c:v>
                </c:pt>
                <c:pt idx="22">
                  <c:v>2015.2999999999997</c:v>
                </c:pt>
                <c:pt idx="23">
                  <c:v>2015.3999999999996</c:v>
                </c:pt>
                <c:pt idx="24">
                  <c:v>2016.1</c:v>
                </c:pt>
                <c:pt idx="25">
                  <c:v>2016.1999999999998</c:v>
                </c:pt>
                <c:pt idx="26">
                  <c:v>2016.2999999999997</c:v>
                </c:pt>
                <c:pt idx="27">
                  <c:v>2016.3999999999996</c:v>
                </c:pt>
                <c:pt idx="28">
                  <c:v>2017.1</c:v>
                </c:pt>
                <c:pt idx="29">
                  <c:v>2017.1999999999998</c:v>
                </c:pt>
                <c:pt idx="30">
                  <c:v>2017.2999999999997</c:v>
                </c:pt>
                <c:pt idx="31">
                  <c:v>2017.3999999999996</c:v>
                </c:pt>
                <c:pt idx="32">
                  <c:v>2018.1</c:v>
                </c:pt>
                <c:pt idx="33">
                  <c:v>2018.1999999999998</c:v>
                </c:pt>
                <c:pt idx="34">
                  <c:v>2018.2999999999997</c:v>
                </c:pt>
                <c:pt idx="35">
                  <c:v>2018.3999999999996</c:v>
                </c:pt>
                <c:pt idx="36">
                  <c:v>2019.1</c:v>
                </c:pt>
                <c:pt idx="37">
                  <c:v>2019.1999999999998</c:v>
                </c:pt>
                <c:pt idx="38">
                  <c:v>2019.2999999999997</c:v>
                </c:pt>
                <c:pt idx="39">
                  <c:v>2019.3999999999996</c:v>
                </c:pt>
                <c:pt idx="40">
                  <c:v>2020.1</c:v>
                </c:pt>
                <c:pt idx="41">
                  <c:v>2020.1999999999998</c:v>
                </c:pt>
                <c:pt idx="42">
                  <c:v>2020.2999999999997</c:v>
                </c:pt>
                <c:pt idx="43">
                  <c:v>2020.3999999999996</c:v>
                </c:pt>
                <c:pt idx="44">
                  <c:v>2021.1</c:v>
                </c:pt>
                <c:pt idx="45">
                  <c:v>2021.1999999999998</c:v>
                </c:pt>
                <c:pt idx="46">
                  <c:v>2021.2999999999997</c:v>
                </c:pt>
                <c:pt idx="47">
                  <c:v>2021.3999999999996</c:v>
                </c:pt>
                <c:pt idx="48">
                  <c:v>2022.1</c:v>
                </c:pt>
                <c:pt idx="49">
                  <c:v>2022.1999999999998</c:v>
                </c:pt>
                <c:pt idx="50">
                  <c:v>2022.2999999999997</c:v>
                </c:pt>
                <c:pt idx="51">
                  <c:v>2022.3999999999996</c:v>
                </c:pt>
                <c:pt idx="52">
                  <c:v>2023.1</c:v>
                </c:pt>
                <c:pt idx="53">
                  <c:v>2023.1999999999998</c:v>
                </c:pt>
                <c:pt idx="54">
                  <c:v>2023.2999999999997</c:v>
                </c:pt>
                <c:pt idx="55">
                  <c:v>2023.3999999999996</c:v>
                </c:pt>
                <c:pt idx="56">
                  <c:v>2024.1</c:v>
                </c:pt>
                <c:pt idx="57">
                  <c:v>2024.1999999999998</c:v>
                </c:pt>
                <c:pt idx="58">
                  <c:v>2024.2999999999997</c:v>
                </c:pt>
                <c:pt idx="59">
                  <c:v>2024.3999999999996</c:v>
                </c:pt>
              </c:numCache>
            </c:numRef>
          </c:cat>
          <c:val>
            <c:numRef>
              <c:f>'ćw. 2'!$C$3:$C$64</c:f>
              <c:numCache>
                <c:formatCode>General</c:formatCode>
                <c:ptCount val="62"/>
                <c:pt idx="1">
                  <c:v>775.28590374903433</c:v>
                </c:pt>
                <c:pt idx="2">
                  <c:v>-892.25018549056404</c:v>
                </c:pt>
                <c:pt idx="3">
                  <c:v>17.197165291305282</c:v>
                </c:pt>
                <c:pt idx="4">
                  <c:v>-5254.7940957234605</c:v>
                </c:pt>
                <c:pt idx="5">
                  <c:v>1757.5267350105205</c:v>
                </c:pt>
                <c:pt idx="6">
                  <c:v>27.915946397537482</c:v>
                </c:pt>
                <c:pt idx="7">
                  <c:v>-2630.1061903391237</c:v>
                </c:pt>
                <c:pt idx="8">
                  <c:v>-3445.5580760356461</c:v>
                </c:pt>
                <c:pt idx="9">
                  <c:v>1622.4229775507556</c:v>
                </c:pt>
                <c:pt idx="10">
                  <c:v>796.25231074801559</c:v>
                </c:pt>
                <c:pt idx="11">
                  <c:v>-849.96400508249644</c:v>
                </c:pt>
                <c:pt idx="12">
                  <c:v>-3990.3312915991992</c:v>
                </c:pt>
                <c:pt idx="13">
                  <c:v>2919.6310690105165</c:v>
                </c:pt>
                <c:pt idx="14">
                  <c:v>1927.2604006596302</c:v>
                </c:pt>
                <c:pt idx="15">
                  <c:v>-375.74628273464623</c:v>
                </c:pt>
                <c:pt idx="16">
                  <c:v>-4070.074311477365</c:v>
                </c:pt>
                <c:pt idx="17">
                  <c:v>2650.7192309280217</c:v>
                </c:pt>
                <c:pt idx="18">
                  <c:v>1853.4068209497127</c:v>
                </c:pt>
                <c:pt idx="19">
                  <c:v>-816.98314014028438</c:v>
                </c:pt>
                <c:pt idx="20">
                  <c:v>-3386.0747303362805</c:v>
                </c:pt>
                <c:pt idx="21">
                  <c:v>2414.9060465910952</c:v>
                </c:pt>
                <c:pt idx="22">
                  <c:v>970.34416212162614</c:v>
                </c:pt>
                <c:pt idx="23">
                  <c:v>465.14798448875081</c:v>
                </c:pt>
                <c:pt idx="24">
                  <c:v>-4452.5345560038186</c:v>
                </c:pt>
                <c:pt idx="25">
                  <c:v>2718.5655816663057</c:v>
                </c:pt>
                <c:pt idx="26">
                  <c:v>2007.5923645546136</c:v>
                </c:pt>
                <c:pt idx="27">
                  <c:v>-739.36031872267631</c:v>
                </c:pt>
                <c:pt idx="28">
                  <c:v>-3240.7233469837593</c:v>
                </c:pt>
                <c:pt idx="29">
                  <c:v>2818.3326981165446</c:v>
                </c:pt>
                <c:pt idx="30">
                  <c:v>3364.4015905171036</c:v>
                </c:pt>
                <c:pt idx="31">
                  <c:v>-2688.2938592014762</c:v>
                </c:pt>
                <c:pt idx="32">
                  <c:v>-2948.018170621508</c:v>
                </c:pt>
                <c:pt idx="33">
                  <c:v>3404.3319948578792</c:v>
                </c:pt>
                <c:pt idx="34">
                  <c:v>2792.7725277863137</c:v>
                </c:pt>
                <c:pt idx="35">
                  <c:v>-2307.9538131356021</c:v>
                </c:pt>
                <c:pt idx="36">
                  <c:v>-3515.1712588244263</c:v>
                </c:pt>
                <c:pt idx="37">
                  <c:v>4102.7018100095011</c:v>
                </c:pt>
                <c:pt idx="38">
                  <c:v>3193.2544592276245</c:v>
                </c:pt>
                <c:pt idx="39">
                  <c:v>-3378.4184581175505</c:v>
                </c:pt>
                <c:pt idx="40">
                  <c:v>-4931.4638304862747</c:v>
                </c:pt>
                <c:pt idx="41">
                  <c:v>-2309.2494899726153</c:v>
                </c:pt>
                <c:pt idx="42">
                  <c:v>5366.1045149034617</c:v>
                </c:pt>
                <c:pt idx="43">
                  <c:v>-1791.3321215763135</c:v>
                </c:pt>
                <c:pt idx="44">
                  <c:v>-1942.80852270381</c:v>
                </c:pt>
                <c:pt idx="45">
                  <c:v>3571.592095636297</c:v>
                </c:pt>
                <c:pt idx="46">
                  <c:v>5573.4128088260259</c:v>
                </c:pt>
                <c:pt idx="47">
                  <c:v>-3048.1386534818303</c:v>
                </c:pt>
                <c:pt idx="48">
                  <c:v>-3465.2288061976287</c:v>
                </c:pt>
                <c:pt idx="49">
                  <c:v>3932.9681443604059</c:v>
                </c:pt>
                <c:pt idx="50">
                  <c:v>4907.1993369930715</c:v>
                </c:pt>
                <c:pt idx="51">
                  <c:v>-3396.0867786223098</c:v>
                </c:pt>
                <c:pt idx="52">
                  <c:v>-4112.4782806888034</c:v>
                </c:pt>
                <c:pt idx="53">
                  <c:v>3779.8426999857766</c:v>
                </c:pt>
                <c:pt idx="54">
                  <c:v>4436.0441235327016</c:v>
                </c:pt>
                <c:pt idx="55">
                  <c:v>-2973.9317073618222</c:v>
                </c:pt>
                <c:pt idx="56">
                  <c:v>-4939.7090467218368</c:v>
                </c:pt>
                <c:pt idx="57">
                  <c:v>4615.789837467848</c:v>
                </c:pt>
                <c:pt idx="58">
                  <c:v>4366.666518350663</c:v>
                </c:pt>
                <c:pt idx="59">
                  <c:v>-2921.7512674710888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1B-4B53-878A-66C4D4431B28}"/>
            </c:ext>
          </c:extLst>
        </c:ser>
        <c:ser>
          <c:idx val="2"/>
          <c:order val="2"/>
          <c:tx>
            <c:strRef>
              <c:f>'ćw. 2'!$D$2</c:f>
              <c:strCache>
                <c:ptCount val="1"/>
                <c:pt idx="0">
                  <c:v>Wahania losowe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'ćw. 2'!$A$3:$A$62</c:f>
              <c:numCache>
                <c:formatCode>General</c:formatCode>
                <c:ptCount val="60"/>
                <c:pt idx="0">
                  <c:v>2010.1</c:v>
                </c:pt>
                <c:pt idx="1">
                  <c:v>2010.1999999999998</c:v>
                </c:pt>
                <c:pt idx="2">
                  <c:v>2010.2999999999997</c:v>
                </c:pt>
                <c:pt idx="3">
                  <c:v>2010.3999999999996</c:v>
                </c:pt>
                <c:pt idx="4">
                  <c:v>2011.1</c:v>
                </c:pt>
                <c:pt idx="5">
                  <c:v>2011.1999999999998</c:v>
                </c:pt>
                <c:pt idx="6">
                  <c:v>2011.2999999999997</c:v>
                </c:pt>
                <c:pt idx="7">
                  <c:v>2011.3999999999996</c:v>
                </c:pt>
                <c:pt idx="8">
                  <c:v>2012.1</c:v>
                </c:pt>
                <c:pt idx="9">
                  <c:v>2012.1999999999998</c:v>
                </c:pt>
                <c:pt idx="10">
                  <c:v>2012.2999999999997</c:v>
                </c:pt>
                <c:pt idx="11">
                  <c:v>2012.3999999999996</c:v>
                </c:pt>
                <c:pt idx="12">
                  <c:v>2013.1</c:v>
                </c:pt>
                <c:pt idx="13">
                  <c:v>2013.1999999999998</c:v>
                </c:pt>
                <c:pt idx="14">
                  <c:v>2013.2999999999997</c:v>
                </c:pt>
                <c:pt idx="15">
                  <c:v>2013.3999999999996</c:v>
                </c:pt>
                <c:pt idx="16">
                  <c:v>2014.1</c:v>
                </c:pt>
                <c:pt idx="17">
                  <c:v>2014.1999999999998</c:v>
                </c:pt>
                <c:pt idx="18">
                  <c:v>2014.2999999999997</c:v>
                </c:pt>
                <c:pt idx="19">
                  <c:v>2014.3999999999996</c:v>
                </c:pt>
                <c:pt idx="20">
                  <c:v>2015.1</c:v>
                </c:pt>
                <c:pt idx="21">
                  <c:v>2015.1999999999998</c:v>
                </c:pt>
                <c:pt idx="22">
                  <c:v>2015.2999999999997</c:v>
                </c:pt>
                <c:pt idx="23">
                  <c:v>2015.3999999999996</c:v>
                </c:pt>
                <c:pt idx="24">
                  <c:v>2016.1</c:v>
                </c:pt>
                <c:pt idx="25">
                  <c:v>2016.1999999999998</c:v>
                </c:pt>
                <c:pt idx="26">
                  <c:v>2016.2999999999997</c:v>
                </c:pt>
                <c:pt idx="27">
                  <c:v>2016.3999999999996</c:v>
                </c:pt>
                <c:pt idx="28">
                  <c:v>2017.1</c:v>
                </c:pt>
                <c:pt idx="29">
                  <c:v>2017.1999999999998</c:v>
                </c:pt>
                <c:pt idx="30">
                  <c:v>2017.2999999999997</c:v>
                </c:pt>
                <c:pt idx="31">
                  <c:v>2017.3999999999996</c:v>
                </c:pt>
                <c:pt idx="32">
                  <c:v>2018.1</c:v>
                </c:pt>
                <c:pt idx="33">
                  <c:v>2018.1999999999998</c:v>
                </c:pt>
                <c:pt idx="34">
                  <c:v>2018.2999999999997</c:v>
                </c:pt>
                <c:pt idx="35">
                  <c:v>2018.3999999999996</c:v>
                </c:pt>
                <c:pt idx="36">
                  <c:v>2019.1</c:v>
                </c:pt>
                <c:pt idx="37">
                  <c:v>2019.1999999999998</c:v>
                </c:pt>
                <c:pt idx="38">
                  <c:v>2019.2999999999997</c:v>
                </c:pt>
                <c:pt idx="39">
                  <c:v>2019.3999999999996</c:v>
                </c:pt>
                <c:pt idx="40">
                  <c:v>2020.1</c:v>
                </c:pt>
                <c:pt idx="41">
                  <c:v>2020.1999999999998</c:v>
                </c:pt>
                <c:pt idx="42">
                  <c:v>2020.2999999999997</c:v>
                </c:pt>
                <c:pt idx="43">
                  <c:v>2020.3999999999996</c:v>
                </c:pt>
                <c:pt idx="44">
                  <c:v>2021.1</c:v>
                </c:pt>
                <c:pt idx="45">
                  <c:v>2021.1999999999998</c:v>
                </c:pt>
                <c:pt idx="46">
                  <c:v>2021.2999999999997</c:v>
                </c:pt>
                <c:pt idx="47">
                  <c:v>2021.3999999999996</c:v>
                </c:pt>
                <c:pt idx="48">
                  <c:v>2022.1</c:v>
                </c:pt>
                <c:pt idx="49">
                  <c:v>2022.1999999999998</c:v>
                </c:pt>
                <c:pt idx="50">
                  <c:v>2022.2999999999997</c:v>
                </c:pt>
                <c:pt idx="51">
                  <c:v>2022.3999999999996</c:v>
                </c:pt>
                <c:pt idx="52">
                  <c:v>2023.1</c:v>
                </c:pt>
                <c:pt idx="53">
                  <c:v>2023.1999999999998</c:v>
                </c:pt>
                <c:pt idx="54">
                  <c:v>2023.2999999999997</c:v>
                </c:pt>
                <c:pt idx="55">
                  <c:v>2023.3999999999996</c:v>
                </c:pt>
                <c:pt idx="56">
                  <c:v>2024.1</c:v>
                </c:pt>
                <c:pt idx="57">
                  <c:v>2024.1999999999998</c:v>
                </c:pt>
                <c:pt idx="58">
                  <c:v>2024.2999999999997</c:v>
                </c:pt>
                <c:pt idx="59">
                  <c:v>2024.3999999999996</c:v>
                </c:pt>
              </c:numCache>
            </c:numRef>
          </c:cat>
          <c:val>
            <c:numRef>
              <c:f>'ćw. 2'!$D$3:$D$64</c:f>
              <c:numCache>
                <c:formatCode>General</c:formatCode>
                <c:ptCount val="62"/>
                <c:pt idx="1">
                  <c:v>-1879.8734742791648</c:v>
                </c:pt>
                <c:pt idx="2">
                  <c:v>-3505.5336807757503</c:v>
                </c:pt>
                <c:pt idx="3">
                  <c:v>1776.110372674776</c:v>
                </c:pt>
                <c:pt idx="4">
                  <c:v>-1745.2644297935462</c:v>
                </c:pt>
                <c:pt idx="5">
                  <c:v>-897.63264301767867</c:v>
                </c:pt>
                <c:pt idx="6">
                  <c:v>-2585.3675488876488</c:v>
                </c:pt>
                <c:pt idx="7">
                  <c:v>-871.19298295565295</c:v>
                </c:pt>
                <c:pt idx="8">
                  <c:v>63.971589894268163</c:v>
                </c:pt>
                <c:pt idx="9">
                  <c:v>-1032.7364004774436</c:v>
                </c:pt>
                <c:pt idx="10">
                  <c:v>-1817.0311845371707</c:v>
                </c:pt>
                <c:pt idx="11">
                  <c:v>908.94920230097432</c:v>
                </c:pt>
                <c:pt idx="12">
                  <c:v>-480.80162566928493</c:v>
                </c:pt>
                <c:pt idx="13">
                  <c:v>264.47169098231734</c:v>
                </c:pt>
                <c:pt idx="14">
                  <c:v>-686.02309462555604</c:v>
                </c:pt>
                <c:pt idx="15">
                  <c:v>1383.1669246488245</c:v>
                </c:pt>
                <c:pt idx="16">
                  <c:v>-560.54464554745073</c:v>
                </c:pt>
                <c:pt idx="17">
                  <c:v>-4.4401471001774553</c:v>
                </c:pt>
                <c:pt idx="18">
                  <c:v>-759.87667433547358</c:v>
                </c:pt>
                <c:pt idx="19">
                  <c:v>941.93006724318639</c:v>
                </c:pt>
                <c:pt idx="20">
                  <c:v>123.45493559363376</c:v>
                </c:pt>
                <c:pt idx="21">
                  <c:v>-240.25333143710395</c:v>
                </c:pt>
                <c:pt idx="22">
                  <c:v>-1642.9393331635601</c:v>
                </c:pt>
                <c:pt idx="23">
                  <c:v>2224.0611918722216</c:v>
                </c:pt>
                <c:pt idx="24">
                  <c:v>-943.00489007390433</c:v>
                </c:pt>
                <c:pt idx="25">
                  <c:v>63.40620363810649</c:v>
                </c:pt>
                <c:pt idx="26">
                  <c:v>-605.6911307305727</c:v>
                </c:pt>
                <c:pt idx="27">
                  <c:v>1019.5528886607945</c:v>
                </c:pt>
                <c:pt idx="28">
                  <c:v>268.80631894615499</c:v>
                </c:pt>
                <c:pt idx="29">
                  <c:v>163.17332008834546</c:v>
                </c:pt>
                <c:pt idx="30">
                  <c:v>751.11809523191732</c:v>
                </c:pt>
                <c:pt idx="31">
                  <c:v>-929.38065181800539</c:v>
                </c:pt>
                <c:pt idx="32">
                  <c:v>561.51149530840621</c:v>
                </c:pt>
                <c:pt idx="33">
                  <c:v>749.17261682968001</c:v>
                </c:pt>
                <c:pt idx="34">
                  <c:v>179.48903250112744</c:v>
                </c:pt>
                <c:pt idx="35">
                  <c:v>-549.04060575213134</c:v>
                </c:pt>
                <c:pt idx="36">
                  <c:v>-5.6415928945120868</c:v>
                </c:pt>
                <c:pt idx="37">
                  <c:v>1447.5424319813019</c:v>
                </c:pt>
                <c:pt idx="38">
                  <c:v>579.97096394243817</c:v>
                </c:pt>
                <c:pt idx="39">
                  <c:v>-1619.5052507340797</c:v>
                </c:pt>
                <c:pt idx="40">
                  <c:v>-1421.9341645563604</c:v>
                </c:pt>
                <c:pt idx="41">
                  <c:v>-4964.4088680008144</c:v>
                </c:pt>
                <c:pt idx="42">
                  <c:v>2752.8210196182754</c:v>
                </c:pt>
                <c:pt idx="43">
                  <c:v>-32.418914192842749</c:v>
                </c:pt>
                <c:pt idx="44">
                  <c:v>1566.7211432261042</c:v>
                </c:pt>
                <c:pt idx="45">
                  <c:v>916.43271760809785</c:v>
                </c:pt>
                <c:pt idx="46">
                  <c:v>2960.1293135408396</c:v>
                </c:pt>
                <c:pt idx="47">
                  <c:v>-1289.2254460983595</c:v>
                </c:pt>
                <c:pt idx="48">
                  <c:v>44.300859732285517</c:v>
                </c:pt>
                <c:pt idx="49">
                  <c:v>1277.8087663322067</c:v>
                </c:pt>
                <c:pt idx="50">
                  <c:v>2293.9158417078852</c:v>
                </c:pt>
                <c:pt idx="51">
                  <c:v>-1637.173571238839</c:v>
                </c:pt>
                <c:pt idx="52">
                  <c:v>-602.94861475888911</c:v>
                </c:pt>
                <c:pt idx="53">
                  <c:v>1124.6833219575774</c:v>
                </c:pt>
                <c:pt idx="54">
                  <c:v>1822.7606282475153</c:v>
                </c:pt>
                <c:pt idx="55">
                  <c:v>-1215.0184999783514</c:v>
                </c:pt>
                <c:pt idx="56">
                  <c:v>-1430.1793807919225</c:v>
                </c:pt>
                <c:pt idx="57">
                  <c:v>1960.6304594396488</c:v>
                </c:pt>
                <c:pt idx="58">
                  <c:v>1753.3830230654767</c:v>
                </c:pt>
                <c:pt idx="59">
                  <c:v>-1162.838060087618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31B-4B53-878A-66C4D4431B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6161200"/>
        <c:axId val="2036160240"/>
      </c:lineChart>
      <c:catAx>
        <c:axId val="203616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36160240"/>
        <c:crosses val="autoZero"/>
        <c:auto val="1"/>
        <c:lblAlgn val="ctr"/>
        <c:lblOffset val="600"/>
        <c:noMultiLvlLbl val="0"/>
      </c:catAx>
      <c:valAx>
        <c:axId val="203616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36161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597003499562554"/>
          <c:y val="6.0185185185185182E-2"/>
          <c:w val="0.8334744094488189"/>
          <c:h val="0.79224482356372117"/>
        </c:manualLayout>
      </c:layout>
      <c:lineChart>
        <c:grouping val="standard"/>
        <c:varyColors val="0"/>
        <c:ser>
          <c:idx val="0"/>
          <c:order val="0"/>
          <c:tx>
            <c:strRef>
              <c:f>t.liniowy!$B$1</c:f>
              <c:strCache>
                <c:ptCount val="1"/>
                <c:pt idx="0">
                  <c:v>GVA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t.liniowy!$A$2:$A$63</c:f>
              <c:numCache>
                <c:formatCode>General</c:formatCode>
                <c:ptCount val="62"/>
                <c:pt idx="0">
                  <c:v>2010.1</c:v>
                </c:pt>
                <c:pt idx="1">
                  <c:v>2010.2</c:v>
                </c:pt>
                <c:pt idx="2">
                  <c:v>2010.3</c:v>
                </c:pt>
                <c:pt idx="3">
                  <c:v>2010.4</c:v>
                </c:pt>
                <c:pt idx="4">
                  <c:v>2011.1</c:v>
                </c:pt>
                <c:pt idx="5">
                  <c:v>2011.2</c:v>
                </c:pt>
                <c:pt idx="6">
                  <c:v>2011.3</c:v>
                </c:pt>
                <c:pt idx="7">
                  <c:v>2011.4</c:v>
                </c:pt>
                <c:pt idx="8">
                  <c:v>2012.1</c:v>
                </c:pt>
                <c:pt idx="9">
                  <c:v>2012.2</c:v>
                </c:pt>
                <c:pt idx="10">
                  <c:v>2012.3</c:v>
                </c:pt>
                <c:pt idx="11">
                  <c:v>2012.4</c:v>
                </c:pt>
                <c:pt idx="12">
                  <c:v>2013.1</c:v>
                </c:pt>
                <c:pt idx="13">
                  <c:v>2013.2</c:v>
                </c:pt>
                <c:pt idx="14">
                  <c:v>2013.3</c:v>
                </c:pt>
                <c:pt idx="15">
                  <c:v>2013.4</c:v>
                </c:pt>
                <c:pt idx="16">
                  <c:v>2014.1</c:v>
                </c:pt>
                <c:pt idx="17">
                  <c:v>2014.2</c:v>
                </c:pt>
                <c:pt idx="18">
                  <c:v>2014.3</c:v>
                </c:pt>
                <c:pt idx="19">
                  <c:v>2014.4</c:v>
                </c:pt>
                <c:pt idx="20">
                  <c:v>2015.1</c:v>
                </c:pt>
                <c:pt idx="21">
                  <c:v>2015.2</c:v>
                </c:pt>
                <c:pt idx="22">
                  <c:v>2015.3</c:v>
                </c:pt>
                <c:pt idx="23">
                  <c:v>2015.4</c:v>
                </c:pt>
                <c:pt idx="24">
                  <c:v>2016.1</c:v>
                </c:pt>
                <c:pt idx="25">
                  <c:v>2016.2</c:v>
                </c:pt>
                <c:pt idx="26">
                  <c:v>2016.3</c:v>
                </c:pt>
                <c:pt idx="27">
                  <c:v>2016.4</c:v>
                </c:pt>
                <c:pt idx="28">
                  <c:v>2017.1</c:v>
                </c:pt>
                <c:pt idx="29">
                  <c:v>2017.2</c:v>
                </c:pt>
                <c:pt idx="30">
                  <c:v>2017.3</c:v>
                </c:pt>
                <c:pt idx="31">
                  <c:v>2017.4</c:v>
                </c:pt>
                <c:pt idx="32">
                  <c:v>2018.1</c:v>
                </c:pt>
                <c:pt idx="33">
                  <c:v>2018.2</c:v>
                </c:pt>
                <c:pt idx="34">
                  <c:v>2018.3</c:v>
                </c:pt>
                <c:pt idx="35">
                  <c:v>2018.4</c:v>
                </c:pt>
                <c:pt idx="36">
                  <c:v>2019.1</c:v>
                </c:pt>
                <c:pt idx="37">
                  <c:v>2019.2</c:v>
                </c:pt>
                <c:pt idx="38">
                  <c:v>2019.3</c:v>
                </c:pt>
                <c:pt idx="39">
                  <c:v>2019.4</c:v>
                </c:pt>
                <c:pt idx="40">
                  <c:v>2020.1</c:v>
                </c:pt>
                <c:pt idx="41">
                  <c:v>2020.2</c:v>
                </c:pt>
                <c:pt idx="42">
                  <c:v>2020.3</c:v>
                </c:pt>
                <c:pt idx="43">
                  <c:v>2020.4</c:v>
                </c:pt>
                <c:pt idx="44">
                  <c:v>2021.1</c:v>
                </c:pt>
                <c:pt idx="45">
                  <c:v>2021.2</c:v>
                </c:pt>
                <c:pt idx="46">
                  <c:v>2021.3</c:v>
                </c:pt>
                <c:pt idx="47">
                  <c:v>2021.4</c:v>
                </c:pt>
                <c:pt idx="48">
                  <c:v>2022.1</c:v>
                </c:pt>
                <c:pt idx="49">
                  <c:v>2022.2</c:v>
                </c:pt>
                <c:pt idx="50">
                  <c:v>2022.3</c:v>
                </c:pt>
                <c:pt idx="51">
                  <c:v>2022.4</c:v>
                </c:pt>
                <c:pt idx="52">
                  <c:v>2023.1</c:v>
                </c:pt>
                <c:pt idx="53">
                  <c:v>2023.2</c:v>
                </c:pt>
                <c:pt idx="54">
                  <c:v>2023.3</c:v>
                </c:pt>
                <c:pt idx="55">
                  <c:v>2023.4</c:v>
                </c:pt>
                <c:pt idx="56">
                  <c:v>2024.1</c:v>
                </c:pt>
                <c:pt idx="57">
                  <c:v>2024.2</c:v>
                </c:pt>
                <c:pt idx="58">
                  <c:v>2024.3</c:v>
                </c:pt>
                <c:pt idx="59">
                  <c:v>2024.4</c:v>
                </c:pt>
                <c:pt idx="60">
                  <c:v>2025.1</c:v>
                </c:pt>
                <c:pt idx="61">
                  <c:v>2025.2</c:v>
                </c:pt>
              </c:numCache>
            </c:numRef>
          </c:cat>
          <c:val>
            <c:numRef>
              <c:f>t.liniowy!$B$2:$B$63</c:f>
              <c:numCache>
                <c:formatCode>#\ ##0.0</c:formatCode>
                <c:ptCount val="62"/>
                <c:pt idx="0">
                  <c:v>48489.7</c:v>
                </c:pt>
                <c:pt idx="1">
                  <c:v>49856.6</c:v>
                </c:pt>
                <c:pt idx="2">
                  <c:v>48755.4</c:v>
                </c:pt>
                <c:pt idx="3">
                  <c:v>50094</c:v>
                </c:pt>
                <c:pt idx="4">
                  <c:v>43083.6</c:v>
                </c:pt>
                <c:pt idx="5">
                  <c:v>45650.8</c:v>
                </c:pt>
                <c:pt idx="6">
                  <c:v>45345</c:v>
                </c:pt>
                <c:pt idx="7">
                  <c:v>44267.9</c:v>
                </c:pt>
                <c:pt idx="8">
                  <c:v>39075.199999999997</c:v>
                </c:pt>
                <c:pt idx="9">
                  <c:v>41223.800000000003</c:v>
                </c:pt>
                <c:pt idx="10">
                  <c:v>41766.800000000003</c:v>
                </c:pt>
                <c:pt idx="11">
                  <c:v>41700.400000000001</c:v>
                </c:pt>
                <c:pt idx="12">
                  <c:v>36810.699999999997</c:v>
                </c:pt>
                <c:pt idx="13">
                  <c:v>39772.1</c:v>
                </c:pt>
                <c:pt idx="14">
                  <c:v>40769.199999999997</c:v>
                </c:pt>
                <c:pt idx="15">
                  <c:v>40443.199999999997</c:v>
                </c:pt>
                <c:pt idx="16">
                  <c:v>36236.6</c:v>
                </c:pt>
                <c:pt idx="17">
                  <c:v>38745.9</c:v>
                </c:pt>
                <c:pt idx="18">
                  <c:v>40325.300000000003</c:v>
                </c:pt>
                <c:pt idx="19">
                  <c:v>40047.5</c:v>
                </c:pt>
                <c:pt idx="20">
                  <c:v>36268.1</c:v>
                </c:pt>
                <c:pt idx="21">
                  <c:v>38729.1</c:v>
                </c:pt>
                <c:pt idx="22">
                  <c:v>39614</c:v>
                </c:pt>
                <c:pt idx="23">
                  <c:v>40169.5</c:v>
                </c:pt>
                <c:pt idx="24">
                  <c:v>35233.800000000003</c:v>
                </c:pt>
                <c:pt idx="25">
                  <c:v>37936</c:v>
                </c:pt>
                <c:pt idx="26">
                  <c:v>39732</c:v>
                </c:pt>
                <c:pt idx="27">
                  <c:v>39113.800000000003</c:v>
                </c:pt>
                <c:pt idx="28">
                  <c:v>35997.300000000003</c:v>
                </c:pt>
                <c:pt idx="29">
                  <c:v>38526.1</c:v>
                </c:pt>
                <c:pt idx="30">
                  <c:v>41277.4</c:v>
                </c:pt>
                <c:pt idx="31">
                  <c:v>38981.5</c:v>
                </c:pt>
                <c:pt idx="32">
                  <c:v>36049</c:v>
                </c:pt>
                <c:pt idx="33">
                  <c:v>39184.9</c:v>
                </c:pt>
                <c:pt idx="34">
                  <c:v>41724.6</c:v>
                </c:pt>
                <c:pt idx="35">
                  <c:v>39676.400000000001</c:v>
                </c:pt>
                <c:pt idx="36">
                  <c:v>36562.699999999997</c:v>
                </c:pt>
                <c:pt idx="37">
                  <c:v>40409.9</c:v>
                </c:pt>
                <c:pt idx="38">
                  <c:v>43406.8</c:v>
                </c:pt>
                <c:pt idx="39">
                  <c:v>40353.199999999997</c:v>
                </c:pt>
                <c:pt idx="40">
                  <c:v>36283.300000000003</c:v>
                </c:pt>
                <c:pt idx="41">
                  <c:v>34354.5</c:v>
                </c:pt>
                <c:pt idx="42">
                  <c:v>39026.300000000003</c:v>
                </c:pt>
                <c:pt idx="43">
                  <c:v>37572.199999999997</c:v>
                </c:pt>
                <c:pt idx="44">
                  <c:v>35500.300000000003</c:v>
                </c:pt>
                <c:pt idx="45">
                  <c:v>39015.699999999997</c:v>
                </c:pt>
                <c:pt idx="46">
                  <c:v>44025.3</c:v>
                </c:pt>
                <c:pt idx="47">
                  <c:v>42474.1</c:v>
                </c:pt>
                <c:pt idx="48">
                  <c:v>40446.6</c:v>
                </c:pt>
                <c:pt idx="49">
                  <c:v>44851.1</c:v>
                </c:pt>
                <c:pt idx="50">
                  <c:v>50374.1</c:v>
                </c:pt>
                <c:pt idx="51">
                  <c:v>47736.9</c:v>
                </c:pt>
                <c:pt idx="52">
                  <c:v>44156.9</c:v>
                </c:pt>
                <c:pt idx="53">
                  <c:v>48505.9</c:v>
                </c:pt>
                <c:pt idx="54">
                  <c:v>53448.4</c:v>
                </c:pt>
                <c:pt idx="55">
                  <c:v>50416.9</c:v>
                </c:pt>
                <c:pt idx="56">
                  <c:v>45905.4</c:v>
                </c:pt>
                <c:pt idx="57">
                  <c:v>51005</c:v>
                </c:pt>
                <c:pt idx="58">
                  <c:v>56074</c:v>
                </c:pt>
                <c:pt idx="59">
                  <c:v>52936</c:v>
                </c:pt>
                <c:pt idx="60">
                  <c:v>47907.8</c:v>
                </c:pt>
                <c:pt idx="61">
                  <c:v>53716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9A-4F35-9488-068592A01A80}"/>
            </c:ext>
          </c:extLst>
        </c:ser>
        <c:ser>
          <c:idx val="4"/>
          <c:order val="4"/>
          <c:tx>
            <c:strRef>
              <c:f>t.liniowy!$F$1</c:f>
              <c:strCache>
                <c:ptCount val="1"/>
                <c:pt idx="0">
                  <c:v>y^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t.liniowy!$A$2:$A$63</c:f>
              <c:numCache>
                <c:formatCode>General</c:formatCode>
                <c:ptCount val="62"/>
                <c:pt idx="0">
                  <c:v>2010.1</c:v>
                </c:pt>
                <c:pt idx="1">
                  <c:v>2010.2</c:v>
                </c:pt>
                <c:pt idx="2">
                  <c:v>2010.3</c:v>
                </c:pt>
                <c:pt idx="3">
                  <c:v>2010.4</c:v>
                </c:pt>
                <c:pt idx="4">
                  <c:v>2011.1</c:v>
                </c:pt>
                <c:pt idx="5">
                  <c:v>2011.2</c:v>
                </c:pt>
                <c:pt idx="6">
                  <c:v>2011.3</c:v>
                </c:pt>
                <c:pt idx="7">
                  <c:v>2011.4</c:v>
                </c:pt>
                <c:pt idx="8">
                  <c:v>2012.1</c:v>
                </c:pt>
                <c:pt idx="9">
                  <c:v>2012.2</c:v>
                </c:pt>
                <c:pt idx="10">
                  <c:v>2012.3</c:v>
                </c:pt>
                <c:pt idx="11">
                  <c:v>2012.4</c:v>
                </c:pt>
                <c:pt idx="12">
                  <c:v>2013.1</c:v>
                </c:pt>
                <c:pt idx="13">
                  <c:v>2013.2</c:v>
                </c:pt>
                <c:pt idx="14">
                  <c:v>2013.3</c:v>
                </c:pt>
                <c:pt idx="15">
                  <c:v>2013.4</c:v>
                </c:pt>
                <c:pt idx="16">
                  <c:v>2014.1</c:v>
                </c:pt>
                <c:pt idx="17">
                  <c:v>2014.2</c:v>
                </c:pt>
                <c:pt idx="18">
                  <c:v>2014.3</c:v>
                </c:pt>
                <c:pt idx="19">
                  <c:v>2014.4</c:v>
                </c:pt>
                <c:pt idx="20">
                  <c:v>2015.1</c:v>
                </c:pt>
                <c:pt idx="21">
                  <c:v>2015.2</c:v>
                </c:pt>
                <c:pt idx="22">
                  <c:v>2015.3</c:v>
                </c:pt>
                <c:pt idx="23">
                  <c:v>2015.4</c:v>
                </c:pt>
                <c:pt idx="24">
                  <c:v>2016.1</c:v>
                </c:pt>
                <c:pt idx="25">
                  <c:v>2016.2</c:v>
                </c:pt>
                <c:pt idx="26">
                  <c:v>2016.3</c:v>
                </c:pt>
                <c:pt idx="27">
                  <c:v>2016.4</c:v>
                </c:pt>
                <c:pt idx="28">
                  <c:v>2017.1</c:v>
                </c:pt>
                <c:pt idx="29">
                  <c:v>2017.2</c:v>
                </c:pt>
                <c:pt idx="30">
                  <c:v>2017.3</c:v>
                </c:pt>
                <c:pt idx="31">
                  <c:v>2017.4</c:v>
                </c:pt>
                <c:pt idx="32">
                  <c:v>2018.1</c:v>
                </c:pt>
                <c:pt idx="33">
                  <c:v>2018.2</c:v>
                </c:pt>
                <c:pt idx="34">
                  <c:v>2018.3</c:v>
                </c:pt>
                <c:pt idx="35">
                  <c:v>2018.4</c:v>
                </c:pt>
                <c:pt idx="36">
                  <c:v>2019.1</c:v>
                </c:pt>
                <c:pt idx="37">
                  <c:v>2019.2</c:v>
                </c:pt>
                <c:pt idx="38">
                  <c:v>2019.3</c:v>
                </c:pt>
                <c:pt idx="39">
                  <c:v>2019.4</c:v>
                </c:pt>
                <c:pt idx="40">
                  <c:v>2020.1</c:v>
                </c:pt>
                <c:pt idx="41">
                  <c:v>2020.2</c:v>
                </c:pt>
                <c:pt idx="42">
                  <c:v>2020.3</c:v>
                </c:pt>
                <c:pt idx="43">
                  <c:v>2020.4</c:v>
                </c:pt>
                <c:pt idx="44">
                  <c:v>2021.1</c:v>
                </c:pt>
                <c:pt idx="45">
                  <c:v>2021.2</c:v>
                </c:pt>
                <c:pt idx="46">
                  <c:v>2021.3</c:v>
                </c:pt>
                <c:pt idx="47">
                  <c:v>2021.4</c:v>
                </c:pt>
                <c:pt idx="48">
                  <c:v>2022.1</c:v>
                </c:pt>
                <c:pt idx="49">
                  <c:v>2022.2</c:v>
                </c:pt>
                <c:pt idx="50">
                  <c:v>2022.3</c:v>
                </c:pt>
                <c:pt idx="51">
                  <c:v>2022.4</c:v>
                </c:pt>
                <c:pt idx="52">
                  <c:v>2023.1</c:v>
                </c:pt>
                <c:pt idx="53">
                  <c:v>2023.2</c:v>
                </c:pt>
                <c:pt idx="54">
                  <c:v>2023.3</c:v>
                </c:pt>
                <c:pt idx="55">
                  <c:v>2023.4</c:v>
                </c:pt>
                <c:pt idx="56">
                  <c:v>2024.1</c:v>
                </c:pt>
                <c:pt idx="57">
                  <c:v>2024.2</c:v>
                </c:pt>
                <c:pt idx="58">
                  <c:v>2024.3</c:v>
                </c:pt>
                <c:pt idx="59">
                  <c:v>2024.4</c:v>
                </c:pt>
                <c:pt idx="60">
                  <c:v>2025.1</c:v>
                </c:pt>
                <c:pt idx="61">
                  <c:v>2025.2</c:v>
                </c:pt>
              </c:numCache>
            </c:numRef>
          </c:cat>
          <c:val>
            <c:numRef>
              <c:f>t.liniowy!$F$2:$F$63</c:f>
              <c:numCache>
                <c:formatCode>#\ ##0.0</c:formatCode>
                <c:ptCount val="62"/>
                <c:pt idx="0">
                  <c:v>39717.98371735782</c:v>
                </c:pt>
                <c:pt idx="1">
                  <c:v>39805.040041801927</c:v>
                </c:pt>
                <c:pt idx="2">
                  <c:v>39892.096366246042</c:v>
                </c:pt>
                <c:pt idx="3">
                  <c:v>39979.152690690156</c:v>
                </c:pt>
                <c:pt idx="4">
                  <c:v>40066.209015134264</c:v>
                </c:pt>
                <c:pt idx="5">
                  <c:v>40153.265339578371</c:v>
                </c:pt>
                <c:pt idx="6">
                  <c:v>40240.321664022485</c:v>
                </c:pt>
                <c:pt idx="7">
                  <c:v>40327.3779884666</c:v>
                </c:pt>
                <c:pt idx="8">
                  <c:v>40414.434312910707</c:v>
                </c:pt>
                <c:pt idx="9">
                  <c:v>40501.490637354815</c:v>
                </c:pt>
                <c:pt idx="10">
                  <c:v>40588.546961798929</c:v>
                </c:pt>
                <c:pt idx="11">
                  <c:v>40675.603286243044</c:v>
                </c:pt>
                <c:pt idx="12">
                  <c:v>40762.659610687151</c:v>
                </c:pt>
                <c:pt idx="13">
                  <c:v>40849.715935131258</c:v>
                </c:pt>
                <c:pt idx="14">
                  <c:v>40936.772259575373</c:v>
                </c:pt>
                <c:pt idx="15">
                  <c:v>41023.828584019488</c:v>
                </c:pt>
                <c:pt idx="16">
                  <c:v>41110.884908463595</c:v>
                </c:pt>
                <c:pt idx="17">
                  <c:v>41197.941232907702</c:v>
                </c:pt>
                <c:pt idx="18">
                  <c:v>41284.997557351817</c:v>
                </c:pt>
                <c:pt idx="19">
                  <c:v>41372.053881795931</c:v>
                </c:pt>
                <c:pt idx="20">
                  <c:v>41459.110206240039</c:v>
                </c:pt>
                <c:pt idx="21">
                  <c:v>41546.166530684146</c:v>
                </c:pt>
                <c:pt idx="22">
                  <c:v>41633.222855128261</c:v>
                </c:pt>
                <c:pt idx="23">
                  <c:v>41720.279179572375</c:v>
                </c:pt>
                <c:pt idx="24">
                  <c:v>41807.335504016482</c:v>
                </c:pt>
                <c:pt idx="25">
                  <c:v>41894.39182846059</c:v>
                </c:pt>
                <c:pt idx="26">
                  <c:v>41981.448152904704</c:v>
                </c:pt>
                <c:pt idx="27">
                  <c:v>42068.504477348819</c:v>
                </c:pt>
                <c:pt idx="28">
                  <c:v>42155.560801792926</c:v>
                </c:pt>
                <c:pt idx="29">
                  <c:v>42242.617126237034</c:v>
                </c:pt>
                <c:pt idx="30">
                  <c:v>42329.673450681148</c:v>
                </c:pt>
                <c:pt idx="31">
                  <c:v>42416.729775125263</c:v>
                </c:pt>
                <c:pt idx="32">
                  <c:v>42503.78609956937</c:v>
                </c:pt>
                <c:pt idx="33">
                  <c:v>42590.842424013477</c:v>
                </c:pt>
                <c:pt idx="34">
                  <c:v>42677.898748457592</c:v>
                </c:pt>
                <c:pt idx="35">
                  <c:v>42764.955072901706</c:v>
                </c:pt>
                <c:pt idx="36">
                  <c:v>42852.011397345814</c:v>
                </c:pt>
                <c:pt idx="37">
                  <c:v>42939.067721789921</c:v>
                </c:pt>
                <c:pt idx="38">
                  <c:v>43026.124046234036</c:v>
                </c:pt>
                <c:pt idx="39">
                  <c:v>43113.18037067815</c:v>
                </c:pt>
                <c:pt idx="40">
                  <c:v>43200.236695122258</c:v>
                </c:pt>
                <c:pt idx="41">
                  <c:v>43287.293019566365</c:v>
                </c:pt>
                <c:pt idx="42">
                  <c:v>43374.349344010479</c:v>
                </c:pt>
                <c:pt idx="43">
                  <c:v>43461.405668454594</c:v>
                </c:pt>
                <c:pt idx="44">
                  <c:v>43548.461992898701</c:v>
                </c:pt>
                <c:pt idx="45">
                  <c:v>43635.518317342809</c:v>
                </c:pt>
                <c:pt idx="46">
                  <c:v>43722.574641786923</c:v>
                </c:pt>
                <c:pt idx="47">
                  <c:v>43809.630966231038</c:v>
                </c:pt>
                <c:pt idx="48">
                  <c:v>43896.687290675145</c:v>
                </c:pt>
                <c:pt idx="49">
                  <c:v>43983.743615119252</c:v>
                </c:pt>
                <c:pt idx="50">
                  <c:v>44070.799939563367</c:v>
                </c:pt>
                <c:pt idx="51">
                  <c:v>44157.856264007482</c:v>
                </c:pt>
                <c:pt idx="52">
                  <c:v>44244.912588451589</c:v>
                </c:pt>
                <c:pt idx="53">
                  <c:v>44331.968912895696</c:v>
                </c:pt>
                <c:pt idx="54">
                  <c:v>44419.025237339811</c:v>
                </c:pt>
                <c:pt idx="55">
                  <c:v>44506.081561783925</c:v>
                </c:pt>
                <c:pt idx="56">
                  <c:v>44593.137886228033</c:v>
                </c:pt>
                <c:pt idx="57">
                  <c:v>44680.19421067214</c:v>
                </c:pt>
                <c:pt idx="58">
                  <c:v>44767.250535116254</c:v>
                </c:pt>
                <c:pt idx="59">
                  <c:v>44854.306859560369</c:v>
                </c:pt>
                <c:pt idx="60">
                  <c:v>44941.363184004476</c:v>
                </c:pt>
                <c:pt idx="61">
                  <c:v>45028.419508448584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69A-4F35-9488-068592A01A80}"/>
            </c:ext>
          </c:extLst>
        </c:ser>
        <c:ser>
          <c:idx val="8"/>
          <c:order val="8"/>
          <c:tx>
            <c:strRef>
              <c:f>t.liniowy!$J$1</c:f>
              <c:strCache>
                <c:ptCount val="1"/>
                <c:pt idx="0">
                  <c:v>Przyrost kwartalny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t.liniowy!$A$2:$A$63</c:f>
              <c:numCache>
                <c:formatCode>General</c:formatCode>
                <c:ptCount val="62"/>
                <c:pt idx="0">
                  <c:v>2010.1</c:v>
                </c:pt>
                <c:pt idx="1">
                  <c:v>2010.2</c:v>
                </c:pt>
                <c:pt idx="2">
                  <c:v>2010.3</c:v>
                </c:pt>
                <c:pt idx="3">
                  <c:v>2010.4</c:v>
                </c:pt>
                <c:pt idx="4">
                  <c:v>2011.1</c:v>
                </c:pt>
                <c:pt idx="5">
                  <c:v>2011.2</c:v>
                </c:pt>
                <c:pt idx="6">
                  <c:v>2011.3</c:v>
                </c:pt>
                <c:pt idx="7">
                  <c:v>2011.4</c:v>
                </c:pt>
                <c:pt idx="8">
                  <c:v>2012.1</c:v>
                </c:pt>
                <c:pt idx="9">
                  <c:v>2012.2</c:v>
                </c:pt>
                <c:pt idx="10">
                  <c:v>2012.3</c:v>
                </c:pt>
                <c:pt idx="11">
                  <c:v>2012.4</c:v>
                </c:pt>
                <c:pt idx="12">
                  <c:v>2013.1</c:v>
                </c:pt>
                <c:pt idx="13">
                  <c:v>2013.2</c:v>
                </c:pt>
                <c:pt idx="14">
                  <c:v>2013.3</c:v>
                </c:pt>
                <c:pt idx="15">
                  <c:v>2013.4</c:v>
                </c:pt>
                <c:pt idx="16">
                  <c:v>2014.1</c:v>
                </c:pt>
                <c:pt idx="17">
                  <c:v>2014.2</c:v>
                </c:pt>
                <c:pt idx="18">
                  <c:v>2014.3</c:v>
                </c:pt>
                <c:pt idx="19">
                  <c:v>2014.4</c:v>
                </c:pt>
                <c:pt idx="20">
                  <c:v>2015.1</c:v>
                </c:pt>
                <c:pt idx="21">
                  <c:v>2015.2</c:v>
                </c:pt>
                <c:pt idx="22">
                  <c:v>2015.3</c:v>
                </c:pt>
                <c:pt idx="23">
                  <c:v>2015.4</c:v>
                </c:pt>
                <c:pt idx="24">
                  <c:v>2016.1</c:v>
                </c:pt>
                <c:pt idx="25">
                  <c:v>2016.2</c:v>
                </c:pt>
                <c:pt idx="26">
                  <c:v>2016.3</c:v>
                </c:pt>
                <c:pt idx="27">
                  <c:v>2016.4</c:v>
                </c:pt>
                <c:pt idx="28">
                  <c:v>2017.1</c:v>
                </c:pt>
                <c:pt idx="29">
                  <c:v>2017.2</c:v>
                </c:pt>
                <c:pt idx="30">
                  <c:v>2017.3</c:v>
                </c:pt>
                <c:pt idx="31">
                  <c:v>2017.4</c:v>
                </c:pt>
                <c:pt idx="32">
                  <c:v>2018.1</c:v>
                </c:pt>
                <c:pt idx="33">
                  <c:v>2018.2</c:v>
                </c:pt>
                <c:pt idx="34">
                  <c:v>2018.3</c:v>
                </c:pt>
                <c:pt idx="35">
                  <c:v>2018.4</c:v>
                </c:pt>
                <c:pt idx="36">
                  <c:v>2019.1</c:v>
                </c:pt>
                <c:pt idx="37">
                  <c:v>2019.2</c:v>
                </c:pt>
                <c:pt idx="38">
                  <c:v>2019.3</c:v>
                </c:pt>
                <c:pt idx="39">
                  <c:v>2019.4</c:v>
                </c:pt>
                <c:pt idx="40">
                  <c:v>2020.1</c:v>
                </c:pt>
                <c:pt idx="41">
                  <c:v>2020.2</c:v>
                </c:pt>
                <c:pt idx="42">
                  <c:v>2020.3</c:v>
                </c:pt>
                <c:pt idx="43">
                  <c:v>2020.4</c:v>
                </c:pt>
                <c:pt idx="44">
                  <c:v>2021.1</c:v>
                </c:pt>
                <c:pt idx="45">
                  <c:v>2021.2</c:v>
                </c:pt>
                <c:pt idx="46">
                  <c:v>2021.3</c:v>
                </c:pt>
                <c:pt idx="47">
                  <c:v>2021.4</c:v>
                </c:pt>
                <c:pt idx="48">
                  <c:v>2022.1</c:v>
                </c:pt>
                <c:pt idx="49">
                  <c:v>2022.2</c:v>
                </c:pt>
                <c:pt idx="50">
                  <c:v>2022.3</c:v>
                </c:pt>
                <c:pt idx="51">
                  <c:v>2022.4</c:v>
                </c:pt>
                <c:pt idx="52">
                  <c:v>2023.1</c:v>
                </c:pt>
                <c:pt idx="53">
                  <c:v>2023.2</c:v>
                </c:pt>
                <c:pt idx="54">
                  <c:v>2023.3</c:v>
                </c:pt>
                <c:pt idx="55">
                  <c:v>2023.4</c:v>
                </c:pt>
                <c:pt idx="56">
                  <c:v>2024.1</c:v>
                </c:pt>
                <c:pt idx="57">
                  <c:v>2024.2</c:v>
                </c:pt>
                <c:pt idx="58">
                  <c:v>2024.3</c:v>
                </c:pt>
                <c:pt idx="59">
                  <c:v>2024.4</c:v>
                </c:pt>
                <c:pt idx="60">
                  <c:v>2025.1</c:v>
                </c:pt>
                <c:pt idx="61">
                  <c:v>2025.2</c:v>
                </c:pt>
              </c:numCache>
            </c:numRef>
          </c:cat>
          <c:val>
            <c:numRef>
              <c:f>t.liniowy!$J$2:$J$63</c:f>
              <c:numCache>
                <c:formatCode>General</c:formatCode>
                <c:ptCount val="62"/>
                <c:pt idx="1">
                  <c:v>1366.9000000000015</c:v>
                </c:pt>
                <c:pt idx="2">
                  <c:v>-1101.1999999999971</c:v>
                </c:pt>
                <c:pt idx="3">
                  <c:v>1338.5999999999985</c:v>
                </c:pt>
                <c:pt idx="4">
                  <c:v>-7010.4000000000015</c:v>
                </c:pt>
                <c:pt idx="5">
                  <c:v>2567.2000000000044</c:v>
                </c:pt>
                <c:pt idx="6">
                  <c:v>-305.80000000000291</c:v>
                </c:pt>
                <c:pt idx="7">
                  <c:v>-1077.0999999999985</c:v>
                </c:pt>
                <c:pt idx="8">
                  <c:v>-5192.7000000000044</c:v>
                </c:pt>
                <c:pt idx="9">
                  <c:v>2148.6000000000058</c:v>
                </c:pt>
                <c:pt idx="10">
                  <c:v>543</c:v>
                </c:pt>
                <c:pt idx="11">
                  <c:v>-66.400000000001455</c:v>
                </c:pt>
                <c:pt idx="12">
                  <c:v>-4889.7000000000044</c:v>
                </c:pt>
                <c:pt idx="13">
                  <c:v>2961.4000000000015</c:v>
                </c:pt>
                <c:pt idx="14">
                  <c:v>997.09999999999854</c:v>
                </c:pt>
                <c:pt idx="15">
                  <c:v>-326</c:v>
                </c:pt>
                <c:pt idx="16">
                  <c:v>-4206.5999999999985</c:v>
                </c:pt>
                <c:pt idx="17">
                  <c:v>2509.3000000000029</c:v>
                </c:pt>
                <c:pt idx="18">
                  <c:v>1579.4000000000015</c:v>
                </c:pt>
                <c:pt idx="19">
                  <c:v>-277.80000000000291</c:v>
                </c:pt>
                <c:pt idx="20">
                  <c:v>-3779.4000000000015</c:v>
                </c:pt>
                <c:pt idx="21">
                  <c:v>2461</c:v>
                </c:pt>
                <c:pt idx="22">
                  <c:v>884.90000000000146</c:v>
                </c:pt>
                <c:pt idx="23">
                  <c:v>555.5</c:v>
                </c:pt>
                <c:pt idx="24">
                  <c:v>-4935.6999999999971</c:v>
                </c:pt>
                <c:pt idx="25">
                  <c:v>2702.1999999999971</c:v>
                </c:pt>
                <c:pt idx="26">
                  <c:v>1796</c:v>
                </c:pt>
                <c:pt idx="27">
                  <c:v>-618.19999999999709</c:v>
                </c:pt>
                <c:pt idx="28">
                  <c:v>-3116.5</c:v>
                </c:pt>
                <c:pt idx="29">
                  <c:v>2528.7999999999956</c:v>
                </c:pt>
                <c:pt idx="30">
                  <c:v>2751.3000000000029</c:v>
                </c:pt>
                <c:pt idx="31">
                  <c:v>-2295.9000000000015</c:v>
                </c:pt>
                <c:pt idx="32">
                  <c:v>-2932.5</c:v>
                </c:pt>
                <c:pt idx="33">
                  <c:v>3135.9000000000015</c:v>
                </c:pt>
                <c:pt idx="34">
                  <c:v>2539.6999999999971</c:v>
                </c:pt>
                <c:pt idx="35">
                  <c:v>-2048.1999999999971</c:v>
                </c:pt>
                <c:pt idx="36">
                  <c:v>-3113.7000000000044</c:v>
                </c:pt>
                <c:pt idx="37">
                  <c:v>3847.2000000000044</c:v>
                </c:pt>
                <c:pt idx="38">
                  <c:v>2996.9000000000015</c:v>
                </c:pt>
                <c:pt idx="39">
                  <c:v>-3053.6000000000058</c:v>
                </c:pt>
                <c:pt idx="40">
                  <c:v>-4069.8999999999942</c:v>
                </c:pt>
                <c:pt idx="41">
                  <c:v>-1928.8000000000029</c:v>
                </c:pt>
                <c:pt idx="42">
                  <c:v>4671.8000000000029</c:v>
                </c:pt>
                <c:pt idx="43">
                  <c:v>-1454.1000000000058</c:v>
                </c:pt>
                <c:pt idx="44">
                  <c:v>-2071.8999999999942</c:v>
                </c:pt>
                <c:pt idx="45">
                  <c:v>3515.3999999999942</c:v>
                </c:pt>
                <c:pt idx="46">
                  <c:v>5009.6000000000058</c:v>
                </c:pt>
                <c:pt idx="47">
                  <c:v>-1551.2000000000044</c:v>
                </c:pt>
                <c:pt idx="48">
                  <c:v>-2027.5</c:v>
                </c:pt>
                <c:pt idx="49">
                  <c:v>4404.5</c:v>
                </c:pt>
                <c:pt idx="50">
                  <c:v>5523</c:v>
                </c:pt>
                <c:pt idx="51">
                  <c:v>-2637.1999999999971</c:v>
                </c:pt>
                <c:pt idx="52">
                  <c:v>-3580</c:v>
                </c:pt>
                <c:pt idx="53">
                  <c:v>4349</c:v>
                </c:pt>
                <c:pt idx="54">
                  <c:v>4942.5</c:v>
                </c:pt>
                <c:pt idx="55">
                  <c:v>-3031.5</c:v>
                </c:pt>
                <c:pt idx="56">
                  <c:v>-4511.5</c:v>
                </c:pt>
                <c:pt idx="57">
                  <c:v>5099.5999999999985</c:v>
                </c:pt>
                <c:pt idx="58">
                  <c:v>5069</c:v>
                </c:pt>
                <c:pt idx="59">
                  <c:v>-3138</c:v>
                </c:pt>
                <c:pt idx="60">
                  <c:v>-5028.1999999999971</c:v>
                </c:pt>
                <c:pt idx="61">
                  <c:v>5808.1999999999971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69A-4F35-9488-068592A01A80}"/>
            </c:ext>
          </c:extLst>
        </c:ser>
        <c:ser>
          <c:idx val="9"/>
          <c:order val="9"/>
          <c:tx>
            <c:strRef>
              <c:f>t.liniowy!$K$1</c:f>
              <c:strCache>
                <c:ptCount val="1"/>
                <c:pt idx="0">
                  <c:v>Wahania losowe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t.liniowy!$A$2:$A$63</c:f>
              <c:numCache>
                <c:formatCode>General</c:formatCode>
                <c:ptCount val="62"/>
                <c:pt idx="0">
                  <c:v>2010.1</c:v>
                </c:pt>
                <c:pt idx="1">
                  <c:v>2010.2</c:v>
                </c:pt>
                <c:pt idx="2">
                  <c:v>2010.3</c:v>
                </c:pt>
                <c:pt idx="3">
                  <c:v>2010.4</c:v>
                </c:pt>
                <c:pt idx="4">
                  <c:v>2011.1</c:v>
                </c:pt>
                <c:pt idx="5">
                  <c:v>2011.2</c:v>
                </c:pt>
                <c:pt idx="6">
                  <c:v>2011.3</c:v>
                </c:pt>
                <c:pt idx="7">
                  <c:v>2011.4</c:v>
                </c:pt>
                <c:pt idx="8">
                  <c:v>2012.1</c:v>
                </c:pt>
                <c:pt idx="9">
                  <c:v>2012.2</c:v>
                </c:pt>
                <c:pt idx="10">
                  <c:v>2012.3</c:v>
                </c:pt>
                <c:pt idx="11">
                  <c:v>2012.4</c:v>
                </c:pt>
                <c:pt idx="12">
                  <c:v>2013.1</c:v>
                </c:pt>
                <c:pt idx="13">
                  <c:v>2013.2</c:v>
                </c:pt>
                <c:pt idx="14">
                  <c:v>2013.3</c:v>
                </c:pt>
                <c:pt idx="15">
                  <c:v>2013.4</c:v>
                </c:pt>
                <c:pt idx="16">
                  <c:v>2014.1</c:v>
                </c:pt>
                <c:pt idx="17">
                  <c:v>2014.2</c:v>
                </c:pt>
                <c:pt idx="18">
                  <c:v>2014.3</c:v>
                </c:pt>
                <c:pt idx="19">
                  <c:v>2014.4</c:v>
                </c:pt>
                <c:pt idx="20">
                  <c:v>2015.1</c:v>
                </c:pt>
                <c:pt idx="21">
                  <c:v>2015.2</c:v>
                </c:pt>
                <c:pt idx="22">
                  <c:v>2015.3</c:v>
                </c:pt>
                <c:pt idx="23">
                  <c:v>2015.4</c:v>
                </c:pt>
                <c:pt idx="24">
                  <c:v>2016.1</c:v>
                </c:pt>
                <c:pt idx="25">
                  <c:v>2016.2</c:v>
                </c:pt>
                <c:pt idx="26">
                  <c:v>2016.3</c:v>
                </c:pt>
                <c:pt idx="27">
                  <c:v>2016.4</c:v>
                </c:pt>
                <c:pt idx="28">
                  <c:v>2017.1</c:v>
                </c:pt>
                <c:pt idx="29">
                  <c:v>2017.2</c:v>
                </c:pt>
                <c:pt idx="30">
                  <c:v>2017.3</c:v>
                </c:pt>
                <c:pt idx="31">
                  <c:v>2017.4</c:v>
                </c:pt>
                <c:pt idx="32">
                  <c:v>2018.1</c:v>
                </c:pt>
                <c:pt idx="33">
                  <c:v>2018.2</c:v>
                </c:pt>
                <c:pt idx="34">
                  <c:v>2018.3</c:v>
                </c:pt>
                <c:pt idx="35">
                  <c:v>2018.4</c:v>
                </c:pt>
                <c:pt idx="36">
                  <c:v>2019.1</c:v>
                </c:pt>
                <c:pt idx="37">
                  <c:v>2019.2</c:v>
                </c:pt>
                <c:pt idx="38">
                  <c:v>2019.3</c:v>
                </c:pt>
                <c:pt idx="39">
                  <c:v>2019.4</c:v>
                </c:pt>
                <c:pt idx="40">
                  <c:v>2020.1</c:v>
                </c:pt>
                <c:pt idx="41">
                  <c:v>2020.2</c:v>
                </c:pt>
                <c:pt idx="42">
                  <c:v>2020.3</c:v>
                </c:pt>
                <c:pt idx="43">
                  <c:v>2020.4</c:v>
                </c:pt>
                <c:pt idx="44">
                  <c:v>2021.1</c:v>
                </c:pt>
                <c:pt idx="45">
                  <c:v>2021.2</c:v>
                </c:pt>
                <c:pt idx="46">
                  <c:v>2021.3</c:v>
                </c:pt>
                <c:pt idx="47">
                  <c:v>2021.4</c:v>
                </c:pt>
                <c:pt idx="48">
                  <c:v>2022.1</c:v>
                </c:pt>
                <c:pt idx="49">
                  <c:v>2022.2</c:v>
                </c:pt>
                <c:pt idx="50">
                  <c:v>2022.3</c:v>
                </c:pt>
                <c:pt idx="51">
                  <c:v>2022.4</c:v>
                </c:pt>
                <c:pt idx="52">
                  <c:v>2023.1</c:v>
                </c:pt>
                <c:pt idx="53">
                  <c:v>2023.2</c:v>
                </c:pt>
                <c:pt idx="54">
                  <c:v>2023.3</c:v>
                </c:pt>
                <c:pt idx="55">
                  <c:v>2023.4</c:v>
                </c:pt>
                <c:pt idx="56">
                  <c:v>2024.1</c:v>
                </c:pt>
                <c:pt idx="57">
                  <c:v>2024.2</c:v>
                </c:pt>
                <c:pt idx="58">
                  <c:v>2024.3</c:v>
                </c:pt>
                <c:pt idx="59">
                  <c:v>2024.4</c:v>
                </c:pt>
                <c:pt idx="60">
                  <c:v>2025.1</c:v>
                </c:pt>
                <c:pt idx="61">
                  <c:v>2025.2</c:v>
                </c:pt>
              </c:numCache>
            </c:numRef>
          </c:cat>
          <c:val>
            <c:numRef>
              <c:f>t.liniowy!$K$2:$K$63</c:f>
              <c:numCache>
                <c:formatCode>0.00</c:formatCode>
                <c:ptCount val="62"/>
                <c:pt idx="1">
                  <c:v>-1539.2152083333322</c:v>
                </c:pt>
                <c:pt idx="2">
                  <c:v>-3408.6152083333309</c:v>
                </c:pt>
                <c:pt idx="3">
                  <c:v>2711.8331249999992</c:v>
                </c:pt>
                <c:pt idx="4">
                  <c:v>-3170.1027083333347</c:v>
                </c:pt>
                <c:pt idx="5">
                  <c:v>-338.91520833332925</c:v>
                </c:pt>
                <c:pt idx="6">
                  <c:v>-2613.2152083333367</c:v>
                </c:pt>
                <c:pt idx="7">
                  <c:v>296.13312500000234</c:v>
                </c:pt>
                <c:pt idx="8">
                  <c:v>-1352.4027083333376</c:v>
                </c:pt>
                <c:pt idx="9">
                  <c:v>-757.51520833332779</c:v>
                </c:pt>
                <c:pt idx="10">
                  <c:v>-1764.4152083333338</c:v>
                </c:pt>
                <c:pt idx="11">
                  <c:v>1306.8331249999994</c:v>
                </c:pt>
                <c:pt idx="12">
                  <c:v>-1049.4027083333376</c:v>
                </c:pt>
                <c:pt idx="13">
                  <c:v>55.284791666667843</c:v>
                </c:pt>
                <c:pt idx="14">
                  <c:v>-1310.3152083333352</c:v>
                </c:pt>
                <c:pt idx="15">
                  <c:v>1047.2331250000009</c:v>
                </c:pt>
                <c:pt idx="16">
                  <c:v>-366.30270833333179</c:v>
                </c:pt>
                <c:pt idx="17">
                  <c:v>-396.8152083333307</c:v>
                </c:pt>
                <c:pt idx="18">
                  <c:v>-728.01520833333234</c:v>
                </c:pt>
                <c:pt idx="19">
                  <c:v>1095.433124999998</c:v>
                </c:pt>
                <c:pt idx="20">
                  <c:v>60.897291666665296</c:v>
                </c:pt>
                <c:pt idx="21">
                  <c:v>-445.11520833333361</c:v>
                </c:pt>
                <c:pt idx="22">
                  <c:v>-1422.5152083333323</c:v>
                </c:pt>
                <c:pt idx="23">
                  <c:v>1928.7331250000009</c:v>
                </c:pt>
                <c:pt idx="24">
                  <c:v>-1095.4027083333303</c:v>
                </c:pt>
                <c:pt idx="25">
                  <c:v>-203.91520833333652</c:v>
                </c:pt>
                <c:pt idx="26">
                  <c:v>-511.41520833333379</c:v>
                </c:pt>
                <c:pt idx="27">
                  <c:v>755.03312500000379</c:v>
                </c:pt>
                <c:pt idx="28">
                  <c:v>723.79729166666675</c:v>
                </c:pt>
                <c:pt idx="29">
                  <c:v>-377.31520833333798</c:v>
                </c:pt>
                <c:pt idx="30">
                  <c:v>443.88479166666912</c:v>
                </c:pt>
                <c:pt idx="31">
                  <c:v>-922.66687500000057</c:v>
                </c:pt>
                <c:pt idx="32">
                  <c:v>907.79729166666675</c:v>
                </c:pt>
                <c:pt idx="33">
                  <c:v>229.78479166666784</c:v>
                </c:pt>
                <c:pt idx="34">
                  <c:v>232.2847916666633</c:v>
                </c:pt>
                <c:pt idx="35">
                  <c:v>-674.96687499999621</c:v>
                </c:pt>
                <c:pt idx="36">
                  <c:v>726.59729166666239</c:v>
                </c:pt>
                <c:pt idx="37">
                  <c:v>941.08479166667075</c:v>
                </c:pt>
                <c:pt idx="38">
                  <c:v>689.48479166666766</c:v>
                </c:pt>
                <c:pt idx="39">
                  <c:v>-1680.3668750000049</c:v>
                </c:pt>
                <c:pt idx="40">
                  <c:v>-229.60270833332743</c:v>
                </c:pt>
                <c:pt idx="41">
                  <c:v>-4834.9152083333365</c:v>
                </c:pt>
                <c:pt idx="42">
                  <c:v>2364.3847916666691</c:v>
                </c:pt>
                <c:pt idx="43">
                  <c:v>-80.866875000004939</c:v>
                </c:pt>
                <c:pt idx="44">
                  <c:v>1768.3972916666726</c:v>
                </c:pt>
                <c:pt idx="45">
                  <c:v>609.28479166666057</c:v>
                </c:pt>
                <c:pt idx="46">
                  <c:v>2702.184791666672</c:v>
                </c:pt>
                <c:pt idx="47">
                  <c:v>-177.96687500000348</c:v>
                </c:pt>
                <c:pt idx="48">
                  <c:v>1812.7972916666668</c:v>
                </c:pt>
                <c:pt idx="49">
                  <c:v>1498.3847916666664</c:v>
                </c:pt>
                <c:pt idx="50">
                  <c:v>3215.5847916666662</c:v>
                </c:pt>
                <c:pt idx="51">
                  <c:v>-1263.9668749999962</c:v>
                </c:pt>
                <c:pt idx="52">
                  <c:v>260.29729166666675</c:v>
                </c:pt>
                <c:pt idx="53">
                  <c:v>1442.8847916666664</c:v>
                </c:pt>
                <c:pt idx="54">
                  <c:v>2635.0847916666662</c:v>
                </c:pt>
                <c:pt idx="55">
                  <c:v>-1658.2668749999991</c:v>
                </c:pt>
                <c:pt idx="56">
                  <c:v>-671.20270833333325</c:v>
                </c:pt>
                <c:pt idx="57">
                  <c:v>2193.4847916666649</c:v>
                </c:pt>
                <c:pt idx="58">
                  <c:v>2761.5847916666662</c:v>
                </c:pt>
                <c:pt idx="59">
                  <c:v>-1764.7668749999991</c:v>
                </c:pt>
                <c:pt idx="60">
                  <c:v>-1187.9027083333303</c:v>
                </c:pt>
                <c:pt idx="61">
                  <c:v>2902.0847916666635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69A-4F35-9488-068592A01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8987295"/>
        <c:axId val="818985855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t.liniowy!$C$1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t.liniowy!$A$2:$A$63</c15:sqref>
                        </c15:formulaRef>
                      </c:ext>
                    </c:extLst>
                    <c:numCache>
                      <c:formatCode>General</c:formatCode>
                      <c:ptCount val="62"/>
                      <c:pt idx="0">
                        <c:v>2010.1</c:v>
                      </c:pt>
                      <c:pt idx="1">
                        <c:v>2010.2</c:v>
                      </c:pt>
                      <c:pt idx="2">
                        <c:v>2010.3</c:v>
                      </c:pt>
                      <c:pt idx="3">
                        <c:v>2010.4</c:v>
                      </c:pt>
                      <c:pt idx="4">
                        <c:v>2011.1</c:v>
                      </c:pt>
                      <c:pt idx="5">
                        <c:v>2011.2</c:v>
                      </c:pt>
                      <c:pt idx="6">
                        <c:v>2011.3</c:v>
                      </c:pt>
                      <c:pt idx="7">
                        <c:v>2011.4</c:v>
                      </c:pt>
                      <c:pt idx="8">
                        <c:v>2012.1</c:v>
                      </c:pt>
                      <c:pt idx="9">
                        <c:v>2012.2</c:v>
                      </c:pt>
                      <c:pt idx="10">
                        <c:v>2012.3</c:v>
                      </c:pt>
                      <c:pt idx="11">
                        <c:v>2012.4</c:v>
                      </c:pt>
                      <c:pt idx="12">
                        <c:v>2013.1</c:v>
                      </c:pt>
                      <c:pt idx="13">
                        <c:v>2013.2</c:v>
                      </c:pt>
                      <c:pt idx="14">
                        <c:v>2013.3</c:v>
                      </c:pt>
                      <c:pt idx="15">
                        <c:v>2013.4</c:v>
                      </c:pt>
                      <c:pt idx="16">
                        <c:v>2014.1</c:v>
                      </c:pt>
                      <c:pt idx="17">
                        <c:v>2014.2</c:v>
                      </c:pt>
                      <c:pt idx="18">
                        <c:v>2014.3</c:v>
                      </c:pt>
                      <c:pt idx="19">
                        <c:v>2014.4</c:v>
                      </c:pt>
                      <c:pt idx="20">
                        <c:v>2015.1</c:v>
                      </c:pt>
                      <c:pt idx="21">
                        <c:v>2015.2</c:v>
                      </c:pt>
                      <c:pt idx="22">
                        <c:v>2015.3</c:v>
                      </c:pt>
                      <c:pt idx="23">
                        <c:v>2015.4</c:v>
                      </c:pt>
                      <c:pt idx="24">
                        <c:v>2016.1</c:v>
                      </c:pt>
                      <c:pt idx="25">
                        <c:v>2016.2</c:v>
                      </c:pt>
                      <c:pt idx="26">
                        <c:v>2016.3</c:v>
                      </c:pt>
                      <c:pt idx="27">
                        <c:v>2016.4</c:v>
                      </c:pt>
                      <c:pt idx="28">
                        <c:v>2017.1</c:v>
                      </c:pt>
                      <c:pt idx="29">
                        <c:v>2017.2</c:v>
                      </c:pt>
                      <c:pt idx="30">
                        <c:v>2017.3</c:v>
                      </c:pt>
                      <c:pt idx="31">
                        <c:v>2017.4</c:v>
                      </c:pt>
                      <c:pt idx="32">
                        <c:v>2018.1</c:v>
                      </c:pt>
                      <c:pt idx="33">
                        <c:v>2018.2</c:v>
                      </c:pt>
                      <c:pt idx="34">
                        <c:v>2018.3</c:v>
                      </c:pt>
                      <c:pt idx="35">
                        <c:v>2018.4</c:v>
                      </c:pt>
                      <c:pt idx="36">
                        <c:v>2019.1</c:v>
                      </c:pt>
                      <c:pt idx="37">
                        <c:v>2019.2</c:v>
                      </c:pt>
                      <c:pt idx="38">
                        <c:v>2019.3</c:v>
                      </c:pt>
                      <c:pt idx="39">
                        <c:v>2019.4</c:v>
                      </c:pt>
                      <c:pt idx="40">
                        <c:v>2020.1</c:v>
                      </c:pt>
                      <c:pt idx="41">
                        <c:v>2020.2</c:v>
                      </c:pt>
                      <c:pt idx="42">
                        <c:v>2020.3</c:v>
                      </c:pt>
                      <c:pt idx="43">
                        <c:v>2020.4</c:v>
                      </c:pt>
                      <c:pt idx="44">
                        <c:v>2021.1</c:v>
                      </c:pt>
                      <c:pt idx="45">
                        <c:v>2021.2</c:v>
                      </c:pt>
                      <c:pt idx="46">
                        <c:v>2021.3</c:v>
                      </c:pt>
                      <c:pt idx="47">
                        <c:v>2021.4</c:v>
                      </c:pt>
                      <c:pt idx="48">
                        <c:v>2022.1</c:v>
                      </c:pt>
                      <c:pt idx="49">
                        <c:v>2022.2</c:v>
                      </c:pt>
                      <c:pt idx="50">
                        <c:v>2022.3</c:v>
                      </c:pt>
                      <c:pt idx="51">
                        <c:v>2022.4</c:v>
                      </c:pt>
                      <c:pt idx="52">
                        <c:v>2023.1</c:v>
                      </c:pt>
                      <c:pt idx="53">
                        <c:v>2023.2</c:v>
                      </c:pt>
                      <c:pt idx="54">
                        <c:v>2023.3</c:v>
                      </c:pt>
                      <c:pt idx="55">
                        <c:v>2023.4</c:v>
                      </c:pt>
                      <c:pt idx="56">
                        <c:v>2024.1</c:v>
                      </c:pt>
                      <c:pt idx="57">
                        <c:v>2024.2</c:v>
                      </c:pt>
                      <c:pt idx="58">
                        <c:v>2024.3</c:v>
                      </c:pt>
                      <c:pt idx="59">
                        <c:v>2024.4</c:v>
                      </c:pt>
                      <c:pt idx="60">
                        <c:v>2025.1</c:v>
                      </c:pt>
                      <c:pt idx="61">
                        <c:v>2025.2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t.liniowy!$C$2:$C$63</c15:sqref>
                        </c15:formulaRef>
                      </c:ext>
                    </c:extLst>
                    <c:numCache>
                      <c:formatCode>#\ ##0.0</c:formatCode>
                      <c:ptCount val="62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669A-4F35-9488-068592A01A80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t.liniowy!$D$1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t.liniowy!$A$2:$A$63</c15:sqref>
                        </c15:formulaRef>
                      </c:ext>
                    </c:extLst>
                    <c:numCache>
                      <c:formatCode>General</c:formatCode>
                      <c:ptCount val="62"/>
                      <c:pt idx="0">
                        <c:v>2010.1</c:v>
                      </c:pt>
                      <c:pt idx="1">
                        <c:v>2010.2</c:v>
                      </c:pt>
                      <c:pt idx="2">
                        <c:v>2010.3</c:v>
                      </c:pt>
                      <c:pt idx="3">
                        <c:v>2010.4</c:v>
                      </c:pt>
                      <c:pt idx="4">
                        <c:v>2011.1</c:v>
                      </c:pt>
                      <c:pt idx="5">
                        <c:v>2011.2</c:v>
                      </c:pt>
                      <c:pt idx="6">
                        <c:v>2011.3</c:v>
                      </c:pt>
                      <c:pt idx="7">
                        <c:v>2011.4</c:v>
                      </c:pt>
                      <c:pt idx="8">
                        <c:v>2012.1</c:v>
                      </c:pt>
                      <c:pt idx="9">
                        <c:v>2012.2</c:v>
                      </c:pt>
                      <c:pt idx="10">
                        <c:v>2012.3</c:v>
                      </c:pt>
                      <c:pt idx="11">
                        <c:v>2012.4</c:v>
                      </c:pt>
                      <c:pt idx="12">
                        <c:v>2013.1</c:v>
                      </c:pt>
                      <c:pt idx="13">
                        <c:v>2013.2</c:v>
                      </c:pt>
                      <c:pt idx="14">
                        <c:v>2013.3</c:v>
                      </c:pt>
                      <c:pt idx="15">
                        <c:v>2013.4</c:v>
                      </c:pt>
                      <c:pt idx="16">
                        <c:v>2014.1</c:v>
                      </c:pt>
                      <c:pt idx="17">
                        <c:v>2014.2</c:v>
                      </c:pt>
                      <c:pt idx="18">
                        <c:v>2014.3</c:v>
                      </c:pt>
                      <c:pt idx="19">
                        <c:v>2014.4</c:v>
                      </c:pt>
                      <c:pt idx="20">
                        <c:v>2015.1</c:v>
                      </c:pt>
                      <c:pt idx="21">
                        <c:v>2015.2</c:v>
                      </c:pt>
                      <c:pt idx="22">
                        <c:v>2015.3</c:v>
                      </c:pt>
                      <c:pt idx="23">
                        <c:v>2015.4</c:v>
                      </c:pt>
                      <c:pt idx="24">
                        <c:v>2016.1</c:v>
                      </c:pt>
                      <c:pt idx="25">
                        <c:v>2016.2</c:v>
                      </c:pt>
                      <c:pt idx="26">
                        <c:v>2016.3</c:v>
                      </c:pt>
                      <c:pt idx="27">
                        <c:v>2016.4</c:v>
                      </c:pt>
                      <c:pt idx="28">
                        <c:v>2017.1</c:v>
                      </c:pt>
                      <c:pt idx="29">
                        <c:v>2017.2</c:v>
                      </c:pt>
                      <c:pt idx="30">
                        <c:v>2017.3</c:v>
                      </c:pt>
                      <c:pt idx="31">
                        <c:v>2017.4</c:v>
                      </c:pt>
                      <c:pt idx="32">
                        <c:v>2018.1</c:v>
                      </c:pt>
                      <c:pt idx="33">
                        <c:v>2018.2</c:v>
                      </c:pt>
                      <c:pt idx="34">
                        <c:v>2018.3</c:v>
                      </c:pt>
                      <c:pt idx="35">
                        <c:v>2018.4</c:v>
                      </c:pt>
                      <c:pt idx="36">
                        <c:v>2019.1</c:v>
                      </c:pt>
                      <c:pt idx="37">
                        <c:v>2019.2</c:v>
                      </c:pt>
                      <c:pt idx="38">
                        <c:v>2019.3</c:v>
                      </c:pt>
                      <c:pt idx="39">
                        <c:v>2019.4</c:v>
                      </c:pt>
                      <c:pt idx="40">
                        <c:v>2020.1</c:v>
                      </c:pt>
                      <c:pt idx="41">
                        <c:v>2020.2</c:v>
                      </c:pt>
                      <c:pt idx="42">
                        <c:v>2020.3</c:v>
                      </c:pt>
                      <c:pt idx="43">
                        <c:v>2020.4</c:v>
                      </c:pt>
                      <c:pt idx="44">
                        <c:v>2021.1</c:v>
                      </c:pt>
                      <c:pt idx="45">
                        <c:v>2021.2</c:v>
                      </c:pt>
                      <c:pt idx="46">
                        <c:v>2021.3</c:v>
                      </c:pt>
                      <c:pt idx="47">
                        <c:v>2021.4</c:v>
                      </c:pt>
                      <c:pt idx="48">
                        <c:v>2022.1</c:v>
                      </c:pt>
                      <c:pt idx="49">
                        <c:v>2022.2</c:v>
                      </c:pt>
                      <c:pt idx="50">
                        <c:v>2022.3</c:v>
                      </c:pt>
                      <c:pt idx="51">
                        <c:v>2022.4</c:v>
                      </c:pt>
                      <c:pt idx="52">
                        <c:v>2023.1</c:v>
                      </c:pt>
                      <c:pt idx="53">
                        <c:v>2023.2</c:v>
                      </c:pt>
                      <c:pt idx="54">
                        <c:v>2023.3</c:v>
                      </c:pt>
                      <c:pt idx="55">
                        <c:v>2023.4</c:v>
                      </c:pt>
                      <c:pt idx="56">
                        <c:v>2024.1</c:v>
                      </c:pt>
                      <c:pt idx="57">
                        <c:v>2024.2</c:v>
                      </c:pt>
                      <c:pt idx="58">
                        <c:v>2024.3</c:v>
                      </c:pt>
                      <c:pt idx="59">
                        <c:v>2024.4</c:v>
                      </c:pt>
                      <c:pt idx="60">
                        <c:v>2025.1</c:v>
                      </c:pt>
                      <c:pt idx="61">
                        <c:v>2025.2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t.liniowy!$D$2:$D$63</c15:sqref>
                        </c15:formulaRef>
                      </c:ext>
                    </c:extLst>
                    <c:numCache>
                      <c:formatCode>#,##0</c:formatCode>
                      <c:ptCount val="62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  <c:pt idx="37">
                        <c:v>1</c:v>
                      </c:pt>
                      <c:pt idx="38">
                        <c:v>1</c:v>
                      </c:pt>
                      <c:pt idx="39">
                        <c:v>1</c:v>
                      </c:pt>
                      <c:pt idx="40">
                        <c:v>1</c:v>
                      </c:pt>
                      <c:pt idx="41">
                        <c:v>1</c:v>
                      </c:pt>
                      <c:pt idx="42">
                        <c:v>1</c:v>
                      </c:pt>
                      <c:pt idx="43">
                        <c:v>1</c:v>
                      </c:pt>
                      <c:pt idx="44">
                        <c:v>1</c:v>
                      </c:pt>
                      <c:pt idx="45">
                        <c:v>1</c:v>
                      </c:pt>
                      <c:pt idx="46">
                        <c:v>1</c:v>
                      </c:pt>
                      <c:pt idx="47">
                        <c:v>1</c:v>
                      </c:pt>
                      <c:pt idx="48">
                        <c:v>1</c:v>
                      </c:pt>
                      <c:pt idx="49">
                        <c:v>1</c:v>
                      </c:pt>
                      <c:pt idx="50">
                        <c:v>1</c:v>
                      </c:pt>
                      <c:pt idx="51">
                        <c:v>1</c:v>
                      </c:pt>
                      <c:pt idx="52">
                        <c:v>1</c:v>
                      </c:pt>
                      <c:pt idx="53">
                        <c:v>1</c:v>
                      </c:pt>
                      <c:pt idx="54">
                        <c:v>1</c:v>
                      </c:pt>
                      <c:pt idx="55">
                        <c:v>1</c:v>
                      </c:pt>
                      <c:pt idx="56">
                        <c:v>1</c:v>
                      </c:pt>
                      <c:pt idx="57">
                        <c:v>1</c:v>
                      </c:pt>
                      <c:pt idx="58">
                        <c:v>1</c:v>
                      </c:pt>
                      <c:pt idx="59">
                        <c:v>1</c:v>
                      </c:pt>
                      <c:pt idx="60">
                        <c:v>1</c:v>
                      </c:pt>
                      <c:pt idx="61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69A-4F35-9488-068592A01A80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t.liniowy!$E$1</c15:sqref>
                        </c15:formulaRef>
                      </c:ext>
                    </c:extLst>
                    <c:strCache>
                      <c:ptCount val="1"/>
                      <c:pt idx="0">
                        <c:v>t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t.liniowy!$A$2:$A$63</c15:sqref>
                        </c15:formulaRef>
                      </c:ext>
                    </c:extLst>
                    <c:numCache>
                      <c:formatCode>General</c:formatCode>
                      <c:ptCount val="62"/>
                      <c:pt idx="0">
                        <c:v>2010.1</c:v>
                      </c:pt>
                      <c:pt idx="1">
                        <c:v>2010.2</c:v>
                      </c:pt>
                      <c:pt idx="2">
                        <c:v>2010.3</c:v>
                      </c:pt>
                      <c:pt idx="3">
                        <c:v>2010.4</c:v>
                      </c:pt>
                      <c:pt idx="4">
                        <c:v>2011.1</c:v>
                      </c:pt>
                      <c:pt idx="5">
                        <c:v>2011.2</c:v>
                      </c:pt>
                      <c:pt idx="6">
                        <c:v>2011.3</c:v>
                      </c:pt>
                      <c:pt idx="7">
                        <c:v>2011.4</c:v>
                      </c:pt>
                      <c:pt idx="8">
                        <c:v>2012.1</c:v>
                      </c:pt>
                      <c:pt idx="9">
                        <c:v>2012.2</c:v>
                      </c:pt>
                      <c:pt idx="10">
                        <c:v>2012.3</c:v>
                      </c:pt>
                      <c:pt idx="11">
                        <c:v>2012.4</c:v>
                      </c:pt>
                      <c:pt idx="12">
                        <c:v>2013.1</c:v>
                      </c:pt>
                      <c:pt idx="13">
                        <c:v>2013.2</c:v>
                      </c:pt>
                      <c:pt idx="14">
                        <c:v>2013.3</c:v>
                      </c:pt>
                      <c:pt idx="15">
                        <c:v>2013.4</c:v>
                      </c:pt>
                      <c:pt idx="16">
                        <c:v>2014.1</c:v>
                      </c:pt>
                      <c:pt idx="17">
                        <c:v>2014.2</c:v>
                      </c:pt>
                      <c:pt idx="18">
                        <c:v>2014.3</c:v>
                      </c:pt>
                      <c:pt idx="19">
                        <c:v>2014.4</c:v>
                      </c:pt>
                      <c:pt idx="20">
                        <c:v>2015.1</c:v>
                      </c:pt>
                      <c:pt idx="21">
                        <c:v>2015.2</c:v>
                      </c:pt>
                      <c:pt idx="22">
                        <c:v>2015.3</c:v>
                      </c:pt>
                      <c:pt idx="23">
                        <c:v>2015.4</c:v>
                      </c:pt>
                      <c:pt idx="24">
                        <c:v>2016.1</c:v>
                      </c:pt>
                      <c:pt idx="25">
                        <c:v>2016.2</c:v>
                      </c:pt>
                      <c:pt idx="26">
                        <c:v>2016.3</c:v>
                      </c:pt>
                      <c:pt idx="27">
                        <c:v>2016.4</c:v>
                      </c:pt>
                      <c:pt idx="28">
                        <c:v>2017.1</c:v>
                      </c:pt>
                      <c:pt idx="29">
                        <c:v>2017.2</c:v>
                      </c:pt>
                      <c:pt idx="30">
                        <c:v>2017.3</c:v>
                      </c:pt>
                      <c:pt idx="31">
                        <c:v>2017.4</c:v>
                      </c:pt>
                      <c:pt idx="32">
                        <c:v>2018.1</c:v>
                      </c:pt>
                      <c:pt idx="33">
                        <c:v>2018.2</c:v>
                      </c:pt>
                      <c:pt idx="34">
                        <c:v>2018.3</c:v>
                      </c:pt>
                      <c:pt idx="35">
                        <c:v>2018.4</c:v>
                      </c:pt>
                      <c:pt idx="36">
                        <c:v>2019.1</c:v>
                      </c:pt>
                      <c:pt idx="37">
                        <c:v>2019.2</c:v>
                      </c:pt>
                      <c:pt idx="38">
                        <c:v>2019.3</c:v>
                      </c:pt>
                      <c:pt idx="39">
                        <c:v>2019.4</c:v>
                      </c:pt>
                      <c:pt idx="40">
                        <c:v>2020.1</c:v>
                      </c:pt>
                      <c:pt idx="41">
                        <c:v>2020.2</c:v>
                      </c:pt>
                      <c:pt idx="42">
                        <c:v>2020.3</c:v>
                      </c:pt>
                      <c:pt idx="43">
                        <c:v>2020.4</c:v>
                      </c:pt>
                      <c:pt idx="44">
                        <c:v>2021.1</c:v>
                      </c:pt>
                      <c:pt idx="45">
                        <c:v>2021.2</c:v>
                      </c:pt>
                      <c:pt idx="46">
                        <c:v>2021.3</c:v>
                      </c:pt>
                      <c:pt idx="47">
                        <c:v>2021.4</c:v>
                      </c:pt>
                      <c:pt idx="48">
                        <c:v>2022.1</c:v>
                      </c:pt>
                      <c:pt idx="49">
                        <c:v>2022.2</c:v>
                      </c:pt>
                      <c:pt idx="50">
                        <c:v>2022.3</c:v>
                      </c:pt>
                      <c:pt idx="51">
                        <c:v>2022.4</c:v>
                      </c:pt>
                      <c:pt idx="52">
                        <c:v>2023.1</c:v>
                      </c:pt>
                      <c:pt idx="53">
                        <c:v>2023.2</c:v>
                      </c:pt>
                      <c:pt idx="54">
                        <c:v>2023.3</c:v>
                      </c:pt>
                      <c:pt idx="55">
                        <c:v>2023.4</c:v>
                      </c:pt>
                      <c:pt idx="56">
                        <c:v>2024.1</c:v>
                      </c:pt>
                      <c:pt idx="57">
                        <c:v>2024.2</c:v>
                      </c:pt>
                      <c:pt idx="58">
                        <c:v>2024.3</c:v>
                      </c:pt>
                      <c:pt idx="59">
                        <c:v>2024.4</c:v>
                      </c:pt>
                      <c:pt idx="60">
                        <c:v>2025.1</c:v>
                      </c:pt>
                      <c:pt idx="61">
                        <c:v>2025.2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t.liniowy!$E$2:$E$63</c15:sqref>
                        </c15:formulaRef>
                      </c:ext>
                    </c:extLst>
                    <c:numCache>
                      <c:formatCode>#,##0</c:formatCode>
                      <c:ptCount val="62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  <c:pt idx="6">
                        <c:v>8</c:v>
                      </c:pt>
                      <c:pt idx="7">
                        <c:v>9</c:v>
                      </c:pt>
                      <c:pt idx="8">
                        <c:v>10</c:v>
                      </c:pt>
                      <c:pt idx="9">
                        <c:v>11</c:v>
                      </c:pt>
                      <c:pt idx="10">
                        <c:v>12</c:v>
                      </c:pt>
                      <c:pt idx="11">
                        <c:v>13</c:v>
                      </c:pt>
                      <c:pt idx="12">
                        <c:v>14</c:v>
                      </c:pt>
                      <c:pt idx="13">
                        <c:v>15</c:v>
                      </c:pt>
                      <c:pt idx="14">
                        <c:v>16</c:v>
                      </c:pt>
                      <c:pt idx="15">
                        <c:v>17</c:v>
                      </c:pt>
                      <c:pt idx="16">
                        <c:v>18</c:v>
                      </c:pt>
                      <c:pt idx="17">
                        <c:v>19</c:v>
                      </c:pt>
                      <c:pt idx="18">
                        <c:v>20</c:v>
                      </c:pt>
                      <c:pt idx="19">
                        <c:v>21</c:v>
                      </c:pt>
                      <c:pt idx="20">
                        <c:v>22</c:v>
                      </c:pt>
                      <c:pt idx="21">
                        <c:v>23</c:v>
                      </c:pt>
                      <c:pt idx="22">
                        <c:v>24</c:v>
                      </c:pt>
                      <c:pt idx="23">
                        <c:v>25</c:v>
                      </c:pt>
                      <c:pt idx="24">
                        <c:v>26</c:v>
                      </c:pt>
                      <c:pt idx="25">
                        <c:v>27</c:v>
                      </c:pt>
                      <c:pt idx="26">
                        <c:v>28</c:v>
                      </c:pt>
                      <c:pt idx="27">
                        <c:v>29</c:v>
                      </c:pt>
                      <c:pt idx="28">
                        <c:v>30</c:v>
                      </c:pt>
                      <c:pt idx="29">
                        <c:v>31</c:v>
                      </c:pt>
                      <c:pt idx="30">
                        <c:v>32</c:v>
                      </c:pt>
                      <c:pt idx="31">
                        <c:v>33</c:v>
                      </c:pt>
                      <c:pt idx="32">
                        <c:v>34</c:v>
                      </c:pt>
                      <c:pt idx="33">
                        <c:v>35</c:v>
                      </c:pt>
                      <c:pt idx="34">
                        <c:v>36</c:v>
                      </c:pt>
                      <c:pt idx="35">
                        <c:v>37</c:v>
                      </c:pt>
                      <c:pt idx="36">
                        <c:v>38</c:v>
                      </c:pt>
                      <c:pt idx="37">
                        <c:v>39</c:v>
                      </c:pt>
                      <c:pt idx="38">
                        <c:v>40</c:v>
                      </c:pt>
                      <c:pt idx="39">
                        <c:v>41</c:v>
                      </c:pt>
                      <c:pt idx="40">
                        <c:v>42</c:v>
                      </c:pt>
                      <c:pt idx="41">
                        <c:v>43</c:v>
                      </c:pt>
                      <c:pt idx="42">
                        <c:v>44</c:v>
                      </c:pt>
                      <c:pt idx="43">
                        <c:v>45</c:v>
                      </c:pt>
                      <c:pt idx="44">
                        <c:v>46</c:v>
                      </c:pt>
                      <c:pt idx="45">
                        <c:v>47</c:v>
                      </c:pt>
                      <c:pt idx="46">
                        <c:v>48</c:v>
                      </c:pt>
                      <c:pt idx="47">
                        <c:v>49</c:v>
                      </c:pt>
                      <c:pt idx="48">
                        <c:v>50</c:v>
                      </c:pt>
                      <c:pt idx="49">
                        <c:v>51</c:v>
                      </c:pt>
                      <c:pt idx="50">
                        <c:v>52</c:v>
                      </c:pt>
                      <c:pt idx="51">
                        <c:v>53</c:v>
                      </c:pt>
                      <c:pt idx="52">
                        <c:v>54</c:v>
                      </c:pt>
                      <c:pt idx="53">
                        <c:v>55</c:v>
                      </c:pt>
                      <c:pt idx="54">
                        <c:v>56</c:v>
                      </c:pt>
                      <c:pt idx="55">
                        <c:v>57</c:v>
                      </c:pt>
                      <c:pt idx="56">
                        <c:v>58</c:v>
                      </c:pt>
                      <c:pt idx="57">
                        <c:v>59</c:v>
                      </c:pt>
                      <c:pt idx="58">
                        <c:v>60</c:v>
                      </c:pt>
                      <c:pt idx="59">
                        <c:v>61</c:v>
                      </c:pt>
                      <c:pt idx="60">
                        <c:v>62</c:v>
                      </c:pt>
                      <c:pt idx="61">
                        <c:v>63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69A-4F35-9488-068592A01A80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t.liniowy!$G$1</c15:sqref>
                        </c15:formulaRef>
                      </c:ext>
                    </c:extLst>
                    <c:strCache>
                      <c:ptCount val="1"/>
                      <c:pt idx="0">
                        <c:v>gva-trend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t.liniowy!$A$2:$A$63</c15:sqref>
                        </c15:formulaRef>
                      </c:ext>
                    </c:extLst>
                    <c:numCache>
                      <c:formatCode>General</c:formatCode>
                      <c:ptCount val="62"/>
                      <c:pt idx="0">
                        <c:v>2010.1</c:v>
                      </c:pt>
                      <c:pt idx="1">
                        <c:v>2010.2</c:v>
                      </c:pt>
                      <c:pt idx="2">
                        <c:v>2010.3</c:v>
                      </c:pt>
                      <c:pt idx="3">
                        <c:v>2010.4</c:v>
                      </c:pt>
                      <c:pt idx="4">
                        <c:v>2011.1</c:v>
                      </c:pt>
                      <c:pt idx="5">
                        <c:v>2011.2</c:v>
                      </c:pt>
                      <c:pt idx="6">
                        <c:v>2011.3</c:v>
                      </c:pt>
                      <c:pt idx="7">
                        <c:v>2011.4</c:v>
                      </c:pt>
                      <c:pt idx="8">
                        <c:v>2012.1</c:v>
                      </c:pt>
                      <c:pt idx="9">
                        <c:v>2012.2</c:v>
                      </c:pt>
                      <c:pt idx="10">
                        <c:v>2012.3</c:v>
                      </c:pt>
                      <c:pt idx="11">
                        <c:v>2012.4</c:v>
                      </c:pt>
                      <c:pt idx="12">
                        <c:v>2013.1</c:v>
                      </c:pt>
                      <c:pt idx="13">
                        <c:v>2013.2</c:v>
                      </c:pt>
                      <c:pt idx="14">
                        <c:v>2013.3</c:v>
                      </c:pt>
                      <c:pt idx="15">
                        <c:v>2013.4</c:v>
                      </c:pt>
                      <c:pt idx="16">
                        <c:v>2014.1</c:v>
                      </c:pt>
                      <c:pt idx="17">
                        <c:v>2014.2</c:v>
                      </c:pt>
                      <c:pt idx="18">
                        <c:v>2014.3</c:v>
                      </c:pt>
                      <c:pt idx="19">
                        <c:v>2014.4</c:v>
                      </c:pt>
                      <c:pt idx="20">
                        <c:v>2015.1</c:v>
                      </c:pt>
                      <c:pt idx="21">
                        <c:v>2015.2</c:v>
                      </c:pt>
                      <c:pt idx="22">
                        <c:v>2015.3</c:v>
                      </c:pt>
                      <c:pt idx="23">
                        <c:v>2015.4</c:v>
                      </c:pt>
                      <c:pt idx="24">
                        <c:v>2016.1</c:v>
                      </c:pt>
                      <c:pt idx="25">
                        <c:v>2016.2</c:v>
                      </c:pt>
                      <c:pt idx="26">
                        <c:v>2016.3</c:v>
                      </c:pt>
                      <c:pt idx="27">
                        <c:v>2016.4</c:v>
                      </c:pt>
                      <c:pt idx="28">
                        <c:v>2017.1</c:v>
                      </c:pt>
                      <c:pt idx="29">
                        <c:v>2017.2</c:v>
                      </c:pt>
                      <c:pt idx="30">
                        <c:v>2017.3</c:v>
                      </c:pt>
                      <c:pt idx="31">
                        <c:v>2017.4</c:v>
                      </c:pt>
                      <c:pt idx="32">
                        <c:v>2018.1</c:v>
                      </c:pt>
                      <c:pt idx="33">
                        <c:v>2018.2</c:v>
                      </c:pt>
                      <c:pt idx="34">
                        <c:v>2018.3</c:v>
                      </c:pt>
                      <c:pt idx="35">
                        <c:v>2018.4</c:v>
                      </c:pt>
                      <c:pt idx="36">
                        <c:v>2019.1</c:v>
                      </c:pt>
                      <c:pt idx="37">
                        <c:v>2019.2</c:v>
                      </c:pt>
                      <c:pt idx="38">
                        <c:v>2019.3</c:v>
                      </c:pt>
                      <c:pt idx="39">
                        <c:v>2019.4</c:v>
                      </c:pt>
                      <c:pt idx="40">
                        <c:v>2020.1</c:v>
                      </c:pt>
                      <c:pt idx="41">
                        <c:v>2020.2</c:v>
                      </c:pt>
                      <c:pt idx="42">
                        <c:v>2020.3</c:v>
                      </c:pt>
                      <c:pt idx="43">
                        <c:v>2020.4</c:v>
                      </c:pt>
                      <c:pt idx="44">
                        <c:v>2021.1</c:v>
                      </c:pt>
                      <c:pt idx="45">
                        <c:v>2021.2</c:v>
                      </c:pt>
                      <c:pt idx="46">
                        <c:v>2021.3</c:v>
                      </c:pt>
                      <c:pt idx="47">
                        <c:v>2021.4</c:v>
                      </c:pt>
                      <c:pt idx="48">
                        <c:v>2022.1</c:v>
                      </c:pt>
                      <c:pt idx="49">
                        <c:v>2022.2</c:v>
                      </c:pt>
                      <c:pt idx="50">
                        <c:v>2022.3</c:v>
                      </c:pt>
                      <c:pt idx="51">
                        <c:v>2022.4</c:v>
                      </c:pt>
                      <c:pt idx="52">
                        <c:v>2023.1</c:v>
                      </c:pt>
                      <c:pt idx="53">
                        <c:v>2023.2</c:v>
                      </c:pt>
                      <c:pt idx="54">
                        <c:v>2023.3</c:v>
                      </c:pt>
                      <c:pt idx="55">
                        <c:v>2023.4</c:v>
                      </c:pt>
                      <c:pt idx="56">
                        <c:v>2024.1</c:v>
                      </c:pt>
                      <c:pt idx="57">
                        <c:v>2024.2</c:v>
                      </c:pt>
                      <c:pt idx="58">
                        <c:v>2024.3</c:v>
                      </c:pt>
                      <c:pt idx="59">
                        <c:v>2024.4</c:v>
                      </c:pt>
                      <c:pt idx="60">
                        <c:v>2025.1</c:v>
                      </c:pt>
                      <c:pt idx="61">
                        <c:v>2025.2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t.liniowy!$G$2:$G$63</c15:sqref>
                        </c15:formulaRef>
                      </c:ext>
                    </c:extLst>
                    <c:numCache>
                      <c:formatCode>#\ ##0.0</c:formatCode>
                      <c:ptCount val="62"/>
                      <c:pt idx="0">
                        <c:v>8771.7162826421772</c:v>
                      </c:pt>
                      <c:pt idx="1">
                        <c:v>10051.559958198071</c:v>
                      </c:pt>
                      <c:pt idx="2">
                        <c:v>8863.3036337539597</c:v>
                      </c:pt>
                      <c:pt idx="3">
                        <c:v>10114.847309309844</c:v>
                      </c:pt>
                      <c:pt idx="4">
                        <c:v>3017.3909848657349</c:v>
                      </c:pt>
                      <c:pt idx="5">
                        <c:v>5497.534660421632</c:v>
                      </c:pt>
                      <c:pt idx="6">
                        <c:v>5104.6783359775145</c:v>
                      </c:pt>
                      <c:pt idx="7">
                        <c:v>3940.5220115334014</c:v>
                      </c:pt>
                      <c:pt idx="8">
                        <c:v>-1339.2343129107103</c:v>
                      </c:pt>
                      <c:pt idx="9">
                        <c:v>722.30936264518823</c:v>
                      </c:pt>
                      <c:pt idx="10">
                        <c:v>1178.2530382010737</c:v>
                      </c:pt>
                      <c:pt idx="11">
                        <c:v>1024.7967137569576</c:v>
                      </c:pt>
                      <c:pt idx="12">
                        <c:v>-3951.9596106871541</c:v>
                      </c:pt>
                      <c:pt idx="13">
                        <c:v>-1077.6159351312599</c:v>
                      </c:pt>
                      <c:pt idx="14">
                        <c:v>-167.57225957537594</c:v>
                      </c:pt>
                      <c:pt idx="15">
                        <c:v>-580.62858401949052</c:v>
                      </c:pt>
                      <c:pt idx="16">
                        <c:v>-4874.2849084635964</c:v>
                      </c:pt>
                      <c:pt idx="17">
                        <c:v>-2452.0412329077008</c:v>
                      </c:pt>
                      <c:pt idx="18">
                        <c:v>-959.69755735181388</c:v>
                      </c:pt>
                      <c:pt idx="19">
                        <c:v>-1324.5538817959314</c:v>
                      </c:pt>
                      <c:pt idx="20">
                        <c:v>-5191.0102062400401</c:v>
                      </c:pt>
                      <c:pt idx="21">
                        <c:v>-2817.0665306841474</c:v>
                      </c:pt>
                      <c:pt idx="22">
                        <c:v>-2019.2228551282606</c:v>
                      </c:pt>
                      <c:pt idx="23">
                        <c:v>-1550.7791795723751</c:v>
                      </c:pt>
                      <c:pt idx="24">
                        <c:v>-6573.5355040164795</c:v>
                      </c:pt>
                      <c:pt idx="25">
                        <c:v>-3958.3918284605897</c:v>
                      </c:pt>
                      <c:pt idx="26">
                        <c:v>-2249.4481529047043</c:v>
                      </c:pt>
                      <c:pt idx="27">
                        <c:v>-2954.704477348816</c:v>
                      </c:pt>
                      <c:pt idx="28">
                        <c:v>-6158.2608017929233</c:v>
                      </c:pt>
                      <c:pt idx="29">
                        <c:v>-3716.517126237035</c:v>
                      </c:pt>
                      <c:pt idx="30">
                        <c:v>-1052.2734506811466</c:v>
                      </c:pt>
                      <c:pt idx="31">
                        <c:v>-3435.2297751252627</c:v>
                      </c:pt>
                      <c:pt idx="32">
                        <c:v>-6454.78609956937</c:v>
                      </c:pt>
                      <c:pt idx="33">
                        <c:v>-3405.9424240134758</c:v>
                      </c:pt>
                      <c:pt idx="34">
                        <c:v>-953.29874845759332</c:v>
                      </c:pt>
                      <c:pt idx="35">
                        <c:v>-3088.555072901705</c:v>
                      </c:pt>
                      <c:pt idx="36">
                        <c:v>-6289.3113973458167</c:v>
                      </c:pt>
                      <c:pt idx="37">
                        <c:v>-2529.1677217899196</c:v>
                      </c:pt>
                      <c:pt idx="38">
                        <c:v>380.67595376596728</c:v>
                      </c:pt>
                      <c:pt idx="39">
                        <c:v>-2759.9803706781531</c:v>
                      </c:pt>
                      <c:pt idx="40">
                        <c:v>-6916.9366951222546</c:v>
                      </c:pt>
                      <c:pt idx="41">
                        <c:v>-8932.7930195663648</c:v>
                      </c:pt>
                      <c:pt idx="42">
                        <c:v>-4348.0493440104765</c:v>
                      </c:pt>
                      <c:pt idx="43">
                        <c:v>-5889.2056684545969</c:v>
                      </c:pt>
                      <c:pt idx="44">
                        <c:v>-8048.1619928986984</c:v>
                      </c:pt>
                      <c:pt idx="45">
                        <c:v>-4619.8183173428115</c:v>
                      </c:pt>
                      <c:pt idx="46">
                        <c:v>302.72535821307974</c:v>
                      </c:pt>
                      <c:pt idx="47">
                        <c:v>-1335.5309662310392</c:v>
                      </c:pt>
                      <c:pt idx="48">
                        <c:v>-3450.0872906751465</c:v>
                      </c:pt>
                      <c:pt idx="49">
                        <c:v>867.35638488074619</c:v>
                      </c:pt>
                      <c:pt idx="50">
                        <c:v>6303.3000604366316</c:v>
                      </c:pt>
                      <c:pt idx="51">
                        <c:v>3579.0437359925199</c:v>
                      </c:pt>
                      <c:pt idx="52">
                        <c:v>-88.012588451587362</c:v>
                      </c:pt>
                      <c:pt idx="53">
                        <c:v>4173.9310871043053</c:v>
                      </c:pt>
                      <c:pt idx="54">
                        <c:v>9029.3747626601908</c:v>
                      </c:pt>
                      <c:pt idx="55">
                        <c:v>5910.8184382160762</c:v>
                      </c:pt>
                      <c:pt idx="56">
                        <c:v>1312.2621137719689</c:v>
                      </c:pt>
                      <c:pt idx="57">
                        <c:v>6324.8057893278601</c:v>
                      </c:pt>
                      <c:pt idx="58">
                        <c:v>11306.749464883746</c:v>
                      </c:pt>
                      <c:pt idx="59">
                        <c:v>8081.693140439631</c:v>
                      </c:pt>
                      <c:pt idx="60">
                        <c:v>2966.4368159955266</c:v>
                      </c:pt>
                      <c:pt idx="61">
                        <c:v>8687.5804915514163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69A-4F35-9488-068592A01A80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t.liniowy!$H$1</c15:sqref>
                        </c15:formulaRef>
                      </c:ext>
                    </c:extLst>
                    <c:strCache>
                      <c:ptCount val="1"/>
                      <c:pt idx="0">
                        <c:v>(gva-trend)^2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t.liniowy!$A$2:$A$63</c15:sqref>
                        </c15:formulaRef>
                      </c:ext>
                    </c:extLst>
                    <c:numCache>
                      <c:formatCode>General</c:formatCode>
                      <c:ptCount val="62"/>
                      <c:pt idx="0">
                        <c:v>2010.1</c:v>
                      </c:pt>
                      <c:pt idx="1">
                        <c:v>2010.2</c:v>
                      </c:pt>
                      <c:pt idx="2">
                        <c:v>2010.3</c:v>
                      </c:pt>
                      <c:pt idx="3">
                        <c:v>2010.4</c:v>
                      </c:pt>
                      <c:pt idx="4">
                        <c:v>2011.1</c:v>
                      </c:pt>
                      <c:pt idx="5">
                        <c:v>2011.2</c:v>
                      </c:pt>
                      <c:pt idx="6">
                        <c:v>2011.3</c:v>
                      </c:pt>
                      <c:pt idx="7">
                        <c:v>2011.4</c:v>
                      </c:pt>
                      <c:pt idx="8">
                        <c:v>2012.1</c:v>
                      </c:pt>
                      <c:pt idx="9">
                        <c:v>2012.2</c:v>
                      </c:pt>
                      <c:pt idx="10">
                        <c:v>2012.3</c:v>
                      </c:pt>
                      <c:pt idx="11">
                        <c:v>2012.4</c:v>
                      </c:pt>
                      <c:pt idx="12">
                        <c:v>2013.1</c:v>
                      </c:pt>
                      <c:pt idx="13">
                        <c:v>2013.2</c:v>
                      </c:pt>
                      <c:pt idx="14">
                        <c:v>2013.3</c:v>
                      </c:pt>
                      <c:pt idx="15">
                        <c:v>2013.4</c:v>
                      </c:pt>
                      <c:pt idx="16">
                        <c:v>2014.1</c:v>
                      </c:pt>
                      <c:pt idx="17">
                        <c:v>2014.2</c:v>
                      </c:pt>
                      <c:pt idx="18">
                        <c:v>2014.3</c:v>
                      </c:pt>
                      <c:pt idx="19">
                        <c:v>2014.4</c:v>
                      </c:pt>
                      <c:pt idx="20">
                        <c:v>2015.1</c:v>
                      </c:pt>
                      <c:pt idx="21">
                        <c:v>2015.2</c:v>
                      </c:pt>
                      <c:pt idx="22">
                        <c:v>2015.3</c:v>
                      </c:pt>
                      <c:pt idx="23">
                        <c:v>2015.4</c:v>
                      </c:pt>
                      <c:pt idx="24">
                        <c:v>2016.1</c:v>
                      </c:pt>
                      <c:pt idx="25">
                        <c:v>2016.2</c:v>
                      </c:pt>
                      <c:pt idx="26">
                        <c:v>2016.3</c:v>
                      </c:pt>
                      <c:pt idx="27">
                        <c:v>2016.4</c:v>
                      </c:pt>
                      <c:pt idx="28">
                        <c:v>2017.1</c:v>
                      </c:pt>
                      <c:pt idx="29">
                        <c:v>2017.2</c:v>
                      </c:pt>
                      <c:pt idx="30">
                        <c:v>2017.3</c:v>
                      </c:pt>
                      <c:pt idx="31">
                        <c:v>2017.4</c:v>
                      </c:pt>
                      <c:pt idx="32">
                        <c:v>2018.1</c:v>
                      </c:pt>
                      <c:pt idx="33">
                        <c:v>2018.2</c:v>
                      </c:pt>
                      <c:pt idx="34">
                        <c:v>2018.3</c:v>
                      </c:pt>
                      <c:pt idx="35">
                        <c:v>2018.4</c:v>
                      </c:pt>
                      <c:pt idx="36">
                        <c:v>2019.1</c:v>
                      </c:pt>
                      <c:pt idx="37">
                        <c:v>2019.2</c:v>
                      </c:pt>
                      <c:pt idx="38">
                        <c:v>2019.3</c:v>
                      </c:pt>
                      <c:pt idx="39">
                        <c:v>2019.4</c:v>
                      </c:pt>
                      <c:pt idx="40">
                        <c:v>2020.1</c:v>
                      </c:pt>
                      <c:pt idx="41">
                        <c:v>2020.2</c:v>
                      </c:pt>
                      <c:pt idx="42">
                        <c:v>2020.3</c:v>
                      </c:pt>
                      <c:pt idx="43">
                        <c:v>2020.4</c:v>
                      </c:pt>
                      <c:pt idx="44">
                        <c:v>2021.1</c:v>
                      </c:pt>
                      <c:pt idx="45">
                        <c:v>2021.2</c:v>
                      </c:pt>
                      <c:pt idx="46">
                        <c:v>2021.3</c:v>
                      </c:pt>
                      <c:pt idx="47">
                        <c:v>2021.4</c:v>
                      </c:pt>
                      <c:pt idx="48">
                        <c:v>2022.1</c:v>
                      </c:pt>
                      <c:pt idx="49">
                        <c:v>2022.2</c:v>
                      </c:pt>
                      <c:pt idx="50">
                        <c:v>2022.3</c:v>
                      </c:pt>
                      <c:pt idx="51">
                        <c:v>2022.4</c:v>
                      </c:pt>
                      <c:pt idx="52">
                        <c:v>2023.1</c:v>
                      </c:pt>
                      <c:pt idx="53">
                        <c:v>2023.2</c:v>
                      </c:pt>
                      <c:pt idx="54">
                        <c:v>2023.3</c:v>
                      </c:pt>
                      <c:pt idx="55">
                        <c:v>2023.4</c:v>
                      </c:pt>
                      <c:pt idx="56">
                        <c:v>2024.1</c:v>
                      </c:pt>
                      <c:pt idx="57">
                        <c:v>2024.2</c:v>
                      </c:pt>
                      <c:pt idx="58">
                        <c:v>2024.3</c:v>
                      </c:pt>
                      <c:pt idx="59">
                        <c:v>2024.4</c:v>
                      </c:pt>
                      <c:pt idx="60">
                        <c:v>2025.1</c:v>
                      </c:pt>
                      <c:pt idx="61">
                        <c:v>2025.2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t.liniowy!$H$2:$H$63</c15:sqref>
                        </c15:formulaRef>
                      </c:ext>
                    </c:extLst>
                    <c:numCache>
                      <c:formatCode>#\ ##0.0</c:formatCode>
                      <c:ptCount val="62"/>
                      <c:pt idx="0">
                        <c:v>76943006.543169901</c:v>
                      </c:pt>
                      <c:pt idx="1">
                        <c:v>101033857.59325081</c:v>
                      </c:pt>
                      <c:pt idx="2">
                        <c:v>78558151.304116145</c:v>
                      </c:pt>
                      <c:pt idx="3">
                        <c:v>102310136.09065259</c:v>
                      </c:pt>
                      <c:pt idx="4">
                        <c:v>9104648.3555490095</c:v>
                      </c:pt>
                      <c:pt idx="5">
                        <c:v>30222887.342537187</c:v>
                      </c:pt>
                      <c:pt idx="6">
                        <c:v>26057740.913798168</c:v>
                      </c:pt>
                      <c:pt idx="7">
                        <c:v>15527713.723379243</c:v>
                      </c:pt>
                      <c:pt idx="8">
                        <c:v>1793548.5448774223</c:v>
                      </c:pt>
                      <c:pt idx="9">
                        <c:v>521730.81536489807</c:v>
                      </c:pt>
                      <c:pt idx="10">
                        <c:v>1388280.2220300608</c:v>
                      </c:pt>
                      <c:pt idx="11">
                        <c:v>1050208.3045270597</c:v>
                      </c:pt>
                      <c:pt idx="12">
                        <c:v>15617984.764502563</c:v>
                      </c:pt>
                      <c:pt idx="13">
                        <c:v>1161256.1036488197</c:v>
                      </c:pt>
                      <c:pt idx="14">
                        <c:v>28080.462179197173</c:v>
                      </c:pt>
                      <c:pt idx="15">
                        <c:v>337129.55258047854</c:v>
                      </c:pt>
                      <c:pt idx="16">
                        <c:v>23758653.368875969</c:v>
                      </c:pt>
                      <c:pt idx="17">
                        <c:v>6012506.2078795172</c:v>
                      </c:pt>
                      <c:pt idx="18">
                        <c:v>921019.40158703807</c:v>
                      </c:pt>
                      <c:pt idx="19">
                        <c:v>1754442.9857806701</c:v>
                      </c:pt>
                      <c:pt idx="20">
                        <c:v>26946586.961288262</c:v>
                      </c:pt>
                      <c:pt idx="21">
                        <c:v>7935863.8383008186</c:v>
                      </c:pt>
                      <c:pt idx="22">
                        <c:v>4077260.9386723242</c:v>
                      </c:pt>
                      <c:pt idx="23">
                        <c:v>2404916.0637951689</c:v>
                      </c:pt>
                      <c:pt idx="24">
                        <c:v>43211369.022565193</c:v>
                      </c:pt>
                      <c:pt idx="25">
                        <c:v>15668865.867623571</c:v>
                      </c:pt>
                      <c:pt idx="26">
                        <c:v>5060016.9926063856</c:v>
                      </c:pt>
                      <c:pt idx="27">
                        <c:v>8730278.5484651402</c:v>
                      </c:pt>
                      <c:pt idx="28">
                        <c:v>37924176.102899216</c:v>
                      </c:pt>
                      <c:pt idx="29">
                        <c:v>13812499.549613189</c:v>
                      </c:pt>
                      <c:pt idx="30">
                        <c:v>1107279.4150084076</c:v>
                      </c:pt>
                      <c:pt idx="31">
                        <c:v>11800803.607907163</c:v>
                      </c:pt>
                      <c:pt idx="32">
                        <c:v>41664263.591193959</c:v>
                      </c:pt>
                      <c:pt idx="33">
                        <c:v>11600443.795694791</c:v>
                      </c:pt>
                      <c:pt idx="34">
                        <c:v>908778.50381081377</c:v>
                      </c:pt>
                      <c:pt idx="35">
                        <c:v>9539172.4383468553</c:v>
                      </c:pt>
                      <c:pt idx="36">
                        <c:v>39555437.852783985</c:v>
                      </c:pt>
                      <c:pt idx="37">
                        <c:v>6396689.3649440119</c:v>
                      </c:pt>
                      <c:pt idx="38">
                        <c:v>144914.18177562885</c:v>
                      </c:pt>
                      <c:pt idx="39">
                        <c:v>7617491.6465287153</c:v>
                      </c:pt>
                      <c:pt idx="40">
                        <c:v>47844013.244328775</c:v>
                      </c:pt>
                      <c:pt idx="41">
                        <c:v>79794791.130413577</c:v>
                      </c:pt>
                      <c:pt idx="42">
                        <c:v>18905533.097949933</c:v>
                      </c:pt>
                      <c:pt idx="43">
                        <c:v>34682743.405357756</c:v>
                      </c:pt>
                      <c:pt idx="44">
                        <c:v>64772911.463939145</c:v>
                      </c:pt>
                      <c:pt idx="45">
                        <c:v>21342721.285256166</c:v>
                      </c:pt>
                      <c:pt idx="46">
                        <c:v>91642.642505237454</c:v>
                      </c:pt>
                      <c:pt idx="47">
                        <c:v>1783642.9617620131</c:v>
                      </c:pt>
                      <c:pt idx="48">
                        <c:v>11903102.313278172</c:v>
                      </c:pt>
                      <c:pt idx="49">
                        <c:v>752307.09839339717</c:v>
                      </c:pt>
                      <c:pt idx="50">
                        <c:v>39731591.65190044</c:v>
                      </c:pt>
                      <c:pt idx="51">
                        <c:v>12809554.064147295</c:v>
                      </c:pt>
                      <c:pt idx="52">
                        <c:v>7746.2157259484893</c:v>
                      </c:pt>
                      <c:pt idx="53">
                        <c:v>17421700.719895728</c:v>
                      </c:pt>
                      <c:pt idx="54">
                        <c:v>81529608.604564771</c:v>
                      </c:pt>
                      <c:pt idx="55">
                        <c:v>34937774.609555133</c:v>
                      </c:pt>
                      <c:pt idx="56">
                        <c:v>1722031.8552412759</c:v>
                      </c:pt>
                      <c:pt idx="57">
                        <c:v>40003168.272715218</c:v>
                      </c:pt>
                      <c:pt idx="58">
                        <c:v>127842583.46164887</c:v>
                      </c:pt>
                      <c:pt idx="59">
                        <c:v>65313764.016228981</c:v>
                      </c:pt>
                      <c:pt idx="60">
                        <c:v>8799747.3832936771</c:v>
                      </c:pt>
                      <c:pt idx="61">
                        <c:v>75474054.79718475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69A-4F35-9488-068592A01A80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t.liniowy!$I$1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t.liniowy!$A$2:$A$63</c15:sqref>
                        </c15:formulaRef>
                      </c:ext>
                    </c:extLst>
                    <c:numCache>
                      <c:formatCode>General</c:formatCode>
                      <c:ptCount val="62"/>
                      <c:pt idx="0">
                        <c:v>2010.1</c:v>
                      </c:pt>
                      <c:pt idx="1">
                        <c:v>2010.2</c:v>
                      </c:pt>
                      <c:pt idx="2">
                        <c:v>2010.3</c:v>
                      </c:pt>
                      <c:pt idx="3">
                        <c:v>2010.4</c:v>
                      </c:pt>
                      <c:pt idx="4">
                        <c:v>2011.1</c:v>
                      </c:pt>
                      <c:pt idx="5">
                        <c:v>2011.2</c:v>
                      </c:pt>
                      <c:pt idx="6">
                        <c:v>2011.3</c:v>
                      </c:pt>
                      <c:pt idx="7">
                        <c:v>2011.4</c:v>
                      </c:pt>
                      <c:pt idx="8">
                        <c:v>2012.1</c:v>
                      </c:pt>
                      <c:pt idx="9">
                        <c:v>2012.2</c:v>
                      </c:pt>
                      <c:pt idx="10">
                        <c:v>2012.3</c:v>
                      </c:pt>
                      <c:pt idx="11">
                        <c:v>2012.4</c:v>
                      </c:pt>
                      <c:pt idx="12">
                        <c:v>2013.1</c:v>
                      </c:pt>
                      <c:pt idx="13">
                        <c:v>2013.2</c:v>
                      </c:pt>
                      <c:pt idx="14">
                        <c:v>2013.3</c:v>
                      </c:pt>
                      <c:pt idx="15">
                        <c:v>2013.4</c:v>
                      </c:pt>
                      <c:pt idx="16">
                        <c:v>2014.1</c:v>
                      </c:pt>
                      <c:pt idx="17">
                        <c:v>2014.2</c:v>
                      </c:pt>
                      <c:pt idx="18">
                        <c:v>2014.3</c:v>
                      </c:pt>
                      <c:pt idx="19">
                        <c:v>2014.4</c:v>
                      </c:pt>
                      <c:pt idx="20">
                        <c:v>2015.1</c:v>
                      </c:pt>
                      <c:pt idx="21">
                        <c:v>2015.2</c:v>
                      </c:pt>
                      <c:pt idx="22">
                        <c:v>2015.3</c:v>
                      </c:pt>
                      <c:pt idx="23">
                        <c:v>2015.4</c:v>
                      </c:pt>
                      <c:pt idx="24">
                        <c:v>2016.1</c:v>
                      </c:pt>
                      <c:pt idx="25">
                        <c:v>2016.2</c:v>
                      </c:pt>
                      <c:pt idx="26">
                        <c:v>2016.3</c:v>
                      </c:pt>
                      <c:pt idx="27">
                        <c:v>2016.4</c:v>
                      </c:pt>
                      <c:pt idx="28">
                        <c:v>2017.1</c:v>
                      </c:pt>
                      <c:pt idx="29">
                        <c:v>2017.2</c:v>
                      </c:pt>
                      <c:pt idx="30">
                        <c:v>2017.3</c:v>
                      </c:pt>
                      <c:pt idx="31">
                        <c:v>2017.4</c:v>
                      </c:pt>
                      <c:pt idx="32">
                        <c:v>2018.1</c:v>
                      </c:pt>
                      <c:pt idx="33">
                        <c:v>2018.2</c:v>
                      </c:pt>
                      <c:pt idx="34">
                        <c:v>2018.3</c:v>
                      </c:pt>
                      <c:pt idx="35">
                        <c:v>2018.4</c:v>
                      </c:pt>
                      <c:pt idx="36">
                        <c:v>2019.1</c:v>
                      </c:pt>
                      <c:pt idx="37">
                        <c:v>2019.2</c:v>
                      </c:pt>
                      <c:pt idx="38">
                        <c:v>2019.3</c:v>
                      </c:pt>
                      <c:pt idx="39">
                        <c:v>2019.4</c:v>
                      </c:pt>
                      <c:pt idx="40">
                        <c:v>2020.1</c:v>
                      </c:pt>
                      <c:pt idx="41">
                        <c:v>2020.2</c:v>
                      </c:pt>
                      <c:pt idx="42">
                        <c:v>2020.3</c:v>
                      </c:pt>
                      <c:pt idx="43">
                        <c:v>2020.4</c:v>
                      </c:pt>
                      <c:pt idx="44">
                        <c:v>2021.1</c:v>
                      </c:pt>
                      <c:pt idx="45">
                        <c:v>2021.2</c:v>
                      </c:pt>
                      <c:pt idx="46">
                        <c:v>2021.3</c:v>
                      </c:pt>
                      <c:pt idx="47">
                        <c:v>2021.4</c:v>
                      </c:pt>
                      <c:pt idx="48">
                        <c:v>2022.1</c:v>
                      </c:pt>
                      <c:pt idx="49">
                        <c:v>2022.2</c:v>
                      </c:pt>
                      <c:pt idx="50">
                        <c:v>2022.3</c:v>
                      </c:pt>
                      <c:pt idx="51">
                        <c:v>2022.4</c:v>
                      </c:pt>
                      <c:pt idx="52">
                        <c:v>2023.1</c:v>
                      </c:pt>
                      <c:pt idx="53">
                        <c:v>2023.2</c:v>
                      </c:pt>
                      <c:pt idx="54">
                        <c:v>2023.3</c:v>
                      </c:pt>
                      <c:pt idx="55">
                        <c:v>2023.4</c:v>
                      </c:pt>
                      <c:pt idx="56">
                        <c:v>2024.1</c:v>
                      </c:pt>
                      <c:pt idx="57">
                        <c:v>2024.2</c:v>
                      </c:pt>
                      <c:pt idx="58">
                        <c:v>2024.3</c:v>
                      </c:pt>
                      <c:pt idx="59">
                        <c:v>2024.4</c:v>
                      </c:pt>
                      <c:pt idx="60">
                        <c:v>2025.1</c:v>
                      </c:pt>
                      <c:pt idx="61">
                        <c:v>2025.2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t.liniowy!$I$2:$I$63</c15:sqref>
                        </c15:formulaRef>
                      </c:ext>
                    </c:extLst>
                    <c:numCache>
                      <c:formatCode>#\ ##0.0</c:formatCode>
                      <c:ptCount val="62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669A-4F35-9488-068592A01A80}"/>
                  </c:ext>
                </c:extLst>
              </c15:ser>
            </c15:filteredLineSeries>
          </c:ext>
        </c:extLst>
      </c:lineChart>
      <c:catAx>
        <c:axId val="818987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18985855"/>
        <c:crosses val="autoZero"/>
        <c:auto val="0"/>
        <c:lblAlgn val="ctr"/>
        <c:lblOffset val="500"/>
        <c:tickLblSkip val="1"/>
        <c:noMultiLvlLbl val="0"/>
      </c:catAx>
      <c:valAx>
        <c:axId val="81898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18987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t.kwadratowy!$B$1</c:f>
              <c:strCache>
                <c:ptCount val="1"/>
                <c:pt idx="0">
                  <c:v>GVA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t.kwadratowy!$A$2:$A$63</c:f>
              <c:numCache>
                <c:formatCode>General</c:formatCode>
                <c:ptCount val="62"/>
                <c:pt idx="0">
                  <c:v>2010.1</c:v>
                </c:pt>
                <c:pt idx="1">
                  <c:v>2010.2</c:v>
                </c:pt>
                <c:pt idx="2">
                  <c:v>2010.3</c:v>
                </c:pt>
                <c:pt idx="3">
                  <c:v>2010.4</c:v>
                </c:pt>
                <c:pt idx="4">
                  <c:v>2011.1</c:v>
                </c:pt>
                <c:pt idx="5">
                  <c:v>2011.2</c:v>
                </c:pt>
                <c:pt idx="6">
                  <c:v>2011.3</c:v>
                </c:pt>
                <c:pt idx="7">
                  <c:v>2011.4</c:v>
                </c:pt>
                <c:pt idx="8">
                  <c:v>2012.1</c:v>
                </c:pt>
                <c:pt idx="9">
                  <c:v>2012.2</c:v>
                </c:pt>
                <c:pt idx="10">
                  <c:v>2012.3</c:v>
                </c:pt>
                <c:pt idx="11">
                  <c:v>2012.4</c:v>
                </c:pt>
                <c:pt idx="12">
                  <c:v>2013.1</c:v>
                </c:pt>
                <c:pt idx="13">
                  <c:v>2013.2</c:v>
                </c:pt>
                <c:pt idx="14">
                  <c:v>2013.3</c:v>
                </c:pt>
                <c:pt idx="15">
                  <c:v>2013.4</c:v>
                </c:pt>
                <c:pt idx="16">
                  <c:v>2014.1</c:v>
                </c:pt>
                <c:pt idx="17">
                  <c:v>2014.2</c:v>
                </c:pt>
                <c:pt idx="18">
                  <c:v>2014.3</c:v>
                </c:pt>
                <c:pt idx="19">
                  <c:v>2014.4</c:v>
                </c:pt>
                <c:pt idx="20">
                  <c:v>2015.1</c:v>
                </c:pt>
                <c:pt idx="21">
                  <c:v>2015.2</c:v>
                </c:pt>
                <c:pt idx="22">
                  <c:v>2015.3</c:v>
                </c:pt>
                <c:pt idx="23">
                  <c:v>2015.4</c:v>
                </c:pt>
                <c:pt idx="24">
                  <c:v>2016.1</c:v>
                </c:pt>
                <c:pt idx="25">
                  <c:v>2016.2</c:v>
                </c:pt>
                <c:pt idx="26">
                  <c:v>2016.3</c:v>
                </c:pt>
                <c:pt idx="27">
                  <c:v>2016.4</c:v>
                </c:pt>
                <c:pt idx="28">
                  <c:v>2017.1</c:v>
                </c:pt>
                <c:pt idx="29">
                  <c:v>2017.2</c:v>
                </c:pt>
                <c:pt idx="30">
                  <c:v>2017.3</c:v>
                </c:pt>
                <c:pt idx="31">
                  <c:v>2017.4</c:v>
                </c:pt>
                <c:pt idx="32">
                  <c:v>2018.1</c:v>
                </c:pt>
                <c:pt idx="33">
                  <c:v>2018.2</c:v>
                </c:pt>
                <c:pt idx="34">
                  <c:v>2018.3</c:v>
                </c:pt>
                <c:pt idx="35">
                  <c:v>2018.4</c:v>
                </c:pt>
                <c:pt idx="36">
                  <c:v>2019.1</c:v>
                </c:pt>
                <c:pt idx="37">
                  <c:v>2019.2</c:v>
                </c:pt>
                <c:pt idx="38">
                  <c:v>2019.3</c:v>
                </c:pt>
                <c:pt idx="39">
                  <c:v>2019.4</c:v>
                </c:pt>
                <c:pt idx="40">
                  <c:v>2020.1</c:v>
                </c:pt>
                <c:pt idx="41">
                  <c:v>2020.2</c:v>
                </c:pt>
                <c:pt idx="42">
                  <c:v>2020.3</c:v>
                </c:pt>
                <c:pt idx="43">
                  <c:v>2020.4</c:v>
                </c:pt>
                <c:pt idx="44">
                  <c:v>2021.1</c:v>
                </c:pt>
                <c:pt idx="45">
                  <c:v>2021.2</c:v>
                </c:pt>
                <c:pt idx="46">
                  <c:v>2021.3</c:v>
                </c:pt>
                <c:pt idx="47">
                  <c:v>2021.4</c:v>
                </c:pt>
                <c:pt idx="48">
                  <c:v>2022.1</c:v>
                </c:pt>
                <c:pt idx="49">
                  <c:v>2022.2</c:v>
                </c:pt>
                <c:pt idx="50">
                  <c:v>2022.3</c:v>
                </c:pt>
                <c:pt idx="51">
                  <c:v>2022.4</c:v>
                </c:pt>
                <c:pt idx="52">
                  <c:v>2023.1</c:v>
                </c:pt>
                <c:pt idx="53">
                  <c:v>2023.2</c:v>
                </c:pt>
                <c:pt idx="54">
                  <c:v>2023.3</c:v>
                </c:pt>
                <c:pt idx="55">
                  <c:v>2023.4</c:v>
                </c:pt>
                <c:pt idx="56">
                  <c:v>2024.1</c:v>
                </c:pt>
                <c:pt idx="57">
                  <c:v>2024.2</c:v>
                </c:pt>
                <c:pt idx="58">
                  <c:v>2024.3</c:v>
                </c:pt>
                <c:pt idx="59">
                  <c:v>2024.4</c:v>
                </c:pt>
                <c:pt idx="60">
                  <c:v>2025.1</c:v>
                </c:pt>
                <c:pt idx="61">
                  <c:v>2025.2</c:v>
                </c:pt>
              </c:numCache>
            </c:numRef>
          </c:cat>
          <c:val>
            <c:numRef>
              <c:f>t.kwadratowy!$B$2:$B$63</c:f>
              <c:numCache>
                <c:formatCode>#\ ##0.0</c:formatCode>
                <c:ptCount val="62"/>
                <c:pt idx="0">
                  <c:v>48489.7</c:v>
                </c:pt>
                <c:pt idx="1">
                  <c:v>49856.6</c:v>
                </c:pt>
                <c:pt idx="2">
                  <c:v>48755.4</c:v>
                </c:pt>
                <c:pt idx="3">
                  <c:v>50094</c:v>
                </c:pt>
                <c:pt idx="4">
                  <c:v>43083.6</c:v>
                </c:pt>
                <c:pt idx="5">
                  <c:v>45650.8</c:v>
                </c:pt>
                <c:pt idx="6">
                  <c:v>45345</c:v>
                </c:pt>
                <c:pt idx="7">
                  <c:v>44267.9</c:v>
                </c:pt>
                <c:pt idx="8">
                  <c:v>39075.199999999997</c:v>
                </c:pt>
                <c:pt idx="9">
                  <c:v>41223.800000000003</c:v>
                </c:pt>
                <c:pt idx="10">
                  <c:v>41766.800000000003</c:v>
                </c:pt>
                <c:pt idx="11">
                  <c:v>41700.400000000001</c:v>
                </c:pt>
                <c:pt idx="12">
                  <c:v>36810.699999999997</c:v>
                </c:pt>
                <c:pt idx="13">
                  <c:v>39772.1</c:v>
                </c:pt>
                <c:pt idx="14">
                  <c:v>40769.199999999997</c:v>
                </c:pt>
                <c:pt idx="15">
                  <c:v>40443.199999999997</c:v>
                </c:pt>
                <c:pt idx="16">
                  <c:v>36236.6</c:v>
                </c:pt>
                <c:pt idx="17">
                  <c:v>38745.9</c:v>
                </c:pt>
                <c:pt idx="18">
                  <c:v>40325.300000000003</c:v>
                </c:pt>
                <c:pt idx="19">
                  <c:v>40047.5</c:v>
                </c:pt>
                <c:pt idx="20">
                  <c:v>36268.1</c:v>
                </c:pt>
                <c:pt idx="21">
                  <c:v>38729.1</c:v>
                </c:pt>
                <c:pt idx="22">
                  <c:v>39614</c:v>
                </c:pt>
                <c:pt idx="23">
                  <c:v>40169.5</c:v>
                </c:pt>
                <c:pt idx="24">
                  <c:v>35233.800000000003</c:v>
                </c:pt>
                <c:pt idx="25">
                  <c:v>37936</c:v>
                </c:pt>
                <c:pt idx="26">
                  <c:v>39732</c:v>
                </c:pt>
                <c:pt idx="27">
                  <c:v>39113.800000000003</c:v>
                </c:pt>
                <c:pt idx="28">
                  <c:v>35997.300000000003</c:v>
                </c:pt>
                <c:pt idx="29">
                  <c:v>38526.1</c:v>
                </c:pt>
                <c:pt idx="30">
                  <c:v>41277.4</c:v>
                </c:pt>
                <c:pt idx="31">
                  <c:v>38981.5</c:v>
                </c:pt>
                <c:pt idx="32">
                  <c:v>36049</c:v>
                </c:pt>
                <c:pt idx="33">
                  <c:v>39184.9</c:v>
                </c:pt>
                <c:pt idx="34">
                  <c:v>41724.6</c:v>
                </c:pt>
                <c:pt idx="35">
                  <c:v>39676.400000000001</c:v>
                </c:pt>
                <c:pt idx="36">
                  <c:v>36562.699999999997</c:v>
                </c:pt>
                <c:pt idx="37">
                  <c:v>40409.9</c:v>
                </c:pt>
                <c:pt idx="38">
                  <c:v>43406.8</c:v>
                </c:pt>
                <c:pt idx="39">
                  <c:v>40353.199999999997</c:v>
                </c:pt>
                <c:pt idx="40">
                  <c:v>36283.300000000003</c:v>
                </c:pt>
                <c:pt idx="41">
                  <c:v>34354.5</c:v>
                </c:pt>
                <c:pt idx="42">
                  <c:v>39026.300000000003</c:v>
                </c:pt>
                <c:pt idx="43">
                  <c:v>37572.199999999997</c:v>
                </c:pt>
                <c:pt idx="44">
                  <c:v>35500.300000000003</c:v>
                </c:pt>
                <c:pt idx="45">
                  <c:v>39015.699999999997</c:v>
                </c:pt>
                <c:pt idx="46">
                  <c:v>44025.3</c:v>
                </c:pt>
                <c:pt idx="47">
                  <c:v>42474.1</c:v>
                </c:pt>
                <c:pt idx="48">
                  <c:v>40446.6</c:v>
                </c:pt>
                <c:pt idx="49">
                  <c:v>44851.1</c:v>
                </c:pt>
                <c:pt idx="50">
                  <c:v>50374.1</c:v>
                </c:pt>
                <c:pt idx="51">
                  <c:v>47736.9</c:v>
                </c:pt>
                <c:pt idx="52">
                  <c:v>44156.9</c:v>
                </c:pt>
                <c:pt idx="53">
                  <c:v>48505.9</c:v>
                </c:pt>
                <c:pt idx="54">
                  <c:v>53448.4</c:v>
                </c:pt>
                <c:pt idx="55">
                  <c:v>50416.9</c:v>
                </c:pt>
                <c:pt idx="56">
                  <c:v>45905.4</c:v>
                </c:pt>
                <c:pt idx="57">
                  <c:v>51005</c:v>
                </c:pt>
                <c:pt idx="58">
                  <c:v>56074</c:v>
                </c:pt>
                <c:pt idx="59">
                  <c:v>52936</c:v>
                </c:pt>
                <c:pt idx="60">
                  <c:v>47907.8</c:v>
                </c:pt>
                <c:pt idx="61">
                  <c:v>53716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53-4D70-B3C0-5E778530E199}"/>
            </c:ext>
          </c:extLst>
        </c:ser>
        <c:ser>
          <c:idx val="5"/>
          <c:order val="5"/>
          <c:tx>
            <c:strRef>
              <c:f>t.kwadratowy!$G$1</c:f>
              <c:strCache>
                <c:ptCount val="1"/>
                <c:pt idx="0">
                  <c:v>y^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t.kwadratowy!$A$2:$A$63</c:f>
              <c:numCache>
                <c:formatCode>General</c:formatCode>
                <c:ptCount val="62"/>
                <c:pt idx="0">
                  <c:v>2010.1</c:v>
                </c:pt>
                <c:pt idx="1">
                  <c:v>2010.2</c:v>
                </c:pt>
                <c:pt idx="2">
                  <c:v>2010.3</c:v>
                </c:pt>
                <c:pt idx="3">
                  <c:v>2010.4</c:v>
                </c:pt>
                <c:pt idx="4">
                  <c:v>2011.1</c:v>
                </c:pt>
                <c:pt idx="5">
                  <c:v>2011.2</c:v>
                </c:pt>
                <c:pt idx="6">
                  <c:v>2011.3</c:v>
                </c:pt>
                <c:pt idx="7">
                  <c:v>2011.4</c:v>
                </c:pt>
                <c:pt idx="8">
                  <c:v>2012.1</c:v>
                </c:pt>
                <c:pt idx="9">
                  <c:v>2012.2</c:v>
                </c:pt>
                <c:pt idx="10">
                  <c:v>2012.3</c:v>
                </c:pt>
                <c:pt idx="11">
                  <c:v>2012.4</c:v>
                </c:pt>
                <c:pt idx="12">
                  <c:v>2013.1</c:v>
                </c:pt>
                <c:pt idx="13">
                  <c:v>2013.2</c:v>
                </c:pt>
                <c:pt idx="14">
                  <c:v>2013.3</c:v>
                </c:pt>
                <c:pt idx="15">
                  <c:v>2013.4</c:v>
                </c:pt>
                <c:pt idx="16">
                  <c:v>2014.1</c:v>
                </c:pt>
                <c:pt idx="17">
                  <c:v>2014.2</c:v>
                </c:pt>
                <c:pt idx="18">
                  <c:v>2014.3</c:v>
                </c:pt>
                <c:pt idx="19">
                  <c:v>2014.4</c:v>
                </c:pt>
                <c:pt idx="20">
                  <c:v>2015.1</c:v>
                </c:pt>
                <c:pt idx="21">
                  <c:v>2015.2</c:v>
                </c:pt>
                <c:pt idx="22">
                  <c:v>2015.3</c:v>
                </c:pt>
                <c:pt idx="23">
                  <c:v>2015.4</c:v>
                </c:pt>
                <c:pt idx="24">
                  <c:v>2016.1</c:v>
                </c:pt>
                <c:pt idx="25">
                  <c:v>2016.2</c:v>
                </c:pt>
                <c:pt idx="26">
                  <c:v>2016.3</c:v>
                </c:pt>
                <c:pt idx="27">
                  <c:v>2016.4</c:v>
                </c:pt>
                <c:pt idx="28">
                  <c:v>2017.1</c:v>
                </c:pt>
                <c:pt idx="29">
                  <c:v>2017.2</c:v>
                </c:pt>
                <c:pt idx="30">
                  <c:v>2017.3</c:v>
                </c:pt>
                <c:pt idx="31">
                  <c:v>2017.4</c:v>
                </c:pt>
                <c:pt idx="32">
                  <c:v>2018.1</c:v>
                </c:pt>
                <c:pt idx="33">
                  <c:v>2018.2</c:v>
                </c:pt>
                <c:pt idx="34">
                  <c:v>2018.3</c:v>
                </c:pt>
                <c:pt idx="35">
                  <c:v>2018.4</c:v>
                </c:pt>
                <c:pt idx="36">
                  <c:v>2019.1</c:v>
                </c:pt>
                <c:pt idx="37">
                  <c:v>2019.2</c:v>
                </c:pt>
                <c:pt idx="38">
                  <c:v>2019.3</c:v>
                </c:pt>
                <c:pt idx="39">
                  <c:v>2019.4</c:v>
                </c:pt>
                <c:pt idx="40">
                  <c:v>2020.1</c:v>
                </c:pt>
                <c:pt idx="41">
                  <c:v>2020.2</c:v>
                </c:pt>
                <c:pt idx="42">
                  <c:v>2020.3</c:v>
                </c:pt>
                <c:pt idx="43">
                  <c:v>2020.4</c:v>
                </c:pt>
                <c:pt idx="44">
                  <c:v>2021.1</c:v>
                </c:pt>
                <c:pt idx="45">
                  <c:v>2021.2</c:v>
                </c:pt>
                <c:pt idx="46">
                  <c:v>2021.3</c:v>
                </c:pt>
                <c:pt idx="47">
                  <c:v>2021.4</c:v>
                </c:pt>
                <c:pt idx="48">
                  <c:v>2022.1</c:v>
                </c:pt>
                <c:pt idx="49">
                  <c:v>2022.2</c:v>
                </c:pt>
                <c:pt idx="50">
                  <c:v>2022.3</c:v>
                </c:pt>
                <c:pt idx="51">
                  <c:v>2022.4</c:v>
                </c:pt>
                <c:pt idx="52">
                  <c:v>2023.1</c:v>
                </c:pt>
                <c:pt idx="53">
                  <c:v>2023.2</c:v>
                </c:pt>
                <c:pt idx="54">
                  <c:v>2023.3</c:v>
                </c:pt>
                <c:pt idx="55">
                  <c:v>2023.4</c:v>
                </c:pt>
                <c:pt idx="56">
                  <c:v>2024.1</c:v>
                </c:pt>
                <c:pt idx="57">
                  <c:v>2024.2</c:v>
                </c:pt>
                <c:pt idx="58">
                  <c:v>2024.3</c:v>
                </c:pt>
                <c:pt idx="59">
                  <c:v>2024.4</c:v>
                </c:pt>
                <c:pt idx="60">
                  <c:v>2025.1</c:v>
                </c:pt>
                <c:pt idx="61">
                  <c:v>2025.2</c:v>
                </c:pt>
              </c:numCache>
            </c:numRef>
          </c:cat>
          <c:val>
            <c:numRef>
              <c:f>t.kwadratowy!$G$2:$G$63</c:f>
              <c:numCache>
                <c:formatCode>0.0</c:formatCode>
                <c:ptCount val="62"/>
                <c:pt idx="0">
                  <c:v>48884.396303762638</c:v>
                </c:pt>
                <c:pt idx="1">
                  <c:v>48069.838275445574</c:v>
                </c:pt>
                <c:pt idx="2">
                  <c:v>47285.334058887209</c:v>
                </c:pt>
                <c:pt idx="3">
                  <c:v>46530.883654087556</c:v>
                </c:pt>
                <c:pt idx="4">
                  <c:v>45806.48706104661</c:v>
                </c:pt>
                <c:pt idx="5">
                  <c:v>45112.144279764369</c:v>
                </c:pt>
                <c:pt idx="6">
                  <c:v>44447.855310240833</c:v>
                </c:pt>
                <c:pt idx="7">
                  <c:v>43813.620152476004</c:v>
                </c:pt>
                <c:pt idx="8">
                  <c:v>43209.43880646988</c:v>
                </c:pt>
                <c:pt idx="9">
                  <c:v>42635.311272222461</c:v>
                </c:pt>
                <c:pt idx="10">
                  <c:v>42091.237549733749</c:v>
                </c:pt>
                <c:pt idx="11">
                  <c:v>41577.217639003749</c:v>
                </c:pt>
                <c:pt idx="12">
                  <c:v>41093.251540032448</c:v>
                </c:pt>
                <c:pt idx="13">
                  <c:v>40639.33925281986</c:v>
                </c:pt>
                <c:pt idx="14">
                  <c:v>40215.48077736597</c:v>
                </c:pt>
                <c:pt idx="15">
                  <c:v>39821.676113670794</c:v>
                </c:pt>
                <c:pt idx="16">
                  <c:v>39457.925261734315</c:v>
                </c:pt>
                <c:pt idx="17">
                  <c:v>39124.22822155655</c:v>
                </c:pt>
                <c:pt idx="18">
                  <c:v>38820.584993137483</c:v>
                </c:pt>
                <c:pt idx="19">
                  <c:v>38546.995576477129</c:v>
                </c:pt>
                <c:pt idx="20">
                  <c:v>38303.459971575481</c:v>
                </c:pt>
                <c:pt idx="21">
                  <c:v>38089.978178432539</c:v>
                </c:pt>
                <c:pt idx="22">
                  <c:v>37906.550197048302</c:v>
                </c:pt>
                <c:pt idx="23">
                  <c:v>37753.176027422771</c:v>
                </c:pt>
                <c:pt idx="24">
                  <c:v>37629.855669555945</c:v>
                </c:pt>
                <c:pt idx="25">
                  <c:v>37536.589123447826</c:v>
                </c:pt>
                <c:pt idx="26">
                  <c:v>37473.376389098412</c:v>
                </c:pt>
                <c:pt idx="27">
                  <c:v>37440.217466507711</c:v>
                </c:pt>
                <c:pt idx="28">
                  <c:v>37437.112355675708</c:v>
                </c:pt>
                <c:pt idx="29">
                  <c:v>37464.061056602412</c:v>
                </c:pt>
                <c:pt idx="30">
                  <c:v>37521.063569287828</c:v>
                </c:pt>
                <c:pt idx="31">
                  <c:v>37608.119893731942</c:v>
                </c:pt>
                <c:pt idx="32">
                  <c:v>37725.23002993477</c:v>
                </c:pt>
                <c:pt idx="33">
                  <c:v>37872.393977896303</c:v>
                </c:pt>
                <c:pt idx="34">
                  <c:v>38049.611737616535</c:v>
                </c:pt>
                <c:pt idx="35">
                  <c:v>38256.883309095487</c:v>
                </c:pt>
                <c:pt idx="36">
                  <c:v>38494.20869233313</c:v>
                </c:pt>
                <c:pt idx="37">
                  <c:v>38761.587887329486</c:v>
                </c:pt>
                <c:pt idx="38">
                  <c:v>39059.020894084548</c:v>
                </c:pt>
                <c:pt idx="39">
                  <c:v>39386.507712598315</c:v>
                </c:pt>
                <c:pt idx="40">
                  <c:v>39744.048342870788</c:v>
                </c:pt>
                <c:pt idx="41">
                  <c:v>40131.642784901967</c:v>
                </c:pt>
                <c:pt idx="42">
                  <c:v>40549.291038691852</c:v>
                </c:pt>
                <c:pt idx="43">
                  <c:v>40996.99310424045</c:v>
                </c:pt>
                <c:pt idx="44">
                  <c:v>41474.748981547746</c:v>
                </c:pt>
                <c:pt idx="45">
                  <c:v>41982.558670613755</c:v>
                </c:pt>
                <c:pt idx="46">
                  <c:v>42520.422171438462</c:v>
                </c:pt>
                <c:pt idx="47">
                  <c:v>43088.339484021883</c:v>
                </c:pt>
                <c:pt idx="48">
                  <c:v>43686.310608364001</c:v>
                </c:pt>
                <c:pt idx="49">
                  <c:v>44314.335544464833</c:v>
                </c:pt>
                <c:pt idx="50">
                  <c:v>44972.414292324363</c:v>
                </c:pt>
                <c:pt idx="51">
                  <c:v>45660.546851942607</c:v>
                </c:pt>
                <c:pt idx="52">
                  <c:v>46378.733223319556</c:v>
                </c:pt>
                <c:pt idx="53">
                  <c:v>47126.97340645521</c:v>
                </c:pt>
                <c:pt idx="54">
                  <c:v>47905.267401349571</c:v>
                </c:pt>
                <c:pt idx="55">
                  <c:v>48713.615208002637</c:v>
                </c:pt>
                <c:pt idx="56">
                  <c:v>49552.016826414409</c:v>
                </c:pt>
                <c:pt idx="57">
                  <c:v>50420.472256584886</c:v>
                </c:pt>
                <c:pt idx="58">
                  <c:v>51318.981498514069</c:v>
                </c:pt>
                <c:pt idx="59">
                  <c:v>52247.544552201965</c:v>
                </c:pt>
                <c:pt idx="60">
                  <c:v>53206.16141764856</c:v>
                </c:pt>
                <c:pt idx="61">
                  <c:v>54194.832094853868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D53-4D70-B3C0-5E778530E199}"/>
            </c:ext>
          </c:extLst>
        </c:ser>
        <c:ser>
          <c:idx val="8"/>
          <c:order val="8"/>
          <c:tx>
            <c:strRef>
              <c:f>t.kwadratowy!$J$1</c:f>
              <c:strCache>
                <c:ptCount val="1"/>
                <c:pt idx="0">
                  <c:v>Przyrost kwartalny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t.kwadratowy!$A$2:$A$63</c:f>
              <c:numCache>
                <c:formatCode>General</c:formatCode>
                <c:ptCount val="62"/>
                <c:pt idx="0">
                  <c:v>2010.1</c:v>
                </c:pt>
                <c:pt idx="1">
                  <c:v>2010.2</c:v>
                </c:pt>
                <c:pt idx="2">
                  <c:v>2010.3</c:v>
                </c:pt>
                <c:pt idx="3">
                  <c:v>2010.4</c:v>
                </c:pt>
                <c:pt idx="4">
                  <c:v>2011.1</c:v>
                </c:pt>
                <c:pt idx="5">
                  <c:v>2011.2</c:v>
                </c:pt>
                <c:pt idx="6">
                  <c:v>2011.3</c:v>
                </c:pt>
                <c:pt idx="7">
                  <c:v>2011.4</c:v>
                </c:pt>
                <c:pt idx="8">
                  <c:v>2012.1</c:v>
                </c:pt>
                <c:pt idx="9">
                  <c:v>2012.2</c:v>
                </c:pt>
                <c:pt idx="10">
                  <c:v>2012.3</c:v>
                </c:pt>
                <c:pt idx="11">
                  <c:v>2012.4</c:v>
                </c:pt>
                <c:pt idx="12">
                  <c:v>2013.1</c:v>
                </c:pt>
                <c:pt idx="13">
                  <c:v>2013.2</c:v>
                </c:pt>
                <c:pt idx="14">
                  <c:v>2013.3</c:v>
                </c:pt>
                <c:pt idx="15">
                  <c:v>2013.4</c:v>
                </c:pt>
                <c:pt idx="16">
                  <c:v>2014.1</c:v>
                </c:pt>
                <c:pt idx="17">
                  <c:v>2014.2</c:v>
                </c:pt>
                <c:pt idx="18">
                  <c:v>2014.3</c:v>
                </c:pt>
                <c:pt idx="19">
                  <c:v>2014.4</c:v>
                </c:pt>
                <c:pt idx="20">
                  <c:v>2015.1</c:v>
                </c:pt>
                <c:pt idx="21">
                  <c:v>2015.2</c:v>
                </c:pt>
                <c:pt idx="22">
                  <c:v>2015.3</c:v>
                </c:pt>
                <c:pt idx="23">
                  <c:v>2015.4</c:v>
                </c:pt>
                <c:pt idx="24">
                  <c:v>2016.1</c:v>
                </c:pt>
                <c:pt idx="25">
                  <c:v>2016.2</c:v>
                </c:pt>
                <c:pt idx="26">
                  <c:v>2016.3</c:v>
                </c:pt>
                <c:pt idx="27">
                  <c:v>2016.4</c:v>
                </c:pt>
                <c:pt idx="28">
                  <c:v>2017.1</c:v>
                </c:pt>
                <c:pt idx="29">
                  <c:v>2017.2</c:v>
                </c:pt>
                <c:pt idx="30">
                  <c:v>2017.3</c:v>
                </c:pt>
                <c:pt idx="31">
                  <c:v>2017.4</c:v>
                </c:pt>
                <c:pt idx="32">
                  <c:v>2018.1</c:v>
                </c:pt>
                <c:pt idx="33">
                  <c:v>2018.2</c:v>
                </c:pt>
                <c:pt idx="34">
                  <c:v>2018.3</c:v>
                </c:pt>
                <c:pt idx="35">
                  <c:v>2018.4</c:v>
                </c:pt>
                <c:pt idx="36">
                  <c:v>2019.1</c:v>
                </c:pt>
                <c:pt idx="37">
                  <c:v>2019.2</c:v>
                </c:pt>
                <c:pt idx="38">
                  <c:v>2019.3</c:v>
                </c:pt>
                <c:pt idx="39">
                  <c:v>2019.4</c:v>
                </c:pt>
                <c:pt idx="40">
                  <c:v>2020.1</c:v>
                </c:pt>
                <c:pt idx="41">
                  <c:v>2020.2</c:v>
                </c:pt>
                <c:pt idx="42">
                  <c:v>2020.3</c:v>
                </c:pt>
                <c:pt idx="43">
                  <c:v>2020.4</c:v>
                </c:pt>
                <c:pt idx="44">
                  <c:v>2021.1</c:v>
                </c:pt>
                <c:pt idx="45">
                  <c:v>2021.2</c:v>
                </c:pt>
                <c:pt idx="46">
                  <c:v>2021.3</c:v>
                </c:pt>
                <c:pt idx="47">
                  <c:v>2021.4</c:v>
                </c:pt>
                <c:pt idx="48">
                  <c:v>2022.1</c:v>
                </c:pt>
                <c:pt idx="49">
                  <c:v>2022.2</c:v>
                </c:pt>
                <c:pt idx="50">
                  <c:v>2022.3</c:v>
                </c:pt>
                <c:pt idx="51">
                  <c:v>2022.4</c:v>
                </c:pt>
                <c:pt idx="52">
                  <c:v>2023.1</c:v>
                </c:pt>
                <c:pt idx="53">
                  <c:v>2023.2</c:v>
                </c:pt>
                <c:pt idx="54">
                  <c:v>2023.3</c:v>
                </c:pt>
                <c:pt idx="55">
                  <c:v>2023.4</c:v>
                </c:pt>
                <c:pt idx="56">
                  <c:v>2024.1</c:v>
                </c:pt>
                <c:pt idx="57">
                  <c:v>2024.2</c:v>
                </c:pt>
                <c:pt idx="58">
                  <c:v>2024.3</c:v>
                </c:pt>
                <c:pt idx="59">
                  <c:v>2024.4</c:v>
                </c:pt>
                <c:pt idx="60">
                  <c:v>2025.1</c:v>
                </c:pt>
                <c:pt idx="61">
                  <c:v>2025.2</c:v>
                </c:pt>
              </c:numCache>
            </c:numRef>
          </c:cat>
          <c:val>
            <c:numRef>
              <c:f>t.kwadratowy!$J$2:$J$63</c:f>
              <c:numCache>
                <c:formatCode>General</c:formatCode>
                <c:ptCount val="62"/>
                <c:pt idx="1">
                  <c:v>1366.9000000000015</c:v>
                </c:pt>
                <c:pt idx="2">
                  <c:v>-1101.1999999999971</c:v>
                </c:pt>
                <c:pt idx="3">
                  <c:v>1338.5999999999985</c:v>
                </c:pt>
                <c:pt idx="4">
                  <c:v>-7010.4000000000015</c:v>
                </c:pt>
                <c:pt idx="5">
                  <c:v>2567.2000000000044</c:v>
                </c:pt>
                <c:pt idx="6">
                  <c:v>-305.80000000000291</c:v>
                </c:pt>
                <c:pt idx="7">
                  <c:v>-1077.0999999999985</c:v>
                </c:pt>
                <c:pt idx="8">
                  <c:v>-5192.7000000000044</c:v>
                </c:pt>
                <c:pt idx="9">
                  <c:v>2148.6000000000058</c:v>
                </c:pt>
                <c:pt idx="10">
                  <c:v>543</c:v>
                </c:pt>
                <c:pt idx="11">
                  <c:v>-66.400000000001455</c:v>
                </c:pt>
                <c:pt idx="12">
                  <c:v>-4889.7000000000044</c:v>
                </c:pt>
                <c:pt idx="13">
                  <c:v>2961.4000000000015</c:v>
                </c:pt>
                <c:pt idx="14">
                  <c:v>997.09999999999854</c:v>
                </c:pt>
                <c:pt idx="15">
                  <c:v>-326</c:v>
                </c:pt>
                <c:pt idx="16">
                  <c:v>-4206.5999999999985</c:v>
                </c:pt>
                <c:pt idx="17">
                  <c:v>2509.3000000000029</c:v>
                </c:pt>
                <c:pt idx="18">
                  <c:v>1579.4000000000015</c:v>
                </c:pt>
                <c:pt idx="19">
                  <c:v>-277.80000000000291</c:v>
                </c:pt>
                <c:pt idx="20">
                  <c:v>-3779.4000000000015</c:v>
                </c:pt>
                <c:pt idx="21">
                  <c:v>2461</c:v>
                </c:pt>
                <c:pt idx="22">
                  <c:v>884.90000000000146</c:v>
                </c:pt>
                <c:pt idx="23">
                  <c:v>555.5</c:v>
                </c:pt>
                <c:pt idx="24">
                  <c:v>-4935.6999999999971</c:v>
                </c:pt>
                <c:pt idx="25">
                  <c:v>2702.1999999999971</c:v>
                </c:pt>
                <c:pt idx="26">
                  <c:v>1796</c:v>
                </c:pt>
                <c:pt idx="27">
                  <c:v>-618.19999999999709</c:v>
                </c:pt>
                <c:pt idx="28">
                  <c:v>-3116.5</c:v>
                </c:pt>
                <c:pt idx="29">
                  <c:v>2528.7999999999956</c:v>
                </c:pt>
                <c:pt idx="30">
                  <c:v>2751.3000000000029</c:v>
                </c:pt>
                <c:pt idx="31">
                  <c:v>-2295.9000000000015</c:v>
                </c:pt>
                <c:pt idx="32">
                  <c:v>-2932.5</c:v>
                </c:pt>
                <c:pt idx="33">
                  <c:v>3135.9000000000015</c:v>
                </c:pt>
                <c:pt idx="34">
                  <c:v>2539.6999999999971</c:v>
                </c:pt>
                <c:pt idx="35">
                  <c:v>-2048.1999999999971</c:v>
                </c:pt>
                <c:pt idx="36">
                  <c:v>-3113.7000000000044</c:v>
                </c:pt>
                <c:pt idx="37">
                  <c:v>3847.2000000000044</c:v>
                </c:pt>
                <c:pt idx="38">
                  <c:v>2996.9000000000015</c:v>
                </c:pt>
                <c:pt idx="39">
                  <c:v>-3053.6000000000058</c:v>
                </c:pt>
                <c:pt idx="40">
                  <c:v>-4069.8999999999942</c:v>
                </c:pt>
                <c:pt idx="41">
                  <c:v>-1928.8000000000029</c:v>
                </c:pt>
                <c:pt idx="42">
                  <c:v>4671.8000000000029</c:v>
                </c:pt>
                <c:pt idx="43">
                  <c:v>-1454.1000000000058</c:v>
                </c:pt>
                <c:pt idx="44">
                  <c:v>-2071.8999999999942</c:v>
                </c:pt>
                <c:pt idx="45">
                  <c:v>3515.3999999999942</c:v>
                </c:pt>
                <c:pt idx="46">
                  <c:v>5009.6000000000058</c:v>
                </c:pt>
                <c:pt idx="47">
                  <c:v>-1551.2000000000044</c:v>
                </c:pt>
                <c:pt idx="48">
                  <c:v>-2027.5</c:v>
                </c:pt>
                <c:pt idx="49">
                  <c:v>4404.5</c:v>
                </c:pt>
                <c:pt idx="50">
                  <c:v>5523</c:v>
                </c:pt>
                <c:pt idx="51">
                  <c:v>-2637.1999999999971</c:v>
                </c:pt>
                <c:pt idx="52">
                  <c:v>-3580</c:v>
                </c:pt>
                <c:pt idx="53">
                  <c:v>4349</c:v>
                </c:pt>
                <c:pt idx="54">
                  <c:v>4942.5</c:v>
                </c:pt>
                <c:pt idx="55">
                  <c:v>-3031.5</c:v>
                </c:pt>
                <c:pt idx="56">
                  <c:v>-4511.5</c:v>
                </c:pt>
                <c:pt idx="57">
                  <c:v>5099.5999999999985</c:v>
                </c:pt>
                <c:pt idx="58">
                  <c:v>5069</c:v>
                </c:pt>
                <c:pt idx="59">
                  <c:v>-3138</c:v>
                </c:pt>
                <c:pt idx="60">
                  <c:v>-5028.1999999999971</c:v>
                </c:pt>
                <c:pt idx="61">
                  <c:v>5808.1999999999971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D53-4D70-B3C0-5E778530E199}"/>
            </c:ext>
          </c:extLst>
        </c:ser>
        <c:ser>
          <c:idx val="9"/>
          <c:order val="9"/>
          <c:tx>
            <c:strRef>
              <c:f>t.kwadratowy!$K$1</c:f>
              <c:strCache>
                <c:ptCount val="1"/>
                <c:pt idx="0">
                  <c:v>Wahania losowe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t.kwadratowy!$A$2:$A$63</c:f>
              <c:numCache>
                <c:formatCode>General</c:formatCode>
                <c:ptCount val="62"/>
                <c:pt idx="0">
                  <c:v>2010.1</c:v>
                </c:pt>
                <c:pt idx="1">
                  <c:v>2010.2</c:v>
                </c:pt>
                <c:pt idx="2">
                  <c:v>2010.3</c:v>
                </c:pt>
                <c:pt idx="3">
                  <c:v>2010.4</c:v>
                </c:pt>
                <c:pt idx="4">
                  <c:v>2011.1</c:v>
                </c:pt>
                <c:pt idx="5">
                  <c:v>2011.2</c:v>
                </c:pt>
                <c:pt idx="6">
                  <c:v>2011.3</c:v>
                </c:pt>
                <c:pt idx="7">
                  <c:v>2011.4</c:v>
                </c:pt>
                <c:pt idx="8">
                  <c:v>2012.1</c:v>
                </c:pt>
                <c:pt idx="9">
                  <c:v>2012.2</c:v>
                </c:pt>
                <c:pt idx="10">
                  <c:v>2012.3</c:v>
                </c:pt>
                <c:pt idx="11">
                  <c:v>2012.4</c:v>
                </c:pt>
                <c:pt idx="12">
                  <c:v>2013.1</c:v>
                </c:pt>
                <c:pt idx="13">
                  <c:v>2013.2</c:v>
                </c:pt>
                <c:pt idx="14">
                  <c:v>2013.3</c:v>
                </c:pt>
                <c:pt idx="15">
                  <c:v>2013.4</c:v>
                </c:pt>
                <c:pt idx="16">
                  <c:v>2014.1</c:v>
                </c:pt>
                <c:pt idx="17">
                  <c:v>2014.2</c:v>
                </c:pt>
                <c:pt idx="18">
                  <c:v>2014.3</c:v>
                </c:pt>
                <c:pt idx="19">
                  <c:v>2014.4</c:v>
                </c:pt>
                <c:pt idx="20">
                  <c:v>2015.1</c:v>
                </c:pt>
                <c:pt idx="21">
                  <c:v>2015.2</c:v>
                </c:pt>
                <c:pt idx="22">
                  <c:v>2015.3</c:v>
                </c:pt>
                <c:pt idx="23">
                  <c:v>2015.4</c:v>
                </c:pt>
                <c:pt idx="24">
                  <c:v>2016.1</c:v>
                </c:pt>
                <c:pt idx="25">
                  <c:v>2016.2</c:v>
                </c:pt>
                <c:pt idx="26">
                  <c:v>2016.3</c:v>
                </c:pt>
                <c:pt idx="27">
                  <c:v>2016.4</c:v>
                </c:pt>
                <c:pt idx="28">
                  <c:v>2017.1</c:v>
                </c:pt>
                <c:pt idx="29">
                  <c:v>2017.2</c:v>
                </c:pt>
                <c:pt idx="30">
                  <c:v>2017.3</c:v>
                </c:pt>
                <c:pt idx="31">
                  <c:v>2017.4</c:v>
                </c:pt>
                <c:pt idx="32">
                  <c:v>2018.1</c:v>
                </c:pt>
                <c:pt idx="33">
                  <c:v>2018.2</c:v>
                </c:pt>
                <c:pt idx="34">
                  <c:v>2018.3</c:v>
                </c:pt>
                <c:pt idx="35">
                  <c:v>2018.4</c:v>
                </c:pt>
                <c:pt idx="36">
                  <c:v>2019.1</c:v>
                </c:pt>
                <c:pt idx="37">
                  <c:v>2019.2</c:v>
                </c:pt>
                <c:pt idx="38">
                  <c:v>2019.3</c:v>
                </c:pt>
                <c:pt idx="39">
                  <c:v>2019.4</c:v>
                </c:pt>
                <c:pt idx="40">
                  <c:v>2020.1</c:v>
                </c:pt>
                <c:pt idx="41">
                  <c:v>2020.2</c:v>
                </c:pt>
                <c:pt idx="42">
                  <c:v>2020.3</c:v>
                </c:pt>
                <c:pt idx="43">
                  <c:v>2020.4</c:v>
                </c:pt>
                <c:pt idx="44">
                  <c:v>2021.1</c:v>
                </c:pt>
                <c:pt idx="45">
                  <c:v>2021.2</c:v>
                </c:pt>
                <c:pt idx="46">
                  <c:v>2021.3</c:v>
                </c:pt>
                <c:pt idx="47">
                  <c:v>2021.4</c:v>
                </c:pt>
                <c:pt idx="48">
                  <c:v>2022.1</c:v>
                </c:pt>
                <c:pt idx="49">
                  <c:v>2022.2</c:v>
                </c:pt>
                <c:pt idx="50">
                  <c:v>2022.3</c:v>
                </c:pt>
                <c:pt idx="51">
                  <c:v>2022.4</c:v>
                </c:pt>
                <c:pt idx="52">
                  <c:v>2023.1</c:v>
                </c:pt>
                <c:pt idx="53">
                  <c:v>2023.2</c:v>
                </c:pt>
                <c:pt idx="54">
                  <c:v>2023.3</c:v>
                </c:pt>
                <c:pt idx="55">
                  <c:v>2023.4</c:v>
                </c:pt>
                <c:pt idx="56">
                  <c:v>2024.1</c:v>
                </c:pt>
                <c:pt idx="57">
                  <c:v>2024.2</c:v>
                </c:pt>
                <c:pt idx="58">
                  <c:v>2024.3</c:v>
                </c:pt>
                <c:pt idx="59">
                  <c:v>2024.4</c:v>
                </c:pt>
                <c:pt idx="60">
                  <c:v>2025.1</c:v>
                </c:pt>
                <c:pt idx="61">
                  <c:v>2025.2</c:v>
                </c:pt>
              </c:numCache>
            </c:numRef>
          </c:cat>
          <c:val>
            <c:numRef>
              <c:f>t.kwadratowy!$K$2:$K$63</c:f>
              <c:numCache>
                <c:formatCode>0.00</c:formatCode>
                <c:ptCount val="62"/>
                <c:pt idx="1">
                  <c:v>-1562.7245833333318</c:v>
                </c:pt>
                <c:pt idx="2">
                  <c:v>-3590.0295833333312</c:v>
                </c:pt>
                <c:pt idx="3">
                  <c:v>2688.3237499999996</c:v>
                </c:pt>
                <c:pt idx="4">
                  <c:v>-2941.6695833333347</c:v>
                </c:pt>
                <c:pt idx="5">
                  <c:v>-362.42458333332888</c:v>
                </c:pt>
                <c:pt idx="6">
                  <c:v>-2794.629583333337</c:v>
                </c:pt>
                <c:pt idx="7">
                  <c:v>272.62375000000247</c:v>
                </c:pt>
                <c:pt idx="8">
                  <c:v>-1123.9695833333376</c:v>
                </c:pt>
                <c:pt idx="9">
                  <c:v>-781.02458333332743</c:v>
                </c:pt>
                <c:pt idx="10">
                  <c:v>-1945.8295833333341</c:v>
                </c:pt>
                <c:pt idx="11">
                  <c:v>1283.3237499999996</c:v>
                </c:pt>
                <c:pt idx="12">
                  <c:v>-820.9695833333376</c:v>
                </c:pt>
                <c:pt idx="13">
                  <c:v>31.775416666668207</c:v>
                </c:pt>
                <c:pt idx="14">
                  <c:v>-1491.7295833333355</c:v>
                </c:pt>
                <c:pt idx="15">
                  <c:v>1023.723750000001</c:v>
                </c:pt>
                <c:pt idx="16">
                  <c:v>-137.86958333333178</c:v>
                </c:pt>
                <c:pt idx="17">
                  <c:v>-420.32458333333034</c:v>
                </c:pt>
                <c:pt idx="18">
                  <c:v>-909.42958333333263</c:v>
                </c:pt>
                <c:pt idx="19">
                  <c:v>1071.9237499999981</c:v>
                </c:pt>
                <c:pt idx="20">
                  <c:v>289.33041666666531</c:v>
                </c:pt>
                <c:pt idx="21">
                  <c:v>-468.62458333333325</c:v>
                </c:pt>
                <c:pt idx="22">
                  <c:v>-1603.9295833333326</c:v>
                </c:pt>
                <c:pt idx="23">
                  <c:v>1905.223750000001</c:v>
                </c:pt>
                <c:pt idx="24">
                  <c:v>-866.96958333333032</c:v>
                </c:pt>
                <c:pt idx="25">
                  <c:v>-227.42458333333616</c:v>
                </c:pt>
                <c:pt idx="26">
                  <c:v>-692.82958333333409</c:v>
                </c:pt>
                <c:pt idx="27">
                  <c:v>731.52375000000393</c:v>
                </c:pt>
                <c:pt idx="28">
                  <c:v>952.23041666666677</c:v>
                </c:pt>
                <c:pt idx="29">
                  <c:v>-400.82458333333761</c:v>
                </c:pt>
                <c:pt idx="30">
                  <c:v>262.47041666666883</c:v>
                </c:pt>
                <c:pt idx="31">
                  <c:v>-946.17625000000044</c:v>
                </c:pt>
                <c:pt idx="32">
                  <c:v>1136.2304166666668</c:v>
                </c:pt>
                <c:pt idx="33">
                  <c:v>206.27541666666821</c:v>
                </c:pt>
                <c:pt idx="34">
                  <c:v>50.870416666663004</c:v>
                </c:pt>
                <c:pt idx="35">
                  <c:v>-698.47624999999607</c:v>
                </c:pt>
                <c:pt idx="36">
                  <c:v>955.0304166666624</c:v>
                </c:pt>
                <c:pt idx="37">
                  <c:v>917.57541666667112</c:v>
                </c:pt>
                <c:pt idx="38">
                  <c:v>508.07041666666737</c:v>
                </c:pt>
                <c:pt idx="39">
                  <c:v>-1703.8762500000048</c:v>
                </c:pt>
                <c:pt idx="40">
                  <c:v>-1.1695833333274095</c:v>
                </c:pt>
                <c:pt idx="41">
                  <c:v>-4858.4245833333362</c:v>
                </c:pt>
                <c:pt idx="42">
                  <c:v>2182.9704166666688</c:v>
                </c:pt>
                <c:pt idx="43">
                  <c:v>-104.3762500000048</c:v>
                </c:pt>
                <c:pt idx="44">
                  <c:v>1996.8304166666726</c:v>
                </c:pt>
                <c:pt idx="45">
                  <c:v>585.77541666666093</c:v>
                </c:pt>
                <c:pt idx="46">
                  <c:v>2520.7704166666717</c:v>
                </c:pt>
                <c:pt idx="47">
                  <c:v>-201.47625000000335</c:v>
                </c:pt>
                <c:pt idx="48">
                  <c:v>2041.2304166666668</c:v>
                </c:pt>
                <c:pt idx="49">
                  <c:v>1474.8754166666668</c:v>
                </c:pt>
                <c:pt idx="50">
                  <c:v>3034.1704166666659</c:v>
                </c:pt>
                <c:pt idx="51">
                  <c:v>-1287.4762499999961</c:v>
                </c:pt>
                <c:pt idx="52">
                  <c:v>488.73041666666677</c:v>
                </c:pt>
                <c:pt idx="53">
                  <c:v>1419.3754166666668</c:v>
                </c:pt>
                <c:pt idx="54">
                  <c:v>2453.6704166666659</c:v>
                </c:pt>
                <c:pt idx="55">
                  <c:v>-1681.776249999999</c:v>
                </c:pt>
                <c:pt idx="56">
                  <c:v>-442.76958333333323</c:v>
                </c:pt>
                <c:pt idx="57">
                  <c:v>2169.9754166666653</c:v>
                </c:pt>
                <c:pt idx="58">
                  <c:v>2580.1704166666659</c:v>
                </c:pt>
                <c:pt idx="59">
                  <c:v>-1788.276249999999</c:v>
                </c:pt>
                <c:pt idx="60">
                  <c:v>-959.46958333333032</c:v>
                </c:pt>
                <c:pt idx="61">
                  <c:v>2878.5754166666638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D53-4D70-B3C0-5E778530E1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9199328"/>
        <c:axId val="61918684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t.kwadratowy!$C$1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t.kwadratowy!$A$2:$A$63</c15:sqref>
                        </c15:formulaRef>
                      </c:ext>
                    </c:extLst>
                    <c:numCache>
                      <c:formatCode>General</c:formatCode>
                      <c:ptCount val="62"/>
                      <c:pt idx="0">
                        <c:v>2010.1</c:v>
                      </c:pt>
                      <c:pt idx="1">
                        <c:v>2010.2</c:v>
                      </c:pt>
                      <c:pt idx="2">
                        <c:v>2010.3</c:v>
                      </c:pt>
                      <c:pt idx="3">
                        <c:v>2010.4</c:v>
                      </c:pt>
                      <c:pt idx="4">
                        <c:v>2011.1</c:v>
                      </c:pt>
                      <c:pt idx="5">
                        <c:v>2011.2</c:v>
                      </c:pt>
                      <c:pt idx="6">
                        <c:v>2011.3</c:v>
                      </c:pt>
                      <c:pt idx="7">
                        <c:v>2011.4</c:v>
                      </c:pt>
                      <c:pt idx="8">
                        <c:v>2012.1</c:v>
                      </c:pt>
                      <c:pt idx="9">
                        <c:v>2012.2</c:v>
                      </c:pt>
                      <c:pt idx="10">
                        <c:v>2012.3</c:v>
                      </c:pt>
                      <c:pt idx="11">
                        <c:v>2012.4</c:v>
                      </c:pt>
                      <c:pt idx="12">
                        <c:v>2013.1</c:v>
                      </c:pt>
                      <c:pt idx="13">
                        <c:v>2013.2</c:v>
                      </c:pt>
                      <c:pt idx="14">
                        <c:v>2013.3</c:v>
                      </c:pt>
                      <c:pt idx="15">
                        <c:v>2013.4</c:v>
                      </c:pt>
                      <c:pt idx="16">
                        <c:v>2014.1</c:v>
                      </c:pt>
                      <c:pt idx="17">
                        <c:v>2014.2</c:v>
                      </c:pt>
                      <c:pt idx="18">
                        <c:v>2014.3</c:v>
                      </c:pt>
                      <c:pt idx="19">
                        <c:v>2014.4</c:v>
                      </c:pt>
                      <c:pt idx="20">
                        <c:v>2015.1</c:v>
                      </c:pt>
                      <c:pt idx="21">
                        <c:v>2015.2</c:v>
                      </c:pt>
                      <c:pt idx="22">
                        <c:v>2015.3</c:v>
                      </c:pt>
                      <c:pt idx="23">
                        <c:v>2015.4</c:v>
                      </c:pt>
                      <c:pt idx="24">
                        <c:v>2016.1</c:v>
                      </c:pt>
                      <c:pt idx="25">
                        <c:v>2016.2</c:v>
                      </c:pt>
                      <c:pt idx="26">
                        <c:v>2016.3</c:v>
                      </c:pt>
                      <c:pt idx="27">
                        <c:v>2016.4</c:v>
                      </c:pt>
                      <c:pt idx="28">
                        <c:v>2017.1</c:v>
                      </c:pt>
                      <c:pt idx="29">
                        <c:v>2017.2</c:v>
                      </c:pt>
                      <c:pt idx="30">
                        <c:v>2017.3</c:v>
                      </c:pt>
                      <c:pt idx="31">
                        <c:v>2017.4</c:v>
                      </c:pt>
                      <c:pt idx="32">
                        <c:v>2018.1</c:v>
                      </c:pt>
                      <c:pt idx="33">
                        <c:v>2018.2</c:v>
                      </c:pt>
                      <c:pt idx="34">
                        <c:v>2018.3</c:v>
                      </c:pt>
                      <c:pt idx="35">
                        <c:v>2018.4</c:v>
                      </c:pt>
                      <c:pt idx="36">
                        <c:v>2019.1</c:v>
                      </c:pt>
                      <c:pt idx="37">
                        <c:v>2019.2</c:v>
                      </c:pt>
                      <c:pt idx="38">
                        <c:v>2019.3</c:v>
                      </c:pt>
                      <c:pt idx="39">
                        <c:v>2019.4</c:v>
                      </c:pt>
                      <c:pt idx="40">
                        <c:v>2020.1</c:v>
                      </c:pt>
                      <c:pt idx="41">
                        <c:v>2020.2</c:v>
                      </c:pt>
                      <c:pt idx="42">
                        <c:v>2020.3</c:v>
                      </c:pt>
                      <c:pt idx="43">
                        <c:v>2020.4</c:v>
                      </c:pt>
                      <c:pt idx="44">
                        <c:v>2021.1</c:v>
                      </c:pt>
                      <c:pt idx="45">
                        <c:v>2021.2</c:v>
                      </c:pt>
                      <c:pt idx="46">
                        <c:v>2021.3</c:v>
                      </c:pt>
                      <c:pt idx="47">
                        <c:v>2021.4</c:v>
                      </c:pt>
                      <c:pt idx="48">
                        <c:v>2022.1</c:v>
                      </c:pt>
                      <c:pt idx="49">
                        <c:v>2022.2</c:v>
                      </c:pt>
                      <c:pt idx="50">
                        <c:v>2022.3</c:v>
                      </c:pt>
                      <c:pt idx="51">
                        <c:v>2022.4</c:v>
                      </c:pt>
                      <c:pt idx="52">
                        <c:v>2023.1</c:v>
                      </c:pt>
                      <c:pt idx="53">
                        <c:v>2023.2</c:v>
                      </c:pt>
                      <c:pt idx="54">
                        <c:v>2023.3</c:v>
                      </c:pt>
                      <c:pt idx="55">
                        <c:v>2023.4</c:v>
                      </c:pt>
                      <c:pt idx="56">
                        <c:v>2024.1</c:v>
                      </c:pt>
                      <c:pt idx="57">
                        <c:v>2024.2</c:v>
                      </c:pt>
                      <c:pt idx="58">
                        <c:v>2024.3</c:v>
                      </c:pt>
                      <c:pt idx="59">
                        <c:v>2024.4</c:v>
                      </c:pt>
                      <c:pt idx="60">
                        <c:v>2025.1</c:v>
                      </c:pt>
                      <c:pt idx="61">
                        <c:v>2025.2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t.kwadratowy!$C$2:$C$63</c15:sqref>
                        </c15:formulaRef>
                      </c:ext>
                    </c:extLst>
                    <c:numCache>
                      <c:formatCode>General</c:formatCode>
                      <c:ptCount val="62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3D53-4D70-B3C0-5E778530E199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t.kwadratowy!$D$1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t.kwadratowy!$A$2:$A$63</c15:sqref>
                        </c15:formulaRef>
                      </c:ext>
                    </c:extLst>
                    <c:numCache>
                      <c:formatCode>General</c:formatCode>
                      <c:ptCount val="62"/>
                      <c:pt idx="0">
                        <c:v>2010.1</c:v>
                      </c:pt>
                      <c:pt idx="1">
                        <c:v>2010.2</c:v>
                      </c:pt>
                      <c:pt idx="2">
                        <c:v>2010.3</c:v>
                      </c:pt>
                      <c:pt idx="3">
                        <c:v>2010.4</c:v>
                      </c:pt>
                      <c:pt idx="4">
                        <c:v>2011.1</c:v>
                      </c:pt>
                      <c:pt idx="5">
                        <c:v>2011.2</c:v>
                      </c:pt>
                      <c:pt idx="6">
                        <c:v>2011.3</c:v>
                      </c:pt>
                      <c:pt idx="7">
                        <c:v>2011.4</c:v>
                      </c:pt>
                      <c:pt idx="8">
                        <c:v>2012.1</c:v>
                      </c:pt>
                      <c:pt idx="9">
                        <c:v>2012.2</c:v>
                      </c:pt>
                      <c:pt idx="10">
                        <c:v>2012.3</c:v>
                      </c:pt>
                      <c:pt idx="11">
                        <c:v>2012.4</c:v>
                      </c:pt>
                      <c:pt idx="12">
                        <c:v>2013.1</c:v>
                      </c:pt>
                      <c:pt idx="13">
                        <c:v>2013.2</c:v>
                      </c:pt>
                      <c:pt idx="14">
                        <c:v>2013.3</c:v>
                      </c:pt>
                      <c:pt idx="15">
                        <c:v>2013.4</c:v>
                      </c:pt>
                      <c:pt idx="16">
                        <c:v>2014.1</c:v>
                      </c:pt>
                      <c:pt idx="17">
                        <c:v>2014.2</c:v>
                      </c:pt>
                      <c:pt idx="18">
                        <c:v>2014.3</c:v>
                      </c:pt>
                      <c:pt idx="19">
                        <c:v>2014.4</c:v>
                      </c:pt>
                      <c:pt idx="20">
                        <c:v>2015.1</c:v>
                      </c:pt>
                      <c:pt idx="21">
                        <c:v>2015.2</c:v>
                      </c:pt>
                      <c:pt idx="22">
                        <c:v>2015.3</c:v>
                      </c:pt>
                      <c:pt idx="23">
                        <c:v>2015.4</c:v>
                      </c:pt>
                      <c:pt idx="24">
                        <c:v>2016.1</c:v>
                      </c:pt>
                      <c:pt idx="25">
                        <c:v>2016.2</c:v>
                      </c:pt>
                      <c:pt idx="26">
                        <c:v>2016.3</c:v>
                      </c:pt>
                      <c:pt idx="27">
                        <c:v>2016.4</c:v>
                      </c:pt>
                      <c:pt idx="28">
                        <c:v>2017.1</c:v>
                      </c:pt>
                      <c:pt idx="29">
                        <c:v>2017.2</c:v>
                      </c:pt>
                      <c:pt idx="30">
                        <c:v>2017.3</c:v>
                      </c:pt>
                      <c:pt idx="31">
                        <c:v>2017.4</c:v>
                      </c:pt>
                      <c:pt idx="32">
                        <c:v>2018.1</c:v>
                      </c:pt>
                      <c:pt idx="33">
                        <c:v>2018.2</c:v>
                      </c:pt>
                      <c:pt idx="34">
                        <c:v>2018.3</c:v>
                      </c:pt>
                      <c:pt idx="35">
                        <c:v>2018.4</c:v>
                      </c:pt>
                      <c:pt idx="36">
                        <c:v>2019.1</c:v>
                      </c:pt>
                      <c:pt idx="37">
                        <c:v>2019.2</c:v>
                      </c:pt>
                      <c:pt idx="38">
                        <c:v>2019.3</c:v>
                      </c:pt>
                      <c:pt idx="39">
                        <c:v>2019.4</c:v>
                      </c:pt>
                      <c:pt idx="40">
                        <c:v>2020.1</c:v>
                      </c:pt>
                      <c:pt idx="41">
                        <c:v>2020.2</c:v>
                      </c:pt>
                      <c:pt idx="42">
                        <c:v>2020.3</c:v>
                      </c:pt>
                      <c:pt idx="43">
                        <c:v>2020.4</c:v>
                      </c:pt>
                      <c:pt idx="44">
                        <c:v>2021.1</c:v>
                      </c:pt>
                      <c:pt idx="45">
                        <c:v>2021.2</c:v>
                      </c:pt>
                      <c:pt idx="46">
                        <c:v>2021.3</c:v>
                      </c:pt>
                      <c:pt idx="47">
                        <c:v>2021.4</c:v>
                      </c:pt>
                      <c:pt idx="48">
                        <c:v>2022.1</c:v>
                      </c:pt>
                      <c:pt idx="49">
                        <c:v>2022.2</c:v>
                      </c:pt>
                      <c:pt idx="50">
                        <c:v>2022.3</c:v>
                      </c:pt>
                      <c:pt idx="51">
                        <c:v>2022.4</c:v>
                      </c:pt>
                      <c:pt idx="52">
                        <c:v>2023.1</c:v>
                      </c:pt>
                      <c:pt idx="53">
                        <c:v>2023.2</c:v>
                      </c:pt>
                      <c:pt idx="54">
                        <c:v>2023.3</c:v>
                      </c:pt>
                      <c:pt idx="55">
                        <c:v>2023.4</c:v>
                      </c:pt>
                      <c:pt idx="56">
                        <c:v>2024.1</c:v>
                      </c:pt>
                      <c:pt idx="57">
                        <c:v>2024.2</c:v>
                      </c:pt>
                      <c:pt idx="58">
                        <c:v>2024.3</c:v>
                      </c:pt>
                      <c:pt idx="59">
                        <c:v>2024.4</c:v>
                      </c:pt>
                      <c:pt idx="60">
                        <c:v>2025.1</c:v>
                      </c:pt>
                      <c:pt idx="61">
                        <c:v>2025.2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t.kwadratowy!$D$2:$D$63</c15:sqref>
                        </c15:formulaRef>
                      </c:ext>
                    </c:extLst>
                    <c:numCache>
                      <c:formatCode>General</c:formatCode>
                      <c:ptCount val="62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  <c:pt idx="37">
                        <c:v>1</c:v>
                      </c:pt>
                      <c:pt idx="38">
                        <c:v>1</c:v>
                      </c:pt>
                      <c:pt idx="39">
                        <c:v>1</c:v>
                      </c:pt>
                      <c:pt idx="40">
                        <c:v>1</c:v>
                      </c:pt>
                      <c:pt idx="41">
                        <c:v>1</c:v>
                      </c:pt>
                      <c:pt idx="42">
                        <c:v>1</c:v>
                      </c:pt>
                      <c:pt idx="43">
                        <c:v>1</c:v>
                      </c:pt>
                      <c:pt idx="44">
                        <c:v>1</c:v>
                      </c:pt>
                      <c:pt idx="45">
                        <c:v>1</c:v>
                      </c:pt>
                      <c:pt idx="46">
                        <c:v>1</c:v>
                      </c:pt>
                      <c:pt idx="47">
                        <c:v>1</c:v>
                      </c:pt>
                      <c:pt idx="48">
                        <c:v>1</c:v>
                      </c:pt>
                      <c:pt idx="49">
                        <c:v>1</c:v>
                      </c:pt>
                      <c:pt idx="50">
                        <c:v>1</c:v>
                      </c:pt>
                      <c:pt idx="51">
                        <c:v>1</c:v>
                      </c:pt>
                      <c:pt idx="52">
                        <c:v>1</c:v>
                      </c:pt>
                      <c:pt idx="53">
                        <c:v>1</c:v>
                      </c:pt>
                      <c:pt idx="54">
                        <c:v>1</c:v>
                      </c:pt>
                      <c:pt idx="55">
                        <c:v>1</c:v>
                      </c:pt>
                      <c:pt idx="56">
                        <c:v>1</c:v>
                      </c:pt>
                      <c:pt idx="57">
                        <c:v>1</c:v>
                      </c:pt>
                      <c:pt idx="58">
                        <c:v>1</c:v>
                      </c:pt>
                      <c:pt idx="59">
                        <c:v>1</c:v>
                      </c:pt>
                      <c:pt idx="60">
                        <c:v>1</c:v>
                      </c:pt>
                      <c:pt idx="61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D53-4D70-B3C0-5E778530E19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t.kwadratowy!$E$1</c15:sqref>
                        </c15:formulaRef>
                      </c:ext>
                    </c:extLst>
                    <c:strCache>
                      <c:ptCount val="1"/>
                      <c:pt idx="0">
                        <c:v>t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t.kwadratowy!$A$2:$A$63</c15:sqref>
                        </c15:formulaRef>
                      </c:ext>
                    </c:extLst>
                    <c:numCache>
                      <c:formatCode>General</c:formatCode>
                      <c:ptCount val="62"/>
                      <c:pt idx="0">
                        <c:v>2010.1</c:v>
                      </c:pt>
                      <c:pt idx="1">
                        <c:v>2010.2</c:v>
                      </c:pt>
                      <c:pt idx="2">
                        <c:v>2010.3</c:v>
                      </c:pt>
                      <c:pt idx="3">
                        <c:v>2010.4</c:v>
                      </c:pt>
                      <c:pt idx="4">
                        <c:v>2011.1</c:v>
                      </c:pt>
                      <c:pt idx="5">
                        <c:v>2011.2</c:v>
                      </c:pt>
                      <c:pt idx="6">
                        <c:v>2011.3</c:v>
                      </c:pt>
                      <c:pt idx="7">
                        <c:v>2011.4</c:v>
                      </c:pt>
                      <c:pt idx="8">
                        <c:v>2012.1</c:v>
                      </c:pt>
                      <c:pt idx="9">
                        <c:v>2012.2</c:v>
                      </c:pt>
                      <c:pt idx="10">
                        <c:v>2012.3</c:v>
                      </c:pt>
                      <c:pt idx="11">
                        <c:v>2012.4</c:v>
                      </c:pt>
                      <c:pt idx="12">
                        <c:v>2013.1</c:v>
                      </c:pt>
                      <c:pt idx="13">
                        <c:v>2013.2</c:v>
                      </c:pt>
                      <c:pt idx="14">
                        <c:v>2013.3</c:v>
                      </c:pt>
                      <c:pt idx="15">
                        <c:v>2013.4</c:v>
                      </c:pt>
                      <c:pt idx="16">
                        <c:v>2014.1</c:v>
                      </c:pt>
                      <c:pt idx="17">
                        <c:v>2014.2</c:v>
                      </c:pt>
                      <c:pt idx="18">
                        <c:v>2014.3</c:v>
                      </c:pt>
                      <c:pt idx="19">
                        <c:v>2014.4</c:v>
                      </c:pt>
                      <c:pt idx="20">
                        <c:v>2015.1</c:v>
                      </c:pt>
                      <c:pt idx="21">
                        <c:v>2015.2</c:v>
                      </c:pt>
                      <c:pt idx="22">
                        <c:v>2015.3</c:v>
                      </c:pt>
                      <c:pt idx="23">
                        <c:v>2015.4</c:v>
                      </c:pt>
                      <c:pt idx="24">
                        <c:v>2016.1</c:v>
                      </c:pt>
                      <c:pt idx="25">
                        <c:v>2016.2</c:v>
                      </c:pt>
                      <c:pt idx="26">
                        <c:v>2016.3</c:v>
                      </c:pt>
                      <c:pt idx="27">
                        <c:v>2016.4</c:v>
                      </c:pt>
                      <c:pt idx="28">
                        <c:v>2017.1</c:v>
                      </c:pt>
                      <c:pt idx="29">
                        <c:v>2017.2</c:v>
                      </c:pt>
                      <c:pt idx="30">
                        <c:v>2017.3</c:v>
                      </c:pt>
                      <c:pt idx="31">
                        <c:v>2017.4</c:v>
                      </c:pt>
                      <c:pt idx="32">
                        <c:v>2018.1</c:v>
                      </c:pt>
                      <c:pt idx="33">
                        <c:v>2018.2</c:v>
                      </c:pt>
                      <c:pt idx="34">
                        <c:v>2018.3</c:v>
                      </c:pt>
                      <c:pt idx="35">
                        <c:v>2018.4</c:v>
                      </c:pt>
                      <c:pt idx="36">
                        <c:v>2019.1</c:v>
                      </c:pt>
                      <c:pt idx="37">
                        <c:v>2019.2</c:v>
                      </c:pt>
                      <c:pt idx="38">
                        <c:v>2019.3</c:v>
                      </c:pt>
                      <c:pt idx="39">
                        <c:v>2019.4</c:v>
                      </c:pt>
                      <c:pt idx="40">
                        <c:v>2020.1</c:v>
                      </c:pt>
                      <c:pt idx="41">
                        <c:v>2020.2</c:v>
                      </c:pt>
                      <c:pt idx="42">
                        <c:v>2020.3</c:v>
                      </c:pt>
                      <c:pt idx="43">
                        <c:v>2020.4</c:v>
                      </c:pt>
                      <c:pt idx="44">
                        <c:v>2021.1</c:v>
                      </c:pt>
                      <c:pt idx="45">
                        <c:v>2021.2</c:v>
                      </c:pt>
                      <c:pt idx="46">
                        <c:v>2021.3</c:v>
                      </c:pt>
                      <c:pt idx="47">
                        <c:v>2021.4</c:v>
                      </c:pt>
                      <c:pt idx="48">
                        <c:v>2022.1</c:v>
                      </c:pt>
                      <c:pt idx="49">
                        <c:v>2022.2</c:v>
                      </c:pt>
                      <c:pt idx="50">
                        <c:v>2022.3</c:v>
                      </c:pt>
                      <c:pt idx="51">
                        <c:v>2022.4</c:v>
                      </c:pt>
                      <c:pt idx="52">
                        <c:v>2023.1</c:v>
                      </c:pt>
                      <c:pt idx="53">
                        <c:v>2023.2</c:v>
                      </c:pt>
                      <c:pt idx="54">
                        <c:v>2023.3</c:v>
                      </c:pt>
                      <c:pt idx="55">
                        <c:v>2023.4</c:v>
                      </c:pt>
                      <c:pt idx="56">
                        <c:v>2024.1</c:v>
                      </c:pt>
                      <c:pt idx="57">
                        <c:v>2024.2</c:v>
                      </c:pt>
                      <c:pt idx="58">
                        <c:v>2024.3</c:v>
                      </c:pt>
                      <c:pt idx="59">
                        <c:v>2024.4</c:v>
                      </c:pt>
                      <c:pt idx="60">
                        <c:v>2025.1</c:v>
                      </c:pt>
                      <c:pt idx="61">
                        <c:v>2025.2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t.kwadratowy!$E$2:$E$63</c15:sqref>
                        </c15:formulaRef>
                      </c:ext>
                    </c:extLst>
                    <c:numCache>
                      <c:formatCode>General</c:formatCode>
                      <c:ptCount val="62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  <c:pt idx="6">
                        <c:v>8</c:v>
                      </c:pt>
                      <c:pt idx="7">
                        <c:v>9</c:v>
                      </c:pt>
                      <c:pt idx="8">
                        <c:v>10</c:v>
                      </c:pt>
                      <c:pt idx="9">
                        <c:v>11</c:v>
                      </c:pt>
                      <c:pt idx="10">
                        <c:v>12</c:v>
                      </c:pt>
                      <c:pt idx="11">
                        <c:v>13</c:v>
                      </c:pt>
                      <c:pt idx="12">
                        <c:v>14</c:v>
                      </c:pt>
                      <c:pt idx="13">
                        <c:v>15</c:v>
                      </c:pt>
                      <c:pt idx="14">
                        <c:v>16</c:v>
                      </c:pt>
                      <c:pt idx="15">
                        <c:v>17</c:v>
                      </c:pt>
                      <c:pt idx="16">
                        <c:v>18</c:v>
                      </c:pt>
                      <c:pt idx="17">
                        <c:v>19</c:v>
                      </c:pt>
                      <c:pt idx="18">
                        <c:v>20</c:v>
                      </c:pt>
                      <c:pt idx="19">
                        <c:v>21</c:v>
                      </c:pt>
                      <c:pt idx="20">
                        <c:v>22</c:v>
                      </c:pt>
                      <c:pt idx="21">
                        <c:v>23</c:v>
                      </c:pt>
                      <c:pt idx="22">
                        <c:v>24</c:v>
                      </c:pt>
                      <c:pt idx="23">
                        <c:v>25</c:v>
                      </c:pt>
                      <c:pt idx="24">
                        <c:v>26</c:v>
                      </c:pt>
                      <c:pt idx="25">
                        <c:v>27</c:v>
                      </c:pt>
                      <c:pt idx="26">
                        <c:v>28</c:v>
                      </c:pt>
                      <c:pt idx="27">
                        <c:v>29</c:v>
                      </c:pt>
                      <c:pt idx="28">
                        <c:v>30</c:v>
                      </c:pt>
                      <c:pt idx="29">
                        <c:v>31</c:v>
                      </c:pt>
                      <c:pt idx="30">
                        <c:v>32</c:v>
                      </c:pt>
                      <c:pt idx="31">
                        <c:v>33</c:v>
                      </c:pt>
                      <c:pt idx="32">
                        <c:v>34</c:v>
                      </c:pt>
                      <c:pt idx="33">
                        <c:v>35</c:v>
                      </c:pt>
                      <c:pt idx="34">
                        <c:v>36</c:v>
                      </c:pt>
                      <c:pt idx="35">
                        <c:v>37</c:v>
                      </c:pt>
                      <c:pt idx="36">
                        <c:v>38</c:v>
                      </c:pt>
                      <c:pt idx="37">
                        <c:v>39</c:v>
                      </c:pt>
                      <c:pt idx="38">
                        <c:v>40</c:v>
                      </c:pt>
                      <c:pt idx="39">
                        <c:v>41</c:v>
                      </c:pt>
                      <c:pt idx="40">
                        <c:v>42</c:v>
                      </c:pt>
                      <c:pt idx="41">
                        <c:v>43</c:v>
                      </c:pt>
                      <c:pt idx="42">
                        <c:v>44</c:v>
                      </c:pt>
                      <c:pt idx="43">
                        <c:v>45</c:v>
                      </c:pt>
                      <c:pt idx="44">
                        <c:v>46</c:v>
                      </c:pt>
                      <c:pt idx="45">
                        <c:v>47</c:v>
                      </c:pt>
                      <c:pt idx="46">
                        <c:v>48</c:v>
                      </c:pt>
                      <c:pt idx="47">
                        <c:v>49</c:v>
                      </c:pt>
                      <c:pt idx="48">
                        <c:v>50</c:v>
                      </c:pt>
                      <c:pt idx="49">
                        <c:v>51</c:v>
                      </c:pt>
                      <c:pt idx="50">
                        <c:v>52</c:v>
                      </c:pt>
                      <c:pt idx="51">
                        <c:v>53</c:v>
                      </c:pt>
                      <c:pt idx="52">
                        <c:v>54</c:v>
                      </c:pt>
                      <c:pt idx="53">
                        <c:v>55</c:v>
                      </c:pt>
                      <c:pt idx="54">
                        <c:v>56</c:v>
                      </c:pt>
                      <c:pt idx="55">
                        <c:v>57</c:v>
                      </c:pt>
                      <c:pt idx="56">
                        <c:v>58</c:v>
                      </c:pt>
                      <c:pt idx="57">
                        <c:v>59</c:v>
                      </c:pt>
                      <c:pt idx="58">
                        <c:v>60</c:v>
                      </c:pt>
                      <c:pt idx="59">
                        <c:v>61</c:v>
                      </c:pt>
                      <c:pt idx="60">
                        <c:v>62</c:v>
                      </c:pt>
                      <c:pt idx="61">
                        <c:v>63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D53-4D70-B3C0-5E778530E19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t.kwadratowy!$F$1</c15:sqref>
                        </c15:formulaRef>
                      </c:ext>
                    </c:extLst>
                    <c:strCache>
                      <c:ptCount val="1"/>
                      <c:pt idx="0">
                        <c:v>t^2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t.kwadratowy!$A$2:$A$63</c15:sqref>
                        </c15:formulaRef>
                      </c:ext>
                    </c:extLst>
                    <c:numCache>
                      <c:formatCode>General</c:formatCode>
                      <c:ptCount val="62"/>
                      <c:pt idx="0">
                        <c:v>2010.1</c:v>
                      </c:pt>
                      <c:pt idx="1">
                        <c:v>2010.2</c:v>
                      </c:pt>
                      <c:pt idx="2">
                        <c:v>2010.3</c:v>
                      </c:pt>
                      <c:pt idx="3">
                        <c:v>2010.4</c:v>
                      </c:pt>
                      <c:pt idx="4">
                        <c:v>2011.1</c:v>
                      </c:pt>
                      <c:pt idx="5">
                        <c:v>2011.2</c:v>
                      </c:pt>
                      <c:pt idx="6">
                        <c:v>2011.3</c:v>
                      </c:pt>
                      <c:pt idx="7">
                        <c:v>2011.4</c:v>
                      </c:pt>
                      <c:pt idx="8">
                        <c:v>2012.1</c:v>
                      </c:pt>
                      <c:pt idx="9">
                        <c:v>2012.2</c:v>
                      </c:pt>
                      <c:pt idx="10">
                        <c:v>2012.3</c:v>
                      </c:pt>
                      <c:pt idx="11">
                        <c:v>2012.4</c:v>
                      </c:pt>
                      <c:pt idx="12">
                        <c:v>2013.1</c:v>
                      </c:pt>
                      <c:pt idx="13">
                        <c:v>2013.2</c:v>
                      </c:pt>
                      <c:pt idx="14">
                        <c:v>2013.3</c:v>
                      </c:pt>
                      <c:pt idx="15">
                        <c:v>2013.4</c:v>
                      </c:pt>
                      <c:pt idx="16">
                        <c:v>2014.1</c:v>
                      </c:pt>
                      <c:pt idx="17">
                        <c:v>2014.2</c:v>
                      </c:pt>
                      <c:pt idx="18">
                        <c:v>2014.3</c:v>
                      </c:pt>
                      <c:pt idx="19">
                        <c:v>2014.4</c:v>
                      </c:pt>
                      <c:pt idx="20">
                        <c:v>2015.1</c:v>
                      </c:pt>
                      <c:pt idx="21">
                        <c:v>2015.2</c:v>
                      </c:pt>
                      <c:pt idx="22">
                        <c:v>2015.3</c:v>
                      </c:pt>
                      <c:pt idx="23">
                        <c:v>2015.4</c:v>
                      </c:pt>
                      <c:pt idx="24">
                        <c:v>2016.1</c:v>
                      </c:pt>
                      <c:pt idx="25">
                        <c:v>2016.2</c:v>
                      </c:pt>
                      <c:pt idx="26">
                        <c:v>2016.3</c:v>
                      </c:pt>
                      <c:pt idx="27">
                        <c:v>2016.4</c:v>
                      </c:pt>
                      <c:pt idx="28">
                        <c:v>2017.1</c:v>
                      </c:pt>
                      <c:pt idx="29">
                        <c:v>2017.2</c:v>
                      </c:pt>
                      <c:pt idx="30">
                        <c:v>2017.3</c:v>
                      </c:pt>
                      <c:pt idx="31">
                        <c:v>2017.4</c:v>
                      </c:pt>
                      <c:pt idx="32">
                        <c:v>2018.1</c:v>
                      </c:pt>
                      <c:pt idx="33">
                        <c:v>2018.2</c:v>
                      </c:pt>
                      <c:pt idx="34">
                        <c:v>2018.3</c:v>
                      </c:pt>
                      <c:pt idx="35">
                        <c:v>2018.4</c:v>
                      </c:pt>
                      <c:pt idx="36">
                        <c:v>2019.1</c:v>
                      </c:pt>
                      <c:pt idx="37">
                        <c:v>2019.2</c:v>
                      </c:pt>
                      <c:pt idx="38">
                        <c:v>2019.3</c:v>
                      </c:pt>
                      <c:pt idx="39">
                        <c:v>2019.4</c:v>
                      </c:pt>
                      <c:pt idx="40">
                        <c:v>2020.1</c:v>
                      </c:pt>
                      <c:pt idx="41">
                        <c:v>2020.2</c:v>
                      </c:pt>
                      <c:pt idx="42">
                        <c:v>2020.3</c:v>
                      </c:pt>
                      <c:pt idx="43">
                        <c:v>2020.4</c:v>
                      </c:pt>
                      <c:pt idx="44">
                        <c:v>2021.1</c:v>
                      </c:pt>
                      <c:pt idx="45">
                        <c:v>2021.2</c:v>
                      </c:pt>
                      <c:pt idx="46">
                        <c:v>2021.3</c:v>
                      </c:pt>
                      <c:pt idx="47">
                        <c:v>2021.4</c:v>
                      </c:pt>
                      <c:pt idx="48">
                        <c:v>2022.1</c:v>
                      </c:pt>
                      <c:pt idx="49">
                        <c:v>2022.2</c:v>
                      </c:pt>
                      <c:pt idx="50">
                        <c:v>2022.3</c:v>
                      </c:pt>
                      <c:pt idx="51">
                        <c:v>2022.4</c:v>
                      </c:pt>
                      <c:pt idx="52">
                        <c:v>2023.1</c:v>
                      </c:pt>
                      <c:pt idx="53">
                        <c:v>2023.2</c:v>
                      </c:pt>
                      <c:pt idx="54">
                        <c:v>2023.3</c:v>
                      </c:pt>
                      <c:pt idx="55">
                        <c:v>2023.4</c:v>
                      </c:pt>
                      <c:pt idx="56">
                        <c:v>2024.1</c:v>
                      </c:pt>
                      <c:pt idx="57">
                        <c:v>2024.2</c:v>
                      </c:pt>
                      <c:pt idx="58">
                        <c:v>2024.3</c:v>
                      </c:pt>
                      <c:pt idx="59">
                        <c:v>2024.4</c:v>
                      </c:pt>
                      <c:pt idx="60">
                        <c:v>2025.1</c:v>
                      </c:pt>
                      <c:pt idx="61">
                        <c:v>2025.2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t.kwadratowy!$F$2:$F$63</c15:sqref>
                        </c15:formulaRef>
                      </c:ext>
                    </c:extLst>
                    <c:numCache>
                      <c:formatCode>General</c:formatCode>
                      <c:ptCount val="62"/>
                      <c:pt idx="0">
                        <c:v>4</c:v>
                      </c:pt>
                      <c:pt idx="1">
                        <c:v>9</c:v>
                      </c:pt>
                      <c:pt idx="2">
                        <c:v>16</c:v>
                      </c:pt>
                      <c:pt idx="3">
                        <c:v>25</c:v>
                      </c:pt>
                      <c:pt idx="4">
                        <c:v>36</c:v>
                      </c:pt>
                      <c:pt idx="5">
                        <c:v>49</c:v>
                      </c:pt>
                      <c:pt idx="6">
                        <c:v>64</c:v>
                      </c:pt>
                      <c:pt idx="7">
                        <c:v>81</c:v>
                      </c:pt>
                      <c:pt idx="8">
                        <c:v>100</c:v>
                      </c:pt>
                      <c:pt idx="9">
                        <c:v>121</c:v>
                      </c:pt>
                      <c:pt idx="10">
                        <c:v>144</c:v>
                      </c:pt>
                      <c:pt idx="11">
                        <c:v>169</c:v>
                      </c:pt>
                      <c:pt idx="12">
                        <c:v>196</c:v>
                      </c:pt>
                      <c:pt idx="13">
                        <c:v>225</c:v>
                      </c:pt>
                      <c:pt idx="14">
                        <c:v>256</c:v>
                      </c:pt>
                      <c:pt idx="15">
                        <c:v>289</c:v>
                      </c:pt>
                      <c:pt idx="16">
                        <c:v>324</c:v>
                      </c:pt>
                      <c:pt idx="17">
                        <c:v>361</c:v>
                      </c:pt>
                      <c:pt idx="18">
                        <c:v>400</c:v>
                      </c:pt>
                      <c:pt idx="19">
                        <c:v>441</c:v>
                      </c:pt>
                      <c:pt idx="20">
                        <c:v>484</c:v>
                      </c:pt>
                      <c:pt idx="21">
                        <c:v>529</c:v>
                      </c:pt>
                      <c:pt idx="22">
                        <c:v>576</c:v>
                      </c:pt>
                      <c:pt idx="23">
                        <c:v>625</c:v>
                      </c:pt>
                      <c:pt idx="24">
                        <c:v>676</c:v>
                      </c:pt>
                      <c:pt idx="25">
                        <c:v>729</c:v>
                      </c:pt>
                      <c:pt idx="26">
                        <c:v>784</c:v>
                      </c:pt>
                      <c:pt idx="27">
                        <c:v>841</c:v>
                      </c:pt>
                      <c:pt idx="28">
                        <c:v>900</c:v>
                      </c:pt>
                      <c:pt idx="29">
                        <c:v>961</c:v>
                      </c:pt>
                      <c:pt idx="30">
                        <c:v>1024</c:v>
                      </c:pt>
                      <c:pt idx="31">
                        <c:v>1089</c:v>
                      </c:pt>
                      <c:pt idx="32">
                        <c:v>1156</c:v>
                      </c:pt>
                      <c:pt idx="33">
                        <c:v>1225</c:v>
                      </c:pt>
                      <c:pt idx="34">
                        <c:v>1296</c:v>
                      </c:pt>
                      <c:pt idx="35">
                        <c:v>1369</c:v>
                      </c:pt>
                      <c:pt idx="36">
                        <c:v>1444</c:v>
                      </c:pt>
                      <c:pt idx="37">
                        <c:v>1521</c:v>
                      </c:pt>
                      <c:pt idx="38">
                        <c:v>1600</c:v>
                      </c:pt>
                      <c:pt idx="39">
                        <c:v>1681</c:v>
                      </c:pt>
                      <c:pt idx="40">
                        <c:v>1764</c:v>
                      </c:pt>
                      <c:pt idx="41">
                        <c:v>1849</c:v>
                      </c:pt>
                      <c:pt idx="42">
                        <c:v>1936</c:v>
                      </c:pt>
                      <c:pt idx="43">
                        <c:v>2025</c:v>
                      </c:pt>
                      <c:pt idx="44">
                        <c:v>2116</c:v>
                      </c:pt>
                      <c:pt idx="45">
                        <c:v>2209</c:v>
                      </c:pt>
                      <c:pt idx="46">
                        <c:v>2304</c:v>
                      </c:pt>
                      <c:pt idx="47">
                        <c:v>2401</c:v>
                      </c:pt>
                      <c:pt idx="48">
                        <c:v>2500</c:v>
                      </c:pt>
                      <c:pt idx="49">
                        <c:v>2601</c:v>
                      </c:pt>
                      <c:pt idx="50">
                        <c:v>2704</c:v>
                      </c:pt>
                      <c:pt idx="51">
                        <c:v>2809</c:v>
                      </c:pt>
                      <c:pt idx="52">
                        <c:v>2916</c:v>
                      </c:pt>
                      <c:pt idx="53">
                        <c:v>3025</c:v>
                      </c:pt>
                      <c:pt idx="54">
                        <c:v>3136</c:v>
                      </c:pt>
                      <c:pt idx="55">
                        <c:v>3249</c:v>
                      </c:pt>
                      <c:pt idx="56">
                        <c:v>3364</c:v>
                      </c:pt>
                      <c:pt idx="57">
                        <c:v>3481</c:v>
                      </c:pt>
                      <c:pt idx="58">
                        <c:v>3600</c:v>
                      </c:pt>
                      <c:pt idx="59">
                        <c:v>3721</c:v>
                      </c:pt>
                      <c:pt idx="60">
                        <c:v>3844</c:v>
                      </c:pt>
                      <c:pt idx="61">
                        <c:v>3969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D53-4D70-B3C0-5E778530E199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t.kwadratowy!$H$1</c15:sqref>
                        </c15:formulaRef>
                      </c:ext>
                    </c:extLst>
                    <c:strCache>
                      <c:ptCount val="1"/>
                      <c:pt idx="0">
                        <c:v>gva-trend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t.kwadratowy!$A$2:$A$63</c15:sqref>
                        </c15:formulaRef>
                      </c:ext>
                    </c:extLst>
                    <c:numCache>
                      <c:formatCode>General</c:formatCode>
                      <c:ptCount val="62"/>
                      <c:pt idx="0">
                        <c:v>2010.1</c:v>
                      </c:pt>
                      <c:pt idx="1">
                        <c:v>2010.2</c:v>
                      </c:pt>
                      <c:pt idx="2">
                        <c:v>2010.3</c:v>
                      </c:pt>
                      <c:pt idx="3">
                        <c:v>2010.4</c:v>
                      </c:pt>
                      <c:pt idx="4">
                        <c:v>2011.1</c:v>
                      </c:pt>
                      <c:pt idx="5">
                        <c:v>2011.2</c:v>
                      </c:pt>
                      <c:pt idx="6">
                        <c:v>2011.3</c:v>
                      </c:pt>
                      <c:pt idx="7">
                        <c:v>2011.4</c:v>
                      </c:pt>
                      <c:pt idx="8">
                        <c:v>2012.1</c:v>
                      </c:pt>
                      <c:pt idx="9">
                        <c:v>2012.2</c:v>
                      </c:pt>
                      <c:pt idx="10">
                        <c:v>2012.3</c:v>
                      </c:pt>
                      <c:pt idx="11">
                        <c:v>2012.4</c:v>
                      </c:pt>
                      <c:pt idx="12">
                        <c:v>2013.1</c:v>
                      </c:pt>
                      <c:pt idx="13">
                        <c:v>2013.2</c:v>
                      </c:pt>
                      <c:pt idx="14">
                        <c:v>2013.3</c:v>
                      </c:pt>
                      <c:pt idx="15">
                        <c:v>2013.4</c:v>
                      </c:pt>
                      <c:pt idx="16">
                        <c:v>2014.1</c:v>
                      </c:pt>
                      <c:pt idx="17">
                        <c:v>2014.2</c:v>
                      </c:pt>
                      <c:pt idx="18">
                        <c:v>2014.3</c:v>
                      </c:pt>
                      <c:pt idx="19">
                        <c:v>2014.4</c:v>
                      </c:pt>
                      <c:pt idx="20">
                        <c:v>2015.1</c:v>
                      </c:pt>
                      <c:pt idx="21">
                        <c:v>2015.2</c:v>
                      </c:pt>
                      <c:pt idx="22">
                        <c:v>2015.3</c:v>
                      </c:pt>
                      <c:pt idx="23">
                        <c:v>2015.4</c:v>
                      </c:pt>
                      <c:pt idx="24">
                        <c:v>2016.1</c:v>
                      </c:pt>
                      <c:pt idx="25">
                        <c:v>2016.2</c:v>
                      </c:pt>
                      <c:pt idx="26">
                        <c:v>2016.3</c:v>
                      </c:pt>
                      <c:pt idx="27">
                        <c:v>2016.4</c:v>
                      </c:pt>
                      <c:pt idx="28">
                        <c:v>2017.1</c:v>
                      </c:pt>
                      <c:pt idx="29">
                        <c:v>2017.2</c:v>
                      </c:pt>
                      <c:pt idx="30">
                        <c:v>2017.3</c:v>
                      </c:pt>
                      <c:pt idx="31">
                        <c:v>2017.4</c:v>
                      </c:pt>
                      <c:pt idx="32">
                        <c:v>2018.1</c:v>
                      </c:pt>
                      <c:pt idx="33">
                        <c:v>2018.2</c:v>
                      </c:pt>
                      <c:pt idx="34">
                        <c:v>2018.3</c:v>
                      </c:pt>
                      <c:pt idx="35">
                        <c:v>2018.4</c:v>
                      </c:pt>
                      <c:pt idx="36">
                        <c:v>2019.1</c:v>
                      </c:pt>
                      <c:pt idx="37">
                        <c:v>2019.2</c:v>
                      </c:pt>
                      <c:pt idx="38">
                        <c:v>2019.3</c:v>
                      </c:pt>
                      <c:pt idx="39">
                        <c:v>2019.4</c:v>
                      </c:pt>
                      <c:pt idx="40">
                        <c:v>2020.1</c:v>
                      </c:pt>
                      <c:pt idx="41">
                        <c:v>2020.2</c:v>
                      </c:pt>
                      <c:pt idx="42">
                        <c:v>2020.3</c:v>
                      </c:pt>
                      <c:pt idx="43">
                        <c:v>2020.4</c:v>
                      </c:pt>
                      <c:pt idx="44">
                        <c:v>2021.1</c:v>
                      </c:pt>
                      <c:pt idx="45">
                        <c:v>2021.2</c:v>
                      </c:pt>
                      <c:pt idx="46">
                        <c:v>2021.3</c:v>
                      </c:pt>
                      <c:pt idx="47">
                        <c:v>2021.4</c:v>
                      </c:pt>
                      <c:pt idx="48">
                        <c:v>2022.1</c:v>
                      </c:pt>
                      <c:pt idx="49">
                        <c:v>2022.2</c:v>
                      </c:pt>
                      <c:pt idx="50">
                        <c:v>2022.3</c:v>
                      </c:pt>
                      <c:pt idx="51">
                        <c:v>2022.4</c:v>
                      </c:pt>
                      <c:pt idx="52">
                        <c:v>2023.1</c:v>
                      </c:pt>
                      <c:pt idx="53">
                        <c:v>2023.2</c:v>
                      </c:pt>
                      <c:pt idx="54">
                        <c:v>2023.3</c:v>
                      </c:pt>
                      <c:pt idx="55">
                        <c:v>2023.4</c:v>
                      </c:pt>
                      <c:pt idx="56">
                        <c:v>2024.1</c:v>
                      </c:pt>
                      <c:pt idx="57">
                        <c:v>2024.2</c:v>
                      </c:pt>
                      <c:pt idx="58">
                        <c:v>2024.3</c:v>
                      </c:pt>
                      <c:pt idx="59">
                        <c:v>2024.4</c:v>
                      </c:pt>
                      <c:pt idx="60">
                        <c:v>2025.1</c:v>
                      </c:pt>
                      <c:pt idx="61">
                        <c:v>2025.2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t.kwadratowy!$H$2:$H$63</c15:sqref>
                        </c15:formulaRef>
                      </c:ext>
                    </c:extLst>
                    <c:numCache>
                      <c:formatCode>0.0</c:formatCode>
                      <c:ptCount val="62"/>
                      <c:pt idx="0">
                        <c:v>-394.69630376264104</c:v>
                      </c:pt>
                      <c:pt idx="1">
                        <c:v>1786.7617245544243</c:v>
                      </c:pt>
                      <c:pt idx="2">
                        <c:v>1470.0659411127926</c:v>
                      </c:pt>
                      <c:pt idx="3">
                        <c:v>3563.1163459124436</c:v>
                      </c:pt>
                      <c:pt idx="4">
                        <c:v>-2722.8870610466111</c:v>
                      </c:pt>
                      <c:pt idx="5">
                        <c:v>538.65572023563436</c:v>
                      </c:pt>
                      <c:pt idx="6">
                        <c:v>897.14468975916679</c:v>
                      </c:pt>
                      <c:pt idx="7">
                        <c:v>454.27984752399789</c:v>
                      </c:pt>
                      <c:pt idx="8">
                        <c:v>-4134.2388064698825</c:v>
                      </c:pt>
                      <c:pt idx="9">
                        <c:v>-1411.5112722224585</c:v>
                      </c:pt>
                      <c:pt idx="10">
                        <c:v>-324.43754973374598</c:v>
                      </c:pt>
                      <c:pt idx="11">
                        <c:v>123.1823609962521</c:v>
                      </c:pt>
                      <c:pt idx="12">
                        <c:v>-4282.5515400324512</c:v>
                      </c:pt>
                      <c:pt idx="13">
                        <c:v>-867.23925281986158</c:v>
                      </c:pt>
                      <c:pt idx="14">
                        <c:v>553.71922263402666</c:v>
                      </c:pt>
                      <c:pt idx="15">
                        <c:v>621.52388632920338</c:v>
                      </c:pt>
                      <c:pt idx="16">
                        <c:v>-3221.3252617343169</c:v>
                      </c:pt>
                      <c:pt idx="17">
                        <c:v>-378.32822155654867</c:v>
                      </c:pt>
                      <c:pt idx="18">
                        <c:v>1504.7150068625197</c:v>
                      </c:pt>
                      <c:pt idx="19">
                        <c:v>1500.5044235228706</c:v>
                      </c:pt>
                      <c:pt idx="20">
                        <c:v>-2035.3599715754826</c:v>
                      </c:pt>
                      <c:pt idx="21">
                        <c:v>639.12182156745985</c:v>
                      </c:pt>
                      <c:pt idx="22">
                        <c:v>1707.4498029516981</c:v>
                      </c:pt>
                      <c:pt idx="23">
                        <c:v>2416.3239725772291</c:v>
                      </c:pt>
                      <c:pt idx="24">
                        <c:v>-2396.0556695559426</c:v>
                      </c:pt>
                      <c:pt idx="25">
                        <c:v>399.41087655217416</c:v>
                      </c:pt>
                      <c:pt idx="26">
                        <c:v>2258.6236109015881</c:v>
                      </c:pt>
                      <c:pt idx="27">
                        <c:v>1673.582533492292</c:v>
                      </c:pt>
                      <c:pt idx="28">
                        <c:v>-1439.8123556757055</c:v>
                      </c:pt>
                      <c:pt idx="29">
                        <c:v>1062.038943397587</c:v>
                      </c:pt>
                      <c:pt idx="30">
                        <c:v>3756.3364307121738</c:v>
                      </c:pt>
                      <c:pt idx="31">
                        <c:v>1373.3801062680577</c:v>
                      </c:pt>
                      <c:pt idx="32">
                        <c:v>-1676.2300299347698</c:v>
                      </c:pt>
                      <c:pt idx="33">
                        <c:v>1312.5060221036983</c:v>
                      </c:pt>
                      <c:pt idx="34">
                        <c:v>3674.9882623834637</c:v>
                      </c:pt>
                      <c:pt idx="35">
                        <c:v>1419.5166909045147</c:v>
                      </c:pt>
                      <c:pt idx="36">
                        <c:v>-1931.5086923331328</c:v>
                      </c:pt>
                      <c:pt idx="37">
                        <c:v>1648.3121126705155</c:v>
                      </c:pt>
                      <c:pt idx="38">
                        <c:v>4347.7791059154551</c:v>
                      </c:pt>
                      <c:pt idx="39">
                        <c:v>966.69228740168182</c:v>
                      </c:pt>
                      <c:pt idx="40">
                        <c:v>-3460.7483428707856</c:v>
                      </c:pt>
                      <c:pt idx="41">
                        <c:v>-5777.1427849019674</c:v>
                      </c:pt>
                      <c:pt idx="42">
                        <c:v>-1522.9910386918491</c:v>
                      </c:pt>
                      <c:pt idx="43">
                        <c:v>-3424.7931042404525</c:v>
                      </c:pt>
                      <c:pt idx="44">
                        <c:v>-5974.4489815477427</c:v>
                      </c:pt>
                      <c:pt idx="45">
                        <c:v>-2966.8586706137576</c:v>
                      </c:pt>
                      <c:pt idx="46">
                        <c:v>1504.8778285615408</c:v>
                      </c:pt>
                      <c:pt idx="47">
                        <c:v>-614.23948402188398</c:v>
                      </c:pt>
                      <c:pt idx="48">
                        <c:v>-3239.7106083640028</c:v>
                      </c:pt>
                      <c:pt idx="49">
                        <c:v>536.76445553516533</c:v>
                      </c:pt>
                      <c:pt idx="50">
                        <c:v>5401.6857076756351</c:v>
                      </c:pt>
                      <c:pt idx="51">
                        <c:v>2076.3531480573947</c:v>
                      </c:pt>
                      <c:pt idx="52">
                        <c:v>-2221.8332233195542</c:v>
                      </c:pt>
                      <c:pt idx="53">
                        <c:v>1378.9265935447911</c:v>
                      </c:pt>
                      <c:pt idx="54">
                        <c:v>5543.1325986504307</c:v>
                      </c:pt>
                      <c:pt idx="55">
                        <c:v>1703.2847919973647</c:v>
                      </c:pt>
                      <c:pt idx="56">
                        <c:v>-3646.6168264144071</c:v>
                      </c:pt>
                      <c:pt idx="57">
                        <c:v>584.52774341511395</c:v>
                      </c:pt>
                      <c:pt idx="58">
                        <c:v>4755.0185014859308</c:v>
                      </c:pt>
                      <c:pt idx="59">
                        <c:v>688.45544779803458</c:v>
                      </c:pt>
                      <c:pt idx="60">
                        <c:v>-5298.3614176485571</c:v>
                      </c:pt>
                      <c:pt idx="61">
                        <c:v>-478.8320948538676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3D53-4D70-B3C0-5E778530E199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t.kwadratowy!$I$1</c15:sqref>
                        </c15:formulaRef>
                      </c:ext>
                    </c:extLst>
                    <c:strCache>
                      <c:ptCount val="1"/>
                      <c:pt idx="0">
                        <c:v>(gva-trend)^2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t.kwadratowy!$A$2:$A$63</c15:sqref>
                        </c15:formulaRef>
                      </c:ext>
                    </c:extLst>
                    <c:numCache>
                      <c:formatCode>General</c:formatCode>
                      <c:ptCount val="62"/>
                      <c:pt idx="0">
                        <c:v>2010.1</c:v>
                      </c:pt>
                      <c:pt idx="1">
                        <c:v>2010.2</c:v>
                      </c:pt>
                      <c:pt idx="2">
                        <c:v>2010.3</c:v>
                      </c:pt>
                      <c:pt idx="3">
                        <c:v>2010.4</c:v>
                      </c:pt>
                      <c:pt idx="4">
                        <c:v>2011.1</c:v>
                      </c:pt>
                      <c:pt idx="5">
                        <c:v>2011.2</c:v>
                      </c:pt>
                      <c:pt idx="6">
                        <c:v>2011.3</c:v>
                      </c:pt>
                      <c:pt idx="7">
                        <c:v>2011.4</c:v>
                      </c:pt>
                      <c:pt idx="8">
                        <c:v>2012.1</c:v>
                      </c:pt>
                      <c:pt idx="9">
                        <c:v>2012.2</c:v>
                      </c:pt>
                      <c:pt idx="10">
                        <c:v>2012.3</c:v>
                      </c:pt>
                      <c:pt idx="11">
                        <c:v>2012.4</c:v>
                      </c:pt>
                      <c:pt idx="12">
                        <c:v>2013.1</c:v>
                      </c:pt>
                      <c:pt idx="13">
                        <c:v>2013.2</c:v>
                      </c:pt>
                      <c:pt idx="14">
                        <c:v>2013.3</c:v>
                      </c:pt>
                      <c:pt idx="15">
                        <c:v>2013.4</c:v>
                      </c:pt>
                      <c:pt idx="16">
                        <c:v>2014.1</c:v>
                      </c:pt>
                      <c:pt idx="17">
                        <c:v>2014.2</c:v>
                      </c:pt>
                      <c:pt idx="18">
                        <c:v>2014.3</c:v>
                      </c:pt>
                      <c:pt idx="19">
                        <c:v>2014.4</c:v>
                      </c:pt>
                      <c:pt idx="20">
                        <c:v>2015.1</c:v>
                      </c:pt>
                      <c:pt idx="21">
                        <c:v>2015.2</c:v>
                      </c:pt>
                      <c:pt idx="22">
                        <c:v>2015.3</c:v>
                      </c:pt>
                      <c:pt idx="23">
                        <c:v>2015.4</c:v>
                      </c:pt>
                      <c:pt idx="24">
                        <c:v>2016.1</c:v>
                      </c:pt>
                      <c:pt idx="25">
                        <c:v>2016.2</c:v>
                      </c:pt>
                      <c:pt idx="26">
                        <c:v>2016.3</c:v>
                      </c:pt>
                      <c:pt idx="27">
                        <c:v>2016.4</c:v>
                      </c:pt>
                      <c:pt idx="28">
                        <c:v>2017.1</c:v>
                      </c:pt>
                      <c:pt idx="29">
                        <c:v>2017.2</c:v>
                      </c:pt>
                      <c:pt idx="30">
                        <c:v>2017.3</c:v>
                      </c:pt>
                      <c:pt idx="31">
                        <c:v>2017.4</c:v>
                      </c:pt>
                      <c:pt idx="32">
                        <c:v>2018.1</c:v>
                      </c:pt>
                      <c:pt idx="33">
                        <c:v>2018.2</c:v>
                      </c:pt>
                      <c:pt idx="34">
                        <c:v>2018.3</c:v>
                      </c:pt>
                      <c:pt idx="35">
                        <c:v>2018.4</c:v>
                      </c:pt>
                      <c:pt idx="36">
                        <c:v>2019.1</c:v>
                      </c:pt>
                      <c:pt idx="37">
                        <c:v>2019.2</c:v>
                      </c:pt>
                      <c:pt idx="38">
                        <c:v>2019.3</c:v>
                      </c:pt>
                      <c:pt idx="39">
                        <c:v>2019.4</c:v>
                      </c:pt>
                      <c:pt idx="40">
                        <c:v>2020.1</c:v>
                      </c:pt>
                      <c:pt idx="41">
                        <c:v>2020.2</c:v>
                      </c:pt>
                      <c:pt idx="42">
                        <c:v>2020.3</c:v>
                      </c:pt>
                      <c:pt idx="43">
                        <c:v>2020.4</c:v>
                      </c:pt>
                      <c:pt idx="44">
                        <c:v>2021.1</c:v>
                      </c:pt>
                      <c:pt idx="45">
                        <c:v>2021.2</c:v>
                      </c:pt>
                      <c:pt idx="46">
                        <c:v>2021.3</c:v>
                      </c:pt>
                      <c:pt idx="47">
                        <c:v>2021.4</c:v>
                      </c:pt>
                      <c:pt idx="48">
                        <c:v>2022.1</c:v>
                      </c:pt>
                      <c:pt idx="49">
                        <c:v>2022.2</c:v>
                      </c:pt>
                      <c:pt idx="50">
                        <c:v>2022.3</c:v>
                      </c:pt>
                      <c:pt idx="51">
                        <c:v>2022.4</c:v>
                      </c:pt>
                      <c:pt idx="52">
                        <c:v>2023.1</c:v>
                      </c:pt>
                      <c:pt idx="53">
                        <c:v>2023.2</c:v>
                      </c:pt>
                      <c:pt idx="54">
                        <c:v>2023.3</c:v>
                      </c:pt>
                      <c:pt idx="55">
                        <c:v>2023.4</c:v>
                      </c:pt>
                      <c:pt idx="56">
                        <c:v>2024.1</c:v>
                      </c:pt>
                      <c:pt idx="57">
                        <c:v>2024.2</c:v>
                      </c:pt>
                      <c:pt idx="58">
                        <c:v>2024.3</c:v>
                      </c:pt>
                      <c:pt idx="59">
                        <c:v>2024.4</c:v>
                      </c:pt>
                      <c:pt idx="60">
                        <c:v>2025.1</c:v>
                      </c:pt>
                      <c:pt idx="61">
                        <c:v>2025.2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t.kwadratowy!$I$2:$I$63</c15:sqref>
                        </c15:formulaRef>
                      </c:ext>
                    </c:extLst>
                    <c:numCache>
                      <c:formatCode>0.0</c:formatCode>
                      <c:ptCount val="62"/>
                      <c:pt idx="0">
                        <c:v>155785.17220389101</c:v>
                      </c:pt>
                      <c:pt idx="1">
                        <c:v>3192517.4603327005</c:v>
                      </c:pt>
                      <c:pt idx="2">
                        <c:v>2161093.8712198408</c:v>
                      </c:pt>
                      <c:pt idx="3">
                        <c:v>12695798.094508445</c:v>
                      </c:pt>
                      <c:pt idx="4">
                        <c:v>7414113.9472150514</c:v>
                      </c:pt>
                      <c:pt idx="5">
                        <c:v>290149.98494256998</c:v>
                      </c:pt>
                      <c:pt idx="6">
                        <c:v>804868.59436307161</c:v>
                      </c:pt>
                      <c:pt idx="7">
                        <c:v>206370.17986642677</c:v>
                      </c:pt>
                      <c:pt idx="8">
                        <c:v>17091930.508921519</c:v>
                      </c:pt>
                      <c:pt idx="9">
                        <c:v>1992364.0716110633</c:v>
                      </c:pt>
                      <c:pt idx="10">
                        <c:v>105259.72367723689</c:v>
                      </c:pt>
                      <c:pt idx="11">
                        <c:v>15173.89406061097</c:v>
                      </c:pt>
                      <c:pt idx="12">
                        <c:v>18340247.693034317</c:v>
                      </c:pt>
                      <c:pt idx="13">
                        <c:v>752103.92163155181</c:v>
                      </c:pt>
                      <c:pt idx="14">
                        <c:v>306604.97751443076</c:v>
                      </c:pt>
                      <c:pt idx="15">
                        <c:v>386291.94127775653</c:v>
                      </c:pt>
                      <c:pt idx="16">
                        <c:v>10376936.441887666</c:v>
                      </c:pt>
                      <c:pt idx="17">
                        <c:v>143132.24322614097</c:v>
                      </c:pt>
                      <c:pt idx="18">
                        <c:v>2264167.2518772725</c:v>
                      </c:pt>
                      <c:pt idx="19">
                        <c:v>2251513.5250117024</c:v>
                      </c:pt>
                      <c:pt idx="20">
                        <c:v>4142690.2138917493</c:v>
                      </c:pt>
                      <c:pt idx="21">
                        <c:v>408476.70280370797</c:v>
                      </c:pt>
                      <c:pt idx="22">
                        <c:v>2915384.8295997926</c:v>
                      </c:pt>
                      <c:pt idx="23">
                        <c:v>5838621.5404514018</c:v>
                      </c:pt>
                      <c:pt idx="24">
                        <c:v>5741082.7716111764</c:v>
                      </c:pt>
                      <c:pt idx="25">
                        <c:v>159529.0483081761</c:v>
                      </c:pt>
                      <c:pt idx="26">
                        <c:v>5101380.6157221282</c:v>
                      </c:pt>
                      <c:pt idx="27">
                        <c:v>2800878.4964104788</c:v>
                      </c:pt>
                      <c:pt idx="28">
                        <c:v>2073059.6195564242</c:v>
                      </c:pt>
                      <c:pt idx="29">
                        <c:v>1127926.7172930629</c:v>
                      </c:pt>
                      <c:pt idx="30">
                        <c:v>14110063.380695473</c:v>
                      </c:pt>
                      <c:pt idx="31">
                        <c:v>1886172.9162928616</c:v>
                      </c:pt>
                      <c:pt idx="32">
                        <c:v>2809747.1132551194</c:v>
                      </c:pt>
                      <c:pt idx="33">
                        <c:v>1722672.058058474</c:v>
                      </c:pt>
                      <c:pt idx="34">
                        <c:v>13505538.72865623</c:v>
                      </c:pt>
                      <c:pt idx="35">
                        <c:v>2015027.6357565036</c:v>
                      </c:pt>
                      <c:pt idx="36">
                        <c:v>3730725.8285584487</c:v>
                      </c:pt>
                      <c:pt idx="37">
                        <c:v>2716932.8207763382</c:v>
                      </c:pt>
                      <c:pt idx="38">
                        <c:v>18903183.153834995</c:v>
                      </c:pt>
                      <c:pt idx="39">
                        <c:v>934493.97852189583</c:v>
                      </c:pt>
                      <c:pt idx="40">
                        <c:v>11976779.092682889</c:v>
                      </c:pt>
                      <c:pt idx="41">
                        <c:v>33375378.757144861</c:v>
                      </c:pt>
                      <c:pt idx="42">
                        <c:v>2319501.7039356772</c:v>
                      </c:pt>
                      <c:pt idx="43">
                        <c:v>11729207.806852955</c:v>
                      </c:pt>
                      <c:pt idx="44">
                        <c:v>35694040.633116864</c:v>
                      </c:pt>
                      <c:pt idx="45">
                        <c:v>8802250.3713960331</c:v>
                      </c:pt>
                      <c:pt idx="46">
                        <c:v>2264657.278896098</c:v>
                      </c:pt>
                      <c:pt idx="47">
                        <c:v>377290.14373147028</c:v>
                      </c:pt>
                      <c:pt idx="48">
                        <c:v>10495724.825946257</c:v>
                      </c:pt>
                      <c:pt idx="49">
                        <c:v>288116.08072596247</c:v>
                      </c:pt>
                      <c:pt idx="50">
                        <c:v>29178208.484507225</c:v>
                      </c:pt>
                      <c:pt idx="51">
                        <c:v>4311242.395447853</c:v>
                      </c:pt>
                      <c:pt idx="52">
                        <c:v>4936542.8722465597</c:v>
                      </c:pt>
                      <c:pt idx="53">
                        <c:v>1901438.5503850416</c:v>
                      </c:pt>
                      <c:pt idx="54">
                        <c:v>30726319.006221078</c:v>
                      </c:pt>
                      <c:pt idx="55">
                        <c:v>2901179.0826495057</c:v>
                      </c:pt>
                      <c:pt idx="56">
                        <c:v>13297814.278688682</c:v>
                      </c:pt>
                      <c:pt idx="57">
                        <c:v>341672.68282196531</c:v>
                      </c:pt>
                      <c:pt idx="58">
                        <c:v>22610200.949473508</c:v>
                      </c:pt>
                      <c:pt idx="59">
                        <c:v>473970.9036027923</c:v>
                      </c:pt>
                      <c:pt idx="60">
                        <c:v>28072633.712026827</c:v>
                      </c:pt>
                      <c:pt idx="61">
                        <c:v>229280.17506214327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3D53-4D70-B3C0-5E778530E199}"/>
                  </c:ext>
                </c:extLst>
              </c15:ser>
            </c15:filteredLineSeries>
          </c:ext>
        </c:extLst>
      </c:lineChart>
      <c:catAx>
        <c:axId val="619199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19186848"/>
        <c:crosses val="autoZero"/>
        <c:auto val="1"/>
        <c:lblAlgn val="ctr"/>
        <c:lblOffset val="700"/>
        <c:noMultiLvlLbl val="0"/>
      </c:catAx>
      <c:valAx>
        <c:axId val="61918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19199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t.logistyczny!$B$1</c:f>
              <c:strCache>
                <c:ptCount val="1"/>
                <c:pt idx="0">
                  <c:v>GVA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t.logistyczny!$A$2:$A$63</c:f>
              <c:numCache>
                <c:formatCode>General</c:formatCode>
                <c:ptCount val="62"/>
                <c:pt idx="0">
                  <c:v>2010.1</c:v>
                </c:pt>
                <c:pt idx="1">
                  <c:v>2010.2</c:v>
                </c:pt>
                <c:pt idx="2">
                  <c:v>2010.3</c:v>
                </c:pt>
                <c:pt idx="3">
                  <c:v>2010.4</c:v>
                </c:pt>
                <c:pt idx="4">
                  <c:v>2011.1</c:v>
                </c:pt>
                <c:pt idx="5">
                  <c:v>2011.2</c:v>
                </c:pt>
                <c:pt idx="6">
                  <c:v>2011.3</c:v>
                </c:pt>
                <c:pt idx="7">
                  <c:v>2011.4</c:v>
                </c:pt>
                <c:pt idx="8">
                  <c:v>2012.1</c:v>
                </c:pt>
                <c:pt idx="9">
                  <c:v>2012.2</c:v>
                </c:pt>
                <c:pt idx="10">
                  <c:v>2012.3</c:v>
                </c:pt>
                <c:pt idx="11">
                  <c:v>2012.4</c:v>
                </c:pt>
                <c:pt idx="12">
                  <c:v>2013.1</c:v>
                </c:pt>
                <c:pt idx="13">
                  <c:v>2013.2</c:v>
                </c:pt>
                <c:pt idx="14">
                  <c:v>2013.3</c:v>
                </c:pt>
                <c:pt idx="15">
                  <c:v>2013.4</c:v>
                </c:pt>
                <c:pt idx="16">
                  <c:v>2014.1</c:v>
                </c:pt>
                <c:pt idx="17">
                  <c:v>2014.2</c:v>
                </c:pt>
                <c:pt idx="18">
                  <c:v>2014.3</c:v>
                </c:pt>
                <c:pt idx="19">
                  <c:v>2014.4</c:v>
                </c:pt>
                <c:pt idx="20">
                  <c:v>2015.1</c:v>
                </c:pt>
                <c:pt idx="21">
                  <c:v>2015.2</c:v>
                </c:pt>
                <c:pt idx="22">
                  <c:v>2015.3</c:v>
                </c:pt>
                <c:pt idx="23">
                  <c:v>2015.4</c:v>
                </c:pt>
                <c:pt idx="24">
                  <c:v>2016.1</c:v>
                </c:pt>
                <c:pt idx="25">
                  <c:v>2016.2</c:v>
                </c:pt>
                <c:pt idx="26">
                  <c:v>2016.3</c:v>
                </c:pt>
                <c:pt idx="27">
                  <c:v>2016.4</c:v>
                </c:pt>
                <c:pt idx="28">
                  <c:v>2017.1</c:v>
                </c:pt>
                <c:pt idx="29">
                  <c:v>2017.2</c:v>
                </c:pt>
                <c:pt idx="30">
                  <c:v>2017.3</c:v>
                </c:pt>
                <c:pt idx="31">
                  <c:v>2017.4</c:v>
                </c:pt>
                <c:pt idx="32">
                  <c:v>2018.1</c:v>
                </c:pt>
                <c:pt idx="33">
                  <c:v>2018.2</c:v>
                </c:pt>
                <c:pt idx="34">
                  <c:v>2018.3</c:v>
                </c:pt>
                <c:pt idx="35">
                  <c:v>2018.4</c:v>
                </c:pt>
                <c:pt idx="36">
                  <c:v>2019.1</c:v>
                </c:pt>
                <c:pt idx="37">
                  <c:v>2019.2</c:v>
                </c:pt>
                <c:pt idx="38">
                  <c:v>2019.3</c:v>
                </c:pt>
                <c:pt idx="39">
                  <c:v>2019.4</c:v>
                </c:pt>
                <c:pt idx="40">
                  <c:v>2020.1</c:v>
                </c:pt>
                <c:pt idx="41">
                  <c:v>2020.2</c:v>
                </c:pt>
                <c:pt idx="42">
                  <c:v>2020.3</c:v>
                </c:pt>
                <c:pt idx="43">
                  <c:v>2020.4</c:v>
                </c:pt>
                <c:pt idx="44">
                  <c:v>2021.1</c:v>
                </c:pt>
                <c:pt idx="45">
                  <c:v>2021.2</c:v>
                </c:pt>
                <c:pt idx="46">
                  <c:v>2021.3</c:v>
                </c:pt>
                <c:pt idx="47">
                  <c:v>2021.4</c:v>
                </c:pt>
                <c:pt idx="48">
                  <c:v>2022.1</c:v>
                </c:pt>
                <c:pt idx="49">
                  <c:v>2022.2</c:v>
                </c:pt>
                <c:pt idx="50">
                  <c:v>2022.3</c:v>
                </c:pt>
                <c:pt idx="51">
                  <c:v>2022.4</c:v>
                </c:pt>
                <c:pt idx="52">
                  <c:v>2023.1</c:v>
                </c:pt>
                <c:pt idx="53">
                  <c:v>2023.2</c:v>
                </c:pt>
                <c:pt idx="54">
                  <c:v>2023.3</c:v>
                </c:pt>
                <c:pt idx="55">
                  <c:v>2023.4</c:v>
                </c:pt>
                <c:pt idx="56">
                  <c:v>2024.1</c:v>
                </c:pt>
                <c:pt idx="57">
                  <c:v>2024.2</c:v>
                </c:pt>
                <c:pt idx="58">
                  <c:v>2024.3</c:v>
                </c:pt>
                <c:pt idx="59">
                  <c:v>2024.4</c:v>
                </c:pt>
                <c:pt idx="60">
                  <c:v>2025.1</c:v>
                </c:pt>
                <c:pt idx="61">
                  <c:v>2025.2</c:v>
                </c:pt>
              </c:numCache>
            </c:numRef>
          </c:cat>
          <c:val>
            <c:numRef>
              <c:f>t.logistyczny!$B$2:$B$63</c:f>
              <c:numCache>
                <c:formatCode>#\ ##0.0</c:formatCode>
                <c:ptCount val="62"/>
                <c:pt idx="0">
                  <c:v>48489.7</c:v>
                </c:pt>
                <c:pt idx="1">
                  <c:v>49856.6</c:v>
                </c:pt>
                <c:pt idx="2">
                  <c:v>48755.4</c:v>
                </c:pt>
                <c:pt idx="3">
                  <c:v>50094</c:v>
                </c:pt>
                <c:pt idx="4">
                  <c:v>43083.6</c:v>
                </c:pt>
                <c:pt idx="5">
                  <c:v>45650.8</c:v>
                </c:pt>
                <c:pt idx="6">
                  <c:v>45345</c:v>
                </c:pt>
                <c:pt idx="7">
                  <c:v>44267.9</c:v>
                </c:pt>
                <c:pt idx="8">
                  <c:v>39075.199999999997</c:v>
                </c:pt>
                <c:pt idx="9">
                  <c:v>41223.800000000003</c:v>
                </c:pt>
                <c:pt idx="10">
                  <c:v>41766.800000000003</c:v>
                </c:pt>
                <c:pt idx="11">
                  <c:v>41700.400000000001</c:v>
                </c:pt>
                <c:pt idx="12">
                  <c:v>36810.699999999997</c:v>
                </c:pt>
                <c:pt idx="13">
                  <c:v>39772.1</c:v>
                </c:pt>
                <c:pt idx="14">
                  <c:v>40769.199999999997</c:v>
                </c:pt>
                <c:pt idx="15">
                  <c:v>40443.199999999997</c:v>
                </c:pt>
                <c:pt idx="16">
                  <c:v>36236.6</c:v>
                </c:pt>
                <c:pt idx="17">
                  <c:v>38745.9</c:v>
                </c:pt>
                <c:pt idx="18">
                  <c:v>40325.300000000003</c:v>
                </c:pt>
                <c:pt idx="19">
                  <c:v>40047.5</c:v>
                </c:pt>
                <c:pt idx="20">
                  <c:v>36268.1</c:v>
                </c:pt>
                <c:pt idx="21">
                  <c:v>38729.1</c:v>
                </c:pt>
                <c:pt idx="22">
                  <c:v>39614</c:v>
                </c:pt>
                <c:pt idx="23">
                  <c:v>40169.5</c:v>
                </c:pt>
                <c:pt idx="24">
                  <c:v>35233.800000000003</c:v>
                </c:pt>
                <c:pt idx="25">
                  <c:v>37936</c:v>
                </c:pt>
                <c:pt idx="26">
                  <c:v>39732</c:v>
                </c:pt>
                <c:pt idx="27">
                  <c:v>39113.800000000003</c:v>
                </c:pt>
                <c:pt idx="28">
                  <c:v>35997.300000000003</c:v>
                </c:pt>
                <c:pt idx="29">
                  <c:v>38526.1</c:v>
                </c:pt>
                <c:pt idx="30">
                  <c:v>41277.4</c:v>
                </c:pt>
                <c:pt idx="31">
                  <c:v>38981.5</c:v>
                </c:pt>
                <c:pt idx="32">
                  <c:v>36049</c:v>
                </c:pt>
                <c:pt idx="33">
                  <c:v>39184.9</c:v>
                </c:pt>
                <c:pt idx="34">
                  <c:v>41724.6</c:v>
                </c:pt>
                <c:pt idx="35">
                  <c:v>39676.400000000001</c:v>
                </c:pt>
                <c:pt idx="36">
                  <c:v>36562.699999999997</c:v>
                </c:pt>
                <c:pt idx="37">
                  <c:v>40409.9</c:v>
                </c:pt>
                <c:pt idx="38">
                  <c:v>43406.8</c:v>
                </c:pt>
                <c:pt idx="39">
                  <c:v>40353.199999999997</c:v>
                </c:pt>
                <c:pt idx="40">
                  <c:v>36283.300000000003</c:v>
                </c:pt>
                <c:pt idx="41">
                  <c:v>34354.5</c:v>
                </c:pt>
                <c:pt idx="42">
                  <c:v>39026.300000000003</c:v>
                </c:pt>
                <c:pt idx="43">
                  <c:v>37572.199999999997</c:v>
                </c:pt>
                <c:pt idx="44">
                  <c:v>35500.300000000003</c:v>
                </c:pt>
                <c:pt idx="45">
                  <c:v>39015.699999999997</c:v>
                </c:pt>
                <c:pt idx="46">
                  <c:v>44025.3</c:v>
                </c:pt>
                <c:pt idx="47">
                  <c:v>42474.1</c:v>
                </c:pt>
                <c:pt idx="48">
                  <c:v>40446.6</c:v>
                </c:pt>
                <c:pt idx="49">
                  <c:v>44851.1</c:v>
                </c:pt>
                <c:pt idx="50">
                  <c:v>50374.1</c:v>
                </c:pt>
                <c:pt idx="51">
                  <c:v>47736.9</c:v>
                </c:pt>
                <c:pt idx="52">
                  <c:v>44156.9</c:v>
                </c:pt>
                <c:pt idx="53">
                  <c:v>48505.9</c:v>
                </c:pt>
                <c:pt idx="54">
                  <c:v>53448.4</c:v>
                </c:pt>
                <c:pt idx="55">
                  <c:v>50416.9</c:v>
                </c:pt>
                <c:pt idx="56">
                  <c:v>45905.4</c:v>
                </c:pt>
                <c:pt idx="57">
                  <c:v>51005</c:v>
                </c:pt>
                <c:pt idx="58">
                  <c:v>56074</c:v>
                </c:pt>
                <c:pt idx="59">
                  <c:v>52936</c:v>
                </c:pt>
                <c:pt idx="60">
                  <c:v>47907.8</c:v>
                </c:pt>
                <c:pt idx="61">
                  <c:v>53716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47-400D-8427-0C6A58F8CAE8}"/>
            </c:ext>
          </c:extLst>
        </c:ser>
        <c:ser>
          <c:idx val="5"/>
          <c:order val="5"/>
          <c:tx>
            <c:strRef>
              <c:f>t.logistyczny!$G$1</c:f>
              <c:strCache>
                <c:ptCount val="1"/>
                <c:pt idx="0">
                  <c:v>y^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t.logistyczny!$A$2:$A$63</c:f>
              <c:numCache>
                <c:formatCode>General</c:formatCode>
                <c:ptCount val="62"/>
                <c:pt idx="0">
                  <c:v>2010.1</c:v>
                </c:pt>
                <c:pt idx="1">
                  <c:v>2010.2</c:v>
                </c:pt>
                <c:pt idx="2">
                  <c:v>2010.3</c:v>
                </c:pt>
                <c:pt idx="3">
                  <c:v>2010.4</c:v>
                </c:pt>
                <c:pt idx="4">
                  <c:v>2011.1</c:v>
                </c:pt>
                <c:pt idx="5">
                  <c:v>2011.2</c:v>
                </c:pt>
                <c:pt idx="6">
                  <c:v>2011.3</c:v>
                </c:pt>
                <c:pt idx="7">
                  <c:v>2011.4</c:v>
                </c:pt>
                <c:pt idx="8">
                  <c:v>2012.1</c:v>
                </c:pt>
                <c:pt idx="9">
                  <c:v>2012.2</c:v>
                </c:pt>
                <c:pt idx="10">
                  <c:v>2012.3</c:v>
                </c:pt>
                <c:pt idx="11">
                  <c:v>2012.4</c:v>
                </c:pt>
                <c:pt idx="12">
                  <c:v>2013.1</c:v>
                </c:pt>
                <c:pt idx="13">
                  <c:v>2013.2</c:v>
                </c:pt>
                <c:pt idx="14">
                  <c:v>2013.3</c:v>
                </c:pt>
                <c:pt idx="15">
                  <c:v>2013.4</c:v>
                </c:pt>
                <c:pt idx="16">
                  <c:v>2014.1</c:v>
                </c:pt>
                <c:pt idx="17">
                  <c:v>2014.2</c:v>
                </c:pt>
                <c:pt idx="18">
                  <c:v>2014.3</c:v>
                </c:pt>
                <c:pt idx="19">
                  <c:v>2014.4</c:v>
                </c:pt>
                <c:pt idx="20">
                  <c:v>2015.1</c:v>
                </c:pt>
                <c:pt idx="21">
                  <c:v>2015.2</c:v>
                </c:pt>
                <c:pt idx="22">
                  <c:v>2015.3</c:v>
                </c:pt>
                <c:pt idx="23">
                  <c:v>2015.4</c:v>
                </c:pt>
                <c:pt idx="24">
                  <c:v>2016.1</c:v>
                </c:pt>
                <c:pt idx="25">
                  <c:v>2016.2</c:v>
                </c:pt>
                <c:pt idx="26">
                  <c:v>2016.3</c:v>
                </c:pt>
                <c:pt idx="27">
                  <c:v>2016.4</c:v>
                </c:pt>
                <c:pt idx="28">
                  <c:v>2017.1</c:v>
                </c:pt>
                <c:pt idx="29">
                  <c:v>2017.2</c:v>
                </c:pt>
                <c:pt idx="30">
                  <c:v>2017.3</c:v>
                </c:pt>
                <c:pt idx="31">
                  <c:v>2017.4</c:v>
                </c:pt>
                <c:pt idx="32">
                  <c:v>2018.1</c:v>
                </c:pt>
                <c:pt idx="33">
                  <c:v>2018.2</c:v>
                </c:pt>
                <c:pt idx="34">
                  <c:v>2018.3</c:v>
                </c:pt>
                <c:pt idx="35">
                  <c:v>2018.4</c:v>
                </c:pt>
                <c:pt idx="36">
                  <c:v>2019.1</c:v>
                </c:pt>
                <c:pt idx="37">
                  <c:v>2019.2</c:v>
                </c:pt>
                <c:pt idx="38">
                  <c:v>2019.3</c:v>
                </c:pt>
                <c:pt idx="39">
                  <c:v>2019.4</c:v>
                </c:pt>
                <c:pt idx="40">
                  <c:v>2020.1</c:v>
                </c:pt>
                <c:pt idx="41">
                  <c:v>2020.2</c:v>
                </c:pt>
                <c:pt idx="42">
                  <c:v>2020.3</c:v>
                </c:pt>
                <c:pt idx="43">
                  <c:v>2020.4</c:v>
                </c:pt>
                <c:pt idx="44">
                  <c:v>2021.1</c:v>
                </c:pt>
                <c:pt idx="45">
                  <c:v>2021.2</c:v>
                </c:pt>
                <c:pt idx="46">
                  <c:v>2021.3</c:v>
                </c:pt>
                <c:pt idx="47">
                  <c:v>2021.4</c:v>
                </c:pt>
                <c:pt idx="48">
                  <c:v>2022.1</c:v>
                </c:pt>
                <c:pt idx="49">
                  <c:v>2022.2</c:v>
                </c:pt>
                <c:pt idx="50">
                  <c:v>2022.3</c:v>
                </c:pt>
                <c:pt idx="51">
                  <c:v>2022.4</c:v>
                </c:pt>
                <c:pt idx="52">
                  <c:v>2023.1</c:v>
                </c:pt>
                <c:pt idx="53">
                  <c:v>2023.2</c:v>
                </c:pt>
                <c:pt idx="54">
                  <c:v>2023.3</c:v>
                </c:pt>
                <c:pt idx="55">
                  <c:v>2023.4</c:v>
                </c:pt>
                <c:pt idx="56">
                  <c:v>2024.1</c:v>
                </c:pt>
                <c:pt idx="57">
                  <c:v>2024.2</c:v>
                </c:pt>
                <c:pt idx="58">
                  <c:v>2024.3</c:v>
                </c:pt>
                <c:pt idx="59">
                  <c:v>2024.4</c:v>
                </c:pt>
                <c:pt idx="60">
                  <c:v>2025.1</c:v>
                </c:pt>
                <c:pt idx="61">
                  <c:v>2025.2</c:v>
                </c:pt>
              </c:numCache>
            </c:numRef>
          </c:cat>
          <c:val>
            <c:numRef>
              <c:f>t.logistyczny!$G$2:$G$63</c:f>
              <c:numCache>
                <c:formatCode>General</c:formatCode>
                <c:ptCount val="62"/>
                <c:pt idx="0">
                  <c:v>39713.895662213916</c:v>
                </c:pt>
                <c:pt idx="1">
                  <c:v>39800.688980662344</c:v>
                </c:pt>
                <c:pt idx="2">
                  <c:v>39887.503970637546</c:v>
                </c:pt>
                <c:pt idx="3">
                  <c:v>39974.339905927147</c:v>
                </c:pt>
                <c:pt idx="4">
                  <c:v>40061.196059614042</c:v>
                </c:pt>
                <c:pt idx="5">
                  <c:v>40148.071704100585</c:v>
                </c:pt>
                <c:pt idx="6">
                  <c:v>40234.966111132853</c:v>
                </c:pt>
                <c:pt idx="7">
                  <c:v>40321.878551825001</c:v>
                </c:pt>
                <c:pt idx="8">
                  <c:v>40408.808296683557</c:v>
                </c:pt>
                <c:pt idx="9">
                  <c:v>40495.754615631864</c:v>
                </c:pt>
                <c:pt idx="10">
                  <c:v>40582.716778034526</c:v>
                </c:pt>
                <c:pt idx="11">
                  <c:v>40669.694052721854</c:v>
                </c:pt>
                <c:pt idx="12">
                  <c:v>40756.685708014411</c:v>
                </c:pt>
                <c:pt idx="13">
                  <c:v>40843.691011747585</c:v>
                </c:pt>
                <c:pt idx="14">
                  <c:v>40930.709231296125</c:v>
                </c:pt>
                <c:pt idx="15">
                  <c:v>41017.739633598852</c:v>
                </c:pt>
                <c:pt idx="16">
                  <c:v>41104.781485183208</c:v>
                </c:pt>
                <c:pt idx="17">
                  <c:v>41191.834052190039</c:v>
                </c:pt>
                <c:pt idx="18">
                  <c:v>41278.89660039825</c:v>
                </c:pt>
                <c:pt idx="19">
                  <c:v>41365.96839524954</c:v>
                </c:pt>
                <c:pt idx="20">
                  <c:v>41453.048701873238</c:v>
                </c:pt>
                <c:pt idx="21">
                  <c:v>41540.13678511099</c:v>
                </c:pt>
                <c:pt idx="22">
                  <c:v>41627.231909541624</c:v>
                </c:pt>
                <c:pt idx="23">
                  <c:v>41714.333339505967</c:v>
                </c:pt>
                <c:pt idx="24">
                  <c:v>41801.440339131681</c:v>
                </c:pt>
                <c:pt idx="25">
                  <c:v>41888.552172358119</c:v>
                </c:pt>
                <c:pt idx="26">
                  <c:v>41975.668102961201</c:v>
                </c:pt>
                <c:pt idx="27">
                  <c:v>42062.787394578292</c:v>
                </c:pt>
                <c:pt idx="28">
                  <c:v>42149.909310733106</c:v>
                </c:pt>
                <c:pt idx="29">
                  <c:v>42237.033114860584</c:v>
                </c:pt>
                <c:pt idx="30">
                  <c:v>42324.158070331825</c:v>
                </c:pt>
                <c:pt idx="31">
                  <c:v>42411.28344047899</c:v>
                </c:pt>
                <c:pt idx="32">
                  <c:v>42498.408488620211</c:v>
                </c:pt>
                <c:pt idx="33">
                  <c:v>42585.532478084511</c:v>
                </c:pt>
                <c:pt idx="34">
                  <c:v>42672.654672236713</c:v>
                </c:pt>
                <c:pt idx="35">
                  <c:v>42759.774334502385</c:v>
                </c:pt>
                <c:pt idx="36">
                  <c:v>42846.890728392667</c:v>
                </c:pt>
                <c:pt idx="37">
                  <c:v>42934.00311752929</c:v>
                </c:pt>
                <c:pt idx="38">
                  <c:v>43021.110765669364</c:v>
                </c:pt>
                <c:pt idx="39">
                  <c:v>43108.212936730313</c:v>
                </c:pt>
                <c:pt idx="40">
                  <c:v>43195.308894814749</c:v>
                </c:pt>
                <c:pt idx="41">
                  <c:v>43282.397904235309</c:v>
                </c:pt>
                <c:pt idx="42">
                  <c:v>43369.479229539524</c:v>
                </c:pt>
                <c:pt idx="43">
                  <c:v>43456.552135534621</c:v>
                </c:pt>
                <c:pt idx="44">
                  <c:v>43543.615887312357</c:v>
                </c:pt>
                <c:pt idx="45">
                  <c:v>43630.669750273788</c:v>
                </c:pt>
                <c:pt idx="46">
                  <c:v>43717.712990154039</c:v>
                </c:pt>
                <c:pt idx="47">
                  <c:v>43804.744873047057</c:v>
                </c:pt>
                <c:pt idx="48">
                  <c:v>43891.764665430324</c:v>
                </c:pt>
                <c:pt idx="49">
                  <c:v>43978.771634189521</c:v>
                </c:pt>
                <c:pt idx="50">
                  <c:v>44065.765046643224</c:v>
                </c:pt>
                <c:pt idx="51">
                  <c:v>44152.744170567516</c:v>
                </c:pt>
                <c:pt idx="52">
                  <c:v>44239.708274220575</c:v>
                </c:pt>
                <c:pt idx="53">
                  <c:v>44326.65662636725</c:v>
                </c:pt>
                <c:pt idx="54">
                  <c:v>44413.588496303571</c:v>
                </c:pt>
                <c:pt idx="55">
                  <c:v>44500.503153881262</c:v>
                </c:pt>
                <c:pt idx="56">
                  <c:v>44587.399869532157</c:v>
                </c:pt>
                <c:pt idx="57">
                  <c:v>44674.277914292608</c:v>
                </c:pt>
                <c:pt idx="58">
                  <c:v>44761.136559827886</c:v>
                </c:pt>
                <c:pt idx="59">
                  <c:v>44847.975078456438</c:v>
                </c:pt>
                <c:pt idx="60">
                  <c:v>44934.792743174236</c:v>
                </c:pt>
                <c:pt idx="61">
                  <c:v>45021.588827678897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B47-400D-8427-0C6A58F8CAE8}"/>
            </c:ext>
          </c:extLst>
        </c:ser>
        <c:ser>
          <c:idx val="8"/>
          <c:order val="8"/>
          <c:tx>
            <c:strRef>
              <c:f>t.logistyczny!$J$1</c:f>
              <c:strCache>
                <c:ptCount val="1"/>
                <c:pt idx="0">
                  <c:v>Przyrost kwartalny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t.logistyczny!$A$2:$A$63</c:f>
              <c:numCache>
                <c:formatCode>General</c:formatCode>
                <c:ptCount val="62"/>
                <c:pt idx="0">
                  <c:v>2010.1</c:v>
                </c:pt>
                <c:pt idx="1">
                  <c:v>2010.2</c:v>
                </c:pt>
                <c:pt idx="2">
                  <c:v>2010.3</c:v>
                </c:pt>
                <c:pt idx="3">
                  <c:v>2010.4</c:v>
                </c:pt>
                <c:pt idx="4">
                  <c:v>2011.1</c:v>
                </c:pt>
                <c:pt idx="5">
                  <c:v>2011.2</c:v>
                </c:pt>
                <c:pt idx="6">
                  <c:v>2011.3</c:v>
                </c:pt>
                <c:pt idx="7">
                  <c:v>2011.4</c:v>
                </c:pt>
                <c:pt idx="8">
                  <c:v>2012.1</c:v>
                </c:pt>
                <c:pt idx="9">
                  <c:v>2012.2</c:v>
                </c:pt>
                <c:pt idx="10">
                  <c:v>2012.3</c:v>
                </c:pt>
                <c:pt idx="11">
                  <c:v>2012.4</c:v>
                </c:pt>
                <c:pt idx="12">
                  <c:v>2013.1</c:v>
                </c:pt>
                <c:pt idx="13">
                  <c:v>2013.2</c:v>
                </c:pt>
                <c:pt idx="14">
                  <c:v>2013.3</c:v>
                </c:pt>
                <c:pt idx="15">
                  <c:v>2013.4</c:v>
                </c:pt>
                <c:pt idx="16">
                  <c:v>2014.1</c:v>
                </c:pt>
                <c:pt idx="17">
                  <c:v>2014.2</c:v>
                </c:pt>
                <c:pt idx="18">
                  <c:v>2014.3</c:v>
                </c:pt>
                <c:pt idx="19">
                  <c:v>2014.4</c:v>
                </c:pt>
                <c:pt idx="20">
                  <c:v>2015.1</c:v>
                </c:pt>
                <c:pt idx="21">
                  <c:v>2015.2</c:v>
                </c:pt>
                <c:pt idx="22">
                  <c:v>2015.3</c:v>
                </c:pt>
                <c:pt idx="23">
                  <c:v>2015.4</c:v>
                </c:pt>
                <c:pt idx="24">
                  <c:v>2016.1</c:v>
                </c:pt>
                <c:pt idx="25">
                  <c:v>2016.2</c:v>
                </c:pt>
                <c:pt idx="26">
                  <c:v>2016.3</c:v>
                </c:pt>
                <c:pt idx="27">
                  <c:v>2016.4</c:v>
                </c:pt>
                <c:pt idx="28">
                  <c:v>2017.1</c:v>
                </c:pt>
                <c:pt idx="29">
                  <c:v>2017.2</c:v>
                </c:pt>
                <c:pt idx="30">
                  <c:v>2017.3</c:v>
                </c:pt>
                <c:pt idx="31">
                  <c:v>2017.4</c:v>
                </c:pt>
                <c:pt idx="32">
                  <c:v>2018.1</c:v>
                </c:pt>
                <c:pt idx="33">
                  <c:v>2018.2</c:v>
                </c:pt>
                <c:pt idx="34">
                  <c:v>2018.3</c:v>
                </c:pt>
                <c:pt idx="35">
                  <c:v>2018.4</c:v>
                </c:pt>
                <c:pt idx="36">
                  <c:v>2019.1</c:v>
                </c:pt>
                <c:pt idx="37">
                  <c:v>2019.2</c:v>
                </c:pt>
                <c:pt idx="38">
                  <c:v>2019.3</c:v>
                </c:pt>
                <c:pt idx="39">
                  <c:v>2019.4</c:v>
                </c:pt>
                <c:pt idx="40">
                  <c:v>2020.1</c:v>
                </c:pt>
                <c:pt idx="41">
                  <c:v>2020.2</c:v>
                </c:pt>
                <c:pt idx="42">
                  <c:v>2020.3</c:v>
                </c:pt>
                <c:pt idx="43">
                  <c:v>2020.4</c:v>
                </c:pt>
                <c:pt idx="44">
                  <c:v>2021.1</c:v>
                </c:pt>
                <c:pt idx="45">
                  <c:v>2021.2</c:v>
                </c:pt>
                <c:pt idx="46">
                  <c:v>2021.3</c:v>
                </c:pt>
                <c:pt idx="47">
                  <c:v>2021.4</c:v>
                </c:pt>
                <c:pt idx="48">
                  <c:v>2022.1</c:v>
                </c:pt>
                <c:pt idx="49">
                  <c:v>2022.2</c:v>
                </c:pt>
                <c:pt idx="50">
                  <c:v>2022.3</c:v>
                </c:pt>
                <c:pt idx="51">
                  <c:v>2022.4</c:v>
                </c:pt>
                <c:pt idx="52">
                  <c:v>2023.1</c:v>
                </c:pt>
                <c:pt idx="53">
                  <c:v>2023.2</c:v>
                </c:pt>
                <c:pt idx="54">
                  <c:v>2023.3</c:v>
                </c:pt>
                <c:pt idx="55">
                  <c:v>2023.4</c:v>
                </c:pt>
                <c:pt idx="56">
                  <c:v>2024.1</c:v>
                </c:pt>
                <c:pt idx="57">
                  <c:v>2024.2</c:v>
                </c:pt>
                <c:pt idx="58">
                  <c:v>2024.3</c:v>
                </c:pt>
                <c:pt idx="59">
                  <c:v>2024.4</c:v>
                </c:pt>
                <c:pt idx="60">
                  <c:v>2025.1</c:v>
                </c:pt>
                <c:pt idx="61">
                  <c:v>2025.2</c:v>
                </c:pt>
              </c:numCache>
            </c:numRef>
          </c:cat>
          <c:val>
            <c:numRef>
              <c:f>t.logistyczny!$J$2:$J$63</c:f>
              <c:numCache>
                <c:formatCode>General</c:formatCode>
                <c:ptCount val="62"/>
                <c:pt idx="1">
                  <c:v>1366.9000000000015</c:v>
                </c:pt>
                <c:pt idx="2">
                  <c:v>-1101.1999999999971</c:v>
                </c:pt>
                <c:pt idx="3">
                  <c:v>1338.5999999999985</c:v>
                </c:pt>
                <c:pt idx="4">
                  <c:v>-7010.4000000000015</c:v>
                </c:pt>
                <c:pt idx="5">
                  <c:v>2567.2000000000044</c:v>
                </c:pt>
                <c:pt idx="6">
                  <c:v>-305.80000000000291</c:v>
                </c:pt>
                <c:pt idx="7">
                  <c:v>-1077.0999999999985</c:v>
                </c:pt>
                <c:pt idx="8">
                  <c:v>-5192.7000000000044</c:v>
                </c:pt>
                <c:pt idx="9">
                  <c:v>2148.6000000000058</c:v>
                </c:pt>
                <c:pt idx="10">
                  <c:v>543</c:v>
                </c:pt>
                <c:pt idx="11">
                  <c:v>-66.400000000001455</c:v>
                </c:pt>
                <c:pt idx="12">
                  <c:v>-4889.7000000000044</c:v>
                </c:pt>
                <c:pt idx="13">
                  <c:v>2961.4000000000015</c:v>
                </c:pt>
                <c:pt idx="14">
                  <c:v>997.09999999999854</c:v>
                </c:pt>
                <c:pt idx="15">
                  <c:v>-326</c:v>
                </c:pt>
                <c:pt idx="16">
                  <c:v>-4206.5999999999985</c:v>
                </c:pt>
                <c:pt idx="17">
                  <c:v>2509.3000000000029</c:v>
                </c:pt>
                <c:pt idx="18">
                  <c:v>1579.4000000000015</c:v>
                </c:pt>
                <c:pt idx="19">
                  <c:v>-277.80000000000291</c:v>
                </c:pt>
                <c:pt idx="20">
                  <c:v>-3779.4000000000015</c:v>
                </c:pt>
                <c:pt idx="21">
                  <c:v>2461</c:v>
                </c:pt>
                <c:pt idx="22">
                  <c:v>884.90000000000146</c:v>
                </c:pt>
                <c:pt idx="23">
                  <c:v>555.5</c:v>
                </c:pt>
                <c:pt idx="24">
                  <c:v>-4935.6999999999971</c:v>
                </c:pt>
                <c:pt idx="25">
                  <c:v>2702.1999999999971</c:v>
                </c:pt>
                <c:pt idx="26">
                  <c:v>1796</c:v>
                </c:pt>
                <c:pt idx="27">
                  <c:v>-618.19999999999709</c:v>
                </c:pt>
                <c:pt idx="28">
                  <c:v>-3116.5</c:v>
                </c:pt>
                <c:pt idx="29">
                  <c:v>2528.7999999999956</c:v>
                </c:pt>
                <c:pt idx="30">
                  <c:v>2751.3000000000029</c:v>
                </c:pt>
                <c:pt idx="31">
                  <c:v>-2295.9000000000015</c:v>
                </c:pt>
                <c:pt idx="32">
                  <c:v>-2932.5</c:v>
                </c:pt>
                <c:pt idx="33">
                  <c:v>3135.9000000000015</c:v>
                </c:pt>
                <c:pt idx="34">
                  <c:v>2539.6999999999971</c:v>
                </c:pt>
                <c:pt idx="35">
                  <c:v>-2048.1999999999971</c:v>
                </c:pt>
                <c:pt idx="36">
                  <c:v>-3113.7000000000044</c:v>
                </c:pt>
                <c:pt idx="37">
                  <c:v>3847.2000000000044</c:v>
                </c:pt>
                <c:pt idx="38">
                  <c:v>2996.9000000000015</c:v>
                </c:pt>
                <c:pt idx="39">
                  <c:v>-3053.6000000000058</c:v>
                </c:pt>
                <c:pt idx="40">
                  <c:v>-4069.8999999999942</c:v>
                </c:pt>
                <c:pt idx="41">
                  <c:v>-1928.8000000000029</c:v>
                </c:pt>
                <c:pt idx="42">
                  <c:v>4671.8000000000029</c:v>
                </c:pt>
                <c:pt idx="43">
                  <c:v>-1454.1000000000058</c:v>
                </c:pt>
                <c:pt idx="44">
                  <c:v>-2071.8999999999942</c:v>
                </c:pt>
                <c:pt idx="45">
                  <c:v>3515.3999999999942</c:v>
                </c:pt>
                <c:pt idx="46">
                  <c:v>5009.6000000000058</c:v>
                </c:pt>
                <c:pt idx="47">
                  <c:v>-1551.2000000000044</c:v>
                </c:pt>
                <c:pt idx="48">
                  <c:v>-2027.5</c:v>
                </c:pt>
                <c:pt idx="49">
                  <c:v>4404.5</c:v>
                </c:pt>
                <c:pt idx="50">
                  <c:v>5523</c:v>
                </c:pt>
                <c:pt idx="51">
                  <c:v>-2637.1999999999971</c:v>
                </c:pt>
                <c:pt idx="52">
                  <c:v>-3580</c:v>
                </c:pt>
                <c:pt idx="53">
                  <c:v>4349</c:v>
                </c:pt>
                <c:pt idx="54">
                  <c:v>4942.5</c:v>
                </c:pt>
                <c:pt idx="55">
                  <c:v>-3031.5</c:v>
                </c:pt>
                <c:pt idx="56">
                  <c:v>-4511.5</c:v>
                </c:pt>
                <c:pt idx="57">
                  <c:v>5099.5999999999985</c:v>
                </c:pt>
                <c:pt idx="58">
                  <c:v>5069</c:v>
                </c:pt>
                <c:pt idx="59">
                  <c:v>-3138</c:v>
                </c:pt>
                <c:pt idx="60">
                  <c:v>-5028.1999999999971</c:v>
                </c:pt>
                <c:pt idx="61">
                  <c:v>5808.1999999999971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B47-400D-8427-0C6A58F8CAE8}"/>
            </c:ext>
          </c:extLst>
        </c:ser>
        <c:ser>
          <c:idx val="9"/>
          <c:order val="9"/>
          <c:tx>
            <c:strRef>
              <c:f>t.logistyczny!$K$1</c:f>
              <c:strCache>
                <c:ptCount val="1"/>
                <c:pt idx="0">
                  <c:v>Wahania losowe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t.logistyczny!$A$2:$A$63</c:f>
              <c:numCache>
                <c:formatCode>General</c:formatCode>
                <c:ptCount val="62"/>
                <c:pt idx="0">
                  <c:v>2010.1</c:v>
                </c:pt>
                <c:pt idx="1">
                  <c:v>2010.2</c:v>
                </c:pt>
                <c:pt idx="2">
                  <c:v>2010.3</c:v>
                </c:pt>
                <c:pt idx="3">
                  <c:v>2010.4</c:v>
                </c:pt>
                <c:pt idx="4">
                  <c:v>2011.1</c:v>
                </c:pt>
                <c:pt idx="5">
                  <c:v>2011.2</c:v>
                </c:pt>
                <c:pt idx="6">
                  <c:v>2011.3</c:v>
                </c:pt>
                <c:pt idx="7">
                  <c:v>2011.4</c:v>
                </c:pt>
                <c:pt idx="8">
                  <c:v>2012.1</c:v>
                </c:pt>
                <c:pt idx="9">
                  <c:v>2012.2</c:v>
                </c:pt>
                <c:pt idx="10">
                  <c:v>2012.3</c:v>
                </c:pt>
                <c:pt idx="11">
                  <c:v>2012.4</c:v>
                </c:pt>
                <c:pt idx="12">
                  <c:v>2013.1</c:v>
                </c:pt>
                <c:pt idx="13">
                  <c:v>2013.2</c:v>
                </c:pt>
                <c:pt idx="14">
                  <c:v>2013.3</c:v>
                </c:pt>
                <c:pt idx="15">
                  <c:v>2013.4</c:v>
                </c:pt>
                <c:pt idx="16">
                  <c:v>2014.1</c:v>
                </c:pt>
                <c:pt idx="17">
                  <c:v>2014.2</c:v>
                </c:pt>
                <c:pt idx="18">
                  <c:v>2014.3</c:v>
                </c:pt>
                <c:pt idx="19">
                  <c:v>2014.4</c:v>
                </c:pt>
                <c:pt idx="20">
                  <c:v>2015.1</c:v>
                </c:pt>
                <c:pt idx="21">
                  <c:v>2015.2</c:v>
                </c:pt>
                <c:pt idx="22">
                  <c:v>2015.3</c:v>
                </c:pt>
                <c:pt idx="23">
                  <c:v>2015.4</c:v>
                </c:pt>
                <c:pt idx="24">
                  <c:v>2016.1</c:v>
                </c:pt>
                <c:pt idx="25">
                  <c:v>2016.2</c:v>
                </c:pt>
                <c:pt idx="26">
                  <c:v>2016.3</c:v>
                </c:pt>
                <c:pt idx="27">
                  <c:v>2016.4</c:v>
                </c:pt>
                <c:pt idx="28">
                  <c:v>2017.1</c:v>
                </c:pt>
                <c:pt idx="29">
                  <c:v>2017.2</c:v>
                </c:pt>
                <c:pt idx="30">
                  <c:v>2017.3</c:v>
                </c:pt>
                <c:pt idx="31">
                  <c:v>2017.4</c:v>
                </c:pt>
                <c:pt idx="32">
                  <c:v>2018.1</c:v>
                </c:pt>
                <c:pt idx="33">
                  <c:v>2018.2</c:v>
                </c:pt>
                <c:pt idx="34">
                  <c:v>2018.3</c:v>
                </c:pt>
                <c:pt idx="35">
                  <c:v>2018.4</c:v>
                </c:pt>
                <c:pt idx="36">
                  <c:v>2019.1</c:v>
                </c:pt>
                <c:pt idx="37">
                  <c:v>2019.2</c:v>
                </c:pt>
                <c:pt idx="38">
                  <c:v>2019.3</c:v>
                </c:pt>
                <c:pt idx="39">
                  <c:v>2019.4</c:v>
                </c:pt>
                <c:pt idx="40">
                  <c:v>2020.1</c:v>
                </c:pt>
                <c:pt idx="41">
                  <c:v>2020.2</c:v>
                </c:pt>
                <c:pt idx="42">
                  <c:v>2020.3</c:v>
                </c:pt>
                <c:pt idx="43">
                  <c:v>2020.4</c:v>
                </c:pt>
                <c:pt idx="44">
                  <c:v>2021.1</c:v>
                </c:pt>
                <c:pt idx="45">
                  <c:v>2021.2</c:v>
                </c:pt>
                <c:pt idx="46">
                  <c:v>2021.3</c:v>
                </c:pt>
                <c:pt idx="47">
                  <c:v>2021.4</c:v>
                </c:pt>
                <c:pt idx="48">
                  <c:v>2022.1</c:v>
                </c:pt>
                <c:pt idx="49">
                  <c:v>2022.2</c:v>
                </c:pt>
                <c:pt idx="50">
                  <c:v>2022.3</c:v>
                </c:pt>
                <c:pt idx="51">
                  <c:v>2022.4</c:v>
                </c:pt>
                <c:pt idx="52">
                  <c:v>2023.1</c:v>
                </c:pt>
                <c:pt idx="53">
                  <c:v>2023.2</c:v>
                </c:pt>
                <c:pt idx="54">
                  <c:v>2023.3</c:v>
                </c:pt>
                <c:pt idx="55">
                  <c:v>2023.4</c:v>
                </c:pt>
                <c:pt idx="56">
                  <c:v>2024.1</c:v>
                </c:pt>
                <c:pt idx="57">
                  <c:v>2024.2</c:v>
                </c:pt>
                <c:pt idx="58">
                  <c:v>2024.3</c:v>
                </c:pt>
                <c:pt idx="59">
                  <c:v>2024.4</c:v>
                </c:pt>
                <c:pt idx="60">
                  <c:v>2025.1</c:v>
                </c:pt>
                <c:pt idx="61">
                  <c:v>2025.2</c:v>
                </c:pt>
              </c:numCache>
            </c:numRef>
          </c:cat>
          <c:val>
            <c:numRef>
              <c:f>t.logistyczny!$K$2:$K$63</c:f>
              <c:numCache>
                <c:formatCode>0.00</c:formatCode>
                <c:ptCount val="62"/>
                <c:pt idx="1">
                  <c:v>-1562.7245833333318</c:v>
                </c:pt>
                <c:pt idx="2">
                  <c:v>-3590.0295833333312</c:v>
                </c:pt>
                <c:pt idx="3">
                  <c:v>2688.3237499999996</c:v>
                </c:pt>
                <c:pt idx="4">
                  <c:v>-2941.6695833333347</c:v>
                </c:pt>
                <c:pt idx="5">
                  <c:v>-362.42458333332888</c:v>
                </c:pt>
                <c:pt idx="6">
                  <c:v>-2794.629583333337</c:v>
                </c:pt>
                <c:pt idx="7">
                  <c:v>272.62375000000247</c:v>
                </c:pt>
                <c:pt idx="8">
                  <c:v>-1123.9695833333376</c:v>
                </c:pt>
                <c:pt idx="9">
                  <c:v>-781.02458333332743</c:v>
                </c:pt>
                <c:pt idx="10">
                  <c:v>-1945.8295833333341</c:v>
                </c:pt>
                <c:pt idx="11">
                  <c:v>1283.3237499999996</c:v>
                </c:pt>
                <c:pt idx="12">
                  <c:v>-820.9695833333376</c:v>
                </c:pt>
                <c:pt idx="13">
                  <c:v>31.775416666668207</c:v>
                </c:pt>
                <c:pt idx="14">
                  <c:v>-1491.7295833333355</c:v>
                </c:pt>
                <c:pt idx="15">
                  <c:v>1023.723750000001</c:v>
                </c:pt>
                <c:pt idx="16">
                  <c:v>-137.86958333333178</c:v>
                </c:pt>
                <c:pt idx="17">
                  <c:v>-420.32458333333034</c:v>
                </c:pt>
                <c:pt idx="18">
                  <c:v>-909.42958333333263</c:v>
                </c:pt>
                <c:pt idx="19">
                  <c:v>1071.9237499999981</c:v>
                </c:pt>
                <c:pt idx="20">
                  <c:v>289.33041666666531</c:v>
                </c:pt>
                <c:pt idx="21">
                  <c:v>-468.62458333333325</c:v>
                </c:pt>
                <c:pt idx="22">
                  <c:v>-1603.9295833333326</c:v>
                </c:pt>
                <c:pt idx="23">
                  <c:v>1905.223750000001</c:v>
                </c:pt>
                <c:pt idx="24">
                  <c:v>-866.96958333333032</c:v>
                </c:pt>
                <c:pt idx="25">
                  <c:v>-227.42458333333616</c:v>
                </c:pt>
                <c:pt idx="26">
                  <c:v>-692.82958333333409</c:v>
                </c:pt>
                <c:pt idx="27">
                  <c:v>731.52375000000393</c:v>
                </c:pt>
                <c:pt idx="28">
                  <c:v>952.23041666666677</c:v>
                </c:pt>
                <c:pt idx="29">
                  <c:v>-400.82458333333761</c:v>
                </c:pt>
                <c:pt idx="30">
                  <c:v>262.47041666666883</c:v>
                </c:pt>
                <c:pt idx="31">
                  <c:v>-946.17625000000044</c:v>
                </c:pt>
                <c:pt idx="32">
                  <c:v>1136.2304166666668</c:v>
                </c:pt>
                <c:pt idx="33">
                  <c:v>206.27541666666821</c:v>
                </c:pt>
                <c:pt idx="34">
                  <c:v>50.870416666663004</c:v>
                </c:pt>
                <c:pt idx="35">
                  <c:v>-698.47624999999607</c:v>
                </c:pt>
                <c:pt idx="36">
                  <c:v>955.0304166666624</c:v>
                </c:pt>
                <c:pt idx="37">
                  <c:v>917.57541666667112</c:v>
                </c:pt>
                <c:pt idx="38">
                  <c:v>508.07041666666737</c:v>
                </c:pt>
                <c:pt idx="39">
                  <c:v>-1703.8762500000048</c:v>
                </c:pt>
                <c:pt idx="40">
                  <c:v>-1.1695833333274095</c:v>
                </c:pt>
                <c:pt idx="41">
                  <c:v>-4858.4245833333362</c:v>
                </c:pt>
                <c:pt idx="42">
                  <c:v>2182.9704166666688</c:v>
                </c:pt>
                <c:pt idx="43">
                  <c:v>-104.3762500000048</c:v>
                </c:pt>
                <c:pt idx="44">
                  <c:v>1996.8304166666726</c:v>
                </c:pt>
                <c:pt idx="45">
                  <c:v>585.77541666666093</c:v>
                </c:pt>
                <c:pt idx="46">
                  <c:v>2520.7704166666717</c:v>
                </c:pt>
                <c:pt idx="47">
                  <c:v>-201.47625000000335</c:v>
                </c:pt>
                <c:pt idx="48">
                  <c:v>2041.2304166666668</c:v>
                </c:pt>
                <c:pt idx="49">
                  <c:v>1474.8754166666668</c:v>
                </c:pt>
                <c:pt idx="50">
                  <c:v>3034.1704166666659</c:v>
                </c:pt>
                <c:pt idx="51">
                  <c:v>-1287.4762499999961</c:v>
                </c:pt>
                <c:pt idx="52">
                  <c:v>488.73041666666677</c:v>
                </c:pt>
                <c:pt idx="53">
                  <c:v>1419.3754166666668</c:v>
                </c:pt>
                <c:pt idx="54">
                  <c:v>2453.6704166666659</c:v>
                </c:pt>
                <c:pt idx="55">
                  <c:v>-1681.776249999999</c:v>
                </c:pt>
                <c:pt idx="56">
                  <c:v>-442.76958333333323</c:v>
                </c:pt>
                <c:pt idx="57">
                  <c:v>2169.9754166666653</c:v>
                </c:pt>
                <c:pt idx="58">
                  <c:v>2580.1704166666659</c:v>
                </c:pt>
                <c:pt idx="59">
                  <c:v>-1788.276249999999</c:v>
                </c:pt>
                <c:pt idx="60">
                  <c:v>-959.46958333333032</c:v>
                </c:pt>
                <c:pt idx="61">
                  <c:v>2878.5754166666638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B47-400D-8427-0C6A58F8CA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0313824"/>
        <c:axId val="660318144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t.logistyczny!$C$1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t.logistyczny!$A$2:$A$63</c15:sqref>
                        </c15:formulaRef>
                      </c:ext>
                    </c:extLst>
                    <c:numCache>
                      <c:formatCode>General</c:formatCode>
                      <c:ptCount val="62"/>
                      <c:pt idx="0">
                        <c:v>2010.1</c:v>
                      </c:pt>
                      <c:pt idx="1">
                        <c:v>2010.2</c:v>
                      </c:pt>
                      <c:pt idx="2">
                        <c:v>2010.3</c:v>
                      </c:pt>
                      <c:pt idx="3">
                        <c:v>2010.4</c:v>
                      </c:pt>
                      <c:pt idx="4">
                        <c:v>2011.1</c:v>
                      </c:pt>
                      <c:pt idx="5">
                        <c:v>2011.2</c:v>
                      </c:pt>
                      <c:pt idx="6">
                        <c:v>2011.3</c:v>
                      </c:pt>
                      <c:pt idx="7">
                        <c:v>2011.4</c:v>
                      </c:pt>
                      <c:pt idx="8">
                        <c:v>2012.1</c:v>
                      </c:pt>
                      <c:pt idx="9">
                        <c:v>2012.2</c:v>
                      </c:pt>
                      <c:pt idx="10">
                        <c:v>2012.3</c:v>
                      </c:pt>
                      <c:pt idx="11">
                        <c:v>2012.4</c:v>
                      </c:pt>
                      <c:pt idx="12">
                        <c:v>2013.1</c:v>
                      </c:pt>
                      <c:pt idx="13">
                        <c:v>2013.2</c:v>
                      </c:pt>
                      <c:pt idx="14">
                        <c:v>2013.3</c:v>
                      </c:pt>
                      <c:pt idx="15">
                        <c:v>2013.4</c:v>
                      </c:pt>
                      <c:pt idx="16">
                        <c:v>2014.1</c:v>
                      </c:pt>
                      <c:pt idx="17">
                        <c:v>2014.2</c:v>
                      </c:pt>
                      <c:pt idx="18">
                        <c:v>2014.3</c:v>
                      </c:pt>
                      <c:pt idx="19">
                        <c:v>2014.4</c:v>
                      </c:pt>
                      <c:pt idx="20">
                        <c:v>2015.1</c:v>
                      </c:pt>
                      <c:pt idx="21">
                        <c:v>2015.2</c:v>
                      </c:pt>
                      <c:pt idx="22">
                        <c:v>2015.3</c:v>
                      </c:pt>
                      <c:pt idx="23">
                        <c:v>2015.4</c:v>
                      </c:pt>
                      <c:pt idx="24">
                        <c:v>2016.1</c:v>
                      </c:pt>
                      <c:pt idx="25">
                        <c:v>2016.2</c:v>
                      </c:pt>
                      <c:pt idx="26">
                        <c:v>2016.3</c:v>
                      </c:pt>
                      <c:pt idx="27">
                        <c:v>2016.4</c:v>
                      </c:pt>
                      <c:pt idx="28">
                        <c:v>2017.1</c:v>
                      </c:pt>
                      <c:pt idx="29">
                        <c:v>2017.2</c:v>
                      </c:pt>
                      <c:pt idx="30">
                        <c:v>2017.3</c:v>
                      </c:pt>
                      <c:pt idx="31">
                        <c:v>2017.4</c:v>
                      </c:pt>
                      <c:pt idx="32">
                        <c:v>2018.1</c:v>
                      </c:pt>
                      <c:pt idx="33">
                        <c:v>2018.2</c:v>
                      </c:pt>
                      <c:pt idx="34">
                        <c:v>2018.3</c:v>
                      </c:pt>
                      <c:pt idx="35">
                        <c:v>2018.4</c:v>
                      </c:pt>
                      <c:pt idx="36">
                        <c:v>2019.1</c:v>
                      </c:pt>
                      <c:pt idx="37">
                        <c:v>2019.2</c:v>
                      </c:pt>
                      <c:pt idx="38">
                        <c:v>2019.3</c:v>
                      </c:pt>
                      <c:pt idx="39">
                        <c:v>2019.4</c:v>
                      </c:pt>
                      <c:pt idx="40">
                        <c:v>2020.1</c:v>
                      </c:pt>
                      <c:pt idx="41">
                        <c:v>2020.2</c:v>
                      </c:pt>
                      <c:pt idx="42">
                        <c:v>2020.3</c:v>
                      </c:pt>
                      <c:pt idx="43">
                        <c:v>2020.4</c:v>
                      </c:pt>
                      <c:pt idx="44">
                        <c:v>2021.1</c:v>
                      </c:pt>
                      <c:pt idx="45">
                        <c:v>2021.2</c:v>
                      </c:pt>
                      <c:pt idx="46">
                        <c:v>2021.3</c:v>
                      </c:pt>
                      <c:pt idx="47">
                        <c:v>2021.4</c:v>
                      </c:pt>
                      <c:pt idx="48">
                        <c:v>2022.1</c:v>
                      </c:pt>
                      <c:pt idx="49">
                        <c:v>2022.2</c:v>
                      </c:pt>
                      <c:pt idx="50">
                        <c:v>2022.3</c:v>
                      </c:pt>
                      <c:pt idx="51">
                        <c:v>2022.4</c:v>
                      </c:pt>
                      <c:pt idx="52">
                        <c:v>2023.1</c:v>
                      </c:pt>
                      <c:pt idx="53">
                        <c:v>2023.2</c:v>
                      </c:pt>
                      <c:pt idx="54">
                        <c:v>2023.3</c:v>
                      </c:pt>
                      <c:pt idx="55">
                        <c:v>2023.4</c:v>
                      </c:pt>
                      <c:pt idx="56">
                        <c:v>2024.1</c:v>
                      </c:pt>
                      <c:pt idx="57">
                        <c:v>2024.2</c:v>
                      </c:pt>
                      <c:pt idx="58">
                        <c:v>2024.3</c:v>
                      </c:pt>
                      <c:pt idx="59">
                        <c:v>2024.4</c:v>
                      </c:pt>
                      <c:pt idx="60">
                        <c:v>2025.1</c:v>
                      </c:pt>
                      <c:pt idx="61">
                        <c:v>2025.2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t.logistyczny!$C$2:$C$63</c15:sqref>
                        </c15:formulaRef>
                      </c:ext>
                    </c:extLst>
                    <c:numCache>
                      <c:formatCode>General</c:formatCode>
                      <c:ptCount val="62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9B47-400D-8427-0C6A58F8CAE8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t.logistyczny!$D$1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t.logistyczny!$A$2:$A$63</c15:sqref>
                        </c15:formulaRef>
                      </c:ext>
                    </c:extLst>
                    <c:numCache>
                      <c:formatCode>General</c:formatCode>
                      <c:ptCount val="62"/>
                      <c:pt idx="0">
                        <c:v>2010.1</c:v>
                      </c:pt>
                      <c:pt idx="1">
                        <c:v>2010.2</c:v>
                      </c:pt>
                      <c:pt idx="2">
                        <c:v>2010.3</c:v>
                      </c:pt>
                      <c:pt idx="3">
                        <c:v>2010.4</c:v>
                      </c:pt>
                      <c:pt idx="4">
                        <c:v>2011.1</c:v>
                      </c:pt>
                      <c:pt idx="5">
                        <c:v>2011.2</c:v>
                      </c:pt>
                      <c:pt idx="6">
                        <c:v>2011.3</c:v>
                      </c:pt>
                      <c:pt idx="7">
                        <c:v>2011.4</c:v>
                      </c:pt>
                      <c:pt idx="8">
                        <c:v>2012.1</c:v>
                      </c:pt>
                      <c:pt idx="9">
                        <c:v>2012.2</c:v>
                      </c:pt>
                      <c:pt idx="10">
                        <c:v>2012.3</c:v>
                      </c:pt>
                      <c:pt idx="11">
                        <c:v>2012.4</c:v>
                      </c:pt>
                      <c:pt idx="12">
                        <c:v>2013.1</c:v>
                      </c:pt>
                      <c:pt idx="13">
                        <c:v>2013.2</c:v>
                      </c:pt>
                      <c:pt idx="14">
                        <c:v>2013.3</c:v>
                      </c:pt>
                      <c:pt idx="15">
                        <c:v>2013.4</c:v>
                      </c:pt>
                      <c:pt idx="16">
                        <c:v>2014.1</c:v>
                      </c:pt>
                      <c:pt idx="17">
                        <c:v>2014.2</c:v>
                      </c:pt>
                      <c:pt idx="18">
                        <c:v>2014.3</c:v>
                      </c:pt>
                      <c:pt idx="19">
                        <c:v>2014.4</c:v>
                      </c:pt>
                      <c:pt idx="20">
                        <c:v>2015.1</c:v>
                      </c:pt>
                      <c:pt idx="21">
                        <c:v>2015.2</c:v>
                      </c:pt>
                      <c:pt idx="22">
                        <c:v>2015.3</c:v>
                      </c:pt>
                      <c:pt idx="23">
                        <c:v>2015.4</c:v>
                      </c:pt>
                      <c:pt idx="24">
                        <c:v>2016.1</c:v>
                      </c:pt>
                      <c:pt idx="25">
                        <c:v>2016.2</c:v>
                      </c:pt>
                      <c:pt idx="26">
                        <c:v>2016.3</c:v>
                      </c:pt>
                      <c:pt idx="27">
                        <c:v>2016.4</c:v>
                      </c:pt>
                      <c:pt idx="28">
                        <c:v>2017.1</c:v>
                      </c:pt>
                      <c:pt idx="29">
                        <c:v>2017.2</c:v>
                      </c:pt>
                      <c:pt idx="30">
                        <c:v>2017.3</c:v>
                      </c:pt>
                      <c:pt idx="31">
                        <c:v>2017.4</c:v>
                      </c:pt>
                      <c:pt idx="32">
                        <c:v>2018.1</c:v>
                      </c:pt>
                      <c:pt idx="33">
                        <c:v>2018.2</c:v>
                      </c:pt>
                      <c:pt idx="34">
                        <c:v>2018.3</c:v>
                      </c:pt>
                      <c:pt idx="35">
                        <c:v>2018.4</c:v>
                      </c:pt>
                      <c:pt idx="36">
                        <c:v>2019.1</c:v>
                      </c:pt>
                      <c:pt idx="37">
                        <c:v>2019.2</c:v>
                      </c:pt>
                      <c:pt idx="38">
                        <c:v>2019.3</c:v>
                      </c:pt>
                      <c:pt idx="39">
                        <c:v>2019.4</c:v>
                      </c:pt>
                      <c:pt idx="40">
                        <c:v>2020.1</c:v>
                      </c:pt>
                      <c:pt idx="41">
                        <c:v>2020.2</c:v>
                      </c:pt>
                      <c:pt idx="42">
                        <c:v>2020.3</c:v>
                      </c:pt>
                      <c:pt idx="43">
                        <c:v>2020.4</c:v>
                      </c:pt>
                      <c:pt idx="44">
                        <c:v>2021.1</c:v>
                      </c:pt>
                      <c:pt idx="45">
                        <c:v>2021.2</c:v>
                      </c:pt>
                      <c:pt idx="46">
                        <c:v>2021.3</c:v>
                      </c:pt>
                      <c:pt idx="47">
                        <c:v>2021.4</c:v>
                      </c:pt>
                      <c:pt idx="48">
                        <c:v>2022.1</c:v>
                      </c:pt>
                      <c:pt idx="49">
                        <c:v>2022.2</c:v>
                      </c:pt>
                      <c:pt idx="50">
                        <c:v>2022.3</c:v>
                      </c:pt>
                      <c:pt idx="51">
                        <c:v>2022.4</c:v>
                      </c:pt>
                      <c:pt idx="52">
                        <c:v>2023.1</c:v>
                      </c:pt>
                      <c:pt idx="53">
                        <c:v>2023.2</c:v>
                      </c:pt>
                      <c:pt idx="54">
                        <c:v>2023.3</c:v>
                      </c:pt>
                      <c:pt idx="55">
                        <c:v>2023.4</c:v>
                      </c:pt>
                      <c:pt idx="56">
                        <c:v>2024.1</c:v>
                      </c:pt>
                      <c:pt idx="57">
                        <c:v>2024.2</c:v>
                      </c:pt>
                      <c:pt idx="58">
                        <c:v>2024.3</c:v>
                      </c:pt>
                      <c:pt idx="59">
                        <c:v>2024.4</c:v>
                      </c:pt>
                      <c:pt idx="60">
                        <c:v>2025.1</c:v>
                      </c:pt>
                      <c:pt idx="61">
                        <c:v>2025.2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t.logistyczny!$D$2:$D$63</c15:sqref>
                        </c15:formulaRef>
                      </c:ext>
                    </c:extLst>
                    <c:numCache>
                      <c:formatCode>General</c:formatCode>
                      <c:ptCount val="62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  <c:pt idx="37">
                        <c:v>1</c:v>
                      </c:pt>
                      <c:pt idx="38">
                        <c:v>1</c:v>
                      </c:pt>
                      <c:pt idx="39">
                        <c:v>1</c:v>
                      </c:pt>
                      <c:pt idx="40">
                        <c:v>1</c:v>
                      </c:pt>
                      <c:pt idx="41">
                        <c:v>1</c:v>
                      </c:pt>
                      <c:pt idx="42">
                        <c:v>1</c:v>
                      </c:pt>
                      <c:pt idx="43">
                        <c:v>1</c:v>
                      </c:pt>
                      <c:pt idx="44">
                        <c:v>1</c:v>
                      </c:pt>
                      <c:pt idx="45">
                        <c:v>1</c:v>
                      </c:pt>
                      <c:pt idx="46">
                        <c:v>1</c:v>
                      </c:pt>
                      <c:pt idx="47">
                        <c:v>1</c:v>
                      </c:pt>
                      <c:pt idx="48">
                        <c:v>1</c:v>
                      </c:pt>
                      <c:pt idx="49">
                        <c:v>1</c:v>
                      </c:pt>
                      <c:pt idx="50">
                        <c:v>1</c:v>
                      </c:pt>
                      <c:pt idx="51">
                        <c:v>1</c:v>
                      </c:pt>
                      <c:pt idx="52">
                        <c:v>1</c:v>
                      </c:pt>
                      <c:pt idx="53">
                        <c:v>1</c:v>
                      </c:pt>
                      <c:pt idx="54">
                        <c:v>1</c:v>
                      </c:pt>
                      <c:pt idx="55">
                        <c:v>1</c:v>
                      </c:pt>
                      <c:pt idx="56">
                        <c:v>1</c:v>
                      </c:pt>
                      <c:pt idx="57">
                        <c:v>1</c:v>
                      </c:pt>
                      <c:pt idx="58">
                        <c:v>1</c:v>
                      </c:pt>
                      <c:pt idx="59">
                        <c:v>1</c:v>
                      </c:pt>
                      <c:pt idx="60">
                        <c:v>1</c:v>
                      </c:pt>
                      <c:pt idx="61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B47-400D-8427-0C6A58F8CAE8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t.logistyczny!$E$1</c15:sqref>
                        </c15:formulaRef>
                      </c:ext>
                    </c:extLst>
                    <c:strCache>
                      <c:ptCount val="1"/>
                      <c:pt idx="0">
                        <c:v>t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t.logistyczny!$A$2:$A$63</c15:sqref>
                        </c15:formulaRef>
                      </c:ext>
                    </c:extLst>
                    <c:numCache>
                      <c:formatCode>General</c:formatCode>
                      <c:ptCount val="62"/>
                      <c:pt idx="0">
                        <c:v>2010.1</c:v>
                      </c:pt>
                      <c:pt idx="1">
                        <c:v>2010.2</c:v>
                      </c:pt>
                      <c:pt idx="2">
                        <c:v>2010.3</c:v>
                      </c:pt>
                      <c:pt idx="3">
                        <c:v>2010.4</c:v>
                      </c:pt>
                      <c:pt idx="4">
                        <c:v>2011.1</c:v>
                      </c:pt>
                      <c:pt idx="5">
                        <c:v>2011.2</c:v>
                      </c:pt>
                      <c:pt idx="6">
                        <c:v>2011.3</c:v>
                      </c:pt>
                      <c:pt idx="7">
                        <c:v>2011.4</c:v>
                      </c:pt>
                      <c:pt idx="8">
                        <c:v>2012.1</c:v>
                      </c:pt>
                      <c:pt idx="9">
                        <c:v>2012.2</c:v>
                      </c:pt>
                      <c:pt idx="10">
                        <c:v>2012.3</c:v>
                      </c:pt>
                      <c:pt idx="11">
                        <c:v>2012.4</c:v>
                      </c:pt>
                      <c:pt idx="12">
                        <c:v>2013.1</c:v>
                      </c:pt>
                      <c:pt idx="13">
                        <c:v>2013.2</c:v>
                      </c:pt>
                      <c:pt idx="14">
                        <c:v>2013.3</c:v>
                      </c:pt>
                      <c:pt idx="15">
                        <c:v>2013.4</c:v>
                      </c:pt>
                      <c:pt idx="16">
                        <c:v>2014.1</c:v>
                      </c:pt>
                      <c:pt idx="17">
                        <c:v>2014.2</c:v>
                      </c:pt>
                      <c:pt idx="18">
                        <c:v>2014.3</c:v>
                      </c:pt>
                      <c:pt idx="19">
                        <c:v>2014.4</c:v>
                      </c:pt>
                      <c:pt idx="20">
                        <c:v>2015.1</c:v>
                      </c:pt>
                      <c:pt idx="21">
                        <c:v>2015.2</c:v>
                      </c:pt>
                      <c:pt idx="22">
                        <c:v>2015.3</c:v>
                      </c:pt>
                      <c:pt idx="23">
                        <c:v>2015.4</c:v>
                      </c:pt>
                      <c:pt idx="24">
                        <c:v>2016.1</c:v>
                      </c:pt>
                      <c:pt idx="25">
                        <c:v>2016.2</c:v>
                      </c:pt>
                      <c:pt idx="26">
                        <c:v>2016.3</c:v>
                      </c:pt>
                      <c:pt idx="27">
                        <c:v>2016.4</c:v>
                      </c:pt>
                      <c:pt idx="28">
                        <c:v>2017.1</c:v>
                      </c:pt>
                      <c:pt idx="29">
                        <c:v>2017.2</c:v>
                      </c:pt>
                      <c:pt idx="30">
                        <c:v>2017.3</c:v>
                      </c:pt>
                      <c:pt idx="31">
                        <c:v>2017.4</c:v>
                      </c:pt>
                      <c:pt idx="32">
                        <c:v>2018.1</c:v>
                      </c:pt>
                      <c:pt idx="33">
                        <c:v>2018.2</c:v>
                      </c:pt>
                      <c:pt idx="34">
                        <c:v>2018.3</c:v>
                      </c:pt>
                      <c:pt idx="35">
                        <c:v>2018.4</c:v>
                      </c:pt>
                      <c:pt idx="36">
                        <c:v>2019.1</c:v>
                      </c:pt>
                      <c:pt idx="37">
                        <c:v>2019.2</c:v>
                      </c:pt>
                      <c:pt idx="38">
                        <c:v>2019.3</c:v>
                      </c:pt>
                      <c:pt idx="39">
                        <c:v>2019.4</c:v>
                      </c:pt>
                      <c:pt idx="40">
                        <c:v>2020.1</c:v>
                      </c:pt>
                      <c:pt idx="41">
                        <c:v>2020.2</c:v>
                      </c:pt>
                      <c:pt idx="42">
                        <c:v>2020.3</c:v>
                      </c:pt>
                      <c:pt idx="43">
                        <c:v>2020.4</c:v>
                      </c:pt>
                      <c:pt idx="44">
                        <c:v>2021.1</c:v>
                      </c:pt>
                      <c:pt idx="45">
                        <c:v>2021.2</c:v>
                      </c:pt>
                      <c:pt idx="46">
                        <c:v>2021.3</c:v>
                      </c:pt>
                      <c:pt idx="47">
                        <c:v>2021.4</c:v>
                      </c:pt>
                      <c:pt idx="48">
                        <c:v>2022.1</c:v>
                      </c:pt>
                      <c:pt idx="49">
                        <c:v>2022.2</c:v>
                      </c:pt>
                      <c:pt idx="50">
                        <c:v>2022.3</c:v>
                      </c:pt>
                      <c:pt idx="51">
                        <c:v>2022.4</c:v>
                      </c:pt>
                      <c:pt idx="52">
                        <c:v>2023.1</c:v>
                      </c:pt>
                      <c:pt idx="53">
                        <c:v>2023.2</c:v>
                      </c:pt>
                      <c:pt idx="54">
                        <c:v>2023.3</c:v>
                      </c:pt>
                      <c:pt idx="55">
                        <c:v>2023.4</c:v>
                      </c:pt>
                      <c:pt idx="56">
                        <c:v>2024.1</c:v>
                      </c:pt>
                      <c:pt idx="57">
                        <c:v>2024.2</c:v>
                      </c:pt>
                      <c:pt idx="58">
                        <c:v>2024.3</c:v>
                      </c:pt>
                      <c:pt idx="59">
                        <c:v>2024.4</c:v>
                      </c:pt>
                      <c:pt idx="60">
                        <c:v>2025.1</c:v>
                      </c:pt>
                      <c:pt idx="61">
                        <c:v>2025.2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t.logistyczny!$E$2:$E$63</c15:sqref>
                        </c15:formulaRef>
                      </c:ext>
                    </c:extLst>
                    <c:numCache>
                      <c:formatCode>General</c:formatCode>
                      <c:ptCount val="62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  <c:pt idx="6">
                        <c:v>8</c:v>
                      </c:pt>
                      <c:pt idx="7">
                        <c:v>9</c:v>
                      </c:pt>
                      <c:pt idx="8">
                        <c:v>10</c:v>
                      </c:pt>
                      <c:pt idx="9">
                        <c:v>11</c:v>
                      </c:pt>
                      <c:pt idx="10">
                        <c:v>12</c:v>
                      </c:pt>
                      <c:pt idx="11">
                        <c:v>13</c:v>
                      </c:pt>
                      <c:pt idx="12">
                        <c:v>14</c:v>
                      </c:pt>
                      <c:pt idx="13">
                        <c:v>15</c:v>
                      </c:pt>
                      <c:pt idx="14">
                        <c:v>16</c:v>
                      </c:pt>
                      <c:pt idx="15">
                        <c:v>17</c:v>
                      </c:pt>
                      <c:pt idx="16">
                        <c:v>18</c:v>
                      </c:pt>
                      <c:pt idx="17">
                        <c:v>19</c:v>
                      </c:pt>
                      <c:pt idx="18">
                        <c:v>20</c:v>
                      </c:pt>
                      <c:pt idx="19">
                        <c:v>21</c:v>
                      </c:pt>
                      <c:pt idx="20">
                        <c:v>22</c:v>
                      </c:pt>
                      <c:pt idx="21">
                        <c:v>23</c:v>
                      </c:pt>
                      <c:pt idx="22">
                        <c:v>24</c:v>
                      </c:pt>
                      <c:pt idx="23">
                        <c:v>25</c:v>
                      </c:pt>
                      <c:pt idx="24">
                        <c:v>26</c:v>
                      </c:pt>
                      <c:pt idx="25">
                        <c:v>27</c:v>
                      </c:pt>
                      <c:pt idx="26">
                        <c:v>28</c:v>
                      </c:pt>
                      <c:pt idx="27">
                        <c:v>29</c:v>
                      </c:pt>
                      <c:pt idx="28">
                        <c:v>30</c:v>
                      </c:pt>
                      <c:pt idx="29">
                        <c:v>31</c:v>
                      </c:pt>
                      <c:pt idx="30">
                        <c:v>32</c:v>
                      </c:pt>
                      <c:pt idx="31">
                        <c:v>33</c:v>
                      </c:pt>
                      <c:pt idx="32">
                        <c:v>34</c:v>
                      </c:pt>
                      <c:pt idx="33">
                        <c:v>35</c:v>
                      </c:pt>
                      <c:pt idx="34">
                        <c:v>36</c:v>
                      </c:pt>
                      <c:pt idx="35">
                        <c:v>37</c:v>
                      </c:pt>
                      <c:pt idx="36">
                        <c:v>38</c:v>
                      </c:pt>
                      <c:pt idx="37">
                        <c:v>39</c:v>
                      </c:pt>
                      <c:pt idx="38">
                        <c:v>40</c:v>
                      </c:pt>
                      <c:pt idx="39">
                        <c:v>41</c:v>
                      </c:pt>
                      <c:pt idx="40">
                        <c:v>42</c:v>
                      </c:pt>
                      <c:pt idx="41">
                        <c:v>43</c:v>
                      </c:pt>
                      <c:pt idx="42">
                        <c:v>44</c:v>
                      </c:pt>
                      <c:pt idx="43">
                        <c:v>45</c:v>
                      </c:pt>
                      <c:pt idx="44">
                        <c:v>46</c:v>
                      </c:pt>
                      <c:pt idx="45">
                        <c:v>47</c:v>
                      </c:pt>
                      <c:pt idx="46">
                        <c:v>48</c:v>
                      </c:pt>
                      <c:pt idx="47">
                        <c:v>49</c:v>
                      </c:pt>
                      <c:pt idx="48">
                        <c:v>50</c:v>
                      </c:pt>
                      <c:pt idx="49">
                        <c:v>51</c:v>
                      </c:pt>
                      <c:pt idx="50">
                        <c:v>52</c:v>
                      </c:pt>
                      <c:pt idx="51">
                        <c:v>53</c:v>
                      </c:pt>
                      <c:pt idx="52">
                        <c:v>54</c:v>
                      </c:pt>
                      <c:pt idx="53">
                        <c:v>55</c:v>
                      </c:pt>
                      <c:pt idx="54">
                        <c:v>56</c:v>
                      </c:pt>
                      <c:pt idx="55">
                        <c:v>57</c:v>
                      </c:pt>
                      <c:pt idx="56">
                        <c:v>58</c:v>
                      </c:pt>
                      <c:pt idx="57">
                        <c:v>59</c:v>
                      </c:pt>
                      <c:pt idx="58">
                        <c:v>60</c:v>
                      </c:pt>
                      <c:pt idx="59">
                        <c:v>61</c:v>
                      </c:pt>
                      <c:pt idx="60">
                        <c:v>62</c:v>
                      </c:pt>
                      <c:pt idx="61">
                        <c:v>63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B47-400D-8427-0C6A58F8CAE8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t.logistyczny!$F$1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t.logistyczny!$A$2:$A$63</c15:sqref>
                        </c15:formulaRef>
                      </c:ext>
                    </c:extLst>
                    <c:numCache>
                      <c:formatCode>General</c:formatCode>
                      <c:ptCount val="62"/>
                      <c:pt idx="0">
                        <c:v>2010.1</c:v>
                      </c:pt>
                      <c:pt idx="1">
                        <c:v>2010.2</c:v>
                      </c:pt>
                      <c:pt idx="2">
                        <c:v>2010.3</c:v>
                      </c:pt>
                      <c:pt idx="3">
                        <c:v>2010.4</c:v>
                      </c:pt>
                      <c:pt idx="4">
                        <c:v>2011.1</c:v>
                      </c:pt>
                      <c:pt idx="5">
                        <c:v>2011.2</c:v>
                      </c:pt>
                      <c:pt idx="6">
                        <c:v>2011.3</c:v>
                      </c:pt>
                      <c:pt idx="7">
                        <c:v>2011.4</c:v>
                      </c:pt>
                      <c:pt idx="8">
                        <c:v>2012.1</c:v>
                      </c:pt>
                      <c:pt idx="9">
                        <c:v>2012.2</c:v>
                      </c:pt>
                      <c:pt idx="10">
                        <c:v>2012.3</c:v>
                      </c:pt>
                      <c:pt idx="11">
                        <c:v>2012.4</c:v>
                      </c:pt>
                      <c:pt idx="12">
                        <c:v>2013.1</c:v>
                      </c:pt>
                      <c:pt idx="13">
                        <c:v>2013.2</c:v>
                      </c:pt>
                      <c:pt idx="14">
                        <c:v>2013.3</c:v>
                      </c:pt>
                      <c:pt idx="15">
                        <c:v>2013.4</c:v>
                      </c:pt>
                      <c:pt idx="16">
                        <c:v>2014.1</c:v>
                      </c:pt>
                      <c:pt idx="17">
                        <c:v>2014.2</c:v>
                      </c:pt>
                      <c:pt idx="18">
                        <c:v>2014.3</c:v>
                      </c:pt>
                      <c:pt idx="19">
                        <c:v>2014.4</c:v>
                      </c:pt>
                      <c:pt idx="20">
                        <c:v>2015.1</c:v>
                      </c:pt>
                      <c:pt idx="21">
                        <c:v>2015.2</c:v>
                      </c:pt>
                      <c:pt idx="22">
                        <c:v>2015.3</c:v>
                      </c:pt>
                      <c:pt idx="23">
                        <c:v>2015.4</c:v>
                      </c:pt>
                      <c:pt idx="24">
                        <c:v>2016.1</c:v>
                      </c:pt>
                      <c:pt idx="25">
                        <c:v>2016.2</c:v>
                      </c:pt>
                      <c:pt idx="26">
                        <c:v>2016.3</c:v>
                      </c:pt>
                      <c:pt idx="27">
                        <c:v>2016.4</c:v>
                      </c:pt>
                      <c:pt idx="28">
                        <c:v>2017.1</c:v>
                      </c:pt>
                      <c:pt idx="29">
                        <c:v>2017.2</c:v>
                      </c:pt>
                      <c:pt idx="30">
                        <c:v>2017.3</c:v>
                      </c:pt>
                      <c:pt idx="31">
                        <c:v>2017.4</c:v>
                      </c:pt>
                      <c:pt idx="32">
                        <c:v>2018.1</c:v>
                      </c:pt>
                      <c:pt idx="33">
                        <c:v>2018.2</c:v>
                      </c:pt>
                      <c:pt idx="34">
                        <c:v>2018.3</c:v>
                      </c:pt>
                      <c:pt idx="35">
                        <c:v>2018.4</c:v>
                      </c:pt>
                      <c:pt idx="36">
                        <c:v>2019.1</c:v>
                      </c:pt>
                      <c:pt idx="37">
                        <c:v>2019.2</c:v>
                      </c:pt>
                      <c:pt idx="38">
                        <c:v>2019.3</c:v>
                      </c:pt>
                      <c:pt idx="39">
                        <c:v>2019.4</c:v>
                      </c:pt>
                      <c:pt idx="40">
                        <c:v>2020.1</c:v>
                      </c:pt>
                      <c:pt idx="41">
                        <c:v>2020.2</c:v>
                      </c:pt>
                      <c:pt idx="42">
                        <c:v>2020.3</c:v>
                      </c:pt>
                      <c:pt idx="43">
                        <c:v>2020.4</c:v>
                      </c:pt>
                      <c:pt idx="44">
                        <c:v>2021.1</c:v>
                      </c:pt>
                      <c:pt idx="45">
                        <c:v>2021.2</c:v>
                      </c:pt>
                      <c:pt idx="46">
                        <c:v>2021.3</c:v>
                      </c:pt>
                      <c:pt idx="47">
                        <c:v>2021.4</c:v>
                      </c:pt>
                      <c:pt idx="48">
                        <c:v>2022.1</c:v>
                      </c:pt>
                      <c:pt idx="49">
                        <c:v>2022.2</c:v>
                      </c:pt>
                      <c:pt idx="50">
                        <c:v>2022.3</c:v>
                      </c:pt>
                      <c:pt idx="51">
                        <c:v>2022.4</c:v>
                      </c:pt>
                      <c:pt idx="52">
                        <c:v>2023.1</c:v>
                      </c:pt>
                      <c:pt idx="53">
                        <c:v>2023.2</c:v>
                      </c:pt>
                      <c:pt idx="54">
                        <c:v>2023.3</c:v>
                      </c:pt>
                      <c:pt idx="55">
                        <c:v>2023.4</c:v>
                      </c:pt>
                      <c:pt idx="56">
                        <c:v>2024.1</c:v>
                      </c:pt>
                      <c:pt idx="57">
                        <c:v>2024.2</c:v>
                      </c:pt>
                      <c:pt idx="58">
                        <c:v>2024.3</c:v>
                      </c:pt>
                      <c:pt idx="59">
                        <c:v>2024.4</c:v>
                      </c:pt>
                      <c:pt idx="60">
                        <c:v>2025.1</c:v>
                      </c:pt>
                      <c:pt idx="61">
                        <c:v>2025.2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t.logistyczny!$F$2:$F$63</c15:sqref>
                        </c15:formulaRef>
                      </c:ext>
                    </c:extLst>
                    <c:numCache>
                      <c:formatCode>General</c:formatCode>
                      <c:ptCount val="62"/>
                      <c:pt idx="0" formatCode="#\ ##0.0">
                        <c:v>56074</c:v>
                      </c:pt>
                      <c:pt idx="1">
                        <c:v>0.15641053667067445</c:v>
                      </c:pt>
                      <c:pt idx="2">
                        <c:v>1.1133951758650494E-2</c:v>
                      </c:pt>
                      <c:pt idx="4">
                        <c:v>84746.401361029304</c:v>
                      </c:pt>
                      <c:pt idx="5">
                        <c:v>1.1432876446098548</c:v>
                      </c:pt>
                      <c:pt idx="6">
                        <c:v>4.1122879980884514E-3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B47-400D-8427-0C6A58F8CAE8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t.logistyczny!$H$1</c15:sqref>
                        </c15:formulaRef>
                      </c:ext>
                    </c:extLst>
                    <c:strCache>
                      <c:ptCount val="1"/>
                      <c:pt idx="0">
                        <c:v>gva-trend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t.logistyczny!$A$2:$A$63</c15:sqref>
                        </c15:formulaRef>
                      </c:ext>
                    </c:extLst>
                    <c:numCache>
                      <c:formatCode>General</c:formatCode>
                      <c:ptCount val="62"/>
                      <c:pt idx="0">
                        <c:v>2010.1</c:v>
                      </c:pt>
                      <c:pt idx="1">
                        <c:v>2010.2</c:v>
                      </c:pt>
                      <c:pt idx="2">
                        <c:v>2010.3</c:v>
                      </c:pt>
                      <c:pt idx="3">
                        <c:v>2010.4</c:v>
                      </c:pt>
                      <c:pt idx="4">
                        <c:v>2011.1</c:v>
                      </c:pt>
                      <c:pt idx="5">
                        <c:v>2011.2</c:v>
                      </c:pt>
                      <c:pt idx="6">
                        <c:v>2011.3</c:v>
                      </c:pt>
                      <c:pt idx="7">
                        <c:v>2011.4</c:v>
                      </c:pt>
                      <c:pt idx="8">
                        <c:v>2012.1</c:v>
                      </c:pt>
                      <c:pt idx="9">
                        <c:v>2012.2</c:v>
                      </c:pt>
                      <c:pt idx="10">
                        <c:v>2012.3</c:v>
                      </c:pt>
                      <c:pt idx="11">
                        <c:v>2012.4</c:v>
                      </c:pt>
                      <c:pt idx="12">
                        <c:v>2013.1</c:v>
                      </c:pt>
                      <c:pt idx="13">
                        <c:v>2013.2</c:v>
                      </c:pt>
                      <c:pt idx="14">
                        <c:v>2013.3</c:v>
                      </c:pt>
                      <c:pt idx="15">
                        <c:v>2013.4</c:v>
                      </c:pt>
                      <c:pt idx="16">
                        <c:v>2014.1</c:v>
                      </c:pt>
                      <c:pt idx="17">
                        <c:v>2014.2</c:v>
                      </c:pt>
                      <c:pt idx="18">
                        <c:v>2014.3</c:v>
                      </c:pt>
                      <c:pt idx="19">
                        <c:v>2014.4</c:v>
                      </c:pt>
                      <c:pt idx="20">
                        <c:v>2015.1</c:v>
                      </c:pt>
                      <c:pt idx="21">
                        <c:v>2015.2</c:v>
                      </c:pt>
                      <c:pt idx="22">
                        <c:v>2015.3</c:v>
                      </c:pt>
                      <c:pt idx="23">
                        <c:v>2015.4</c:v>
                      </c:pt>
                      <c:pt idx="24">
                        <c:v>2016.1</c:v>
                      </c:pt>
                      <c:pt idx="25">
                        <c:v>2016.2</c:v>
                      </c:pt>
                      <c:pt idx="26">
                        <c:v>2016.3</c:v>
                      </c:pt>
                      <c:pt idx="27">
                        <c:v>2016.4</c:v>
                      </c:pt>
                      <c:pt idx="28">
                        <c:v>2017.1</c:v>
                      </c:pt>
                      <c:pt idx="29">
                        <c:v>2017.2</c:v>
                      </c:pt>
                      <c:pt idx="30">
                        <c:v>2017.3</c:v>
                      </c:pt>
                      <c:pt idx="31">
                        <c:v>2017.4</c:v>
                      </c:pt>
                      <c:pt idx="32">
                        <c:v>2018.1</c:v>
                      </c:pt>
                      <c:pt idx="33">
                        <c:v>2018.2</c:v>
                      </c:pt>
                      <c:pt idx="34">
                        <c:v>2018.3</c:v>
                      </c:pt>
                      <c:pt idx="35">
                        <c:v>2018.4</c:v>
                      </c:pt>
                      <c:pt idx="36">
                        <c:v>2019.1</c:v>
                      </c:pt>
                      <c:pt idx="37">
                        <c:v>2019.2</c:v>
                      </c:pt>
                      <c:pt idx="38">
                        <c:v>2019.3</c:v>
                      </c:pt>
                      <c:pt idx="39">
                        <c:v>2019.4</c:v>
                      </c:pt>
                      <c:pt idx="40">
                        <c:v>2020.1</c:v>
                      </c:pt>
                      <c:pt idx="41">
                        <c:v>2020.2</c:v>
                      </c:pt>
                      <c:pt idx="42">
                        <c:v>2020.3</c:v>
                      </c:pt>
                      <c:pt idx="43">
                        <c:v>2020.4</c:v>
                      </c:pt>
                      <c:pt idx="44">
                        <c:v>2021.1</c:v>
                      </c:pt>
                      <c:pt idx="45">
                        <c:v>2021.2</c:v>
                      </c:pt>
                      <c:pt idx="46">
                        <c:v>2021.3</c:v>
                      </c:pt>
                      <c:pt idx="47">
                        <c:v>2021.4</c:v>
                      </c:pt>
                      <c:pt idx="48">
                        <c:v>2022.1</c:v>
                      </c:pt>
                      <c:pt idx="49">
                        <c:v>2022.2</c:v>
                      </c:pt>
                      <c:pt idx="50">
                        <c:v>2022.3</c:v>
                      </c:pt>
                      <c:pt idx="51">
                        <c:v>2022.4</c:v>
                      </c:pt>
                      <c:pt idx="52">
                        <c:v>2023.1</c:v>
                      </c:pt>
                      <c:pt idx="53">
                        <c:v>2023.2</c:v>
                      </c:pt>
                      <c:pt idx="54">
                        <c:v>2023.3</c:v>
                      </c:pt>
                      <c:pt idx="55">
                        <c:v>2023.4</c:v>
                      </c:pt>
                      <c:pt idx="56">
                        <c:v>2024.1</c:v>
                      </c:pt>
                      <c:pt idx="57">
                        <c:v>2024.2</c:v>
                      </c:pt>
                      <c:pt idx="58">
                        <c:v>2024.3</c:v>
                      </c:pt>
                      <c:pt idx="59">
                        <c:v>2024.4</c:v>
                      </c:pt>
                      <c:pt idx="60">
                        <c:v>2025.1</c:v>
                      </c:pt>
                      <c:pt idx="61">
                        <c:v>2025.2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t.logistyczny!$H$2:$H$63</c15:sqref>
                        </c15:formulaRef>
                      </c:ext>
                    </c:extLst>
                    <c:numCache>
                      <c:formatCode>General</c:formatCode>
                      <c:ptCount val="62"/>
                      <c:pt idx="0">
                        <c:v>8775.8043377860813</c:v>
                      </c:pt>
                      <c:pt idx="1">
                        <c:v>10055.911019337655</c:v>
                      </c:pt>
                      <c:pt idx="2">
                        <c:v>8867.896029362455</c:v>
                      </c:pt>
                      <c:pt idx="3">
                        <c:v>10119.660094072853</c:v>
                      </c:pt>
                      <c:pt idx="4">
                        <c:v>3022.403940385957</c:v>
                      </c:pt>
                      <c:pt idx="5">
                        <c:v>5502.7282958994183</c:v>
                      </c:pt>
                      <c:pt idx="6">
                        <c:v>5110.0338888671467</c:v>
                      </c:pt>
                      <c:pt idx="7">
                        <c:v>3946.0214481750008</c:v>
                      </c:pt>
                      <c:pt idx="8">
                        <c:v>-1333.6082966835602</c:v>
                      </c:pt>
                      <c:pt idx="9">
                        <c:v>728.04538436813891</c:v>
                      </c:pt>
                      <c:pt idx="10">
                        <c:v>1184.0832219654767</c:v>
                      </c:pt>
                      <c:pt idx="11">
                        <c:v>1030.7059472781475</c:v>
                      </c:pt>
                      <c:pt idx="12">
                        <c:v>-3945.9857080144138</c:v>
                      </c:pt>
                      <c:pt idx="13">
                        <c:v>-1071.5910117475869</c:v>
                      </c:pt>
                      <c:pt idx="14">
                        <c:v>-161.50923129612784</c:v>
                      </c:pt>
                      <c:pt idx="15">
                        <c:v>-574.53963359885529</c:v>
                      </c:pt>
                      <c:pt idx="16">
                        <c:v>-4868.1814851832096</c:v>
                      </c:pt>
                      <c:pt idx="17">
                        <c:v>-2445.9340521900376</c:v>
                      </c:pt>
                      <c:pt idx="18">
                        <c:v>-953.59660039824666</c:v>
                      </c:pt>
                      <c:pt idx="19">
                        <c:v>-1318.4683952495398</c:v>
                      </c:pt>
                      <c:pt idx="20">
                        <c:v>-5184.9487018732398</c:v>
                      </c:pt>
                      <c:pt idx="21">
                        <c:v>-2811.0367851109913</c:v>
                      </c:pt>
                      <c:pt idx="22">
                        <c:v>-2013.2319095416242</c:v>
                      </c:pt>
                      <c:pt idx="23">
                        <c:v>-1544.8333395059672</c:v>
                      </c:pt>
                      <c:pt idx="24">
                        <c:v>-6567.640339131678</c:v>
                      </c:pt>
                      <c:pt idx="25">
                        <c:v>-3952.5521723581187</c:v>
                      </c:pt>
                      <c:pt idx="26">
                        <c:v>-2243.6681029612009</c:v>
                      </c:pt>
                      <c:pt idx="27">
                        <c:v>-2948.9873945782892</c:v>
                      </c:pt>
                      <c:pt idx="28">
                        <c:v>-6152.6093107331035</c:v>
                      </c:pt>
                      <c:pt idx="29">
                        <c:v>-3710.9331148605852</c:v>
                      </c:pt>
                      <c:pt idx="30">
                        <c:v>-1046.7580703318235</c:v>
                      </c:pt>
                      <c:pt idx="31">
                        <c:v>-3429.7834404789901</c:v>
                      </c:pt>
                      <c:pt idx="32">
                        <c:v>-6449.4084886202108</c:v>
                      </c:pt>
                      <c:pt idx="33">
                        <c:v>-3400.6324780845098</c:v>
                      </c:pt>
                      <c:pt idx="34">
                        <c:v>-948.0546722367144</c:v>
                      </c:pt>
                      <c:pt idx="35">
                        <c:v>-3083.3743345023831</c:v>
                      </c:pt>
                      <c:pt idx="36">
                        <c:v>-6284.1907283926703</c:v>
                      </c:pt>
                      <c:pt idx="37">
                        <c:v>-2524.1031175292883</c:v>
                      </c:pt>
                      <c:pt idx="38">
                        <c:v>385.68923433063901</c:v>
                      </c:pt>
                      <c:pt idx="39">
                        <c:v>-2755.0129367303161</c:v>
                      </c:pt>
                      <c:pt idx="40">
                        <c:v>-6912.0088948147459</c:v>
                      </c:pt>
                      <c:pt idx="41">
                        <c:v>-8927.8979042353094</c:v>
                      </c:pt>
                      <c:pt idx="42">
                        <c:v>-4343.1792295395207</c:v>
                      </c:pt>
                      <c:pt idx="43">
                        <c:v>-5884.3521355346238</c:v>
                      </c:pt>
                      <c:pt idx="44">
                        <c:v>-8043.3158873123539</c:v>
                      </c:pt>
                      <c:pt idx="45">
                        <c:v>-4614.9697502737909</c:v>
                      </c:pt>
                      <c:pt idx="46">
                        <c:v>307.58700984596362</c:v>
                      </c:pt>
                      <c:pt idx="47">
                        <c:v>-1330.6448730470584</c:v>
                      </c:pt>
                      <c:pt idx="48">
                        <c:v>-3445.1646654303258</c:v>
                      </c:pt>
                      <c:pt idx="49">
                        <c:v>872.32836581047741</c:v>
                      </c:pt>
                      <c:pt idx="50">
                        <c:v>6308.3349533567743</c:v>
                      </c:pt>
                      <c:pt idx="51">
                        <c:v>3584.1558294324859</c:v>
                      </c:pt>
                      <c:pt idx="52">
                        <c:v>-82.808274220573367</c:v>
                      </c:pt>
                      <c:pt idx="53">
                        <c:v>4179.2433736327512</c:v>
                      </c:pt>
                      <c:pt idx="54">
                        <c:v>9034.81150369643</c:v>
                      </c:pt>
                      <c:pt idx="55">
                        <c:v>5916.3968461187396</c:v>
                      </c:pt>
                      <c:pt idx="56">
                        <c:v>1318.0001304678444</c:v>
                      </c:pt>
                      <c:pt idx="57">
                        <c:v>6330.7220857073917</c:v>
                      </c:pt>
                      <c:pt idx="58">
                        <c:v>11312.863440172114</c:v>
                      </c:pt>
                      <c:pt idx="59">
                        <c:v>8088.0249215435615</c:v>
                      </c:pt>
                      <c:pt idx="60">
                        <c:v>2973.0072568257674</c:v>
                      </c:pt>
                      <c:pt idx="61">
                        <c:v>8694.4111723211026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B47-400D-8427-0C6A58F8CAE8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t.logistyczny!$I$1</c15:sqref>
                        </c15:formulaRef>
                      </c:ext>
                    </c:extLst>
                    <c:strCache>
                      <c:ptCount val="1"/>
                      <c:pt idx="0">
                        <c:v>(gva-trend)^2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t.logistyczny!$A$2:$A$63</c15:sqref>
                        </c15:formulaRef>
                      </c:ext>
                    </c:extLst>
                    <c:numCache>
                      <c:formatCode>General</c:formatCode>
                      <c:ptCount val="62"/>
                      <c:pt idx="0">
                        <c:v>2010.1</c:v>
                      </c:pt>
                      <c:pt idx="1">
                        <c:v>2010.2</c:v>
                      </c:pt>
                      <c:pt idx="2">
                        <c:v>2010.3</c:v>
                      </c:pt>
                      <c:pt idx="3">
                        <c:v>2010.4</c:v>
                      </c:pt>
                      <c:pt idx="4">
                        <c:v>2011.1</c:v>
                      </c:pt>
                      <c:pt idx="5">
                        <c:v>2011.2</c:v>
                      </c:pt>
                      <c:pt idx="6">
                        <c:v>2011.3</c:v>
                      </c:pt>
                      <c:pt idx="7">
                        <c:v>2011.4</c:v>
                      </c:pt>
                      <c:pt idx="8">
                        <c:v>2012.1</c:v>
                      </c:pt>
                      <c:pt idx="9">
                        <c:v>2012.2</c:v>
                      </c:pt>
                      <c:pt idx="10">
                        <c:v>2012.3</c:v>
                      </c:pt>
                      <c:pt idx="11">
                        <c:v>2012.4</c:v>
                      </c:pt>
                      <c:pt idx="12">
                        <c:v>2013.1</c:v>
                      </c:pt>
                      <c:pt idx="13">
                        <c:v>2013.2</c:v>
                      </c:pt>
                      <c:pt idx="14">
                        <c:v>2013.3</c:v>
                      </c:pt>
                      <c:pt idx="15">
                        <c:v>2013.4</c:v>
                      </c:pt>
                      <c:pt idx="16">
                        <c:v>2014.1</c:v>
                      </c:pt>
                      <c:pt idx="17">
                        <c:v>2014.2</c:v>
                      </c:pt>
                      <c:pt idx="18">
                        <c:v>2014.3</c:v>
                      </c:pt>
                      <c:pt idx="19">
                        <c:v>2014.4</c:v>
                      </c:pt>
                      <c:pt idx="20">
                        <c:v>2015.1</c:v>
                      </c:pt>
                      <c:pt idx="21">
                        <c:v>2015.2</c:v>
                      </c:pt>
                      <c:pt idx="22">
                        <c:v>2015.3</c:v>
                      </c:pt>
                      <c:pt idx="23">
                        <c:v>2015.4</c:v>
                      </c:pt>
                      <c:pt idx="24">
                        <c:v>2016.1</c:v>
                      </c:pt>
                      <c:pt idx="25">
                        <c:v>2016.2</c:v>
                      </c:pt>
                      <c:pt idx="26">
                        <c:v>2016.3</c:v>
                      </c:pt>
                      <c:pt idx="27">
                        <c:v>2016.4</c:v>
                      </c:pt>
                      <c:pt idx="28">
                        <c:v>2017.1</c:v>
                      </c:pt>
                      <c:pt idx="29">
                        <c:v>2017.2</c:v>
                      </c:pt>
                      <c:pt idx="30">
                        <c:v>2017.3</c:v>
                      </c:pt>
                      <c:pt idx="31">
                        <c:v>2017.4</c:v>
                      </c:pt>
                      <c:pt idx="32">
                        <c:v>2018.1</c:v>
                      </c:pt>
                      <c:pt idx="33">
                        <c:v>2018.2</c:v>
                      </c:pt>
                      <c:pt idx="34">
                        <c:v>2018.3</c:v>
                      </c:pt>
                      <c:pt idx="35">
                        <c:v>2018.4</c:v>
                      </c:pt>
                      <c:pt idx="36">
                        <c:v>2019.1</c:v>
                      </c:pt>
                      <c:pt idx="37">
                        <c:v>2019.2</c:v>
                      </c:pt>
                      <c:pt idx="38">
                        <c:v>2019.3</c:v>
                      </c:pt>
                      <c:pt idx="39">
                        <c:v>2019.4</c:v>
                      </c:pt>
                      <c:pt idx="40">
                        <c:v>2020.1</c:v>
                      </c:pt>
                      <c:pt idx="41">
                        <c:v>2020.2</c:v>
                      </c:pt>
                      <c:pt idx="42">
                        <c:v>2020.3</c:v>
                      </c:pt>
                      <c:pt idx="43">
                        <c:v>2020.4</c:v>
                      </c:pt>
                      <c:pt idx="44">
                        <c:v>2021.1</c:v>
                      </c:pt>
                      <c:pt idx="45">
                        <c:v>2021.2</c:v>
                      </c:pt>
                      <c:pt idx="46">
                        <c:v>2021.3</c:v>
                      </c:pt>
                      <c:pt idx="47">
                        <c:v>2021.4</c:v>
                      </c:pt>
                      <c:pt idx="48">
                        <c:v>2022.1</c:v>
                      </c:pt>
                      <c:pt idx="49">
                        <c:v>2022.2</c:v>
                      </c:pt>
                      <c:pt idx="50">
                        <c:v>2022.3</c:v>
                      </c:pt>
                      <c:pt idx="51">
                        <c:v>2022.4</c:v>
                      </c:pt>
                      <c:pt idx="52">
                        <c:v>2023.1</c:v>
                      </c:pt>
                      <c:pt idx="53">
                        <c:v>2023.2</c:v>
                      </c:pt>
                      <c:pt idx="54">
                        <c:v>2023.3</c:v>
                      </c:pt>
                      <c:pt idx="55">
                        <c:v>2023.4</c:v>
                      </c:pt>
                      <c:pt idx="56">
                        <c:v>2024.1</c:v>
                      </c:pt>
                      <c:pt idx="57">
                        <c:v>2024.2</c:v>
                      </c:pt>
                      <c:pt idx="58">
                        <c:v>2024.3</c:v>
                      </c:pt>
                      <c:pt idx="59">
                        <c:v>2024.4</c:v>
                      </c:pt>
                      <c:pt idx="60">
                        <c:v>2025.1</c:v>
                      </c:pt>
                      <c:pt idx="61">
                        <c:v>2025.2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t.logistyczny!$I$2:$I$63</c15:sqref>
                        </c15:formulaRef>
                      </c:ext>
                    </c:extLst>
                    <c:numCache>
                      <c:formatCode>General</c:formatCode>
                      <c:ptCount val="62"/>
                      <c:pt idx="0">
                        <c:v>77014741.775105</c:v>
                      </c:pt>
                      <c:pt idx="1">
                        <c:v>101121346.42883646</c:v>
                      </c:pt>
                      <c:pt idx="2">
                        <c:v>78639579.9875824</c:v>
                      </c:pt>
                      <c:pt idx="3">
                        <c:v>102407520.41957058</c:v>
                      </c:pt>
                      <c:pt idx="4">
                        <c:v>9134925.5788605586</c:v>
                      </c:pt>
                      <c:pt idx="5">
                        <c:v>30280018.698492117</c:v>
                      </c:pt>
                      <c:pt idx="6">
                        <c:v>26112446.345370695</c:v>
                      </c:pt>
                      <c:pt idx="7">
                        <c:v>15571085.269457132</c:v>
                      </c:pt>
                      <c:pt idx="8">
                        <c:v>1778511.0889832266</c:v>
                      </c:pt>
                      <c:pt idx="9">
                        <c:v>530050.08169975108</c:v>
                      </c:pt>
                      <c:pt idx="10">
                        <c:v>1402053.0765401444</c:v>
                      </c:pt>
                      <c:pt idx="11">
                        <c:v>1062354.7497545434</c:v>
                      </c:pt>
                      <c:pt idx="12">
                        <c:v>15570803.207854014</c:v>
                      </c:pt>
                      <c:pt idx="13">
                        <c:v>1148307.2964582168</c:v>
                      </c:pt>
                      <c:pt idx="14">
                        <c:v>26085.231793866118</c:v>
                      </c:pt>
                      <c:pt idx="15">
                        <c:v>330095.79057590687</c:v>
                      </c:pt>
                      <c:pt idx="16">
                        <c:v>23699190.972680598</c:v>
                      </c:pt>
                      <c:pt idx="17">
                        <c:v>5982593.3876627777</c:v>
                      </c:pt>
                      <c:pt idx="18">
                        <c:v>909346.47629109328</c:v>
                      </c:pt>
                      <c:pt idx="19">
                        <c:v>1738358.9092718966</c:v>
                      </c:pt>
                      <c:pt idx="20">
                        <c:v>26883693.041056994</c:v>
                      </c:pt>
                      <c:pt idx="21">
                        <c:v>7901927.8072471377</c:v>
                      </c:pt>
                      <c:pt idx="22">
                        <c:v>4053102.7215966145</c:v>
                      </c:pt>
                      <c:pt idx="23">
                        <c:v>2386510.0468491586</c:v>
                      </c:pt>
                      <c:pt idx="24">
                        <c:v>43133899.62418966</c:v>
                      </c:pt>
                      <c:pt idx="25">
                        <c:v>15622668.675212882</c:v>
                      </c:pt>
                      <c:pt idx="26">
                        <c:v>5034046.5562455142</c:v>
                      </c:pt>
                      <c:pt idx="27">
                        <c:v>8696526.6533816457</c:v>
                      </c:pt>
                      <c:pt idx="28">
                        <c:v>37854601.330519676</c:v>
                      </c:pt>
                      <c:pt idx="29">
                        <c:v>13771024.582968885</c:v>
                      </c:pt>
                      <c:pt idx="30">
                        <c:v>1095702.4578048028</c:v>
                      </c:pt>
                      <c:pt idx="31">
                        <c:v>11763414.448583899</c:v>
                      </c:pt>
                      <c:pt idx="32">
                        <c:v>41594869.853086434</c:v>
                      </c:pt>
                      <c:pt idx="33">
                        <c:v>11564301.251003195</c:v>
                      </c:pt>
                      <c:pt idx="34">
                        <c:v>898807.66154986399</c:v>
                      </c:pt>
                      <c:pt idx="35">
                        <c:v>9507197.2866680138</c:v>
                      </c:pt>
                      <c:pt idx="36">
                        <c:v>39491053.110816397</c:v>
                      </c:pt>
                      <c:pt idx="37">
                        <c:v>6371096.5479210718</c:v>
                      </c:pt>
                      <c:pt idx="38">
                        <c:v>148756.18547855457</c:v>
                      </c:pt>
                      <c:pt idx="39">
                        <c:v>7590096.2815514011</c:v>
                      </c:pt>
                      <c:pt idx="40">
                        <c:v>47775866.961998165</c:v>
                      </c:pt>
                      <c:pt idx="41">
                        <c:v>79707360.988449231</c:v>
                      </c:pt>
                      <c:pt idx="42">
                        <c:v>18863205.819903504</c:v>
                      </c:pt>
                      <c:pt idx="43">
                        <c:v>34625600.05497089</c:v>
                      </c:pt>
                      <c:pt idx="44">
                        <c:v>64694930.463091321</c:v>
                      </c:pt>
                      <c:pt idx="45">
                        <c:v>21297945.795942135</c:v>
                      </c:pt>
                      <c:pt idx="46">
                        <c:v>94609.768625980927</c:v>
                      </c:pt>
                      <c:pt idx="47">
                        <c:v>1770615.7781664222</c:v>
                      </c:pt>
                      <c:pt idx="48">
                        <c:v>11869159.571929649</c:v>
                      </c:pt>
                      <c:pt idx="49">
                        <c:v>760956.77779757814</c:v>
                      </c:pt>
                      <c:pt idx="50">
                        <c:v>39795089.883742817</c:v>
                      </c:pt>
                      <c:pt idx="51">
                        <c:v>12846173.00965487</c:v>
                      </c:pt>
                      <c:pt idx="52">
                        <c:v>6857.2102793896756</c:v>
                      </c:pt>
                      <c:pt idx="53">
                        <c:v>17466075.17605326</c:v>
                      </c:pt>
                      <c:pt idx="54">
                        <c:v>81627818.907325342</c:v>
                      </c:pt>
                      <c:pt idx="55">
                        <c:v>35003751.640763767</c:v>
                      </c:pt>
                      <c:pt idx="56">
                        <c:v>1737124.343913255</c:v>
                      </c:pt>
                      <c:pt idx="57">
                        <c:v>40078042.126463346</c:v>
                      </c:pt>
                      <c:pt idx="58">
                        <c:v>127980879.21598284</c:v>
                      </c:pt>
                      <c:pt idx="59">
                        <c:v>65416147.131509736</c:v>
                      </c:pt>
                      <c:pt idx="60">
                        <c:v>8838772.1491386741</c:v>
                      </c:pt>
                      <c:pt idx="61">
                        <c:v>75592785.633382007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B47-400D-8427-0C6A58F8CAE8}"/>
                  </c:ext>
                </c:extLst>
              </c15:ser>
            </c15:filteredLineSeries>
          </c:ext>
        </c:extLst>
      </c:lineChart>
      <c:catAx>
        <c:axId val="660313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60318144"/>
        <c:crosses val="autoZero"/>
        <c:auto val="1"/>
        <c:lblAlgn val="ctr"/>
        <c:lblOffset val="700"/>
        <c:tickLblSkip val="1"/>
        <c:noMultiLvlLbl val="0"/>
      </c:catAx>
      <c:valAx>
        <c:axId val="660318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60313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597003499562554"/>
          <c:y val="6.0185185185185182E-2"/>
          <c:w val="0.8334744094488189"/>
          <c:h val="0.79224482356372117"/>
        </c:manualLayout>
      </c:layout>
      <c:lineChart>
        <c:grouping val="standard"/>
        <c:varyColors val="0"/>
        <c:ser>
          <c:idx val="0"/>
          <c:order val="0"/>
          <c:tx>
            <c:strRef>
              <c:f>t.potegowy!$B$1</c:f>
              <c:strCache>
                <c:ptCount val="1"/>
                <c:pt idx="0">
                  <c:v>GVA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t.potegowy!$A$2:$A$63</c:f>
              <c:numCache>
                <c:formatCode>General</c:formatCode>
                <c:ptCount val="62"/>
                <c:pt idx="0">
                  <c:v>2010.1</c:v>
                </c:pt>
                <c:pt idx="1">
                  <c:v>2010.2</c:v>
                </c:pt>
                <c:pt idx="2">
                  <c:v>2010.3</c:v>
                </c:pt>
                <c:pt idx="3">
                  <c:v>2010.4</c:v>
                </c:pt>
                <c:pt idx="4">
                  <c:v>2011.1</c:v>
                </c:pt>
                <c:pt idx="5">
                  <c:v>2011.2</c:v>
                </c:pt>
                <c:pt idx="6">
                  <c:v>2011.3</c:v>
                </c:pt>
                <c:pt idx="7">
                  <c:v>2011.4</c:v>
                </c:pt>
                <c:pt idx="8">
                  <c:v>2012.1</c:v>
                </c:pt>
                <c:pt idx="9">
                  <c:v>2012.2</c:v>
                </c:pt>
                <c:pt idx="10">
                  <c:v>2012.3</c:v>
                </c:pt>
                <c:pt idx="11">
                  <c:v>2012.4</c:v>
                </c:pt>
                <c:pt idx="12">
                  <c:v>2013.1</c:v>
                </c:pt>
                <c:pt idx="13">
                  <c:v>2013.2</c:v>
                </c:pt>
                <c:pt idx="14">
                  <c:v>2013.3</c:v>
                </c:pt>
                <c:pt idx="15">
                  <c:v>2013.4</c:v>
                </c:pt>
                <c:pt idx="16">
                  <c:v>2014.1</c:v>
                </c:pt>
                <c:pt idx="17">
                  <c:v>2014.2</c:v>
                </c:pt>
                <c:pt idx="18">
                  <c:v>2014.3</c:v>
                </c:pt>
                <c:pt idx="19">
                  <c:v>2014.4</c:v>
                </c:pt>
                <c:pt idx="20">
                  <c:v>2015.1</c:v>
                </c:pt>
                <c:pt idx="21">
                  <c:v>2015.2</c:v>
                </c:pt>
                <c:pt idx="22">
                  <c:v>2015.3</c:v>
                </c:pt>
                <c:pt idx="23">
                  <c:v>2015.4</c:v>
                </c:pt>
                <c:pt idx="24">
                  <c:v>2016.1</c:v>
                </c:pt>
                <c:pt idx="25">
                  <c:v>2016.2</c:v>
                </c:pt>
                <c:pt idx="26">
                  <c:v>2016.3</c:v>
                </c:pt>
                <c:pt idx="27">
                  <c:v>2016.4</c:v>
                </c:pt>
                <c:pt idx="28">
                  <c:v>2017.1</c:v>
                </c:pt>
                <c:pt idx="29">
                  <c:v>2017.2</c:v>
                </c:pt>
                <c:pt idx="30">
                  <c:v>2017.3</c:v>
                </c:pt>
                <c:pt idx="31">
                  <c:v>2017.4</c:v>
                </c:pt>
                <c:pt idx="32">
                  <c:v>2018.1</c:v>
                </c:pt>
                <c:pt idx="33">
                  <c:v>2018.2</c:v>
                </c:pt>
                <c:pt idx="34">
                  <c:v>2018.3</c:v>
                </c:pt>
                <c:pt idx="35">
                  <c:v>2018.4</c:v>
                </c:pt>
                <c:pt idx="36">
                  <c:v>2019.1</c:v>
                </c:pt>
                <c:pt idx="37">
                  <c:v>2019.2</c:v>
                </c:pt>
                <c:pt idx="38">
                  <c:v>2019.3</c:v>
                </c:pt>
                <c:pt idx="39">
                  <c:v>2019.4</c:v>
                </c:pt>
                <c:pt idx="40">
                  <c:v>2020.1</c:v>
                </c:pt>
                <c:pt idx="41">
                  <c:v>2020.2</c:v>
                </c:pt>
                <c:pt idx="42">
                  <c:v>2020.3</c:v>
                </c:pt>
                <c:pt idx="43">
                  <c:v>2020.4</c:v>
                </c:pt>
                <c:pt idx="44">
                  <c:v>2021.1</c:v>
                </c:pt>
                <c:pt idx="45">
                  <c:v>2021.2</c:v>
                </c:pt>
                <c:pt idx="46">
                  <c:v>2021.3</c:v>
                </c:pt>
                <c:pt idx="47">
                  <c:v>2021.4</c:v>
                </c:pt>
                <c:pt idx="48">
                  <c:v>2022.1</c:v>
                </c:pt>
                <c:pt idx="49">
                  <c:v>2022.2</c:v>
                </c:pt>
                <c:pt idx="50">
                  <c:v>2022.3</c:v>
                </c:pt>
                <c:pt idx="51">
                  <c:v>2022.4</c:v>
                </c:pt>
                <c:pt idx="52">
                  <c:v>2023.1</c:v>
                </c:pt>
                <c:pt idx="53">
                  <c:v>2023.2</c:v>
                </c:pt>
                <c:pt idx="54">
                  <c:v>2023.3</c:v>
                </c:pt>
                <c:pt idx="55">
                  <c:v>2023.4</c:v>
                </c:pt>
                <c:pt idx="56">
                  <c:v>2024.1</c:v>
                </c:pt>
                <c:pt idx="57">
                  <c:v>2024.2</c:v>
                </c:pt>
                <c:pt idx="58">
                  <c:v>2024.3</c:v>
                </c:pt>
                <c:pt idx="59">
                  <c:v>2024.4</c:v>
                </c:pt>
                <c:pt idx="60">
                  <c:v>2025.1</c:v>
                </c:pt>
                <c:pt idx="61">
                  <c:v>2025.2</c:v>
                </c:pt>
              </c:numCache>
            </c:numRef>
          </c:cat>
          <c:val>
            <c:numRef>
              <c:f>t.potegowy!$B$2:$B$63</c:f>
              <c:numCache>
                <c:formatCode>#\ ##0.0</c:formatCode>
                <c:ptCount val="62"/>
                <c:pt idx="0">
                  <c:v>48489.7</c:v>
                </c:pt>
                <c:pt idx="1">
                  <c:v>49856.6</c:v>
                </c:pt>
                <c:pt idx="2">
                  <c:v>48755.4</c:v>
                </c:pt>
                <c:pt idx="3">
                  <c:v>50094</c:v>
                </c:pt>
                <c:pt idx="4">
                  <c:v>43083.6</c:v>
                </c:pt>
                <c:pt idx="5">
                  <c:v>45650.8</c:v>
                </c:pt>
                <c:pt idx="6">
                  <c:v>45345</c:v>
                </c:pt>
                <c:pt idx="7">
                  <c:v>44267.9</c:v>
                </c:pt>
                <c:pt idx="8">
                  <c:v>39075.199999999997</c:v>
                </c:pt>
                <c:pt idx="9">
                  <c:v>41223.800000000003</c:v>
                </c:pt>
                <c:pt idx="10">
                  <c:v>41766.800000000003</c:v>
                </c:pt>
                <c:pt idx="11">
                  <c:v>41700.400000000001</c:v>
                </c:pt>
                <c:pt idx="12">
                  <c:v>36810.699999999997</c:v>
                </c:pt>
                <c:pt idx="13">
                  <c:v>39772.1</c:v>
                </c:pt>
                <c:pt idx="14">
                  <c:v>40769.199999999997</c:v>
                </c:pt>
                <c:pt idx="15">
                  <c:v>40443.199999999997</c:v>
                </c:pt>
                <c:pt idx="16">
                  <c:v>36236.6</c:v>
                </c:pt>
                <c:pt idx="17">
                  <c:v>38745.9</c:v>
                </c:pt>
                <c:pt idx="18">
                  <c:v>40325.300000000003</c:v>
                </c:pt>
                <c:pt idx="19">
                  <c:v>40047.5</c:v>
                </c:pt>
                <c:pt idx="20">
                  <c:v>36268.1</c:v>
                </c:pt>
                <c:pt idx="21">
                  <c:v>38729.1</c:v>
                </c:pt>
                <c:pt idx="22">
                  <c:v>39614</c:v>
                </c:pt>
                <c:pt idx="23">
                  <c:v>40169.5</c:v>
                </c:pt>
                <c:pt idx="24">
                  <c:v>35233.800000000003</c:v>
                </c:pt>
                <c:pt idx="25">
                  <c:v>37936</c:v>
                </c:pt>
                <c:pt idx="26">
                  <c:v>39732</c:v>
                </c:pt>
                <c:pt idx="27">
                  <c:v>39113.800000000003</c:v>
                </c:pt>
                <c:pt idx="28">
                  <c:v>35997.300000000003</c:v>
                </c:pt>
                <c:pt idx="29">
                  <c:v>38526.1</c:v>
                </c:pt>
                <c:pt idx="30">
                  <c:v>41277.4</c:v>
                </c:pt>
                <c:pt idx="31">
                  <c:v>38981.5</c:v>
                </c:pt>
                <c:pt idx="32">
                  <c:v>36049</c:v>
                </c:pt>
                <c:pt idx="33">
                  <c:v>39184.9</c:v>
                </c:pt>
                <c:pt idx="34">
                  <c:v>41724.6</c:v>
                </c:pt>
                <c:pt idx="35">
                  <c:v>39676.400000000001</c:v>
                </c:pt>
                <c:pt idx="36">
                  <c:v>36562.699999999997</c:v>
                </c:pt>
                <c:pt idx="37">
                  <c:v>40409.9</c:v>
                </c:pt>
                <c:pt idx="38">
                  <c:v>43406.8</c:v>
                </c:pt>
                <c:pt idx="39">
                  <c:v>40353.199999999997</c:v>
                </c:pt>
                <c:pt idx="40">
                  <c:v>36283.300000000003</c:v>
                </c:pt>
                <c:pt idx="41">
                  <c:v>34354.5</c:v>
                </c:pt>
                <c:pt idx="42">
                  <c:v>39026.300000000003</c:v>
                </c:pt>
                <c:pt idx="43">
                  <c:v>37572.199999999997</c:v>
                </c:pt>
                <c:pt idx="44">
                  <c:v>35500.300000000003</c:v>
                </c:pt>
                <c:pt idx="45">
                  <c:v>39015.699999999997</c:v>
                </c:pt>
                <c:pt idx="46">
                  <c:v>44025.3</c:v>
                </c:pt>
                <c:pt idx="47">
                  <c:v>42474.1</c:v>
                </c:pt>
                <c:pt idx="48">
                  <c:v>40446.6</c:v>
                </c:pt>
                <c:pt idx="49">
                  <c:v>44851.1</c:v>
                </c:pt>
                <c:pt idx="50">
                  <c:v>50374.1</c:v>
                </c:pt>
                <c:pt idx="51">
                  <c:v>47736.9</c:v>
                </c:pt>
                <c:pt idx="52">
                  <c:v>44156.9</c:v>
                </c:pt>
                <c:pt idx="53">
                  <c:v>48505.9</c:v>
                </c:pt>
                <c:pt idx="54">
                  <c:v>53448.4</c:v>
                </c:pt>
                <c:pt idx="55">
                  <c:v>50416.9</c:v>
                </c:pt>
                <c:pt idx="56">
                  <c:v>45905.4</c:v>
                </c:pt>
                <c:pt idx="57">
                  <c:v>51005</c:v>
                </c:pt>
                <c:pt idx="58">
                  <c:v>56074</c:v>
                </c:pt>
                <c:pt idx="59">
                  <c:v>52936</c:v>
                </c:pt>
                <c:pt idx="60">
                  <c:v>47907.8</c:v>
                </c:pt>
                <c:pt idx="61">
                  <c:v>53716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3F-4D34-A96A-D5BD8F9924EF}"/>
            </c:ext>
          </c:extLst>
        </c:ser>
        <c:ser>
          <c:idx val="4"/>
          <c:order val="4"/>
          <c:tx>
            <c:strRef>
              <c:f>t.potegowy!$F$1</c:f>
              <c:strCache>
                <c:ptCount val="1"/>
                <c:pt idx="0">
                  <c:v>y^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t.potegowy!$A$2:$A$63</c:f>
              <c:numCache>
                <c:formatCode>General</c:formatCode>
                <c:ptCount val="62"/>
                <c:pt idx="0">
                  <c:v>2010.1</c:v>
                </c:pt>
                <c:pt idx="1">
                  <c:v>2010.2</c:v>
                </c:pt>
                <c:pt idx="2">
                  <c:v>2010.3</c:v>
                </c:pt>
                <c:pt idx="3">
                  <c:v>2010.4</c:v>
                </c:pt>
                <c:pt idx="4">
                  <c:v>2011.1</c:v>
                </c:pt>
                <c:pt idx="5">
                  <c:v>2011.2</c:v>
                </c:pt>
                <c:pt idx="6">
                  <c:v>2011.3</c:v>
                </c:pt>
                <c:pt idx="7">
                  <c:v>2011.4</c:v>
                </c:pt>
                <c:pt idx="8">
                  <c:v>2012.1</c:v>
                </c:pt>
                <c:pt idx="9">
                  <c:v>2012.2</c:v>
                </c:pt>
                <c:pt idx="10">
                  <c:v>2012.3</c:v>
                </c:pt>
                <c:pt idx="11">
                  <c:v>2012.4</c:v>
                </c:pt>
                <c:pt idx="12">
                  <c:v>2013.1</c:v>
                </c:pt>
                <c:pt idx="13">
                  <c:v>2013.2</c:v>
                </c:pt>
                <c:pt idx="14">
                  <c:v>2013.3</c:v>
                </c:pt>
                <c:pt idx="15">
                  <c:v>2013.4</c:v>
                </c:pt>
                <c:pt idx="16">
                  <c:v>2014.1</c:v>
                </c:pt>
                <c:pt idx="17">
                  <c:v>2014.2</c:v>
                </c:pt>
                <c:pt idx="18">
                  <c:v>2014.3</c:v>
                </c:pt>
                <c:pt idx="19">
                  <c:v>2014.4</c:v>
                </c:pt>
                <c:pt idx="20">
                  <c:v>2015.1</c:v>
                </c:pt>
                <c:pt idx="21">
                  <c:v>2015.2</c:v>
                </c:pt>
                <c:pt idx="22">
                  <c:v>2015.3</c:v>
                </c:pt>
                <c:pt idx="23">
                  <c:v>2015.4</c:v>
                </c:pt>
                <c:pt idx="24">
                  <c:v>2016.1</c:v>
                </c:pt>
                <c:pt idx="25">
                  <c:v>2016.2</c:v>
                </c:pt>
                <c:pt idx="26">
                  <c:v>2016.3</c:v>
                </c:pt>
                <c:pt idx="27">
                  <c:v>2016.4</c:v>
                </c:pt>
                <c:pt idx="28">
                  <c:v>2017.1</c:v>
                </c:pt>
                <c:pt idx="29">
                  <c:v>2017.2</c:v>
                </c:pt>
                <c:pt idx="30">
                  <c:v>2017.3</c:v>
                </c:pt>
                <c:pt idx="31">
                  <c:v>2017.4</c:v>
                </c:pt>
                <c:pt idx="32">
                  <c:v>2018.1</c:v>
                </c:pt>
                <c:pt idx="33">
                  <c:v>2018.2</c:v>
                </c:pt>
                <c:pt idx="34">
                  <c:v>2018.3</c:v>
                </c:pt>
                <c:pt idx="35">
                  <c:v>2018.4</c:v>
                </c:pt>
                <c:pt idx="36">
                  <c:v>2019.1</c:v>
                </c:pt>
                <c:pt idx="37">
                  <c:v>2019.2</c:v>
                </c:pt>
                <c:pt idx="38">
                  <c:v>2019.3</c:v>
                </c:pt>
                <c:pt idx="39">
                  <c:v>2019.4</c:v>
                </c:pt>
                <c:pt idx="40">
                  <c:v>2020.1</c:v>
                </c:pt>
                <c:pt idx="41">
                  <c:v>2020.2</c:v>
                </c:pt>
                <c:pt idx="42">
                  <c:v>2020.3</c:v>
                </c:pt>
                <c:pt idx="43">
                  <c:v>2020.4</c:v>
                </c:pt>
                <c:pt idx="44">
                  <c:v>2021.1</c:v>
                </c:pt>
                <c:pt idx="45">
                  <c:v>2021.2</c:v>
                </c:pt>
                <c:pt idx="46">
                  <c:v>2021.3</c:v>
                </c:pt>
                <c:pt idx="47">
                  <c:v>2021.4</c:v>
                </c:pt>
                <c:pt idx="48">
                  <c:v>2022.1</c:v>
                </c:pt>
                <c:pt idx="49">
                  <c:v>2022.2</c:v>
                </c:pt>
                <c:pt idx="50">
                  <c:v>2022.3</c:v>
                </c:pt>
                <c:pt idx="51">
                  <c:v>2022.4</c:v>
                </c:pt>
                <c:pt idx="52">
                  <c:v>2023.1</c:v>
                </c:pt>
                <c:pt idx="53">
                  <c:v>2023.2</c:v>
                </c:pt>
                <c:pt idx="54">
                  <c:v>2023.3</c:v>
                </c:pt>
                <c:pt idx="55">
                  <c:v>2023.4</c:v>
                </c:pt>
                <c:pt idx="56">
                  <c:v>2024.1</c:v>
                </c:pt>
                <c:pt idx="57">
                  <c:v>2024.2</c:v>
                </c:pt>
                <c:pt idx="58">
                  <c:v>2024.3</c:v>
                </c:pt>
                <c:pt idx="59">
                  <c:v>2024.4</c:v>
                </c:pt>
                <c:pt idx="60">
                  <c:v>2025.1</c:v>
                </c:pt>
                <c:pt idx="61">
                  <c:v>2025.2</c:v>
                </c:pt>
              </c:numCache>
            </c:numRef>
          </c:cat>
          <c:val>
            <c:numRef>
              <c:f>t.potegowy!$F$2:$F$63</c:f>
              <c:numCache>
                <c:formatCode>#\ ##0.0</c:formatCode>
                <c:ptCount val="62"/>
                <c:pt idx="0">
                  <c:v>42369.871296640609</c:v>
                </c:pt>
                <c:pt idx="1">
                  <c:v>42320.416326499733</c:v>
                </c:pt>
                <c:pt idx="2">
                  <c:v>42285.362478466035</c:v>
                </c:pt>
                <c:pt idx="3">
                  <c:v>42258.192597868954</c:v>
                </c:pt>
                <c:pt idx="4">
                  <c:v>42236.006148725784</c:v>
                </c:pt>
                <c:pt idx="5">
                  <c:v>42217.256861189177</c:v>
                </c:pt>
                <c:pt idx="6">
                  <c:v>42201.022217337559</c:v>
                </c:pt>
                <c:pt idx="7">
                  <c:v>42186.707428691188</c:v>
                </c:pt>
                <c:pt idx="8">
                  <c:v>42173.906528420302</c:v>
                </c:pt>
                <c:pt idx="9">
                  <c:v>42162.330051735204</c:v>
                </c:pt>
                <c:pt idx="10">
                  <c:v>42151.764331254752</c:v>
                </c:pt>
                <c:pt idx="11">
                  <c:v>42142.047148755999</c:v>
                </c:pt>
                <c:pt idx="12">
                  <c:v>42133.052440105785</c:v>
                </c:pt>
                <c:pt idx="13">
                  <c:v>42124.680292317651</c:v>
                </c:pt>
                <c:pt idx="14">
                  <c:v>42116.850177059765</c:v>
                </c:pt>
                <c:pt idx="15">
                  <c:v>42109.496240115812</c:v>
                </c:pt>
                <c:pt idx="16">
                  <c:v>42102.563939972177</c:v>
                </c:pt>
                <c:pt idx="17">
                  <c:v>42096.007596897354</c:v>
                </c:pt>
                <c:pt idx="18">
                  <c:v>42089.788571734309</c:v>
                </c:pt>
                <c:pt idx="19">
                  <c:v>42083.873889720751</c:v>
                </c:pt>
                <c:pt idx="20">
                  <c:v>42078.23518490843</c:v>
                </c:pt>
                <c:pt idx="21">
                  <c:v>42072.847879538196</c:v>
                </c:pt>
                <c:pt idx="22">
                  <c:v>42067.690538283627</c:v>
                </c:pt>
                <c:pt idx="23">
                  <c:v>42062.744354472779</c:v>
                </c:pt>
                <c:pt idx="24">
                  <c:v>42057.992737189241</c:v>
                </c:pt>
                <c:pt idx="25">
                  <c:v>42053.420976380716</c:v>
                </c:pt>
                <c:pt idx="26">
                  <c:v>42049.01596893333</c:v>
                </c:pt>
                <c:pt idx="27">
                  <c:v>42044.765992860805</c:v>
                </c:pt>
                <c:pt idx="28">
                  <c:v>42040.660519810874</c:v>
                </c:pt>
                <c:pt idx="29">
                  <c:v>42036.69005834272</c:v>
                </c:pt>
                <c:pt idx="30">
                  <c:v>42032.846022107762</c:v>
                </c:pt>
                <c:pt idx="31">
                  <c:v>42029.120618331603</c:v>
                </c:pt>
                <c:pt idx="32">
                  <c:v>42025.506752957263</c:v>
                </c:pt>
                <c:pt idx="33">
                  <c:v>42021.99794954939</c:v>
                </c:pt>
                <c:pt idx="34">
                  <c:v>42018.588279631462</c:v>
                </c:pt>
                <c:pt idx="35">
                  <c:v>42015.27230257474</c:v>
                </c:pt>
                <c:pt idx="36">
                  <c:v>42012.045013509385</c:v>
                </c:pt>
                <c:pt idx="37">
                  <c:v>42008.901798006525</c:v>
                </c:pt>
                <c:pt idx="38">
                  <c:v>42005.838392501719</c:v>
                </c:pt>
                <c:pt idx="39">
                  <c:v>42002.850849608752</c:v>
                </c:pt>
                <c:pt idx="40">
                  <c:v>41999.935507615963</c:v>
                </c:pt>
                <c:pt idx="41">
                  <c:v>41997.088963574301</c:v>
                </c:pt>
                <c:pt idx="42">
                  <c:v>41994.30804948118</c:v>
                </c:pt>
                <c:pt idx="43">
                  <c:v>41991.589811142592</c:v>
                </c:pt>
                <c:pt idx="44">
                  <c:v>41988.931489359777</c:v>
                </c:pt>
                <c:pt idx="45">
                  <c:v>41986.330503140533</c:v>
                </c:pt>
                <c:pt idx="46">
                  <c:v>41983.784434679153</c:v>
                </c:pt>
                <c:pt idx="47">
                  <c:v>41981.291015885879</c:v>
                </c:pt>
                <c:pt idx="48">
                  <c:v>41978.848116278234</c:v>
                </c:pt>
                <c:pt idx="49">
                  <c:v>41976.453732071932</c:v>
                </c:pt>
                <c:pt idx="50">
                  <c:v>41974.105976331972</c:v>
                </c:pt>
                <c:pt idx="51">
                  <c:v>41971.803070062131</c:v>
                </c:pt>
                <c:pt idx="52">
                  <c:v>41969.543334128037</c:v>
                </c:pt>
                <c:pt idx="53">
                  <c:v>41967.325181921704</c:v>
                </c:pt>
                <c:pt idx="54">
                  <c:v>41965.147112687366</c:v>
                </c:pt>
                <c:pt idx="55">
                  <c:v>41963.007705438438</c:v>
                </c:pt>
                <c:pt idx="56">
                  <c:v>41960.905613403738</c:v>
                </c:pt>
                <c:pt idx="57">
                  <c:v>41958.839558948814</c:v>
                </c:pt>
                <c:pt idx="58">
                  <c:v>41956.80832892425</c:v>
                </c:pt>
                <c:pt idx="59">
                  <c:v>41954.810770398712</c:v>
                </c:pt>
                <c:pt idx="60">
                  <c:v>41952.845786739206</c:v>
                </c:pt>
                <c:pt idx="61">
                  <c:v>41950.912334005036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3F-4D34-A96A-D5BD8F9924EF}"/>
            </c:ext>
          </c:extLst>
        </c:ser>
        <c:ser>
          <c:idx val="8"/>
          <c:order val="8"/>
          <c:tx>
            <c:strRef>
              <c:f>t.potegowy!$J$1</c:f>
              <c:strCache>
                <c:ptCount val="1"/>
                <c:pt idx="0">
                  <c:v>Przyrost kwartalny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t.potegowy!$A$2:$A$63</c:f>
              <c:numCache>
                <c:formatCode>General</c:formatCode>
                <c:ptCount val="62"/>
                <c:pt idx="0">
                  <c:v>2010.1</c:v>
                </c:pt>
                <c:pt idx="1">
                  <c:v>2010.2</c:v>
                </c:pt>
                <c:pt idx="2">
                  <c:v>2010.3</c:v>
                </c:pt>
                <c:pt idx="3">
                  <c:v>2010.4</c:v>
                </c:pt>
                <c:pt idx="4">
                  <c:v>2011.1</c:v>
                </c:pt>
                <c:pt idx="5">
                  <c:v>2011.2</c:v>
                </c:pt>
                <c:pt idx="6">
                  <c:v>2011.3</c:v>
                </c:pt>
                <c:pt idx="7">
                  <c:v>2011.4</c:v>
                </c:pt>
                <c:pt idx="8">
                  <c:v>2012.1</c:v>
                </c:pt>
                <c:pt idx="9">
                  <c:v>2012.2</c:v>
                </c:pt>
                <c:pt idx="10">
                  <c:v>2012.3</c:v>
                </c:pt>
                <c:pt idx="11">
                  <c:v>2012.4</c:v>
                </c:pt>
                <c:pt idx="12">
                  <c:v>2013.1</c:v>
                </c:pt>
                <c:pt idx="13">
                  <c:v>2013.2</c:v>
                </c:pt>
                <c:pt idx="14">
                  <c:v>2013.3</c:v>
                </c:pt>
                <c:pt idx="15">
                  <c:v>2013.4</c:v>
                </c:pt>
                <c:pt idx="16">
                  <c:v>2014.1</c:v>
                </c:pt>
                <c:pt idx="17">
                  <c:v>2014.2</c:v>
                </c:pt>
                <c:pt idx="18">
                  <c:v>2014.3</c:v>
                </c:pt>
                <c:pt idx="19">
                  <c:v>2014.4</c:v>
                </c:pt>
                <c:pt idx="20">
                  <c:v>2015.1</c:v>
                </c:pt>
                <c:pt idx="21">
                  <c:v>2015.2</c:v>
                </c:pt>
                <c:pt idx="22">
                  <c:v>2015.3</c:v>
                </c:pt>
                <c:pt idx="23">
                  <c:v>2015.4</c:v>
                </c:pt>
                <c:pt idx="24">
                  <c:v>2016.1</c:v>
                </c:pt>
                <c:pt idx="25">
                  <c:v>2016.2</c:v>
                </c:pt>
                <c:pt idx="26">
                  <c:v>2016.3</c:v>
                </c:pt>
                <c:pt idx="27">
                  <c:v>2016.4</c:v>
                </c:pt>
                <c:pt idx="28">
                  <c:v>2017.1</c:v>
                </c:pt>
                <c:pt idx="29">
                  <c:v>2017.2</c:v>
                </c:pt>
                <c:pt idx="30">
                  <c:v>2017.3</c:v>
                </c:pt>
                <c:pt idx="31">
                  <c:v>2017.4</c:v>
                </c:pt>
                <c:pt idx="32">
                  <c:v>2018.1</c:v>
                </c:pt>
                <c:pt idx="33">
                  <c:v>2018.2</c:v>
                </c:pt>
                <c:pt idx="34">
                  <c:v>2018.3</c:v>
                </c:pt>
                <c:pt idx="35">
                  <c:v>2018.4</c:v>
                </c:pt>
                <c:pt idx="36">
                  <c:v>2019.1</c:v>
                </c:pt>
                <c:pt idx="37">
                  <c:v>2019.2</c:v>
                </c:pt>
                <c:pt idx="38">
                  <c:v>2019.3</c:v>
                </c:pt>
                <c:pt idx="39">
                  <c:v>2019.4</c:v>
                </c:pt>
                <c:pt idx="40">
                  <c:v>2020.1</c:v>
                </c:pt>
                <c:pt idx="41">
                  <c:v>2020.2</c:v>
                </c:pt>
                <c:pt idx="42">
                  <c:v>2020.3</c:v>
                </c:pt>
                <c:pt idx="43">
                  <c:v>2020.4</c:v>
                </c:pt>
                <c:pt idx="44">
                  <c:v>2021.1</c:v>
                </c:pt>
                <c:pt idx="45">
                  <c:v>2021.2</c:v>
                </c:pt>
                <c:pt idx="46">
                  <c:v>2021.3</c:v>
                </c:pt>
                <c:pt idx="47">
                  <c:v>2021.4</c:v>
                </c:pt>
                <c:pt idx="48">
                  <c:v>2022.1</c:v>
                </c:pt>
                <c:pt idx="49">
                  <c:v>2022.2</c:v>
                </c:pt>
                <c:pt idx="50">
                  <c:v>2022.3</c:v>
                </c:pt>
                <c:pt idx="51">
                  <c:v>2022.4</c:v>
                </c:pt>
                <c:pt idx="52">
                  <c:v>2023.1</c:v>
                </c:pt>
                <c:pt idx="53">
                  <c:v>2023.2</c:v>
                </c:pt>
                <c:pt idx="54">
                  <c:v>2023.3</c:v>
                </c:pt>
                <c:pt idx="55">
                  <c:v>2023.4</c:v>
                </c:pt>
                <c:pt idx="56">
                  <c:v>2024.1</c:v>
                </c:pt>
                <c:pt idx="57">
                  <c:v>2024.2</c:v>
                </c:pt>
                <c:pt idx="58">
                  <c:v>2024.3</c:v>
                </c:pt>
                <c:pt idx="59">
                  <c:v>2024.4</c:v>
                </c:pt>
                <c:pt idx="60">
                  <c:v>2025.1</c:v>
                </c:pt>
                <c:pt idx="61">
                  <c:v>2025.2</c:v>
                </c:pt>
              </c:numCache>
            </c:numRef>
          </c:cat>
          <c:val>
            <c:numRef>
              <c:f>t.potegowy!$J$2:$J$63</c:f>
              <c:numCache>
                <c:formatCode>General</c:formatCode>
                <c:ptCount val="62"/>
                <c:pt idx="1">
                  <c:v>1366.9000000000015</c:v>
                </c:pt>
                <c:pt idx="2">
                  <c:v>-1101.1999999999971</c:v>
                </c:pt>
                <c:pt idx="3">
                  <c:v>1338.5999999999985</c:v>
                </c:pt>
                <c:pt idx="4">
                  <c:v>-7010.4000000000015</c:v>
                </c:pt>
                <c:pt idx="5">
                  <c:v>2567.2000000000044</c:v>
                </c:pt>
                <c:pt idx="6">
                  <c:v>-305.80000000000291</c:v>
                </c:pt>
                <c:pt idx="7">
                  <c:v>-1077.0999999999985</c:v>
                </c:pt>
                <c:pt idx="8">
                  <c:v>-5192.7000000000044</c:v>
                </c:pt>
                <c:pt idx="9">
                  <c:v>2148.6000000000058</c:v>
                </c:pt>
                <c:pt idx="10">
                  <c:v>543</c:v>
                </c:pt>
                <c:pt idx="11">
                  <c:v>-66.400000000001455</c:v>
                </c:pt>
                <c:pt idx="12">
                  <c:v>-4889.7000000000044</c:v>
                </c:pt>
                <c:pt idx="13">
                  <c:v>2961.4000000000015</c:v>
                </c:pt>
                <c:pt idx="14">
                  <c:v>997.09999999999854</c:v>
                </c:pt>
                <c:pt idx="15">
                  <c:v>-326</c:v>
                </c:pt>
                <c:pt idx="16">
                  <c:v>-4206.5999999999985</c:v>
                </c:pt>
                <c:pt idx="17">
                  <c:v>2509.3000000000029</c:v>
                </c:pt>
                <c:pt idx="18">
                  <c:v>1579.4000000000015</c:v>
                </c:pt>
                <c:pt idx="19">
                  <c:v>-277.80000000000291</c:v>
                </c:pt>
                <c:pt idx="20">
                  <c:v>-3779.4000000000015</c:v>
                </c:pt>
                <c:pt idx="21">
                  <c:v>2461</c:v>
                </c:pt>
                <c:pt idx="22">
                  <c:v>884.90000000000146</c:v>
                </c:pt>
                <c:pt idx="23">
                  <c:v>555.5</c:v>
                </c:pt>
                <c:pt idx="24">
                  <c:v>-4935.6999999999971</c:v>
                </c:pt>
                <c:pt idx="25">
                  <c:v>2702.1999999999971</c:v>
                </c:pt>
                <c:pt idx="26">
                  <c:v>1796</c:v>
                </c:pt>
                <c:pt idx="27">
                  <c:v>-618.19999999999709</c:v>
                </c:pt>
                <c:pt idx="28">
                  <c:v>-3116.5</c:v>
                </c:pt>
                <c:pt idx="29">
                  <c:v>2528.7999999999956</c:v>
                </c:pt>
                <c:pt idx="30">
                  <c:v>2751.3000000000029</c:v>
                </c:pt>
                <c:pt idx="31">
                  <c:v>-2295.9000000000015</c:v>
                </c:pt>
                <c:pt idx="32">
                  <c:v>-2932.5</c:v>
                </c:pt>
                <c:pt idx="33">
                  <c:v>3135.9000000000015</c:v>
                </c:pt>
                <c:pt idx="34">
                  <c:v>2539.6999999999971</c:v>
                </c:pt>
                <c:pt idx="35">
                  <c:v>-2048.1999999999971</c:v>
                </c:pt>
                <c:pt idx="36">
                  <c:v>-3113.7000000000044</c:v>
                </c:pt>
                <c:pt idx="37">
                  <c:v>3847.2000000000044</c:v>
                </c:pt>
                <c:pt idx="38">
                  <c:v>2996.9000000000015</c:v>
                </c:pt>
                <c:pt idx="39">
                  <c:v>-3053.6000000000058</c:v>
                </c:pt>
                <c:pt idx="40">
                  <c:v>-4069.8999999999942</c:v>
                </c:pt>
                <c:pt idx="41">
                  <c:v>-1928.8000000000029</c:v>
                </c:pt>
                <c:pt idx="42">
                  <c:v>4671.8000000000029</c:v>
                </c:pt>
                <c:pt idx="43">
                  <c:v>-1454.1000000000058</c:v>
                </c:pt>
                <c:pt idx="44">
                  <c:v>-2071.8999999999942</c:v>
                </c:pt>
                <c:pt idx="45">
                  <c:v>3515.3999999999942</c:v>
                </c:pt>
                <c:pt idx="46">
                  <c:v>5009.6000000000058</c:v>
                </c:pt>
                <c:pt idx="47">
                  <c:v>-1551.2000000000044</c:v>
                </c:pt>
                <c:pt idx="48">
                  <c:v>-2027.5</c:v>
                </c:pt>
                <c:pt idx="49">
                  <c:v>4404.5</c:v>
                </c:pt>
                <c:pt idx="50">
                  <c:v>5523</c:v>
                </c:pt>
                <c:pt idx="51">
                  <c:v>-2637.1999999999971</c:v>
                </c:pt>
                <c:pt idx="52">
                  <c:v>-3580</c:v>
                </c:pt>
                <c:pt idx="53">
                  <c:v>4349</c:v>
                </c:pt>
                <c:pt idx="54">
                  <c:v>4942.5</c:v>
                </c:pt>
                <c:pt idx="55">
                  <c:v>-3031.5</c:v>
                </c:pt>
                <c:pt idx="56">
                  <c:v>-4511.5</c:v>
                </c:pt>
                <c:pt idx="57">
                  <c:v>5099.5999999999985</c:v>
                </c:pt>
                <c:pt idx="58">
                  <c:v>5069</c:v>
                </c:pt>
                <c:pt idx="59">
                  <c:v>-3138</c:v>
                </c:pt>
                <c:pt idx="60">
                  <c:v>-5028.1999999999971</c:v>
                </c:pt>
                <c:pt idx="61">
                  <c:v>5808.1999999999971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3F-4D34-A96A-D5BD8F9924EF}"/>
            </c:ext>
          </c:extLst>
        </c:ser>
        <c:ser>
          <c:idx val="9"/>
          <c:order val="9"/>
          <c:tx>
            <c:strRef>
              <c:f>t.potegowy!$K$1</c:f>
              <c:strCache>
                <c:ptCount val="1"/>
                <c:pt idx="0">
                  <c:v>Wahania losowe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t.potegowy!$A$2:$A$63</c:f>
              <c:numCache>
                <c:formatCode>General</c:formatCode>
                <c:ptCount val="62"/>
                <c:pt idx="0">
                  <c:v>2010.1</c:v>
                </c:pt>
                <c:pt idx="1">
                  <c:v>2010.2</c:v>
                </c:pt>
                <c:pt idx="2">
                  <c:v>2010.3</c:v>
                </c:pt>
                <c:pt idx="3">
                  <c:v>2010.4</c:v>
                </c:pt>
                <c:pt idx="4">
                  <c:v>2011.1</c:v>
                </c:pt>
                <c:pt idx="5">
                  <c:v>2011.2</c:v>
                </c:pt>
                <c:pt idx="6">
                  <c:v>2011.3</c:v>
                </c:pt>
                <c:pt idx="7">
                  <c:v>2011.4</c:v>
                </c:pt>
                <c:pt idx="8">
                  <c:v>2012.1</c:v>
                </c:pt>
                <c:pt idx="9">
                  <c:v>2012.2</c:v>
                </c:pt>
                <c:pt idx="10">
                  <c:v>2012.3</c:v>
                </c:pt>
                <c:pt idx="11">
                  <c:v>2012.4</c:v>
                </c:pt>
                <c:pt idx="12">
                  <c:v>2013.1</c:v>
                </c:pt>
                <c:pt idx="13">
                  <c:v>2013.2</c:v>
                </c:pt>
                <c:pt idx="14">
                  <c:v>2013.3</c:v>
                </c:pt>
                <c:pt idx="15">
                  <c:v>2013.4</c:v>
                </c:pt>
                <c:pt idx="16">
                  <c:v>2014.1</c:v>
                </c:pt>
                <c:pt idx="17">
                  <c:v>2014.2</c:v>
                </c:pt>
                <c:pt idx="18">
                  <c:v>2014.3</c:v>
                </c:pt>
                <c:pt idx="19">
                  <c:v>2014.4</c:v>
                </c:pt>
                <c:pt idx="20">
                  <c:v>2015.1</c:v>
                </c:pt>
                <c:pt idx="21">
                  <c:v>2015.2</c:v>
                </c:pt>
                <c:pt idx="22">
                  <c:v>2015.3</c:v>
                </c:pt>
                <c:pt idx="23">
                  <c:v>2015.4</c:v>
                </c:pt>
                <c:pt idx="24">
                  <c:v>2016.1</c:v>
                </c:pt>
                <c:pt idx="25">
                  <c:v>2016.2</c:v>
                </c:pt>
                <c:pt idx="26">
                  <c:v>2016.3</c:v>
                </c:pt>
                <c:pt idx="27">
                  <c:v>2016.4</c:v>
                </c:pt>
                <c:pt idx="28">
                  <c:v>2017.1</c:v>
                </c:pt>
                <c:pt idx="29">
                  <c:v>2017.2</c:v>
                </c:pt>
                <c:pt idx="30">
                  <c:v>2017.3</c:v>
                </c:pt>
                <c:pt idx="31">
                  <c:v>2017.4</c:v>
                </c:pt>
                <c:pt idx="32">
                  <c:v>2018.1</c:v>
                </c:pt>
                <c:pt idx="33">
                  <c:v>2018.2</c:v>
                </c:pt>
                <c:pt idx="34">
                  <c:v>2018.3</c:v>
                </c:pt>
                <c:pt idx="35">
                  <c:v>2018.4</c:v>
                </c:pt>
                <c:pt idx="36">
                  <c:v>2019.1</c:v>
                </c:pt>
                <c:pt idx="37">
                  <c:v>2019.2</c:v>
                </c:pt>
                <c:pt idx="38">
                  <c:v>2019.3</c:v>
                </c:pt>
                <c:pt idx="39">
                  <c:v>2019.4</c:v>
                </c:pt>
                <c:pt idx="40">
                  <c:v>2020.1</c:v>
                </c:pt>
                <c:pt idx="41">
                  <c:v>2020.2</c:v>
                </c:pt>
                <c:pt idx="42">
                  <c:v>2020.3</c:v>
                </c:pt>
                <c:pt idx="43">
                  <c:v>2020.4</c:v>
                </c:pt>
                <c:pt idx="44">
                  <c:v>2021.1</c:v>
                </c:pt>
                <c:pt idx="45">
                  <c:v>2021.2</c:v>
                </c:pt>
                <c:pt idx="46">
                  <c:v>2021.3</c:v>
                </c:pt>
                <c:pt idx="47">
                  <c:v>2021.4</c:v>
                </c:pt>
                <c:pt idx="48">
                  <c:v>2022.1</c:v>
                </c:pt>
                <c:pt idx="49">
                  <c:v>2022.2</c:v>
                </c:pt>
                <c:pt idx="50">
                  <c:v>2022.3</c:v>
                </c:pt>
                <c:pt idx="51">
                  <c:v>2022.4</c:v>
                </c:pt>
                <c:pt idx="52">
                  <c:v>2023.1</c:v>
                </c:pt>
                <c:pt idx="53">
                  <c:v>2023.2</c:v>
                </c:pt>
                <c:pt idx="54">
                  <c:v>2023.3</c:v>
                </c:pt>
                <c:pt idx="55">
                  <c:v>2023.4</c:v>
                </c:pt>
                <c:pt idx="56">
                  <c:v>2024.1</c:v>
                </c:pt>
                <c:pt idx="57">
                  <c:v>2024.2</c:v>
                </c:pt>
                <c:pt idx="58">
                  <c:v>2024.3</c:v>
                </c:pt>
                <c:pt idx="59">
                  <c:v>2024.4</c:v>
                </c:pt>
                <c:pt idx="60">
                  <c:v>2025.1</c:v>
                </c:pt>
                <c:pt idx="61">
                  <c:v>2025.2</c:v>
                </c:pt>
              </c:numCache>
            </c:numRef>
          </c:cat>
          <c:val>
            <c:numRef>
              <c:f>t.potegowy!$K$2:$K$63</c:f>
              <c:numCache>
                <c:formatCode>General</c:formatCode>
                <c:ptCount val="62"/>
                <c:pt idx="1">
                  <c:v>-1539.2152083333322</c:v>
                </c:pt>
                <c:pt idx="2">
                  <c:v>-3408.6152083333309</c:v>
                </c:pt>
                <c:pt idx="3">
                  <c:v>2711.8331249999992</c:v>
                </c:pt>
                <c:pt idx="4">
                  <c:v>-3170.1027083333347</c:v>
                </c:pt>
                <c:pt idx="5">
                  <c:v>-338.91520833332925</c:v>
                </c:pt>
                <c:pt idx="6">
                  <c:v>-2613.2152083333367</c:v>
                </c:pt>
                <c:pt idx="7">
                  <c:v>296.13312500000234</c:v>
                </c:pt>
                <c:pt idx="8">
                  <c:v>-1352.4027083333376</c:v>
                </c:pt>
                <c:pt idx="9">
                  <c:v>-757.51520833332779</c:v>
                </c:pt>
                <c:pt idx="10">
                  <c:v>-1764.4152083333338</c:v>
                </c:pt>
                <c:pt idx="11">
                  <c:v>1306.8331249999994</c:v>
                </c:pt>
                <c:pt idx="12">
                  <c:v>-1049.4027083333376</c:v>
                </c:pt>
                <c:pt idx="13">
                  <c:v>55.284791666667843</c:v>
                </c:pt>
                <c:pt idx="14">
                  <c:v>-1310.3152083333352</c:v>
                </c:pt>
                <c:pt idx="15">
                  <c:v>1047.2331250000009</c:v>
                </c:pt>
                <c:pt idx="16">
                  <c:v>-366.30270833333179</c:v>
                </c:pt>
                <c:pt idx="17">
                  <c:v>-396.8152083333307</c:v>
                </c:pt>
                <c:pt idx="18">
                  <c:v>-728.01520833333234</c:v>
                </c:pt>
                <c:pt idx="19">
                  <c:v>1095.433124999998</c:v>
                </c:pt>
                <c:pt idx="20">
                  <c:v>60.897291666665296</c:v>
                </c:pt>
                <c:pt idx="21">
                  <c:v>-445.11520833333361</c:v>
                </c:pt>
                <c:pt idx="22">
                  <c:v>-1422.5152083333323</c:v>
                </c:pt>
                <c:pt idx="23">
                  <c:v>1928.7331250000009</c:v>
                </c:pt>
                <c:pt idx="24">
                  <c:v>-1095.4027083333303</c:v>
                </c:pt>
                <c:pt idx="25">
                  <c:v>-203.91520833333652</c:v>
                </c:pt>
                <c:pt idx="26">
                  <c:v>-511.41520833333379</c:v>
                </c:pt>
                <c:pt idx="27">
                  <c:v>755.03312500000379</c:v>
                </c:pt>
                <c:pt idx="28">
                  <c:v>723.79729166666675</c:v>
                </c:pt>
                <c:pt idx="29">
                  <c:v>-377.31520833333798</c:v>
                </c:pt>
                <c:pt idx="30">
                  <c:v>443.88479166666912</c:v>
                </c:pt>
                <c:pt idx="31">
                  <c:v>-922.66687500000057</c:v>
                </c:pt>
                <c:pt idx="32">
                  <c:v>907.79729166666675</c:v>
                </c:pt>
                <c:pt idx="33">
                  <c:v>229.78479166666784</c:v>
                </c:pt>
                <c:pt idx="34">
                  <c:v>232.2847916666633</c:v>
                </c:pt>
                <c:pt idx="35">
                  <c:v>-674.96687499999621</c:v>
                </c:pt>
                <c:pt idx="36">
                  <c:v>726.59729166666239</c:v>
                </c:pt>
                <c:pt idx="37">
                  <c:v>941.08479166667075</c:v>
                </c:pt>
                <c:pt idx="38">
                  <c:v>689.48479166666766</c:v>
                </c:pt>
                <c:pt idx="39">
                  <c:v>-1680.3668750000049</c:v>
                </c:pt>
                <c:pt idx="40">
                  <c:v>-229.60270833332743</c:v>
                </c:pt>
                <c:pt idx="41">
                  <c:v>-4834.9152083333365</c:v>
                </c:pt>
                <c:pt idx="42">
                  <c:v>2364.3847916666691</c:v>
                </c:pt>
                <c:pt idx="43">
                  <c:v>-80.866875000004939</c:v>
                </c:pt>
                <c:pt idx="44">
                  <c:v>1768.3972916666726</c:v>
                </c:pt>
                <c:pt idx="45">
                  <c:v>609.28479166666057</c:v>
                </c:pt>
                <c:pt idx="46">
                  <c:v>2702.184791666672</c:v>
                </c:pt>
                <c:pt idx="47">
                  <c:v>-177.96687500000348</c:v>
                </c:pt>
                <c:pt idx="48">
                  <c:v>1812.7972916666668</c:v>
                </c:pt>
                <c:pt idx="49">
                  <c:v>1498.3847916666664</c:v>
                </c:pt>
                <c:pt idx="50">
                  <c:v>3215.5847916666662</c:v>
                </c:pt>
                <c:pt idx="51">
                  <c:v>-1263.9668749999962</c:v>
                </c:pt>
                <c:pt idx="52">
                  <c:v>260.29729166666675</c:v>
                </c:pt>
                <c:pt idx="53">
                  <c:v>1442.8847916666664</c:v>
                </c:pt>
                <c:pt idx="54">
                  <c:v>2635.0847916666662</c:v>
                </c:pt>
                <c:pt idx="55">
                  <c:v>-1658.2668749999991</c:v>
                </c:pt>
                <c:pt idx="56">
                  <c:v>-671.20270833333325</c:v>
                </c:pt>
                <c:pt idx="57">
                  <c:v>2193.4847916666649</c:v>
                </c:pt>
                <c:pt idx="58">
                  <c:v>2761.5847916666662</c:v>
                </c:pt>
                <c:pt idx="59">
                  <c:v>-1764.7668749999991</c:v>
                </c:pt>
                <c:pt idx="60">
                  <c:v>-1187.9027083333303</c:v>
                </c:pt>
                <c:pt idx="61">
                  <c:v>2902.0847916666635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A3F-4D34-A96A-D5BD8F9924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8987295"/>
        <c:axId val="818985855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t.potegowy!$C$1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t.potegowy!$A$2:$A$63</c15:sqref>
                        </c15:formulaRef>
                      </c:ext>
                    </c:extLst>
                    <c:numCache>
                      <c:formatCode>General</c:formatCode>
                      <c:ptCount val="62"/>
                      <c:pt idx="0">
                        <c:v>2010.1</c:v>
                      </c:pt>
                      <c:pt idx="1">
                        <c:v>2010.2</c:v>
                      </c:pt>
                      <c:pt idx="2">
                        <c:v>2010.3</c:v>
                      </c:pt>
                      <c:pt idx="3">
                        <c:v>2010.4</c:v>
                      </c:pt>
                      <c:pt idx="4">
                        <c:v>2011.1</c:v>
                      </c:pt>
                      <c:pt idx="5">
                        <c:v>2011.2</c:v>
                      </c:pt>
                      <c:pt idx="6">
                        <c:v>2011.3</c:v>
                      </c:pt>
                      <c:pt idx="7">
                        <c:v>2011.4</c:v>
                      </c:pt>
                      <c:pt idx="8">
                        <c:v>2012.1</c:v>
                      </c:pt>
                      <c:pt idx="9">
                        <c:v>2012.2</c:v>
                      </c:pt>
                      <c:pt idx="10">
                        <c:v>2012.3</c:v>
                      </c:pt>
                      <c:pt idx="11">
                        <c:v>2012.4</c:v>
                      </c:pt>
                      <c:pt idx="12">
                        <c:v>2013.1</c:v>
                      </c:pt>
                      <c:pt idx="13">
                        <c:v>2013.2</c:v>
                      </c:pt>
                      <c:pt idx="14">
                        <c:v>2013.3</c:v>
                      </c:pt>
                      <c:pt idx="15">
                        <c:v>2013.4</c:v>
                      </c:pt>
                      <c:pt idx="16">
                        <c:v>2014.1</c:v>
                      </c:pt>
                      <c:pt idx="17">
                        <c:v>2014.2</c:v>
                      </c:pt>
                      <c:pt idx="18">
                        <c:v>2014.3</c:v>
                      </c:pt>
                      <c:pt idx="19">
                        <c:v>2014.4</c:v>
                      </c:pt>
                      <c:pt idx="20">
                        <c:v>2015.1</c:v>
                      </c:pt>
                      <c:pt idx="21">
                        <c:v>2015.2</c:v>
                      </c:pt>
                      <c:pt idx="22">
                        <c:v>2015.3</c:v>
                      </c:pt>
                      <c:pt idx="23">
                        <c:v>2015.4</c:v>
                      </c:pt>
                      <c:pt idx="24">
                        <c:v>2016.1</c:v>
                      </c:pt>
                      <c:pt idx="25">
                        <c:v>2016.2</c:v>
                      </c:pt>
                      <c:pt idx="26">
                        <c:v>2016.3</c:v>
                      </c:pt>
                      <c:pt idx="27">
                        <c:v>2016.4</c:v>
                      </c:pt>
                      <c:pt idx="28">
                        <c:v>2017.1</c:v>
                      </c:pt>
                      <c:pt idx="29">
                        <c:v>2017.2</c:v>
                      </c:pt>
                      <c:pt idx="30">
                        <c:v>2017.3</c:v>
                      </c:pt>
                      <c:pt idx="31">
                        <c:v>2017.4</c:v>
                      </c:pt>
                      <c:pt idx="32">
                        <c:v>2018.1</c:v>
                      </c:pt>
                      <c:pt idx="33">
                        <c:v>2018.2</c:v>
                      </c:pt>
                      <c:pt idx="34">
                        <c:v>2018.3</c:v>
                      </c:pt>
                      <c:pt idx="35">
                        <c:v>2018.4</c:v>
                      </c:pt>
                      <c:pt idx="36">
                        <c:v>2019.1</c:v>
                      </c:pt>
                      <c:pt idx="37">
                        <c:v>2019.2</c:v>
                      </c:pt>
                      <c:pt idx="38">
                        <c:v>2019.3</c:v>
                      </c:pt>
                      <c:pt idx="39">
                        <c:v>2019.4</c:v>
                      </c:pt>
                      <c:pt idx="40">
                        <c:v>2020.1</c:v>
                      </c:pt>
                      <c:pt idx="41">
                        <c:v>2020.2</c:v>
                      </c:pt>
                      <c:pt idx="42">
                        <c:v>2020.3</c:v>
                      </c:pt>
                      <c:pt idx="43">
                        <c:v>2020.4</c:v>
                      </c:pt>
                      <c:pt idx="44">
                        <c:v>2021.1</c:v>
                      </c:pt>
                      <c:pt idx="45">
                        <c:v>2021.2</c:v>
                      </c:pt>
                      <c:pt idx="46">
                        <c:v>2021.3</c:v>
                      </c:pt>
                      <c:pt idx="47">
                        <c:v>2021.4</c:v>
                      </c:pt>
                      <c:pt idx="48">
                        <c:v>2022.1</c:v>
                      </c:pt>
                      <c:pt idx="49">
                        <c:v>2022.2</c:v>
                      </c:pt>
                      <c:pt idx="50">
                        <c:v>2022.3</c:v>
                      </c:pt>
                      <c:pt idx="51">
                        <c:v>2022.4</c:v>
                      </c:pt>
                      <c:pt idx="52">
                        <c:v>2023.1</c:v>
                      </c:pt>
                      <c:pt idx="53">
                        <c:v>2023.2</c:v>
                      </c:pt>
                      <c:pt idx="54">
                        <c:v>2023.3</c:v>
                      </c:pt>
                      <c:pt idx="55">
                        <c:v>2023.4</c:v>
                      </c:pt>
                      <c:pt idx="56">
                        <c:v>2024.1</c:v>
                      </c:pt>
                      <c:pt idx="57">
                        <c:v>2024.2</c:v>
                      </c:pt>
                      <c:pt idx="58">
                        <c:v>2024.3</c:v>
                      </c:pt>
                      <c:pt idx="59">
                        <c:v>2024.4</c:v>
                      </c:pt>
                      <c:pt idx="60">
                        <c:v>2025.1</c:v>
                      </c:pt>
                      <c:pt idx="61">
                        <c:v>2025.2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t.potegowy!$C$2:$C$63</c15:sqref>
                        </c15:formulaRef>
                      </c:ext>
                    </c:extLst>
                    <c:numCache>
                      <c:formatCode>#\ ##0.0</c:formatCode>
                      <c:ptCount val="62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FA3F-4D34-A96A-D5BD8F9924EF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t.potegowy!$D$1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t.potegowy!$A$2:$A$63</c15:sqref>
                        </c15:formulaRef>
                      </c:ext>
                    </c:extLst>
                    <c:numCache>
                      <c:formatCode>General</c:formatCode>
                      <c:ptCount val="62"/>
                      <c:pt idx="0">
                        <c:v>2010.1</c:v>
                      </c:pt>
                      <c:pt idx="1">
                        <c:v>2010.2</c:v>
                      </c:pt>
                      <c:pt idx="2">
                        <c:v>2010.3</c:v>
                      </c:pt>
                      <c:pt idx="3">
                        <c:v>2010.4</c:v>
                      </c:pt>
                      <c:pt idx="4">
                        <c:v>2011.1</c:v>
                      </c:pt>
                      <c:pt idx="5">
                        <c:v>2011.2</c:v>
                      </c:pt>
                      <c:pt idx="6">
                        <c:v>2011.3</c:v>
                      </c:pt>
                      <c:pt idx="7">
                        <c:v>2011.4</c:v>
                      </c:pt>
                      <c:pt idx="8">
                        <c:v>2012.1</c:v>
                      </c:pt>
                      <c:pt idx="9">
                        <c:v>2012.2</c:v>
                      </c:pt>
                      <c:pt idx="10">
                        <c:v>2012.3</c:v>
                      </c:pt>
                      <c:pt idx="11">
                        <c:v>2012.4</c:v>
                      </c:pt>
                      <c:pt idx="12">
                        <c:v>2013.1</c:v>
                      </c:pt>
                      <c:pt idx="13">
                        <c:v>2013.2</c:v>
                      </c:pt>
                      <c:pt idx="14">
                        <c:v>2013.3</c:v>
                      </c:pt>
                      <c:pt idx="15">
                        <c:v>2013.4</c:v>
                      </c:pt>
                      <c:pt idx="16">
                        <c:v>2014.1</c:v>
                      </c:pt>
                      <c:pt idx="17">
                        <c:v>2014.2</c:v>
                      </c:pt>
                      <c:pt idx="18">
                        <c:v>2014.3</c:v>
                      </c:pt>
                      <c:pt idx="19">
                        <c:v>2014.4</c:v>
                      </c:pt>
                      <c:pt idx="20">
                        <c:v>2015.1</c:v>
                      </c:pt>
                      <c:pt idx="21">
                        <c:v>2015.2</c:v>
                      </c:pt>
                      <c:pt idx="22">
                        <c:v>2015.3</c:v>
                      </c:pt>
                      <c:pt idx="23">
                        <c:v>2015.4</c:v>
                      </c:pt>
                      <c:pt idx="24">
                        <c:v>2016.1</c:v>
                      </c:pt>
                      <c:pt idx="25">
                        <c:v>2016.2</c:v>
                      </c:pt>
                      <c:pt idx="26">
                        <c:v>2016.3</c:v>
                      </c:pt>
                      <c:pt idx="27">
                        <c:v>2016.4</c:v>
                      </c:pt>
                      <c:pt idx="28">
                        <c:v>2017.1</c:v>
                      </c:pt>
                      <c:pt idx="29">
                        <c:v>2017.2</c:v>
                      </c:pt>
                      <c:pt idx="30">
                        <c:v>2017.3</c:v>
                      </c:pt>
                      <c:pt idx="31">
                        <c:v>2017.4</c:v>
                      </c:pt>
                      <c:pt idx="32">
                        <c:v>2018.1</c:v>
                      </c:pt>
                      <c:pt idx="33">
                        <c:v>2018.2</c:v>
                      </c:pt>
                      <c:pt idx="34">
                        <c:v>2018.3</c:v>
                      </c:pt>
                      <c:pt idx="35">
                        <c:v>2018.4</c:v>
                      </c:pt>
                      <c:pt idx="36">
                        <c:v>2019.1</c:v>
                      </c:pt>
                      <c:pt idx="37">
                        <c:v>2019.2</c:v>
                      </c:pt>
                      <c:pt idx="38">
                        <c:v>2019.3</c:v>
                      </c:pt>
                      <c:pt idx="39">
                        <c:v>2019.4</c:v>
                      </c:pt>
                      <c:pt idx="40">
                        <c:v>2020.1</c:v>
                      </c:pt>
                      <c:pt idx="41">
                        <c:v>2020.2</c:v>
                      </c:pt>
                      <c:pt idx="42">
                        <c:v>2020.3</c:v>
                      </c:pt>
                      <c:pt idx="43">
                        <c:v>2020.4</c:v>
                      </c:pt>
                      <c:pt idx="44">
                        <c:v>2021.1</c:v>
                      </c:pt>
                      <c:pt idx="45">
                        <c:v>2021.2</c:v>
                      </c:pt>
                      <c:pt idx="46">
                        <c:v>2021.3</c:v>
                      </c:pt>
                      <c:pt idx="47">
                        <c:v>2021.4</c:v>
                      </c:pt>
                      <c:pt idx="48">
                        <c:v>2022.1</c:v>
                      </c:pt>
                      <c:pt idx="49">
                        <c:v>2022.2</c:v>
                      </c:pt>
                      <c:pt idx="50">
                        <c:v>2022.3</c:v>
                      </c:pt>
                      <c:pt idx="51">
                        <c:v>2022.4</c:v>
                      </c:pt>
                      <c:pt idx="52">
                        <c:v>2023.1</c:v>
                      </c:pt>
                      <c:pt idx="53">
                        <c:v>2023.2</c:v>
                      </c:pt>
                      <c:pt idx="54">
                        <c:v>2023.3</c:v>
                      </c:pt>
                      <c:pt idx="55">
                        <c:v>2023.4</c:v>
                      </c:pt>
                      <c:pt idx="56">
                        <c:v>2024.1</c:v>
                      </c:pt>
                      <c:pt idx="57">
                        <c:v>2024.2</c:v>
                      </c:pt>
                      <c:pt idx="58">
                        <c:v>2024.3</c:v>
                      </c:pt>
                      <c:pt idx="59">
                        <c:v>2024.4</c:v>
                      </c:pt>
                      <c:pt idx="60">
                        <c:v>2025.1</c:v>
                      </c:pt>
                      <c:pt idx="61">
                        <c:v>2025.2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t.potegowy!$D$2:$D$63</c15:sqref>
                        </c15:formulaRef>
                      </c:ext>
                    </c:extLst>
                    <c:numCache>
                      <c:formatCode>#,##0</c:formatCode>
                      <c:ptCount val="62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  <c:pt idx="37">
                        <c:v>1</c:v>
                      </c:pt>
                      <c:pt idx="38">
                        <c:v>1</c:v>
                      </c:pt>
                      <c:pt idx="39">
                        <c:v>1</c:v>
                      </c:pt>
                      <c:pt idx="40">
                        <c:v>1</c:v>
                      </c:pt>
                      <c:pt idx="41">
                        <c:v>1</c:v>
                      </c:pt>
                      <c:pt idx="42">
                        <c:v>1</c:v>
                      </c:pt>
                      <c:pt idx="43">
                        <c:v>1</c:v>
                      </c:pt>
                      <c:pt idx="44">
                        <c:v>1</c:v>
                      </c:pt>
                      <c:pt idx="45">
                        <c:v>1</c:v>
                      </c:pt>
                      <c:pt idx="46">
                        <c:v>1</c:v>
                      </c:pt>
                      <c:pt idx="47">
                        <c:v>1</c:v>
                      </c:pt>
                      <c:pt idx="48">
                        <c:v>1</c:v>
                      </c:pt>
                      <c:pt idx="49">
                        <c:v>1</c:v>
                      </c:pt>
                      <c:pt idx="50">
                        <c:v>1</c:v>
                      </c:pt>
                      <c:pt idx="51">
                        <c:v>1</c:v>
                      </c:pt>
                      <c:pt idx="52">
                        <c:v>1</c:v>
                      </c:pt>
                      <c:pt idx="53">
                        <c:v>1</c:v>
                      </c:pt>
                      <c:pt idx="54">
                        <c:v>1</c:v>
                      </c:pt>
                      <c:pt idx="55">
                        <c:v>1</c:v>
                      </c:pt>
                      <c:pt idx="56">
                        <c:v>1</c:v>
                      </c:pt>
                      <c:pt idx="57">
                        <c:v>1</c:v>
                      </c:pt>
                      <c:pt idx="58">
                        <c:v>1</c:v>
                      </c:pt>
                      <c:pt idx="59">
                        <c:v>1</c:v>
                      </c:pt>
                      <c:pt idx="60">
                        <c:v>1</c:v>
                      </c:pt>
                      <c:pt idx="61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FA3F-4D34-A96A-D5BD8F9924EF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t.potegowy!$E$1</c15:sqref>
                        </c15:formulaRef>
                      </c:ext>
                    </c:extLst>
                    <c:strCache>
                      <c:ptCount val="1"/>
                      <c:pt idx="0">
                        <c:v>t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t.potegowy!$A$2:$A$63</c15:sqref>
                        </c15:formulaRef>
                      </c:ext>
                    </c:extLst>
                    <c:numCache>
                      <c:formatCode>General</c:formatCode>
                      <c:ptCount val="62"/>
                      <c:pt idx="0">
                        <c:v>2010.1</c:v>
                      </c:pt>
                      <c:pt idx="1">
                        <c:v>2010.2</c:v>
                      </c:pt>
                      <c:pt idx="2">
                        <c:v>2010.3</c:v>
                      </c:pt>
                      <c:pt idx="3">
                        <c:v>2010.4</c:v>
                      </c:pt>
                      <c:pt idx="4">
                        <c:v>2011.1</c:v>
                      </c:pt>
                      <c:pt idx="5">
                        <c:v>2011.2</c:v>
                      </c:pt>
                      <c:pt idx="6">
                        <c:v>2011.3</c:v>
                      </c:pt>
                      <c:pt idx="7">
                        <c:v>2011.4</c:v>
                      </c:pt>
                      <c:pt idx="8">
                        <c:v>2012.1</c:v>
                      </c:pt>
                      <c:pt idx="9">
                        <c:v>2012.2</c:v>
                      </c:pt>
                      <c:pt idx="10">
                        <c:v>2012.3</c:v>
                      </c:pt>
                      <c:pt idx="11">
                        <c:v>2012.4</c:v>
                      </c:pt>
                      <c:pt idx="12">
                        <c:v>2013.1</c:v>
                      </c:pt>
                      <c:pt idx="13">
                        <c:v>2013.2</c:v>
                      </c:pt>
                      <c:pt idx="14">
                        <c:v>2013.3</c:v>
                      </c:pt>
                      <c:pt idx="15">
                        <c:v>2013.4</c:v>
                      </c:pt>
                      <c:pt idx="16">
                        <c:v>2014.1</c:v>
                      </c:pt>
                      <c:pt idx="17">
                        <c:v>2014.2</c:v>
                      </c:pt>
                      <c:pt idx="18">
                        <c:v>2014.3</c:v>
                      </c:pt>
                      <c:pt idx="19">
                        <c:v>2014.4</c:v>
                      </c:pt>
                      <c:pt idx="20">
                        <c:v>2015.1</c:v>
                      </c:pt>
                      <c:pt idx="21">
                        <c:v>2015.2</c:v>
                      </c:pt>
                      <c:pt idx="22">
                        <c:v>2015.3</c:v>
                      </c:pt>
                      <c:pt idx="23">
                        <c:v>2015.4</c:v>
                      </c:pt>
                      <c:pt idx="24">
                        <c:v>2016.1</c:v>
                      </c:pt>
                      <c:pt idx="25">
                        <c:v>2016.2</c:v>
                      </c:pt>
                      <c:pt idx="26">
                        <c:v>2016.3</c:v>
                      </c:pt>
                      <c:pt idx="27">
                        <c:v>2016.4</c:v>
                      </c:pt>
                      <c:pt idx="28">
                        <c:v>2017.1</c:v>
                      </c:pt>
                      <c:pt idx="29">
                        <c:v>2017.2</c:v>
                      </c:pt>
                      <c:pt idx="30">
                        <c:v>2017.3</c:v>
                      </c:pt>
                      <c:pt idx="31">
                        <c:v>2017.4</c:v>
                      </c:pt>
                      <c:pt idx="32">
                        <c:v>2018.1</c:v>
                      </c:pt>
                      <c:pt idx="33">
                        <c:v>2018.2</c:v>
                      </c:pt>
                      <c:pt idx="34">
                        <c:v>2018.3</c:v>
                      </c:pt>
                      <c:pt idx="35">
                        <c:v>2018.4</c:v>
                      </c:pt>
                      <c:pt idx="36">
                        <c:v>2019.1</c:v>
                      </c:pt>
                      <c:pt idx="37">
                        <c:v>2019.2</c:v>
                      </c:pt>
                      <c:pt idx="38">
                        <c:v>2019.3</c:v>
                      </c:pt>
                      <c:pt idx="39">
                        <c:v>2019.4</c:v>
                      </c:pt>
                      <c:pt idx="40">
                        <c:v>2020.1</c:v>
                      </c:pt>
                      <c:pt idx="41">
                        <c:v>2020.2</c:v>
                      </c:pt>
                      <c:pt idx="42">
                        <c:v>2020.3</c:v>
                      </c:pt>
                      <c:pt idx="43">
                        <c:v>2020.4</c:v>
                      </c:pt>
                      <c:pt idx="44">
                        <c:v>2021.1</c:v>
                      </c:pt>
                      <c:pt idx="45">
                        <c:v>2021.2</c:v>
                      </c:pt>
                      <c:pt idx="46">
                        <c:v>2021.3</c:v>
                      </c:pt>
                      <c:pt idx="47">
                        <c:v>2021.4</c:v>
                      </c:pt>
                      <c:pt idx="48">
                        <c:v>2022.1</c:v>
                      </c:pt>
                      <c:pt idx="49">
                        <c:v>2022.2</c:v>
                      </c:pt>
                      <c:pt idx="50">
                        <c:v>2022.3</c:v>
                      </c:pt>
                      <c:pt idx="51">
                        <c:v>2022.4</c:v>
                      </c:pt>
                      <c:pt idx="52">
                        <c:v>2023.1</c:v>
                      </c:pt>
                      <c:pt idx="53">
                        <c:v>2023.2</c:v>
                      </c:pt>
                      <c:pt idx="54">
                        <c:v>2023.3</c:v>
                      </c:pt>
                      <c:pt idx="55">
                        <c:v>2023.4</c:v>
                      </c:pt>
                      <c:pt idx="56">
                        <c:v>2024.1</c:v>
                      </c:pt>
                      <c:pt idx="57">
                        <c:v>2024.2</c:v>
                      </c:pt>
                      <c:pt idx="58">
                        <c:v>2024.3</c:v>
                      </c:pt>
                      <c:pt idx="59">
                        <c:v>2024.4</c:v>
                      </c:pt>
                      <c:pt idx="60">
                        <c:v>2025.1</c:v>
                      </c:pt>
                      <c:pt idx="61">
                        <c:v>2025.2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t.potegowy!$E$2:$E$63</c15:sqref>
                        </c15:formulaRef>
                      </c:ext>
                    </c:extLst>
                    <c:numCache>
                      <c:formatCode>#,##0</c:formatCode>
                      <c:ptCount val="62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  <c:pt idx="6">
                        <c:v>8</c:v>
                      </c:pt>
                      <c:pt idx="7">
                        <c:v>9</c:v>
                      </c:pt>
                      <c:pt idx="8">
                        <c:v>10</c:v>
                      </c:pt>
                      <c:pt idx="9">
                        <c:v>11</c:v>
                      </c:pt>
                      <c:pt idx="10">
                        <c:v>12</c:v>
                      </c:pt>
                      <c:pt idx="11">
                        <c:v>13</c:v>
                      </c:pt>
                      <c:pt idx="12">
                        <c:v>14</c:v>
                      </c:pt>
                      <c:pt idx="13">
                        <c:v>15</c:v>
                      </c:pt>
                      <c:pt idx="14">
                        <c:v>16</c:v>
                      </c:pt>
                      <c:pt idx="15">
                        <c:v>17</c:v>
                      </c:pt>
                      <c:pt idx="16">
                        <c:v>18</c:v>
                      </c:pt>
                      <c:pt idx="17">
                        <c:v>19</c:v>
                      </c:pt>
                      <c:pt idx="18">
                        <c:v>20</c:v>
                      </c:pt>
                      <c:pt idx="19">
                        <c:v>21</c:v>
                      </c:pt>
                      <c:pt idx="20">
                        <c:v>22</c:v>
                      </c:pt>
                      <c:pt idx="21">
                        <c:v>23</c:v>
                      </c:pt>
                      <c:pt idx="22">
                        <c:v>24</c:v>
                      </c:pt>
                      <c:pt idx="23">
                        <c:v>25</c:v>
                      </c:pt>
                      <c:pt idx="24">
                        <c:v>26</c:v>
                      </c:pt>
                      <c:pt idx="25">
                        <c:v>27</c:v>
                      </c:pt>
                      <c:pt idx="26">
                        <c:v>28</c:v>
                      </c:pt>
                      <c:pt idx="27">
                        <c:v>29</c:v>
                      </c:pt>
                      <c:pt idx="28">
                        <c:v>30</c:v>
                      </c:pt>
                      <c:pt idx="29">
                        <c:v>31</c:v>
                      </c:pt>
                      <c:pt idx="30">
                        <c:v>32</c:v>
                      </c:pt>
                      <c:pt idx="31">
                        <c:v>33</c:v>
                      </c:pt>
                      <c:pt idx="32">
                        <c:v>34</c:v>
                      </c:pt>
                      <c:pt idx="33">
                        <c:v>35</c:v>
                      </c:pt>
                      <c:pt idx="34">
                        <c:v>36</c:v>
                      </c:pt>
                      <c:pt idx="35">
                        <c:v>37</c:v>
                      </c:pt>
                      <c:pt idx="36">
                        <c:v>38</c:v>
                      </c:pt>
                      <c:pt idx="37">
                        <c:v>39</c:v>
                      </c:pt>
                      <c:pt idx="38">
                        <c:v>40</c:v>
                      </c:pt>
                      <c:pt idx="39">
                        <c:v>41</c:v>
                      </c:pt>
                      <c:pt idx="40">
                        <c:v>42</c:v>
                      </c:pt>
                      <c:pt idx="41">
                        <c:v>43</c:v>
                      </c:pt>
                      <c:pt idx="42">
                        <c:v>44</c:v>
                      </c:pt>
                      <c:pt idx="43">
                        <c:v>45</c:v>
                      </c:pt>
                      <c:pt idx="44">
                        <c:v>46</c:v>
                      </c:pt>
                      <c:pt idx="45">
                        <c:v>47</c:v>
                      </c:pt>
                      <c:pt idx="46">
                        <c:v>48</c:v>
                      </c:pt>
                      <c:pt idx="47">
                        <c:v>49</c:v>
                      </c:pt>
                      <c:pt idx="48">
                        <c:v>50</c:v>
                      </c:pt>
                      <c:pt idx="49">
                        <c:v>51</c:v>
                      </c:pt>
                      <c:pt idx="50">
                        <c:v>52</c:v>
                      </c:pt>
                      <c:pt idx="51">
                        <c:v>53</c:v>
                      </c:pt>
                      <c:pt idx="52">
                        <c:v>54</c:v>
                      </c:pt>
                      <c:pt idx="53">
                        <c:v>55</c:v>
                      </c:pt>
                      <c:pt idx="54">
                        <c:v>56</c:v>
                      </c:pt>
                      <c:pt idx="55">
                        <c:v>57</c:v>
                      </c:pt>
                      <c:pt idx="56">
                        <c:v>58</c:v>
                      </c:pt>
                      <c:pt idx="57">
                        <c:v>59</c:v>
                      </c:pt>
                      <c:pt idx="58">
                        <c:v>60</c:v>
                      </c:pt>
                      <c:pt idx="59">
                        <c:v>61</c:v>
                      </c:pt>
                      <c:pt idx="60">
                        <c:v>62</c:v>
                      </c:pt>
                      <c:pt idx="61">
                        <c:v>63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FA3F-4D34-A96A-D5BD8F9924EF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t.potegowy!$G$1</c15:sqref>
                        </c15:formulaRef>
                      </c:ext>
                    </c:extLst>
                    <c:strCache>
                      <c:ptCount val="1"/>
                      <c:pt idx="0">
                        <c:v>gva-trend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t.potegowy!$A$2:$A$63</c15:sqref>
                        </c15:formulaRef>
                      </c:ext>
                    </c:extLst>
                    <c:numCache>
                      <c:formatCode>General</c:formatCode>
                      <c:ptCount val="62"/>
                      <c:pt idx="0">
                        <c:v>2010.1</c:v>
                      </c:pt>
                      <c:pt idx="1">
                        <c:v>2010.2</c:v>
                      </c:pt>
                      <c:pt idx="2">
                        <c:v>2010.3</c:v>
                      </c:pt>
                      <c:pt idx="3">
                        <c:v>2010.4</c:v>
                      </c:pt>
                      <c:pt idx="4">
                        <c:v>2011.1</c:v>
                      </c:pt>
                      <c:pt idx="5">
                        <c:v>2011.2</c:v>
                      </c:pt>
                      <c:pt idx="6">
                        <c:v>2011.3</c:v>
                      </c:pt>
                      <c:pt idx="7">
                        <c:v>2011.4</c:v>
                      </c:pt>
                      <c:pt idx="8">
                        <c:v>2012.1</c:v>
                      </c:pt>
                      <c:pt idx="9">
                        <c:v>2012.2</c:v>
                      </c:pt>
                      <c:pt idx="10">
                        <c:v>2012.3</c:v>
                      </c:pt>
                      <c:pt idx="11">
                        <c:v>2012.4</c:v>
                      </c:pt>
                      <c:pt idx="12">
                        <c:v>2013.1</c:v>
                      </c:pt>
                      <c:pt idx="13">
                        <c:v>2013.2</c:v>
                      </c:pt>
                      <c:pt idx="14">
                        <c:v>2013.3</c:v>
                      </c:pt>
                      <c:pt idx="15">
                        <c:v>2013.4</c:v>
                      </c:pt>
                      <c:pt idx="16">
                        <c:v>2014.1</c:v>
                      </c:pt>
                      <c:pt idx="17">
                        <c:v>2014.2</c:v>
                      </c:pt>
                      <c:pt idx="18">
                        <c:v>2014.3</c:v>
                      </c:pt>
                      <c:pt idx="19">
                        <c:v>2014.4</c:v>
                      </c:pt>
                      <c:pt idx="20">
                        <c:v>2015.1</c:v>
                      </c:pt>
                      <c:pt idx="21">
                        <c:v>2015.2</c:v>
                      </c:pt>
                      <c:pt idx="22">
                        <c:v>2015.3</c:v>
                      </c:pt>
                      <c:pt idx="23">
                        <c:v>2015.4</c:v>
                      </c:pt>
                      <c:pt idx="24">
                        <c:v>2016.1</c:v>
                      </c:pt>
                      <c:pt idx="25">
                        <c:v>2016.2</c:v>
                      </c:pt>
                      <c:pt idx="26">
                        <c:v>2016.3</c:v>
                      </c:pt>
                      <c:pt idx="27">
                        <c:v>2016.4</c:v>
                      </c:pt>
                      <c:pt idx="28">
                        <c:v>2017.1</c:v>
                      </c:pt>
                      <c:pt idx="29">
                        <c:v>2017.2</c:v>
                      </c:pt>
                      <c:pt idx="30">
                        <c:v>2017.3</c:v>
                      </c:pt>
                      <c:pt idx="31">
                        <c:v>2017.4</c:v>
                      </c:pt>
                      <c:pt idx="32">
                        <c:v>2018.1</c:v>
                      </c:pt>
                      <c:pt idx="33">
                        <c:v>2018.2</c:v>
                      </c:pt>
                      <c:pt idx="34">
                        <c:v>2018.3</c:v>
                      </c:pt>
                      <c:pt idx="35">
                        <c:v>2018.4</c:v>
                      </c:pt>
                      <c:pt idx="36">
                        <c:v>2019.1</c:v>
                      </c:pt>
                      <c:pt idx="37">
                        <c:v>2019.2</c:v>
                      </c:pt>
                      <c:pt idx="38">
                        <c:v>2019.3</c:v>
                      </c:pt>
                      <c:pt idx="39">
                        <c:v>2019.4</c:v>
                      </c:pt>
                      <c:pt idx="40">
                        <c:v>2020.1</c:v>
                      </c:pt>
                      <c:pt idx="41">
                        <c:v>2020.2</c:v>
                      </c:pt>
                      <c:pt idx="42">
                        <c:v>2020.3</c:v>
                      </c:pt>
                      <c:pt idx="43">
                        <c:v>2020.4</c:v>
                      </c:pt>
                      <c:pt idx="44">
                        <c:v>2021.1</c:v>
                      </c:pt>
                      <c:pt idx="45">
                        <c:v>2021.2</c:v>
                      </c:pt>
                      <c:pt idx="46">
                        <c:v>2021.3</c:v>
                      </c:pt>
                      <c:pt idx="47">
                        <c:v>2021.4</c:v>
                      </c:pt>
                      <c:pt idx="48">
                        <c:v>2022.1</c:v>
                      </c:pt>
                      <c:pt idx="49">
                        <c:v>2022.2</c:v>
                      </c:pt>
                      <c:pt idx="50">
                        <c:v>2022.3</c:v>
                      </c:pt>
                      <c:pt idx="51">
                        <c:v>2022.4</c:v>
                      </c:pt>
                      <c:pt idx="52">
                        <c:v>2023.1</c:v>
                      </c:pt>
                      <c:pt idx="53">
                        <c:v>2023.2</c:v>
                      </c:pt>
                      <c:pt idx="54">
                        <c:v>2023.3</c:v>
                      </c:pt>
                      <c:pt idx="55">
                        <c:v>2023.4</c:v>
                      </c:pt>
                      <c:pt idx="56">
                        <c:v>2024.1</c:v>
                      </c:pt>
                      <c:pt idx="57">
                        <c:v>2024.2</c:v>
                      </c:pt>
                      <c:pt idx="58">
                        <c:v>2024.3</c:v>
                      </c:pt>
                      <c:pt idx="59">
                        <c:v>2024.4</c:v>
                      </c:pt>
                      <c:pt idx="60">
                        <c:v>2025.1</c:v>
                      </c:pt>
                      <c:pt idx="61">
                        <c:v>2025.2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t.potegowy!$G$2:$G$63</c15:sqref>
                        </c15:formulaRef>
                      </c:ext>
                    </c:extLst>
                    <c:numCache>
                      <c:formatCode>#\ ##0.0</c:formatCode>
                      <c:ptCount val="62"/>
                      <c:pt idx="0">
                        <c:v>6119.8287033593879</c:v>
                      </c:pt>
                      <c:pt idx="1">
                        <c:v>7536.1836735002653</c:v>
                      </c:pt>
                      <c:pt idx="2">
                        <c:v>6470.0375215339664</c:v>
                      </c:pt>
                      <c:pt idx="3">
                        <c:v>7835.8074021310458</c:v>
                      </c:pt>
                      <c:pt idx="4">
                        <c:v>847.5938512742141</c:v>
                      </c:pt>
                      <c:pt idx="5">
                        <c:v>3433.5431388108263</c:v>
                      </c:pt>
                      <c:pt idx="6">
                        <c:v>3143.9777826624413</c:v>
                      </c:pt>
                      <c:pt idx="7">
                        <c:v>2081.1925713088131</c:v>
                      </c:pt>
                      <c:pt idx="8">
                        <c:v>-3098.7065284203054</c:v>
                      </c:pt>
                      <c:pt idx="9">
                        <c:v>-938.53005173520069</c:v>
                      </c:pt>
                      <c:pt idx="10">
                        <c:v>-384.96433125474869</c:v>
                      </c:pt>
                      <c:pt idx="11">
                        <c:v>-441.64714875599748</c:v>
                      </c:pt>
                      <c:pt idx="12">
                        <c:v>-5322.3524401057875</c:v>
                      </c:pt>
                      <c:pt idx="13">
                        <c:v>-2352.5802923176525</c:v>
                      </c:pt>
                      <c:pt idx="14">
                        <c:v>-1347.6501770597679</c:v>
                      </c:pt>
                      <c:pt idx="15">
                        <c:v>-1666.2962401158147</c:v>
                      </c:pt>
                      <c:pt idx="16">
                        <c:v>-5865.9639399721782</c:v>
                      </c:pt>
                      <c:pt idx="17">
                        <c:v>-3350.1075968973528</c:v>
                      </c:pt>
                      <c:pt idx="18">
                        <c:v>-1764.4885717343059</c:v>
                      </c:pt>
                      <c:pt idx="19">
                        <c:v>-2036.3738897207513</c:v>
                      </c:pt>
                      <c:pt idx="20">
                        <c:v>-5810.1351849084313</c:v>
                      </c:pt>
                      <c:pt idx="21">
                        <c:v>-3343.7478795381976</c:v>
                      </c:pt>
                      <c:pt idx="22">
                        <c:v>-2453.6905382836267</c:v>
                      </c:pt>
                      <c:pt idx="23">
                        <c:v>-1893.2443544727794</c:v>
                      </c:pt>
                      <c:pt idx="24">
                        <c:v>-6824.192737189238</c:v>
                      </c:pt>
                      <c:pt idx="25">
                        <c:v>-4117.4209763807157</c:v>
                      </c:pt>
                      <c:pt idx="26">
                        <c:v>-2317.0159689333304</c:v>
                      </c:pt>
                      <c:pt idx="27">
                        <c:v>-2930.9659928608016</c:v>
                      </c:pt>
                      <c:pt idx="28">
                        <c:v>-6043.3605198108708</c:v>
                      </c:pt>
                      <c:pt idx="29">
                        <c:v>-3510.590058342721</c:v>
                      </c:pt>
                      <c:pt idx="30">
                        <c:v>-755.44602210776065</c:v>
                      </c:pt>
                      <c:pt idx="31">
                        <c:v>-3047.6206183316026</c:v>
                      </c:pt>
                      <c:pt idx="32">
                        <c:v>-5976.5067529572625</c:v>
                      </c:pt>
                      <c:pt idx="33">
                        <c:v>-2837.0979495493884</c:v>
                      </c:pt>
                      <c:pt idx="34">
                        <c:v>-293.98827963146323</c:v>
                      </c:pt>
                      <c:pt idx="35">
                        <c:v>-2338.8723025747386</c:v>
                      </c:pt>
                      <c:pt idx="36">
                        <c:v>-5449.3450135093881</c:v>
                      </c:pt>
                      <c:pt idx="37">
                        <c:v>-1599.001798006524</c:v>
                      </c:pt>
                      <c:pt idx="38">
                        <c:v>1400.9616074982841</c:v>
                      </c:pt>
                      <c:pt idx="39">
                        <c:v>-1649.6508496087554</c:v>
                      </c:pt>
                      <c:pt idx="40">
                        <c:v>-5716.6355076159598</c:v>
                      </c:pt>
                      <c:pt idx="41">
                        <c:v>-7642.5889635743006</c:v>
                      </c:pt>
                      <c:pt idx="42">
                        <c:v>-2968.0080494811773</c:v>
                      </c:pt>
                      <c:pt idx="43">
                        <c:v>-4419.3898111425951</c:v>
                      </c:pt>
                      <c:pt idx="44">
                        <c:v>-6488.6314893597737</c:v>
                      </c:pt>
                      <c:pt idx="45">
                        <c:v>-2970.6305031405354</c:v>
                      </c:pt>
                      <c:pt idx="46">
                        <c:v>2041.5155653208494</c:v>
                      </c:pt>
                      <c:pt idx="47">
                        <c:v>492.80898411411908</c:v>
                      </c:pt>
                      <c:pt idx="48">
                        <c:v>-1532.2481162782351</c:v>
                      </c:pt>
                      <c:pt idx="49">
                        <c:v>2874.6462679280667</c:v>
                      </c:pt>
                      <c:pt idx="50">
                        <c:v>8399.9940236680268</c:v>
                      </c:pt>
                      <c:pt idx="51">
                        <c:v>5765.0969299378703</c:v>
                      </c:pt>
                      <c:pt idx="52">
                        <c:v>2187.3566658719647</c:v>
                      </c:pt>
                      <c:pt idx="53">
                        <c:v>6538.5748180782975</c:v>
                      </c:pt>
                      <c:pt idx="54">
                        <c:v>11483.252887312636</c:v>
                      </c:pt>
                      <c:pt idx="55">
                        <c:v>8453.8922945615632</c:v>
                      </c:pt>
                      <c:pt idx="56">
                        <c:v>3944.4943865962632</c:v>
                      </c:pt>
                      <c:pt idx="57">
                        <c:v>9046.1604410511864</c:v>
                      </c:pt>
                      <c:pt idx="58">
                        <c:v>14117.19167107575</c:v>
                      </c:pt>
                      <c:pt idx="59">
                        <c:v>10981.189229601288</c:v>
                      </c:pt>
                      <c:pt idx="60">
                        <c:v>5954.9542132607967</c:v>
                      </c:pt>
                      <c:pt idx="61">
                        <c:v>11765.087665994964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FA3F-4D34-A96A-D5BD8F9924EF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t.potegowy!$H$1</c15:sqref>
                        </c15:formulaRef>
                      </c:ext>
                    </c:extLst>
                    <c:strCache>
                      <c:ptCount val="1"/>
                      <c:pt idx="0">
                        <c:v>(gva-trend)^2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t.potegowy!$A$2:$A$63</c15:sqref>
                        </c15:formulaRef>
                      </c:ext>
                    </c:extLst>
                    <c:numCache>
                      <c:formatCode>General</c:formatCode>
                      <c:ptCount val="62"/>
                      <c:pt idx="0">
                        <c:v>2010.1</c:v>
                      </c:pt>
                      <c:pt idx="1">
                        <c:v>2010.2</c:v>
                      </c:pt>
                      <c:pt idx="2">
                        <c:v>2010.3</c:v>
                      </c:pt>
                      <c:pt idx="3">
                        <c:v>2010.4</c:v>
                      </c:pt>
                      <c:pt idx="4">
                        <c:v>2011.1</c:v>
                      </c:pt>
                      <c:pt idx="5">
                        <c:v>2011.2</c:v>
                      </c:pt>
                      <c:pt idx="6">
                        <c:v>2011.3</c:v>
                      </c:pt>
                      <c:pt idx="7">
                        <c:v>2011.4</c:v>
                      </c:pt>
                      <c:pt idx="8">
                        <c:v>2012.1</c:v>
                      </c:pt>
                      <c:pt idx="9">
                        <c:v>2012.2</c:v>
                      </c:pt>
                      <c:pt idx="10">
                        <c:v>2012.3</c:v>
                      </c:pt>
                      <c:pt idx="11">
                        <c:v>2012.4</c:v>
                      </c:pt>
                      <c:pt idx="12">
                        <c:v>2013.1</c:v>
                      </c:pt>
                      <c:pt idx="13">
                        <c:v>2013.2</c:v>
                      </c:pt>
                      <c:pt idx="14">
                        <c:v>2013.3</c:v>
                      </c:pt>
                      <c:pt idx="15">
                        <c:v>2013.4</c:v>
                      </c:pt>
                      <c:pt idx="16">
                        <c:v>2014.1</c:v>
                      </c:pt>
                      <c:pt idx="17">
                        <c:v>2014.2</c:v>
                      </c:pt>
                      <c:pt idx="18">
                        <c:v>2014.3</c:v>
                      </c:pt>
                      <c:pt idx="19">
                        <c:v>2014.4</c:v>
                      </c:pt>
                      <c:pt idx="20">
                        <c:v>2015.1</c:v>
                      </c:pt>
                      <c:pt idx="21">
                        <c:v>2015.2</c:v>
                      </c:pt>
                      <c:pt idx="22">
                        <c:v>2015.3</c:v>
                      </c:pt>
                      <c:pt idx="23">
                        <c:v>2015.4</c:v>
                      </c:pt>
                      <c:pt idx="24">
                        <c:v>2016.1</c:v>
                      </c:pt>
                      <c:pt idx="25">
                        <c:v>2016.2</c:v>
                      </c:pt>
                      <c:pt idx="26">
                        <c:v>2016.3</c:v>
                      </c:pt>
                      <c:pt idx="27">
                        <c:v>2016.4</c:v>
                      </c:pt>
                      <c:pt idx="28">
                        <c:v>2017.1</c:v>
                      </c:pt>
                      <c:pt idx="29">
                        <c:v>2017.2</c:v>
                      </c:pt>
                      <c:pt idx="30">
                        <c:v>2017.3</c:v>
                      </c:pt>
                      <c:pt idx="31">
                        <c:v>2017.4</c:v>
                      </c:pt>
                      <c:pt idx="32">
                        <c:v>2018.1</c:v>
                      </c:pt>
                      <c:pt idx="33">
                        <c:v>2018.2</c:v>
                      </c:pt>
                      <c:pt idx="34">
                        <c:v>2018.3</c:v>
                      </c:pt>
                      <c:pt idx="35">
                        <c:v>2018.4</c:v>
                      </c:pt>
                      <c:pt idx="36">
                        <c:v>2019.1</c:v>
                      </c:pt>
                      <c:pt idx="37">
                        <c:v>2019.2</c:v>
                      </c:pt>
                      <c:pt idx="38">
                        <c:v>2019.3</c:v>
                      </c:pt>
                      <c:pt idx="39">
                        <c:v>2019.4</c:v>
                      </c:pt>
                      <c:pt idx="40">
                        <c:v>2020.1</c:v>
                      </c:pt>
                      <c:pt idx="41">
                        <c:v>2020.2</c:v>
                      </c:pt>
                      <c:pt idx="42">
                        <c:v>2020.3</c:v>
                      </c:pt>
                      <c:pt idx="43">
                        <c:v>2020.4</c:v>
                      </c:pt>
                      <c:pt idx="44">
                        <c:v>2021.1</c:v>
                      </c:pt>
                      <c:pt idx="45">
                        <c:v>2021.2</c:v>
                      </c:pt>
                      <c:pt idx="46">
                        <c:v>2021.3</c:v>
                      </c:pt>
                      <c:pt idx="47">
                        <c:v>2021.4</c:v>
                      </c:pt>
                      <c:pt idx="48">
                        <c:v>2022.1</c:v>
                      </c:pt>
                      <c:pt idx="49">
                        <c:v>2022.2</c:v>
                      </c:pt>
                      <c:pt idx="50">
                        <c:v>2022.3</c:v>
                      </c:pt>
                      <c:pt idx="51">
                        <c:v>2022.4</c:v>
                      </c:pt>
                      <c:pt idx="52">
                        <c:v>2023.1</c:v>
                      </c:pt>
                      <c:pt idx="53">
                        <c:v>2023.2</c:v>
                      </c:pt>
                      <c:pt idx="54">
                        <c:v>2023.3</c:v>
                      </c:pt>
                      <c:pt idx="55">
                        <c:v>2023.4</c:v>
                      </c:pt>
                      <c:pt idx="56">
                        <c:v>2024.1</c:v>
                      </c:pt>
                      <c:pt idx="57">
                        <c:v>2024.2</c:v>
                      </c:pt>
                      <c:pt idx="58">
                        <c:v>2024.3</c:v>
                      </c:pt>
                      <c:pt idx="59">
                        <c:v>2024.4</c:v>
                      </c:pt>
                      <c:pt idx="60">
                        <c:v>2025.1</c:v>
                      </c:pt>
                      <c:pt idx="61">
                        <c:v>2025.2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t.potegowy!$H$2:$H$63</c15:sqref>
                        </c15:formulaRef>
                      </c:ext>
                    </c:extLst>
                    <c:numCache>
                      <c:formatCode>#\ ##0.0</c:formatCode>
                      <c:ptCount val="62"/>
                      <c:pt idx="0">
                        <c:v>37452303.358461447</c:v>
                      </c:pt>
                      <c:pt idx="1">
                        <c:v>56794064.360731952</c:v>
                      </c:pt>
                      <c:pt idx="2">
                        <c:v>41861385.530057393</c:v>
                      </c:pt>
                      <c:pt idx="3">
                        <c:v>61399877.643291689</c:v>
                      </c:pt>
                      <c:pt idx="4">
                        <c:v>718415.3367178546</c:v>
                      </c:pt>
                      <c:pt idx="5">
                        <c:v>11789218.486074902</c:v>
                      </c:pt>
                      <c:pt idx="6">
                        <c:v>9884596.2978750411</c:v>
                      </c:pt>
                      <c:pt idx="7">
                        <c:v>4331362.5188709889</c:v>
                      </c:pt>
                      <c:pt idx="8">
                        <c:v>9601982.1492746212</c:v>
                      </c:pt>
                      <c:pt idx="9">
                        <c:v>880838.65801007848</c:v>
                      </c:pt>
                      <c:pt idx="10">
                        <c:v>148197.53633841587</c:v>
                      </c:pt>
                      <c:pt idx="11">
                        <c:v>195052.20400430216</c:v>
                      </c:pt>
                      <c:pt idx="12">
                        <c:v>28327435.49670003</c:v>
                      </c:pt>
                      <c:pt idx="13">
                        <c:v>5534634.031801411</c:v>
                      </c:pt>
                      <c:pt idx="14">
                        <c:v>1816160.9997292238</c:v>
                      </c:pt>
                      <c:pt idx="15">
                        <c:v>2776543.1598241008</c:v>
                      </c:pt>
                      <c:pt idx="16">
                        <c:v>34409532.94505392</c:v>
                      </c:pt>
                      <c:pt idx="17">
                        <c:v>11223220.910789356</c:v>
                      </c:pt>
                      <c:pt idx="18">
                        <c:v>3113419.9197809706</c:v>
                      </c:pt>
                      <c:pt idx="19">
                        <c:v>4146818.6187364226</c:v>
                      </c:pt>
                      <c:pt idx="20">
                        <c:v>33757670.866910927</c:v>
                      </c:pt>
                      <c:pt idx="21">
                        <c:v>11180649.881916193</c:v>
                      </c:pt>
                      <c:pt idx="22">
                        <c:v>6020597.2576625934</c:v>
                      </c:pt>
                      <c:pt idx="23">
                        <c:v>3584374.1857430511</c:v>
                      </c:pt>
                      <c:pt idx="24">
                        <c:v>46569606.514306344</c:v>
                      </c:pt>
                      <c:pt idx="25">
                        <c:v>16953155.496739928</c:v>
                      </c:pt>
                      <c:pt idx="26">
                        <c:v>5368563.00029206</c:v>
                      </c:pt>
                      <c:pt idx="27">
                        <c:v>8590561.6513065044</c:v>
                      </c:pt>
                      <c:pt idx="28">
                        <c:v>36522206.372408718</c:v>
                      </c:pt>
                      <c:pt idx="29">
                        <c:v>12324242.55773475</c:v>
                      </c:pt>
                      <c:pt idx="30">
                        <c:v>570698.69231843925</c:v>
                      </c:pt>
                      <c:pt idx="31">
                        <c:v>9287991.4332798999</c:v>
                      </c:pt>
                      <c:pt idx="32">
                        <c:v>35718632.968143761</c:v>
                      </c:pt>
                      <c:pt idx="33">
                        <c:v>8049124.775337344</c:v>
                      </c:pt>
                      <c:pt idx="34">
                        <c:v>86429.108560667417</c:v>
                      </c:pt>
                      <c:pt idx="35">
                        <c:v>5470323.6477512596</c:v>
                      </c:pt>
                      <c:pt idx="36">
                        <c:v>29695361.076259632</c:v>
                      </c:pt>
                      <c:pt idx="37">
                        <c:v>2556806.7500280966</c:v>
                      </c:pt>
                      <c:pt idx="38">
                        <c:v>1962693.4256841764</c:v>
                      </c:pt>
                      <c:pt idx="39">
                        <c:v>2721347.9256148883</c:v>
                      </c:pt>
                      <c:pt idx="40">
                        <c:v>32679921.526935581</c:v>
                      </c:pt>
                      <c:pt idx="41">
                        <c:v>58409166.0661477</c:v>
                      </c:pt>
                      <c:pt idx="42">
                        <c:v>8809071.7817850634</c:v>
                      </c:pt>
                      <c:pt idx="43">
                        <c:v>19531006.302830983</c:v>
                      </c:pt>
                      <c:pt idx="44">
                        <c:v>42102338.604711235</c:v>
                      </c:pt>
                      <c:pt idx="45">
                        <c:v>8824645.5861889906</c:v>
                      </c:pt>
                      <c:pt idx="46">
                        <c:v>4167785.8034473076</c:v>
                      </c:pt>
                      <c:pt idx="47">
                        <c:v>242860.69482359008</c:v>
                      </c:pt>
                      <c:pt idx="48">
                        <c:v>2347784.2898382</c:v>
                      </c:pt>
                      <c:pt idx="49">
                        <c:v>8263591.1657127617</c:v>
                      </c:pt>
                      <c:pt idx="50">
                        <c:v>70559899.59765856</c:v>
                      </c:pt>
                      <c:pt idx="51">
                        <c:v>33236342.611579057</c:v>
                      </c:pt>
                      <c:pt idx="52">
                        <c:v>4784529.1837345175</c:v>
                      </c:pt>
                      <c:pt idx="53">
                        <c:v>42752960.65160764</c:v>
                      </c:pt>
                      <c:pt idx="54">
                        <c:v>131865096.87397398</c:v>
                      </c:pt>
                      <c:pt idx="55">
                        <c:v>71468294.928047374</c:v>
                      </c:pt>
                      <c:pt idx="56">
                        <c:v>15559035.965889432</c:v>
                      </c:pt>
                      <c:pt idx="57">
                        <c:v>81833018.725239396</c:v>
                      </c:pt>
                      <c:pt idx="58">
                        <c:v>199295100.67789054</c:v>
                      </c:pt>
                      <c:pt idx="59">
                        <c:v>120586516.89631134</c:v>
                      </c:pt>
                      <c:pt idx="60">
                        <c:v>35461479.682032511</c:v>
                      </c:pt>
                      <c:pt idx="61">
                        <c:v>138417287.78854683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FA3F-4D34-A96A-D5BD8F9924EF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t.potegowy!$I$1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t.potegowy!$A$2:$A$63</c15:sqref>
                        </c15:formulaRef>
                      </c:ext>
                    </c:extLst>
                    <c:numCache>
                      <c:formatCode>General</c:formatCode>
                      <c:ptCount val="62"/>
                      <c:pt idx="0">
                        <c:v>2010.1</c:v>
                      </c:pt>
                      <c:pt idx="1">
                        <c:v>2010.2</c:v>
                      </c:pt>
                      <c:pt idx="2">
                        <c:v>2010.3</c:v>
                      </c:pt>
                      <c:pt idx="3">
                        <c:v>2010.4</c:v>
                      </c:pt>
                      <c:pt idx="4">
                        <c:v>2011.1</c:v>
                      </c:pt>
                      <c:pt idx="5">
                        <c:v>2011.2</c:v>
                      </c:pt>
                      <c:pt idx="6">
                        <c:v>2011.3</c:v>
                      </c:pt>
                      <c:pt idx="7">
                        <c:v>2011.4</c:v>
                      </c:pt>
                      <c:pt idx="8">
                        <c:v>2012.1</c:v>
                      </c:pt>
                      <c:pt idx="9">
                        <c:v>2012.2</c:v>
                      </c:pt>
                      <c:pt idx="10">
                        <c:v>2012.3</c:v>
                      </c:pt>
                      <c:pt idx="11">
                        <c:v>2012.4</c:v>
                      </c:pt>
                      <c:pt idx="12">
                        <c:v>2013.1</c:v>
                      </c:pt>
                      <c:pt idx="13">
                        <c:v>2013.2</c:v>
                      </c:pt>
                      <c:pt idx="14">
                        <c:v>2013.3</c:v>
                      </c:pt>
                      <c:pt idx="15">
                        <c:v>2013.4</c:v>
                      </c:pt>
                      <c:pt idx="16">
                        <c:v>2014.1</c:v>
                      </c:pt>
                      <c:pt idx="17">
                        <c:v>2014.2</c:v>
                      </c:pt>
                      <c:pt idx="18">
                        <c:v>2014.3</c:v>
                      </c:pt>
                      <c:pt idx="19">
                        <c:v>2014.4</c:v>
                      </c:pt>
                      <c:pt idx="20">
                        <c:v>2015.1</c:v>
                      </c:pt>
                      <c:pt idx="21">
                        <c:v>2015.2</c:v>
                      </c:pt>
                      <c:pt idx="22">
                        <c:v>2015.3</c:v>
                      </c:pt>
                      <c:pt idx="23">
                        <c:v>2015.4</c:v>
                      </c:pt>
                      <c:pt idx="24">
                        <c:v>2016.1</c:v>
                      </c:pt>
                      <c:pt idx="25">
                        <c:v>2016.2</c:v>
                      </c:pt>
                      <c:pt idx="26">
                        <c:v>2016.3</c:v>
                      </c:pt>
                      <c:pt idx="27">
                        <c:v>2016.4</c:v>
                      </c:pt>
                      <c:pt idx="28">
                        <c:v>2017.1</c:v>
                      </c:pt>
                      <c:pt idx="29">
                        <c:v>2017.2</c:v>
                      </c:pt>
                      <c:pt idx="30">
                        <c:v>2017.3</c:v>
                      </c:pt>
                      <c:pt idx="31">
                        <c:v>2017.4</c:v>
                      </c:pt>
                      <c:pt idx="32">
                        <c:v>2018.1</c:v>
                      </c:pt>
                      <c:pt idx="33">
                        <c:v>2018.2</c:v>
                      </c:pt>
                      <c:pt idx="34">
                        <c:v>2018.3</c:v>
                      </c:pt>
                      <c:pt idx="35">
                        <c:v>2018.4</c:v>
                      </c:pt>
                      <c:pt idx="36">
                        <c:v>2019.1</c:v>
                      </c:pt>
                      <c:pt idx="37">
                        <c:v>2019.2</c:v>
                      </c:pt>
                      <c:pt idx="38">
                        <c:v>2019.3</c:v>
                      </c:pt>
                      <c:pt idx="39">
                        <c:v>2019.4</c:v>
                      </c:pt>
                      <c:pt idx="40">
                        <c:v>2020.1</c:v>
                      </c:pt>
                      <c:pt idx="41">
                        <c:v>2020.2</c:v>
                      </c:pt>
                      <c:pt idx="42">
                        <c:v>2020.3</c:v>
                      </c:pt>
                      <c:pt idx="43">
                        <c:v>2020.4</c:v>
                      </c:pt>
                      <c:pt idx="44">
                        <c:v>2021.1</c:v>
                      </c:pt>
                      <c:pt idx="45">
                        <c:v>2021.2</c:v>
                      </c:pt>
                      <c:pt idx="46">
                        <c:v>2021.3</c:v>
                      </c:pt>
                      <c:pt idx="47">
                        <c:v>2021.4</c:v>
                      </c:pt>
                      <c:pt idx="48">
                        <c:v>2022.1</c:v>
                      </c:pt>
                      <c:pt idx="49">
                        <c:v>2022.2</c:v>
                      </c:pt>
                      <c:pt idx="50">
                        <c:v>2022.3</c:v>
                      </c:pt>
                      <c:pt idx="51">
                        <c:v>2022.4</c:v>
                      </c:pt>
                      <c:pt idx="52">
                        <c:v>2023.1</c:v>
                      </c:pt>
                      <c:pt idx="53">
                        <c:v>2023.2</c:v>
                      </c:pt>
                      <c:pt idx="54">
                        <c:v>2023.3</c:v>
                      </c:pt>
                      <c:pt idx="55">
                        <c:v>2023.4</c:v>
                      </c:pt>
                      <c:pt idx="56">
                        <c:v>2024.1</c:v>
                      </c:pt>
                      <c:pt idx="57">
                        <c:v>2024.2</c:v>
                      </c:pt>
                      <c:pt idx="58">
                        <c:v>2024.3</c:v>
                      </c:pt>
                      <c:pt idx="59">
                        <c:v>2024.4</c:v>
                      </c:pt>
                      <c:pt idx="60">
                        <c:v>2025.1</c:v>
                      </c:pt>
                      <c:pt idx="61">
                        <c:v>2025.2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t.potegowy!$I$2:$I$63</c15:sqref>
                        </c15:formulaRef>
                      </c:ext>
                    </c:extLst>
                    <c:numCache>
                      <c:formatCode>#\ ##0.0</c:formatCode>
                      <c:ptCount val="62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FA3F-4D34-A96A-D5BD8F9924EF}"/>
                  </c:ext>
                </c:extLst>
              </c15:ser>
            </c15:filteredLineSeries>
          </c:ext>
        </c:extLst>
      </c:lineChart>
      <c:catAx>
        <c:axId val="818987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18985855"/>
        <c:crosses val="autoZero"/>
        <c:auto val="0"/>
        <c:lblAlgn val="ctr"/>
        <c:lblOffset val="700"/>
        <c:tickLblSkip val="1"/>
        <c:noMultiLvlLbl val="0"/>
      </c:catAx>
      <c:valAx>
        <c:axId val="81898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18987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597003499562554"/>
          <c:y val="6.0185185185185182E-2"/>
          <c:w val="0.8334744094488189"/>
          <c:h val="0.79224482356372117"/>
        </c:manualLayout>
      </c:layout>
      <c:lineChart>
        <c:grouping val="standard"/>
        <c:varyColors val="0"/>
        <c:ser>
          <c:idx val="0"/>
          <c:order val="0"/>
          <c:tx>
            <c:strRef>
              <c:f>t.wykładniczy!$B$1</c:f>
              <c:strCache>
                <c:ptCount val="1"/>
                <c:pt idx="0">
                  <c:v>GVA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t.wykładniczy!$A$2:$A$63</c:f>
              <c:numCache>
                <c:formatCode>General</c:formatCode>
                <c:ptCount val="62"/>
                <c:pt idx="0">
                  <c:v>2010.1</c:v>
                </c:pt>
                <c:pt idx="1">
                  <c:v>2010.2</c:v>
                </c:pt>
                <c:pt idx="2">
                  <c:v>2010.3</c:v>
                </c:pt>
                <c:pt idx="3">
                  <c:v>2010.4</c:v>
                </c:pt>
                <c:pt idx="4">
                  <c:v>2011.1</c:v>
                </c:pt>
                <c:pt idx="5">
                  <c:v>2011.2</c:v>
                </c:pt>
                <c:pt idx="6">
                  <c:v>2011.3</c:v>
                </c:pt>
                <c:pt idx="7">
                  <c:v>2011.4</c:v>
                </c:pt>
                <c:pt idx="8">
                  <c:v>2012.1</c:v>
                </c:pt>
                <c:pt idx="9">
                  <c:v>2012.2</c:v>
                </c:pt>
                <c:pt idx="10">
                  <c:v>2012.3</c:v>
                </c:pt>
                <c:pt idx="11">
                  <c:v>2012.4</c:v>
                </c:pt>
                <c:pt idx="12">
                  <c:v>2013.1</c:v>
                </c:pt>
                <c:pt idx="13">
                  <c:v>2013.2</c:v>
                </c:pt>
                <c:pt idx="14">
                  <c:v>2013.3</c:v>
                </c:pt>
                <c:pt idx="15">
                  <c:v>2013.4</c:v>
                </c:pt>
                <c:pt idx="16">
                  <c:v>2014.1</c:v>
                </c:pt>
                <c:pt idx="17">
                  <c:v>2014.2</c:v>
                </c:pt>
                <c:pt idx="18">
                  <c:v>2014.3</c:v>
                </c:pt>
                <c:pt idx="19">
                  <c:v>2014.4</c:v>
                </c:pt>
                <c:pt idx="20">
                  <c:v>2015.1</c:v>
                </c:pt>
                <c:pt idx="21">
                  <c:v>2015.2</c:v>
                </c:pt>
                <c:pt idx="22">
                  <c:v>2015.3</c:v>
                </c:pt>
                <c:pt idx="23">
                  <c:v>2015.4</c:v>
                </c:pt>
                <c:pt idx="24">
                  <c:v>2016.1</c:v>
                </c:pt>
                <c:pt idx="25">
                  <c:v>2016.2</c:v>
                </c:pt>
                <c:pt idx="26">
                  <c:v>2016.3</c:v>
                </c:pt>
                <c:pt idx="27">
                  <c:v>2016.4</c:v>
                </c:pt>
                <c:pt idx="28">
                  <c:v>2017.1</c:v>
                </c:pt>
                <c:pt idx="29">
                  <c:v>2017.2</c:v>
                </c:pt>
                <c:pt idx="30">
                  <c:v>2017.3</c:v>
                </c:pt>
                <c:pt idx="31">
                  <c:v>2017.4</c:v>
                </c:pt>
                <c:pt idx="32">
                  <c:v>2018.1</c:v>
                </c:pt>
                <c:pt idx="33">
                  <c:v>2018.2</c:v>
                </c:pt>
                <c:pt idx="34">
                  <c:v>2018.3</c:v>
                </c:pt>
                <c:pt idx="35">
                  <c:v>2018.4</c:v>
                </c:pt>
                <c:pt idx="36">
                  <c:v>2019.1</c:v>
                </c:pt>
                <c:pt idx="37">
                  <c:v>2019.2</c:v>
                </c:pt>
                <c:pt idx="38">
                  <c:v>2019.3</c:v>
                </c:pt>
                <c:pt idx="39">
                  <c:v>2019.4</c:v>
                </c:pt>
                <c:pt idx="40">
                  <c:v>2020.1</c:v>
                </c:pt>
                <c:pt idx="41">
                  <c:v>2020.2</c:v>
                </c:pt>
                <c:pt idx="42">
                  <c:v>2020.3</c:v>
                </c:pt>
                <c:pt idx="43">
                  <c:v>2020.4</c:v>
                </c:pt>
                <c:pt idx="44">
                  <c:v>2021.1</c:v>
                </c:pt>
                <c:pt idx="45">
                  <c:v>2021.2</c:v>
                </c:pt>
                <c:pt idx="46">
                  <c:v>2021.3</c:v>
                </c:pt>
                <c:pt idx="47">
                  <c:v>2021.4</c:v>
                </c:pt>
                <c:pt idx="48">
                  <c:v>2022.1</c:v>
                </c:pt>
                <c:pt idx="49">
                  <c:v>2022.2</c:v>
                </c:pt>
                <c:pt idx="50">
                  <c:v>2022.3</c:v>
                </c:pt>
                <c:pt idx="51">
                  <c:v>2022.4</c:v>
                </c:pt>
                <c:pt idx="52">
                  <c:v>2023.1</c:v>
                </c:pt>
                <c:pt idx="53">
                  <c:v>2023.2</c:v>
                </c:pt>
                <c:pt idx="54">
                  <c:v>2023.3</c:v>
                </c:pt>
                <c:pt idx="55">
                  <c:v>2023.4</c:v>
                </c:pt>
                <c:pt idx="56">
                  <c:v>2024.1</c:v>
                </c:pt>
                <c:pt idx="57">
                  <c:v>2024.2</c:v>
                </c:pt>
                <c:pt idx="58">
                  <c:v>2024.3</c:v>
                </c:pt>
                <c:pt idx="59">
                  <c:v>2024.4</c:v>
                </c:pt>
                <c:pt idx="60">
                  <c:v>2025.1</c:v>
                </c:pt>
                <c:pt idx="61">
                  <c:v>2025.2</c:v>
                </c:pt>
              </c:numCache>
            </c:numRef>
          </c:cat>
          <c:val>
            <c:numRef>
              <c:f>t.wykładniczy!$B$2:$B$63</c:f>
              <c:numCache>
                <c:formatCode>#\ ##0.0</c:formatCode>
                <c:ptCount val="62"/>
                <c:pt idx="0">
                  <c:v>48489.7</c:v>
                </c:pt>
                <c:pt idx="1">
                  <c:v>49856.6</c:v>
                </c:pt>
                <c:pt idx="2">
                  <c:v>48755.4</c:v>
                </c:pt>
                <c:pt idx="3">
                  <c:v>50094</c:v>
                </c:pt>
                <c:pt idx="4">
                  <c:v>43083.6</c:v>
                </c:pt>
                <c:pt idx="5">
                  <c:v>45650.8</c:v>
                </c:pt>
                <c:pt idx="6">
                  <c:v>45345</c:v>
                </c:pt>
                <c:pt idx="7">
                  <c:v>44267.9</c:v>
                </c:pt>
                <c:pt idx="8">
                  <c:v>39075.199999999997</c:v>
                </c:pt>
                <c:pt idx="9">
                  <c:v>41223.800000000003</c:v>
                </c:pt>
                <c:pt idx="10">
                  <c:v>41766.800000000003</c:v>
                </c:pt>
                <c:pt idx="11">
                  <c:v>41700.400000000001</c:v>
                </c:pt>
                <c:pt idx="12">
                  <c:v>36810.699999999997</c:v>
                </c:pt>
                <c:pt idx="13">
                  <c:v>39772.1</c:v>
                </c:pt>
                <c:pt idx="14">
                  <c:v>40769.199999999997</c:v>
                </c:pt>
                <c:pt idx="15">
                  <c:v>40443.199999999997</c:v>
                </c:pt>
                <c:pt idx="16">
                  <c:v>36236.6</c:v>
                </c:pt>
                <c:pt idx="17">
                  <c:v>38745.9</c:v>
                </c:pt>
                <c:pt idx="18">
                  <c:v>40325.300000000003</c:v>
                </c:pt>
                <c:pt idx="19">
                  <c:v>40047.5</c:v>
                </c:pt>
                <c:pt idx="20">
                  <c:v>36268.1</c:v>
                </c:pt>
                <c:pt idx="21">
                  <c:v>38729.1</c:v>
                </c:pt>
                <c:pt idx="22">
                  <c:v>39614</c:v>
                </c:pt>
                <c:pt idx="23">
                  <c:v>40169.5</c:v>
                </c:pt>
                <c:pt idx="24">
                  <c:v>35233.800000000003</c:v>
                </c:pt>
                <c:pt idx="25">
                  <c:v>37936</c:v>
                </c:pt>
                <c:pt idx="26">
                  <c:v>39732</c:v>
                </c:pt>
                <c:pt idx="27">
                  <c:v>39113.800000000003</c:v>
                </c:pt>
                <c:pt idx="28">
                  <c:v>35997.300000000003</c:v>
                </c:pt>
                <c:pt idx="29">
                  <c:v>38526.1</c:v>
                </c:pt>
                <c:pt idx="30">
                  <c:v>41277.4</c:v>
                </c:pt>
                <c:pt idx="31">
                  <c:v>38981.5</c:v>
                </c:pt>
                <c:pt idx="32">
                  <c:v>36049</c:v>
                </c:pt>
                <c:pt idx="33">
                  <c:v>39184.9</c:v>
                </c:pt>
                <c:pt idx="34">
                  <c:v>41724.6</c:v>
                </c:pt>
                <c:pt idx="35">
                  <c:v>39676.400000000001</c:v>
                </c:pt>
                <c:pt idx="36">
                  <c:v>36562.699999999997</c:v>
                </c:pt>
                <c:pt idx="37">
                  <c:v>40409.9</c:v>
                </c:pt>
                <c:pt idx="38">
                  <c:v>43406.8</c:v>
                </c:pt>
                <c:pt idx="39">
                  <c:v>40353.199999999997</c:v>
                </c:pt>
                <c:pt idx="40">
                  <c:v>36283.300000000003</c:v>
                </c:pt>
                <c:pt idx="41">
                  <c:v>34354.5</c:v>
                </c:pt>
                <c:pt idx="42">
                  <c:v>39026.300000000003</c:v>
                </c:pt>
                <c:pt idx="43">
                  <c:v>37572.199999999997</c:v>
                </c:pt>
                <c:pt idx="44">
                  <c:v>35500.300000000003</c:v>
                </c:pt>
                <c:pt idx="45">
                  <c:v>39015.699999999997</c:v>
                </c:pt>
                <c:pt idx="46">
                  <c:v>44025.3</c:v>
                </c:pt>
                <c:pt idx="47">
                  <c:v>42474.1</c:v>
                </c:pt>
                <c:pt idx="48">
                  <c:v>40446.6</c:v>
                </c:pt>
                <c:pt idx="49">
                  <c:v>44851.1</c:v>
                </c:pt>
                <c:pt idx="50">
                  <c:v>50374.1</c:v>
                </c:pt>
                <c:pt idx="51">
                  <c:v>47736.9</c:v>
                </c:pt>
                <c:pt idx="52">
                  <c:v>44156.9</c:v>
                </c:pt>
                <c:pt idx="53">
                  <c:v>48505.9</c:v>
                </c:pt>
                <c:pt idx="54">
                  <c:v>53448.4</c:v>
                </c:pt>
                <c:pt idx="55">
                  <c:v>50416.9</c:v>
                </c:pt>
                <c:pt idx="56">
                  <c:v>45905.4</c:v>
                </c:pt>
                <c:pt idx="57">
                  <c:v>51005</c:v>
                </c:pt>
                <c:pt idx="58">
                  <c:v>56074</c:v>
                </c:pt>
                <c:pt idx="59">
                  <c:v>52936</c:v>
                </c:pt>
                <c:pt idx="60">
                  <c:v>47907.8</c:v>
                </c:pt>
                <c:pt idx="61">
                  <c:v>53716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4A-4AC5-8CE0-22C5280834C1}"/>
            </c:ext>
          </c:extLst>
        </c:ser>
        <c:ser>
          <c:idx val="4"/>
          <c:order val="4"/>
          <c:tx>
            <c:strRef>
              <c:f>t.wykładniczy!$F$1</c:f>
              <c:strCache>
                <c:ptCount val="1"/>
                <c:pt idx="0">
                  <c:v>y^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t.wykładniczy!$A$2:$A$63</c:f>
              <c:numCache>
                <c:formatCode>General</c:formatCode>
                <c:ptCount val="62"/>
                <c:pt idx="0">
                  <c:v>2010.1</c:v>
                </c:pt>
                <c:pt idx="1">
                  <c:v>2010.2</c:v>
                </c:pt>
                <c:pt idx="2">
                  <c:v>2010.3</c:v>
                </c:pt>
                <c:pt idx="3">
                  <c:v>2010.4</c:v>
                </c:pt>
                <c:pt idx="4">
                  <c:v>2011.1</c:v>
                </c:pt>
                <c:pt idx="5">
                  <c:v>2011.2</c:v>
                </c:pt>
                <c:pt idx="6">
                  <c:v>2011.3</c:v>
                </c:pt>
                <c:pt idx="7">
                  <c:v>2011.4</c:v>
                </c:pt>
                <c:pt idx="8">
                  <c:v>2012.1</c:v>
                </c:pt>
                <c:pt idx="9">
                  <c:v>2012.2</c:v>
                </c:pt>
                <c:pt idx="10">
                  <c:v>2012.3</c:v>
                </c:pt>
                <c:pt idx="11">
                  <c:v>2012.4</c:v>
                </c:pt>
                <c:pt idx="12">
                  <c:v>2013.1</c:v>
                </c:pt>
                <c:pt idx="13">
                  <c:v>2013.2</c:v>
                </c:pt>
                <c:pt idx="14">
                  <c:v>2013.3</c:v>
                </c:pt>
                <c:pt idx="15">
                  <c:v>2013.4</c:v>
                </c:pt>
                <c:pt idx="16">
                  <c:v>2014.1</c:v>
                </c:pt>
                <c:pt idx="17">
                  <c:v>2014.2</c:v>
                </c:pt>
                <c:pt idx="18">
                  <c:v>2014.3</c:v>
                </c:pt>
                <c:pt idx="19">
                  <c:v>2014.4</c:v>
                </c:pt>
                <c:pt idx="20">
                  <c:v>2015.1</c:v>
                </c:pt>
                <c:pt idx="21">
                  <c:v>2015.2</c:v>
                </c:pt>
                <c:pt idx="22">
                  <c:v>2015.3</c:v>
                </c:pt>
                <c:pt idx="23">
                  <c:v>2015.4</c:v>
                </c:pt>
                <c:pt idx="24">
                  <c:v>2016.1</c:v>
                </c:pt>
                <c:pt idx="25">
                  <c:v>2016.2</c:v>
                </c:pt>
                <c:pt idx="26">
                  <c:v>2016.3</c:v>
                </c:pt>
                <c:pt idx="27">
                  <c:v>2016.4</c:v>
                </c:pt>
                <c:pt idx="28">
                  <c:v>2017.1</c:v>
                </c:pt>
                <c:pt idx="29">
                  <c:v>2017.2</c:v>
                </c:pt>
                <c:pt idx="30">
                  <c:v>2017.3</c:v>
                </c:pt>
                <c:pt idx="31">
                  <c:v>2017.4</c:v>
                </c:pt>
                <c:pt idx="32">
                  <c:v>2018.1</c:v>
                </c:pt>
                <c:pt idx="33">
                  <c:v>2018.2</c:v>
                </c:pt>
                <c:pt idx="34">
                  <c:v>2018.3</c:v>
                </c:pt>
                <c:pt idx="35">
                  <c:v>2018.4</c:v>
                </c:pt>
                <c:pt idx="36">
                  <c:v>2019.1</c:v>
                </c:pt>
                <c:pt idx="37">
                  <c:v>2019.2</c:v>
                </c:pt>
                <c:pt idx="38">
                  <c:v>2019.3</c:v>
                </c:pt>
                <c:pt idx="39">
                  <c:v>2019.4</c:v>
                </c:pt>
                <c:pt idx="40">
                  <c:v>2020.1</c:v>
                </c:pt>
                <c:pt idx="41">
                  <c:v>2020.2</c:v>
                </c:pt>
                <c:pt idx="42">
                  <c:v>2020.3</c:v>
                </c:pt>
                <c:pt idx="43">
                  <c:v>2020.4</c:v>
                </c:pt>
                <c:pt idx="44">
                  <c:v>2021.1</c:v>
                </c:pt>
                <c:pt idx="45">
                  <c:v>2021.2</c:v>
                </c:pt>
                <c:pt idx="46">
                  <c:v>2021.3</c:v>
                </c:pt>
                <c:pt idx="47">
                  <c:v>2021.4</c:v>
                </c:pt>
                <c:pt idx="48">
                  <c:v>2022.1</c:v>
                </c:pt>
                <c:pt idx="49">
                  <c:v>2022.2</c:v>
                </c:pt>
                <c:pt idx="50">
                  <c:v>2022.3</c:v>
                </c:pt>
                <c:pt idx="51">
                  <c:v>2022.4</c:v>
                </c:pt>
                <c:pt idx="52">
                  <c:v>2023.1</c:v>
                </c:pt>
                <c:pt idx="53">
                  <c:v>2023.2</c:v>
                </c:pt>
                <c:pt idx="54">
                  <c:v>2023.3</c:v>
                </c:pt>
                <c:pt idx="55">
                  <c:v>2023.4</c:v>
                </c:pt>
                <c:pt idx="56">
                  <c:v>2024.1</c:v>
                </c:pt>
                <c:pt idx="57">
                  <c:v>2024.2</c:v>
                </c:pt>
                <c:pt idx="58">
                  <c:v>2024.3</c:v>
                </c:pt>
                <c:pt idx="59">
                  <c:v>2024.4</c:v>
                </c:pt>
                <c:pt idx="60">
                  <c:v>2025.1</c:v>
                </c:pt>
                <c:pt idx="61">
                  <c:v>2025.2</c:v>
                </c:pt>
              </c:numCache>
            </c:numRef>
          </c:cat>
          <c:val>
            <c:numRef>
              <c:f>t.wykładniczy!$F$2:$F$63</c:f>
              <c:numCache>
                <c:formatCode>#\ ##0.0</c:formatCode>
                <c:ptCount val="62"/>
                <c:pt idx="0">
                  <c:v>39736.717048661259</c:v>
                </c:pt>
                <c:pt idx="1">
                  <c:v>39810.813517455637</c:v>
                </c:pt>
                <c:pt idx="2">
                  <c:v>39885.048152839961</c:v>
                </c:pt>
                <c:pt idx="3">
                  <c:v>39959.4212124513</c:v>
                </c:pt>
                <c:pt idx="4">
                  <c:v>40033.932954407326</c:v>
                </c:pt>
                <c:pt idx="5">
                  <c:v>40108.583637306969</c:v>
                </c:pt>
                <c:pt idx="6">
                  <c:v>40183.373520231333</c:v>
                </c:pt>
                <c:pt idx="7">
                  <c:v>40258.302862744669</c:v>
                </c:pt>
                <c:pt idx="8">
                  <c:v>40333.371924895189</c:v>
                </c:pt>
                <c:pt idx="9">
                  <c:v>40408.580967216054</c:v>
                </c:pt>
                <c:pt idx="10">
                  <c:v>40483.930250726276</c:v>
                </c:pt>
                <c:pt idx="11">
                  <c:v>40559.420036931384</c:v>
                </c:pt>
                <c:pt idx="12">
                  <c:v>40635.050587824757</c:v>
                </c:pt>
                <c:pt idx="13">
                  <c:v>40710.822165888225</c:v>
                </c:pt>
                <c:pt idx="14">
                  <c:v>40786.735034093064</c:v>
                </c:pt>
                <c:pt idx="15">
                  <c:v>40862.789455900915</c:v>
                </c:pt>
                <c:pt idx="16">
                  <c:v>40938.985695264681</c:v>
                </c:pt>
                <c:pt idx="17">
                  <c:v>41015.324016629471</c:v>
                </c:pt>
                <c:pt idx="18">
                  <c:v>41091.804684933559</c:v>
                </c:pt>
                <c:pt idx="19">
                  <c:v>41168.427965609037</c:v>
                </c:pt>
                <c:pt idx="20">
                  <c:v>41245.194124583155</c:v>
                </c:pt>
                <c:pt idx="21">
                  <c:v>41322.10342827897</c:v>
                </c:pt>
                <c:pt idx="22">
                  <c:v>41399.156143616317</c:v>
                </c:pt>
                <c:pt idx="23">
                  <c:v>41476.352538012776</c:v>
                </c:pt>
                <c:pt idx="24">
                  <c:v>41553.692879384551</c:v>
                </c:pt>
                <c:pt idx="25">
                  <c:v>41631.177436147453</c:v>
                </c:pt>
                <c:pt idx="26">
                  <c:v>41708.806477217855</c:v>
                </c:pt>
                <c:pt idx="27">
                  <c:v>41786.580272013358</c:v>
                </c:pt>
                <c:pt idx="28">
                  <c:v>41864.499090454177</c:v>
                </c:pt>
                <c:pt idx="29">
                  <c:v>41942.563202963756</c:v>
                </c:pt>
                <c:pt idx="30">
                  <c:v>42020.772880469791</c:v>
                </c:pt>
                <c:pt idx="31">
                  <c:v>42099.128394405183</c:v>
                </c:pt>
                <c:pt idx="32">
                  <c:v>42177.630016708965</c:v>
                </c:pt>
                <c:pt idx="33">
                  <c:v>42256.278019827252</c:v>
                </c:pt>
                <c:pt idx="34">
                  <c:v>42335.072676714262</c:v>
                </c:pt>
                <c:pt idx="35">
                  <c:v>42414.014260832955</c:v>
                </c:pt>
                <c:pt idx="36">
                  <c:v>42493.103046156451</c:v>
                </c:pt>
                <c:pt idx="37">
                  <c:v>42572.339307168644</c:v>
                </c:pt>
                <c:pt idx="38">
                  <c:v>42651.72331886529</c:v>
                </c:pt>
                <c:pt idx="39">
                  <c:v>42731.255356754889</c:v>
                </c:pt>
                <c:pt idx="40">
                  <c:v>42810.935696859706</c:v>
                </c:pt>
                <c:pt idx="41">
                  <c:v>42890.764615716682</c:v>
                </c:pt>
                <c:pt idx="42">
                  <c:v>42970.742390378502</c:v>
                </c:pt>
                <c:pt idx="43">
                  <c:v>43050.869298414225</c:v>
                </c:pt>
                <c:pt idx="44">
                  <c:v>43131.145617910734</c:v>
                </c:pt>
                <c:pt idx="45">
                  <c:v>43211.571627473357</c:v>
                </c:pt>
                <c:pt idx="46">
                  <c:v>43292.147606226958</c:v>
                </c:pt>
                <c:pt idx="47">
                  <c:v>43372.87383381687</c:v>
                </c:pt>
                <c:pt idx="48">
                  <c:v>43453.75059040988</c:v>
                </c:pt>
                <c:pt idx="49">
                  <c:v>43534.778156695182</c:v>
                </c:pt>
                <c:pt idx="50">
                  <c:v>43615.956813885467</c:v>
                </c:pt>
                <c:pt idx="51">
                  <c:v>43697.286843717549</c:v>
                </c:pt>
                <c:pt idx="52">
                  <c:v>43778.768528453838</c:v>
                </c:pt>
                <c:pt idx="53">
                  <c:v>43860.402150882997</c:v>
                </c:pt>
                <c:pt idx="54">
                  <c:v>43942.187994320986</c:v>
                </c:pt>
                <c:pt idx="55">
                  <c:v>44024.126342612079</c:v>
                </c:pt>
                <c:pt idx="56">
                  <c:v>44106.21748012981</c:v>
                </c:pt>
                <c:pt idx="57">
                  <c:v>44188.461691777993</c:v>
                </c:pt>
                <c:pt idx="58">
                  <c:v>44270.859262991784</c:v>
                </c:pt>
                <c:pt idx="59">
                  <c:v>44353.410479738333</c:v>
                </c:pt>
                <c:pt idx="60">
                  <c:v>44436.115628518273</c:v>
                </c:pt>
                <c:pt idx="61">
                  <c:v>44518.974996366393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4A-4AC5-8CE0-22C5280834C1}"/>
            </c:ext>
          </c:extLst>
        </c:ser>
        <c:ser>
          <c:idx val="8"/>
          <c:order val="8"/>
          <c:tx>
            <c:strRef>
              <c:f>t.wykładniczy!$J$1</c:f>
              <c:strCache>
                <c:ptCount val="1"/>
                <c:pt idx="0">
                  <c:v>Przyrost kwartalny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t.wykładniczy!$A$2:$A$63</c:f>
              <c:numCache>
                <c:formatCode>General</c:formatCode>
                <c:ptCount val="62"/>
                <c:pt idx="0">
                  <c:v>2010.1</c:v>
                </c:pt>
                <c:pt idx="1">
                  <c:v>2010.2</c:v>
                </c:pt>
                <c:pt idx="2">
                  <c:v>2010.3</c:v>
                </c:pt>
                <c:pt idx="3">
                  <c:v>2010.4</c:v>
                </c:pt>
                <c:pt idx="4">
                  <c:v>2011.1</c:v>
                </c:pt>
                <c:pt idx="5">
                  <c:v>2011.2</c:v>
                </c:pt>
                <c:pt idx="6">
                  <c:v>2011.3</c:v>
                </c:pt>
                <c:pt idx="7">
                  <c:v>2011.4</c:v>
                </c:pt>
                <c:pt idx="8">
                  <c:v>2012.1</c:v>
                </c:pt>
                <c:pt idx="9">
                  <c:v>2012.2</c:v>
                </c:pt>
                <c:pt idx="10">
                  <c:v>2012.3</c:v>
                </c:pt>
                <c:pt idx="11">
                  <c:v>2012.4</c:v>
                </c:pt>
                <c:pt idx="12">
                  <c:v>2013.1</c:v>
                </c:pt>
                <c:pt idx="13">
                  <c:v>2013.2</c:v>
                </c:pt>
                <c:pt idx="14">
                  <c:v>2013.3</c:v>
                </c:pt>
                <c:pt idx="15">
                  <c:v>2013.4</c:v>
                </c:pt>
                <c:pt idx="16">
                  <c:v>2014.1</c:v>
                </c:pt>
                <c:pt idx="17">
                  <c:v>2014.2</c:v>
                </c:pt>
                <c:pt idx="18">
                  <c:v>2014.3</c:v>
                </c:pt>
                <c:pt idx="19">
                  <c:v>2014.4</c:v>
                </c:pt>
                <c:pt idx="20">
                  <c:v>2015.1</c:v>
                </c:pt>
                <c:pt idx="21">
                  <c:v>2015.2</c:v>
                </c:pt>
                <c:pt idx="22">
                  <c:v>2015.3</c:v>
                </c:pt>
                <c:pt idx="23">
                  <c:v>2015.4</c:v>
                </c:pt>
                <c:pt idx="24">
                  <c:v>2016.1</c:v>
                </c:pt>
                <c:pt idx="25">
                  <c:v>2016.2</c:v>
                </c:pt>
                <c:pt idx="26">
                  <c:v>2016.3</c:v>
                </c:pt>
                <c:pt idx="27">
                  <c:v>2016.4</c:v>
                </c:pt>
                <c:pt idx="28">
                  <c:v>2017.1</c:v>
                </c:pt>
                <c:pt idx="29">
                  <c:v>2017.2</c:v>
                </c:pt>
                <c:pt idx="30">
                  <c:v>2017.3</c:v>
                </c:pt>
                <c:pt idx="31">
                  <c:v>2017.4</c:v>
                </c:pt>
                <c:pt idx="32">
                  <c:v>2018.1</c:v>
                </c:pt>
                <c:pt idx="33">
                  <c:v>2018.2</c:v>
                </c:pt>
                <c:pt idx="34">
                  <c:v>2018.3</c:v>
                </c:pt>
                <c:pt idx="35">
                  <c:v>2018.4</c:v>
                </c:pt>
                <c:pt idx="36">
                  <c:v>2019.1</c:v>
                </c:pt>
                <c:pt idx="37">
                  <c:v>2019.2</c:v>
                </c:pt>
                <c:pt idx="38">
                  <c:v>2019.3</c:v>
                </c:pt>
                <c:pt idx="39">
                  <c:v>2019.4</c:v>
                </c:pt>
                <c:pt idx="40">
                  <c:v>2020.1</c:v>
                </c:pt>
                <c:pt idx="41">
                  <c:v>2020.2</c:v>
                </c:pt>
                <c:pt idx="42">
                  <c:v>2020.3</c:v>
                </c:pt>
                <c:pt idx="43">
                  <c:v>2020.4</c:v>
                </c:pt>
                <c:pt idx="44">
                  <c:v>2021.1</c:v>
                </c:pt>
                <c:pt idx="45">
                  <c:v>2021.2</c:v>
                </c:pt>
                <c:pt idx="46">
                  <c:v>2021.3</c:v>
                </c:pt>
                <c:pt idx="47">
                  <c:v>2021.4</c:v>
                </c:pt>
                <c:pt idx="48">
                  <c:v>2022.1</c:v>
                </c:pt>
                <c:pt idx="49">
                  <c:v>2022.2</c:v>
                </c:pt>
                <c:pt idx="50">
                  <c:v>2022.3</c:v>
                </c:pt>
                <c:pt idx="51">
                  <c:v>2022.4</c:v>
                </c:pt>
                <c:pt idx="52">
                  <c:v>2023.1</c:v>
                </c:pt>
                <c:pt idx="53">
                  <c:v>2023.2</c:v>
                </c:pt>
                <c:pt idx="54">
                  <c:v>2023.3</c:v>
                </c:pt>
                <c:pt idx="55">
                  <c:v>2023.4</c:v>
                </c:pt>
                <c:pt idx="56">
                  <c:v>2024.1</c:v>
                </c:pt>
                <c:pt idx="57">
                  <c:v>2024.2</c:v>
                </c:pt>
                <c:pt idx="58">
                  <c:v>2024.3</c:v>
                </c:pt>
                <c:pt idx="59">
                  <c:v>2024.4</c:v>
                </c:pt>
                <c:pt idx="60">
                  <c:v>2025.1</c:v>
                </c:pt>
                <c:pt idx="61">
                  <c:v>2025.2</c:v>
                </c:pt>
              </c:numCache>
            </c:numRef>
          </c:cat>
          <c:val>
            <c:numRef>
              <c:f>t.wykładniczy!$J$2:$J$63</c:f>
              <c:numCache>
                <c:formatCode>General</c:formatCode>
                <c:ptCount val="62"/>
                <c:pt idx="1">
                  <c:v>1366.9000000000015</c:v>
                </c:pt>
                <c:pt idx="2">
                  <c:v>-1101.1999999999971</c:v>
                </c:pt>
                <c:pt idx="3">
                  <c:v>1338.5999999999985</c:v>
                </c:pt>
                <c:pt idx="4">
                  <c:v>-7010.4000000000015</c:v>
                </c:pt>
                <c:pt idx="5">
                  <c:v>2567.2000000000044</c:v>
                </c:pt>
                <c:pt idx="6">
                  <c:v>-305.80000000000291</c:v>
                </c:pt>
                <c:pt idx="7">
                  <c:v>-1077.0999999999985</c:v>
                </c:pt>
                <c:pt idx="8">
                  <c:v>-5192.7000000000044</c:v>
                </c:pt>
                <c:pt idx="9">
                  <c:v>2148.6000000000058</c:v>
                </c:pt>
                <c:pt idx="10">
                  <c:v>543</c:v>
                </c:pt>
                <c:pt idx="11">
                  <c:v>-66.400000000001455</c:v>
                </c:pt>
                <c:pt idx="12">
                  <c:v>-4889.7000000000044</c:v>
                </c:pt>
                <c:pt idx="13">
                  <c:v>2961.4000000000015</c:v>
                </c:pt>
                <c:pt idx="14">
                  <c:v>997.09999999999854</c:v>
                </c:pt>
                <c:pt idx="15">
                  <c:v>-326</c:v>
                </c:pt>
                <c:pt idx="16">
                  <c:v>-4206.5999999999985</c:v>
                </c:pt>
                <c:pt idx="17">
                  <c:v>2509.3000000000029</c:v>
                </c:pt>
                <c:pt idx="18">
                  <c:v>1579.4000000000015</c:v>
                </c:pt>
                <c:pt idx="19">
                  <c:v>-277.80000000000291</c:v>
                </c:pt>
                <c:pt idx="20">
                  <c:v>-3779.4000000000015</c:v>
                </c:pt>
                <c:pt idx="21">
                  <c:v>2461</c:v>
                </c:pt>
                <c:pt idx="22">
                  <c:v>884.90000000000146</c:v>
                </c:pt>
                <c:pt idx="23">
                  <c:v>555.5</c:v>
                </c:pt>
                <c:pt idx="24">
                  <c:v>-4935.6999999999971</c:v>
                </c:pt>
                <c:pt idx="25">
                  <c:v>2702.1999999999971</c:v>
                </c:pt>
                <c:pt idx="26">
                  <c:v>1796</c:v>
                </c:pt>
                <c:pt idx="27">
                  <c:v>-618.19999999999709</c:v>
                </c:pt>
                <c:pt idx="28">
                  <c:v>-3116.5</c:v>
                </c:pt>
                <c:pt idx="29">
                  <c:v>2528.7999999999956</c:v>
                </c:pt>
                <c:pt idx="30">
                  <c:v>2751.3000000000029</c:v>
                </c:pt>
                <c:pt idx="31">
                  <c:v>-2295.9000000000015</c:v>
                </c:pt>
                <c:pt idx="32">
                  <c:v>-2932.5</c:v>
                </c:pt>
                <c:pt idx="33">
                  <c:v>3135.9000000000015</c:v>
                </c:pt>
                <c:pt idx="34">
                  <c:v>2539.6999999999971</c:v>
                </c:pt>
                <c:pt idx="35">
                  <c:v>-2048.1999999999971</c:v>
                </c:pt>
                <c:pt idx="36">
                  <c:v>-3113.7000000000044</c:v>
                </c:pt>
                <c:pt idx="37">
                  <c:v>3847.2000000000044</c:v>
                </c:pt>
                <c:pt idx="38">
                  <c:v>2996.9000000000015</c:v>
                </c:pt>
                <c:pt idx="39">
                  <c:v>-3053.6000000000058</c:v>
                </c:pt>
                <c:pt idx="40">
                  <c:v>-4069.8999999999942</c:v>
                </c:pt>
                <c:pt idx="41">
                  <c:v>-1928.8000000000029</c:v>
                </c:pt>
                <c:pt idx="42">
                  <c:v>4671.8000000000029</c:v>
                </c:pt>
                <c:pt idx="43">
                  <c:v>-1454.1000000000058</c:v>
                </c:pt>
                <c:pt idx="44">
                  <c:v>-2071.8999999999942</c:v>
                </c:pt>
                <c:pt idx="45">
                  <c:v>3515.3999999999942</c:v>
                </c:pt>
                <c:pt idx="46">
                  <c:v>5009.6000000000058</c:v>
                </c:pt>
                <c:pt idx="47">
                  <c:v>-1551.2000000000044</c:v>
                </c:pt>
                <c:pt idx="48">
                  <c:v>-2027.5</c:v>
                </c:pt>
                <c:pt idx="49">
                  <c:v>4404.5</c:v>
                </c:pt>
                <c:pt idx="50">
                  <c:v>5523</c:v>
                </c:pt>
                <c:pt idx="51">
                  <c:v>-2637.1999999999971</c:v>
                </c:pt>
                <c:pt idx="52">
                  <c:v>-3580</c:v>
                </c:pt>
                <c:pt idx="53">
                  <c:v>4349</c:v>
                </c:pt>
                <c:pt idx="54">
                  <c:v>4942.5</c:v>
                </c:pt>
                <c:pt idx="55">
                  <c:v>-3031.5</c:v>
                </c:pt>
                <c:pt idx="56">
                  <c:v>-4511.5</c:v>
                </c:pt>
                <c:pt idx="57">
                  <c:v>5099.5999999999985</c:v>
                </c:pt>
                <c:pt idx="58">
                  <c:v>5069</c:v>
                </c:pt>
                <c:pt idx="59">
                  <c:v>-3138</c:v>
                </c:pt>
                <c:pt idx="60">
                  <c:v>-5028.1999999999971</c:v>
                </c:pt>
                <c:pt idx="61">
                  <c:v>5808.1999999999971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4A-4AC5-8CE0-22C5280834C1}"/>
            </c:ext>
          </c:extLst>
        </c:ser>
        <c:ser>
          <c:idx val="9"/>
          <c:order val="9"/>
          <c:tx>
            <c:strRef>
              <c:f>t.wykładniczy!$K$1</c:f>
              <c:strCache>
                <c:ptCount val="1"/>
                <c:pt idx="0">
                  <c:v>Wahania losowe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t.wykładniczy!$A$2:$A$63</c:f>
              <c:numCache>
                <c:formatCode>General</c:formatCode>
                <c:ptCount val="62"/>
                <c:pt idx="0">
                  <c:v>2010.1</c:v>
                </c:pt>
                <c:pt idx="1">
                  <c:v>2010.2</c:v>
                </c:pt>
                <c:pt idx="2">
                  <c:v>2010.3</c:v>
                </c:pt>
                <c:pt idx="3">
                  <c:v>2010.4</c:v>
                </c:pt>
                <c:pt idx="4">
                  <c:v>2011.1</c:v>
                </c:pt>
                <c:pt idx="5">
                  <c:v>2011.2</c:v>
                </c:pt>
                <c:pt idx="6">
                  <c:v>2011.3</c:v>
                </c:pt>
                <c:pt idx="7">
                  <c:v>2011.4</c:v>
                </c:pt>
                <c:pt idx="8">
                  <c:v>2012.1</c:v>
                </c:pt>
                <c:pt idx="9">
                  <c:v>2012.2</c:v>
                </c:pt>
                <c:pt idx="10">
                  <c:v>2012.3</c:v>
                </c:pt>
                <c:pt idx="11">
                  <c:v>2012.4</c:v>
                </c:pt>
                <c:pt idx="12">
                  <c:v>2013.1</c:v>
                </c:pt>
                <c:pt idx="13">
                  <c:v>2013.2</c:v>
                </c:pt>
                <c:pt idx="14">
                  <c:v>2013.3</c:v>
                </c:pt>
                <c:pt idx="15">
                  <c:v>2013.4</c:v>
                </c:pt>
                <c:pt idx="16">
                  <c:v>2014.1</c:v>
                </c:pt>
                <c:pt idx="17">
                  <c:v>2014.2</c:v>
                </c:pt>
                <c:pt idx="18">
                  <c:v>2014.3</c:v>
                </c:pt>
                <c:pt idx="19">
                  <c:v>2014.4</c:v>
                </c:pt>
                <c:pt idx="20">
                  <c:v>2015.1</c:v>
                </c:pt>
                <c:pt idx="21">
                  <c:v>2015.2</c:v>
                </c:pt>
                <c:pt idx="22">
                  <c:v>2015.3</c:v>
                </c:pt>
                <c:pt idx="23">
                  <c:v>2015.4</c:v>
                </c:pt>
                <c:pt idx="24">
                  <c:v>2016.1</c:v>
                </c:pt>
                <c:pt idx="25">
                  <c:v>2016.2</c:v>
                </c:pt>
                <c:pt idx="26">
                  <c:v>2016.3</c:v>
                </c:pt>
                <c:pt idx="27">
                  <c:v>2016.4</c:v>
                </c:pt>
                <c:pt idx="28">
                  <c:v>2017.1</c:v>
                </c:pt>
                <c:pt idx="29">
                  <c:v>2017.2</c:v>
                </c:pt>
                <c:pt idx="30">
                  <c:v>2017.3</c:v>
                </c:pt>
                <c:pt idx="31">
                  <c:v>2017.4</c:v>
                </c:pt>
                <c:pt idx="32">
                  <c:v>2018.1</c:v>
                </c:pt>
                <c:pt idx="33">
                  <c:v>2018.2</c:v>
                </c:pt>
                <c:pt idx="34">
                  <c:v>2018.3</c:v>
                </c:pt>
                <c:pt idx="35">
                  <c:v>2018.4</c:v>
                </c:pt>
                <c:pt idx="36">
                  <c:v>2019.1</c:v>
                </c:pt>
                <c:pt idx="37">
                  <c:v>2019.2</c:v>
                </c:pt>
                <c:pt idx="38">
                  <c:v>2019.3</c:v>
                </c:pt>
                <c:pt idx="39">
                  <c:v>2019.4</c:v>
                </c:pt>
                <c:pt idx="40">
                  <c:v>2020.1</c:v>
                </c:pt>
                <c:pt idx="41">
                  <c:v>2020.2</c:v>
                </c:pt>
                <c:pt idx="42">
                  <c:v>2020.3</c:v>
                </c:pt>
                <c:pt idx="43">
                  <c:v>2020.4</c:v>
                </c:pt>
                <c:pt idx="44">
                  <c:v>2021.1</c:v>
                </c:pt>
                <c:pt idx="45">
                  <c:v>2021.2</c:v>
                </c:pt>
                <c:pt idx="46">
                  <c:v>2021.3</c:v>
                </c:pt>
                <c:pt idx="47">
                  <c:v>2021.4</c:v>
                </c:pt>
                <c:pt idx="48">
                  <c:v>2022.1</c:v>
                </c:pt>
                <c:pt idx="49">
                  <c:v>2022.2</c:v>
                </c:pt>
                <c:pt idx="50">
                  <c:v>2022.3</c:v>
                </c:pt>
                <c:pt idx="51">
                  <c:v>2022.4</c:v>
                </c:pt>
                <c:pt idx="52">
                  <c:v>2023.1</c:v>
                </c:pt>
                <c:pt idx="53">
                  <c:v>2023.2</c:v>
                </c:pt>
                <c:pt idx="54">
                  <c:v>2023.3</c:v>
                </c:pt>
                <c:pt idx="55">
                  <c:v>2023.4</c:v>
                </c:pt>
                <c:pt idx="56">
                  <c:v>2024.1</c:v>
                </c:pt>
                <c:pt idx="57">
                  <c:v>2024.2</c:v>
                </c:pt>
                <c:pt idx="58">
                  <c:v>2024.3</c:v>
                </c:pt>
                <c:pt idx="59">
                  <c:v>2024.4</c:v>
                </c:pt>
                <c:pt idx="60">
                  <c:v>2025.1</c:v>
                </c:pt>
                <c:pt idx="61">
                  <c:v>2025.2</c:v>
                </c:pt>
              </c:numCache>
            </c:numRef>
          </c:cat>
          <c:val>
            <c:numRef>
              <c:f>t.wykładniczy!$K$2:$K$63</c:f>
              <c:numCache>
                <c:formatCode>General</c:formatCode>
                <c:ptCount val="62"/>
                <c:pt idx="1">
                  <c:v>-1539.2152083333322</c:v>
                </c:pt>
                <c:pt idx="2">
                  <c:v>-3408.6152083333309</c:v>
                </c:pt>
                <c:pt idx="3">
                  <c:v>2711.8331249999992</c:v>
                </c:pt>
                <c:pt idx="4">
                  <c:v>-3170.1027083333347</c:v>
                </c:pt>
                <c:pt idx="5">
                  <c:v>-338.91520833332925</c:v>
                </c:pt>
                <c:pt idx="6">
                  <c:v>-2613.2152083333367</c:v>
                </c:pt>
                <c:pt idx="7">
                  <c:v>296.13312500000234</c:v>
                </c:pt>
                <c:pt idx="8">
                  <c:v>-1352.4027083333376</c:v>
                </c:pt>
                <c:pt idx="9">
                  <c:v>-757.51520833332779</c:v>
                </c:pt>
                <c:pt idx="10">
                  <c:v>-1764.4152083333338</c:v>
                </c:pt>
                <c:pt idx="11">
                  <c:v>1306.8331249999994</c:v>
                </c:pt>
                <c:pt idx="12">
                  <c:v>-1049.4027083333376</c:v>
                </c:pt>
                <c:pt idx="13">
                  <c:v>55.284791666667843</c:v>
                </c:pt>
                <c:pt idx="14">
                  <c:v>-1310.3152083333352</c:v>
                </c:pt>
                <c:pt idx="15">
                  <c:v>1047.2331250000009</c:v>
                </c:pt>
                <c:pt idx="16">
                  <c:v>-366.30270833333179</c:v>
                </c:pt>
                <c:pt idx="17">
                  <c:v>-396.8152083333307</c:v>
                </c:pt>
                <c:pt idx="18">
                  <c:v>-728.01520833333234</c:v>
                </c:pt>
                <c:pt idx="19">
                  <c:v>1095.433124999998</c:v>
                </c:pt>
                <c:pt idx="20">
                  <c:v>60.897291666665296</c:v>
                </c:pt>
                <c:pt idx="21">
                  <c:v>-445.11520833333361</c:v>
                </c:pt>
                <c:pt idx="22">
                  <c:v>-1422.5152083333323</c:v>
                </c:pt>
                <c:pt idx="23">
                  <c:v>1928.7331250000009</c:v>
                </c:pt>
                <c:pt idx="24">
                  <c:v>-1095.4027083333303</c:v>
                </c:pt>
                <c:pt idx="25">
                  <c:v>-203.91520833333652</c:v>
                </c:pt>
                <c:pt idx="26">
                  <c:v>-511.41520833333379</c:v>
                </c:pt>
                <c:pt idx="27">
                  <c:v>755.03312500000379</c:v>
                </c:pt>
                <c:pt idx="28">
                  <c:v>723.79729166666675</c:v>
                </c:pt>
                <c:pt idx="29">
                  <c:v>-377.31520833333798</c:v>
                </c:pt>
                <c:pt idx="30">
                  <c:v>443.88479166666912</c:v>
                </c:pt>
                <c:pt idx="31">
                  <c:v>-922.66687500000057</c:v>
                </c:pt>
                <c:pt idx="32">
                  <c:v>907.79729166666675</c:v>
                </c:pt>
                <c:pt idx="33">
                  <c:v>229.78479166666784</c:v>
                </c:pt>
                <c:pt idx="34">
                  <c:v>232.2847916666633</c:v>
                </c:pt>
                <c:pt idx="35">
                  <c:v>-674.96687499999621</c:v>
                </c:pt>
                <c:pt idx="36">
                  <c:v>726.59729166666239</c:v>
                </c:pt>
                <c:pt idx="37">
                  <c:v>941.08479166667075</c:v>
                </c:pt>
                <c:pt idx="38">
                  <c:v>689.48479166666766</c:v>
                </c:pt>
                <c:pt idx="39">
                  <c:v>-1680.3668750000049</c:v>
                </c:pt>
                <c:pt idx="40">
                  <c:v>-229.60270833332743</c:v>
                </c:pt>
                <c:pt idx="41">
                  <c:v>-4834.9152083333365</c:v>
                </c:pt>
                <c:pt idx="42">
                  <c:v>2364.3847916666691</c:v>
                </c:pt>
                <c:pt idx="43">
                  <c:v>-80.866875000004939</c:v>
                </c:pt>
                <c:pt idx="44">
                  <c:v>1768.3972916666726</c:v>
                </c:pt>
                <c:pt idx="45">
                  <c:v>609.28479166666057</c:v>
                </c:pt>
                <c:pt idx="46">
                  <c:v>2702.184791666672</c:v>
                </c:pt>
                <c:pt idx="47">
                  <c:v>-177.96687500000348</c:v>
                </c:pt>
                <c:pt idx="48">
                  <c:v>1812.7972916666668</c:v>
                </c:pt>
                <c:pt idx="49">
                  <c:v>1498.3847916666664</c:v>
                </c:pt>
                <c:pt idx="50">
                  <c:v>3215.5847916666662</c:v>
                </c:pt>
                <c:pt idx="51">
                  <c:v>-1263.9668749999962</c:v>
                </c:pt>
                <c:pt idx="52">
                  <c:v>260.29729166666675</c:v>
                </c:pt>
                <c:pt idx="53">
                  <c:v>1442.8847916666664</c:v>
                </c:pt>
                <c:pt idx="54">
                  <c:v>2635.0847916666662</c:v>
                </c:pt>
                <c:pt idx="55">
                  <c:v>-1658.2668749999991</c:v>
                </c:pt>
                <c:pt idx="56">
                  <c:v>-671.20270833333325</c:v>
                </c:pt>
                <c:pt idx="57">
                  <c:v>2193.4847916666649</c:v>
                </c:pt>
                <c:pt idx="58">
                  <c:v>2761.5847916666662</c:v>
                </c:pt>
                <c:pt idx="59">
                  <c:v>-1764.7668749999991</c:v>
                </c:pt>
                <c:pt idx="60">
                  <c:v>-1187.9027083333303</c:v>
                </c:pt>
                <c:pt idx="61">
                  <c:v>2902.0847916666635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84A-4AC5-8CE0-22C5280834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8987295"/>
        <c:axId val="818985855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t.wykładniczy!$C$1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t.wykładniczy!$A$2:$A$63</c15:sqref>
                        </c15:formulaRef>
                      </c:ext>
                    </c:extLst>
                    <c:numCache>
                      <c:formatCode>General</c:formatCode>
                      <c:ptCount val="62"/>
                      <c:pt idx="0">
                        <c:v>2010.1</c:v>
                      </c:pt>
                      <c:pt idx="1">
                        <c:v>2010.2</c:v>
                      </c:pt>
                      <c:pt idx="2">
                        <c:v>2010.3</c:v>
                      </c:pt>
                      <c:pt idx="3">
                        <c:v>2010.4</c:v>
                      </c:pt>
                      <c:pt idx="4">
                        <c:v>2011.1</c:v>
                      </c:pt>
                      <c:pt idx="5">
                        <c:v>2011.2</c:v>
                      </c:pt>
                      <c:pt idx="6">
                        <c:v>2011.3</c:v>
                      </c:pt>
                      <c:pt idx="7">
                        <c:v>2011.4</c:v>
                      </c:pt>
                      <c:pt idx="8">
                        <c:v>2012.1</c:v>
                      </c:pt>
                      <c:pt idx="9">
                        <c:v>2012.2</c:v>
                      </c:pt>
                      <c:pt idx="10">
                        <c:v>2012.3</c:v>
                      </c:pt>
                      <c:pt idx="11">
                        <c:v>2012.4</c:v>
                      </c:pt>
                      <c:pt idx="12">
                        <c:v>2013.1</c:v>
                      </c:pt>
                      <c:pt idx="13">
                        <c:v>2013.2</c:v>
                      </c:pt>
                      <c:pt idx="14">
                        <c:v>2013.3</c:v>
                      </c:pt>
                      <c:pt idx="15">
                        <c:v>2013.4</c:v>
                      </c:pt>
                      <c:pt idx="16">
                        <c:v>2014.1</c:v>
                      </c:pt>
                      <c:pt idx="17">
                        <c:v>2014.2</c:v>
                      </c:pt>
                      <c:pt idx="18">
                        <c:v>2014.3</c:v>
                      </c:pt>
                      <c:pt idx="19">
                        <c:v>2014.4</c:v>
                      </c:pt>
                      <c:pt idx="20">
                        <c:v>2015.1</c:v>
                      </c:pt>
                      <c:pt idx="21">
                        <c:v>2015.2</c:v>
                      </c:pt>
                      <c:pt idx="22">
                        <c:v>2015.3</c:v>
                      </c:pt>
                      <c:pt idx="23">
                        <c:v>2015.4</c:v>
                      </c:pt>
                      <c:pt idx="24">
                        <c:v>2016.1</c:v>
                      </c:pt>
                      <c:pt idx="25">
                        <c:v>2016.2</c:v>
                      </c:pt>
                      <c:pt idx="26">
                        <c:v>2016.3</c:v>
                      </c:pt>
                      <c:pt idx="27">
                        <c:v>2016.4</c:v>
                      </c:pt>
                      <c:pt idx="28">
                        <c:v>2017.1</c:v>
                      </c:pt>
                      <c:pt idx="29">
                        <c:v>2017.2</c:v>
                      </c:pt>
                      <c:pt idx="30">
                        <c:v>2017.3</c:v>
                      </c:pt>
                      <c:pt idx="31">
                        <c:v>2017.4</c:v>
                      </c:pt>
                      <c:pt idx="32">
                        <c:v>2018.1</c:v>
                      </c:pt>
                      <c:pt idx="33">
                        <c:v>2018.2</c:v>
                      </c:pt>
                      <c:pt idx="34">
                        <c:v>2018.3</c:v>
                      </c:pt>
                      <c:pt idx="35">
                        <c:v>2018.4</c:v>
                      </c:pt>
                      <c:pt idx="36">
                        <c:v>2019.1</c:v>
                      </c:pt>
                      <c:pt idx="37">
                        <c:v>2019.2</c:v>
                      </c:pt>
                      <c:pt idx="38">
                        <c:v>2019.3</c:v>
                      </c:pt>
                      <c:pt idx="39">
                        <c:v>2019.4</c:v>
                      </c:pt>
                      <c:pt idx="40">
                        <c:v>2020.1</c:v>
                      </c:pt>
                      <c:pt idx="41">
                        <c:v>2020.2</c:v>
                      </c:pt>
                      <c:pt idx="42">
                        <c:v>2020.3</c:v>
                      </c:pt>
                      <c:pt idx="43">
                        <c:v>2020.4</c:v>
                      </c:pt>
                      <c:pt idx="44">
                        <c:v>2021.1</c:v>
                      </c:pt>
                      <c:pt idx="45">
                        <c:v>2021.2</c:v>
                      </c:pt>
                      <c:pt idx="46">
                        <c:v>2021.3</c:v>
                      </c:pt>
                      <c:pt idx="47">
                        <c:v>2021.4</c:v>
                      </c:pt>
                      <c:pt idx="48">
                        <c:v>2022.1</c:v>
                      </c:pt>
                      <c:pt idx="49">
                        <c:v>2022.2</c:v>
                      </c:pt>
                      <c:pt idx="50">
                        <c:v>2022.3</c:v>
                      </c:pt>
                      <c:pt idx="51">
                        <c:v>2022.4</c:v>
                      </c:pt>
                      <c:pt idx="52">
                        <c:v>2023.1</c:v>
                      </c:pt>
                      <c:pt idx="53">
                        <c:v>2023.2</c:v>
                      </c:pt>
                      <c:pt idx="54">
                        <c:v>2023.3</c:v>
                      </c:pt>
                      <c:pt idx="55">
                        <c:v>2023.4</c:v>
                      </c:pt>
                      <c:pt idx="56">
                        <c:v>2024.1</c:v>
                      </c:pt>
                      <c:pt idx="57">
                        <c:v>2024.2</c:v>
                      </c:pt>
                      <c:pt idx="58">
                        <c:v>2024.3</c:v>
                      </c:pt>
                      <c:pt idx="59">
                        <c:v>2024.4</c:v>
                      </c:pt>
                      <c:pt idx="60">
                        <c:v>2025.1</c:v>
                      </c:pt>
                      <c:pt idx="61">
                        <c:v>2025.2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t.wykładniczy!$C$2:$C$63</c15:sqref>
                        </c15:formulaRef>
                      </c:ext>
                    </c:extLst>
                    <c:numCache>
                      <c:formatCode>#\ ##0.0</c:formatCode>
                      <c:ptCount val="62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584A-4AC5-8CE0-22C5280834C1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t.wykładniczy!$D$1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t.wykładniczy!$A$2:$A$63</c15:sqref>
                        </c15:formulaRef>
                      </c:ext>
                    </c:extLst>
                    <c:numCache>
                      <c:formatCode>General</c:formatCode>
                      <c:ptCount val="62"/>
                      <c:pt idx="0">
                        <c:v>2010.1</c:v>
                      </c:pt>
                      <c:pt idx="1">
                        <c:v>2010.2</c:v>
                      </c:pt>
                      <c:pt idx="2">
                        <c:v>2010.3</c:v>
                      </c:pt>
                      <c:pt idx="3">
                        <c:v>2010.4</c:v>
                      </c:pt>
                      <c:pt idx="4">
                        <c:v>2011.1</c:v>
                      </c:pt>
                      <c:pt idx="5">
                        <c:v>2011.2</c:v>
                      </c:pt>
                      <c:pt idx="6">
                        <c:v>2011.3</c:v>
                      </c:pt>
                      <c:pt idx="7">
                        <c:v>2011.4</c:v>
                      </c:pt>
                      <c:pt idx="8">
                        <c:v>2012.1</c:v>
                      </c:pt>
                      <c:pt idx="9">
                        <c:v>2012.2</c:v>
                      </c:pt>
                      <c:pt idx="10">
                        <c:v>2012.3</c:v>
                      </c:pt>
                      <c:pt idx="11">
                        <c:v>2012.4</c:v>
                      </c:pt>
                      <c:pt idx="12">
                        <c:v>2013.1</c:v>
                      </c:pt>
                      <c:pt idx="13">
                        <c:v>2013.2</c:v>
                      </c:pt>
                      <c:pt idx="14">
                        <c:v>2013.3</c:v>
                      </c:pt>
                      <c:pt idx="15">
                        <c:v>2013.4</c:v>
                      </c:pt>
                      <c:pt idx="16">
                        <c:v>2014.1</c:v>
                      </c:pt>
                      <c:pt idx="17">
                        <c:v>2014.2</c:v>
                      </c:pt>
                      <c:pt idx="18">
                        <c:v>2014.3</c:v>
                      </c:pt>
                      <c:pt idx="19">
                        <c:v>2014.4</c:v>
                      </c:pt>
                      <c:pt idx="20">
                        <c:v>2015.1</c:v>
                      </c:pt>
                      <c:pt idx="21">
                        <c:v>2015.2</c:v>
                      </c:pt>
                      <c:pt idx="22">
                        <c:v>2015.3</c:v>
                      </c:pt>
                      <c:pt idx="23">
                        <c:v>2015.4</c:v>
                      </c:pt>
                      <c:pt idx="24">
                        <c:v>2016.1</c:v>
                      </c:pt>
                      <c:pt idx="25">
                        <c:v>2016.2</c:v>
                      </c:pt>
                      <c:pt idx="26">
                        <c:v>2016.3</c:v>
                      </c:pt>
                      <c:pt idx="27">
                        <c:v>2016.4</c:v>
                      </c:pt>
                      <c:pt idx="28">
                        <c:v>2017.1</c:v>
                      </c:pt>
                      <c:pt idx="29">
                        <c:v>2017.2</c:v>
                      </c:pt>
                      <c:pt idx="30">
                        <c:v>2017.3</c:v>
                      </c:pt>
                      <c:pt idx="31">
                        <c:v>2017.4</c:v>
                      </c:pt>
                      <c:pt idx="32">
                        <c:v>2018.1</c:v>
                      </c:pt>
                      <c:pt idx="33">
                        <c:v>2018.2</c:v>
                      </c:pt>
                      <c:pt idx="34">
                        <c:v>2018.3</c:v>
                      </c:pt>
                      <c:pt idx="35">
                        <c:v>2018.4</c:v>
                      </c:pt>
                      <c:pt idx="36">
                        <c:v>2019.1</c:v>
                      </c:pt>
                      <c:pt idx="37">
                        <c:v>2019.2</c:v>
                      </c:pt>
                      <c:pt idx="38">
                        <c:v>2019.3</c:v>
                      </c:pt>
                      <c:pt idx="39">
                        <c:v>2019.4</c:v>
                      </c:pt>
                      <c:pt idx="40">
                        <c:v>2020.1</c:v>
                      </c:pt>
                      <c:pt idx="41">
                        <c:v>2020.2</c:v>
                      </c:pt>
                      <c:pt idx="42">
                        <c:v>2020.3</c:v>
                      </c:pt>
                      <c:pt idx="43">
                        <c:v>2020.4</c:v>
                      </c:pt>
                      <c:pt idx="44">
                        <c:v>2021.1</c:v>
                      </c:pt>
                      <c:pt idx="45">
                        <c:v>2021.2</c:v>
                      </c:pt>
                      <c:pt idx="46">
                        <c:v>2021.3</c:v>
                      </c:pt>
                      <c:pt idx="47">
                        <c:v>2021.4</c:v>
                      </c:pt>
                      <c:pt idx="48">
                        <c:v>2022.1</c:v>
                      </c:pt>
                      <c:pt idx="49">
                        <c:v>2022.2</c:v>
                      </c:pt>
                      <c:pt idx="50">
                        <c:v>2022.3</c:v>
                      </c:pt>
                      <c:pt idx="51">
                        <c:v>2022.4</c:v>
                      </c:pt>
                      <c:pt idx="52">
                        <c:v>2023.1</c:v>
                      </c:pt>
                      <c:pt idx="53">
                        <c:v>2023.2</c:v>
                      </c:pt>
                      <c:pt idx="54">
                        <c:v>2023.3</c:v>
                      </c:pt>
                      <c:pt idx="55">
                        <c:v>2023.4</c:v>
                      </c:pt>
                      <c:pt idx="56">
                        <c:v>2024.1</c:v>
                      </c:pt>
                      <c:pt idx="57">
                        <c:v>2024.2</c:v>
                      </c:pt>
                      <c:pt idx="58">
                        <c:v>2024.3</c:v>
                      </c:pt>
                      <c:pt idx="59">
                        <c:v>2024.4</c:v>
                      </c:pt>
                      <c:pt idx="60">
                        <c:v>2025.1</c:v>
                      </c:pt>
                      <c:pt idx="61">
                        <c:v>2025.2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t.wykładniczy!$D$2:$D$63</c15:sqref>
                        </c15:formulaRef>
                      </c:ext>
                    </c:extLst>
                    <c:numCache>
                      <c:formatCode>#,##0</c:formatCode>
                      <c:ptCount val="62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  <c:pt idx="37">
                        <c:v>1</c:v>
                      </c:pt>
                      <c:pt idx="38">
                        <c:v>1</c:v>
                      </c:pt>
                      <c:pt idx="39">
                        <c:v>1</c:v>
                      </c:pt>
                      <c:pt idx="40">
                        <c:v>1</c:v>
                      </c:pt>
                      <c:pt idx="41">
                        <c:v>1</c:v>
                      </c:pt>
                      <c:pt idx="42">
                        <c:v>1</c:v>
                      </c:pt>
                      <c:pt idx="43">
                        <c:v>1</c:v>
                      </c:pt>
                      <c:pt idx="44">
                        <c:v>1</c:v>
                      </c:pt>
                      <c:pt idx="45">
                        <c:v>1</c:v>
                      </c:pt>
                      <c:pt idx="46">
                        <c:v>1</c:v>
                      </c:pt>
                      <c:pt idx="47">
                        <c:v>1</c:v>
                      </c:pt>
                      <c:pt idx="48">
                        <c:v>1</c:v>
                      </c:pt>
                      <c:pt idx="49">
                        <c:v>1</c:v>
                      </c:pt>
                      <c:pt idx="50">
                        <c:v>1</c:v>
                      </c:pt>
                      <c:pt idx="51">
                        <c:v>1</c:v>
                      </c:pt>
                      <c:pt idx="52">
                        <c:v>1</c:v>
                      </c:pt>
                      <c:pt idx="53">
                        <c:v>1</c:v>
                      </c:pt>
                      <c:pt idx="54">
                        <c:v>1</c:v>
                      </c:pt>
                      <c:pt idx="55">
                        <c:v>1</c:v>
                      </c:pt>
                      <c:pt idx="56">
                        <c:v>1</c:v>
                      </c:pt>
                      <c:pt idx="57">
                        <c:v>1</c:v>
                      </c:pt>
                      <c:pt idx="58">
                        <c:v>1</c:v>
                      </c:pt>
                      <c:pt idx="59">
                        <c:v>1</c:v>
                      </c:pt>
                      <c:pt idx="60">
                        <c:v>1</c:v>
                      </c:pt>
                      <c:pt idx="61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84A-4AC5-8CE0-22C5280834C1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t.wykładniczy!$E$1</c15:sqref>
                        </c15:formulaRef>
                      </c:ext>
                    </c:extLst>
                    <c:strCache>
                      <c:ptCount val="1"/>
                      <c:pt idx="0">
                        <c:v>t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t.wykładniczy!$A$2:$A$63</c15:sqref>
                        </c15:formulaRef>
                      </c:ext>
                    </c:extLst>
                    <c:numCache>
                      <c:formatCode>General</c:formatCode>
                      <c:ptCount val="62"/>
                      <c:pt idx="0">
                        <c:v>2010.1</c:v>
                      </c:pt>
                      <c:pt idx="1">
                        <c:v>2010.2</c:v>
                      </c:pt>
                      <c:pt idx="2">
                        <c:v>2010.3</c:v>
                      </c:pt>
                      <c:pt idx="3">
                        <c:v>2010.4</c:v>
                      </c:pt>
                      <c:pt idx="4">
                        <c:v>2011.1</c:v>
                      </c:pt>
                      <c:pt idx="5">
                        <c:v>2011.2</c:v>
                      </c:pt>
                      <c:pt idx="6">
                        <c:v>2011.3</c:v>
                      </c:pt>
                      <c:pt idx="7">
                        <c:v>2011.4</c:v>
                      </c:pt>
                      <c:pt idx="8">
                        <c:v>2012.1</c:v>
                      </c:pt>
                      <c:pt idx="9">
                        <c:v>2012.2</c:v>
                      </c:pt>
                      <c:pt idx="10">
                        <c:v>2012.3</c:v>
                      </c:pt>
                      <c:pt idx="11">
                        <c:v>2012.4</c:v>
                      </c:pt>
                      <c:pt idx="12">
                        <c:v>2013.1</c:v>
                      </c:pt>
                      <c:pt idx="13">
                        <c:v>2013.2</c:v>
                      </c:pt>
                      <c:pt idx="14">
                        <c:v>2013.3</c:v>
                      </c:pt>
                      <c:pt idx="15">
                        <c:v>2013.4</c:v>
                      </c:pt>
                      <c:pt idx="16">
                        <c:v>2014.1</c:v>
                      </c:pt>
                      <c:pt idx="17">
                        <c:v>2014.2</c:v>
                      </c:pt>
                      <c:pt idx="18">
                        <c:v>2014.3</c:v>
                      </c:pt>
                      <c:pt idx="19">
                        <c:v>2014.4</c:v>
                      </c:pt>
                      <c:pt idx="20">
                        <c:v>2015.1</c:v>
                      </c:pt>
                      <c:pt idx="21">
                        <c:v>2015.2</c:v>
                      </c:pt>
                      <c:pt idx="22">
                        <c:v>2015.3</c:v>
                      </c:pt>
                      <c:pt idx="23">
                        <c:v>2015.4</c:v>
                      </c:pt>
                      <c:pt idx="24">
                        <c:v>2016.1</c:v>
                      </c:pt>
                      <c:pt idx="25">
                        <c:v>2016.2</c:v>
                      </c:pt>
                      <c:pt idx="26">
                        <c:v>2016.3</c:v>
                      </c:pt>
                      <c:pt idx="27">
                        <c:v>2016.4</c:v>
                      </c:pt>
                      <c:pt idx="28">
                        <c:v>2017.1</c:v>
                      </c:pt>
                      <c:pt idx="29">
                        <c:v>2017.2</c:v>
                      </c:pt>
                      <c:pt idx="30">
                        <c:v>2017.3</c:v>
                      </c:pt>
                      <c:pt idx="31">
                        <c:v>2017.4</c:v>
                      </c:pt>
                      <c:pt idx="32">
                        <c:v>2018.1</c:v>
                      </c:pt>
                      <c:pt idx="33">
                        <c:v>2018.2</c:v>
                      </c:pt>
                      <c:pt idx="34">
                        <c:v>2018.3</c:v>
                      </c:pt>
                      <c:pt idx="35">
                        <c:v>2018.4</c:v>
                      </c:pt>
                      <c:pt idx="36">
                        <c:v>2019.1</c:v>
                      </c:pt>
                      <c:pt idx="37">
                        <c:v>2019.2</c:v>
                      </c:pt>
                      <c:pt idx="38">
                        <c:v>2019.3</c:v>
                      </c:pt>
                      <c:pt idx="39">
                        <c:v>2019.4</c:v>
                      </c:pt>
                      <c:pt idx="40">
                        <c:v>2020.1</c:v>
                      </c:pt>
                      <c:pt idx="41">
                        <c:v>2020.2</c:v>
                      </c:pt>
                      <c:pt idx="42">
                        <c:v>2020.3</c:v>
                      </c:pt>
                      <c:pt idx="43">
                        <c:v>2020.4</c:v>
                      </c:pt>
                      <c:pt idx="44">
                        <c:v>2021.1</c:v>
                      </c:pt>
                      <c:pt idx="45">
                        <c:v>2021.2</c:v>
                      </c:pt>
                      <c:pt idx="46">
                        <c:v>2021.3</c:v>
                      </c:pt>
                      <c:pt idx="47">
                        <c:v>2021.4</c:v>
                      </c:pt>
                      <c:pt idx="48">
                        <c:v>2022.1</c:v>
                      </c:pt>
                      <c:pt idx="49">
                        <c:v>2022.2</c:v>
                      </c:pt>
                      <c:pt idx="50">
                        <c:v>2022.3</c:v>
                      </c:pt>
                      <c:pt idx="51">
                        <c:v>2022.4</c:v>
                      </c:pt>
                      <c:pt idx="52">
                        <c:v>2023.1</c:v>
                      </c:pt>
                      <c:pt idx="53">
                        <c:v>2023.2</c:v>
                      </c:pt>
                      <c:pt idx="54">
                        <c:v>2023.3</c:v>
                      </c:pt>
                      <c:pt idx="55">
                        <c:v>2023.4</c:v>
                      </c:pt>
                      <c:pt idx="56">
                        <c:v>2024.1</c:v>
                      </c:pt>
                      <c:pt idx="57">
                        <c:v>2024.2</c:v>
                      </c:pt>
                      <c:pt idx="58">
                        <c:v>2024.3</c:v>
                      </c:pt>
                      <c:pt idx="59">
                        <c:v>2024.4</c:v>
                      </c:pt>
                      <c:pt idx="60">
                        <c:v>2025.1</c:v>
                      </c:pt>
                      <c:pt idx="61">
                        <c:v>2025.2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t.wykładniczy!$E$2:$E$63</c15:sqref>
                        </c15:formulaRef>
                      </c:ext>
                    </c:extLst>
                    <c:numCache>
                      <c:formatCode>#,##0</c:formatCode>
                      <c:ptCount val="62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  <c:pt idx="6">
                        <c:v>8</c:v>
                      </c:pt>
                      <c:pt idx="7">
                        <c:v>9</c:v>
                      </c:pt>
                      <c:pt idx="8">
                        <c:v>10</c:v>
                      </c:pt>
                      <c:pt idx="9">
                        <c:v>11</c:v>
                      </c:pt>
                      <c:pt idx="10">
                        <c:v>12</c:v>
                      </c:pt>
                      <c:pt idx="11">
                        <c:v>13</c:v>
                      </c:pt>
                      <c:pt idx="12">
                        <c:v>14</c:v>
                      </c:pt>
                      <c:pt idx="13">
                        <c:v>15</c:v>
                      </c:pt>
                      <c:pt idx="14">
                        <c:v>16</c:v>
                      </c:pt>
                      <c:pt idx="15">
                        <c:v>17</c:v>
                      </c:pt>
                      <c:pt idx="16">
                        <c:v>18</c:v>
                      </c:pt>
                      <c:pt idx="17">
                        <c:v>19</c:v>
                      </c:pt>
                      <c:pt idx="18">
                        <c:v>20</c:v>
                      </c:pt>
                      <c:pt idx="19">
                        <c:v>21</c:v>
                      </c:pt>
                      <c:pt idx="20">
                        <c:v>22</c:v>
                      </c:pt>
                      <c:pt idx="21">
                        <c:v>23</c:v>
                      </c:pt>
                      <c:pt idx="22">
                        <c:v>24</c:v>
                      </c:pt>
                      <c:pt idx="23">
                        <c:v>25</c:v>
                      </c:pt>
                      <c:pt idx="24">
                        <c:v>26</c:v>
                      </c:pt>
                      <c:pt idx="25">
                        <c:v>27</c:v>
                      </c:pt>
                      <c:pt idx="26">
                        <c:v>28</c:v>
                      </c:pt>
                      <c:pt idx="27">
                        <c:v>29</c:v>
                      </c:pt>
                      <c:pt idx="28">
                        <c:v>30</c:v>
                      </c:pt>
                      <c:pt idx="29">
                        <c:v>31</c:v>
                      </c:pt>
                      <c:pt idx="30">
                        <c:v>32</c:v>
                      </c:pt>
                      <c:pt idx="31">
                        <c:v>33</c:v>
                      </c:pt>
                      <c:pt idx="32">
                        <c:v>34</c:v>
                      </c:pt>
                      <c:pt idx="33">
                        <c:v>35</c:v>
                      </c:pt>
                      <c:pt idx="34">
                        <c:v>36</c:v>
                      </c:pt>
                      <c:pt idx="35">
                        <c:v>37</c:v>
                      </c:pt>
                      <c:pt idx="36">
                        <c:v>38</c:v>
                      </c:pt>
                      <c:pt idx="37">
                        <c:v>39</c:v>
                      </c:pt>
                      <c:pt idx="38">
                        <c:v>40</c:v>
                      </c:pt>
                      <c:pt idx="39">
                        <c:v>41</c:v>
                      </c:pt>
                      <c:pt idx="40">
                        <c:v>42</c:v>
                      </c:pt>
                      <c:pt idx="41">
                        <c:v>43</c:v>
                      </c:pt>
                      <c:pt idx="42">
                        <c:v>44</c:v>
                      </c:pt>
                      <c:pt idx="43">
                        <c:v>45</c:v>
                      </c:pt>
                      <c:pt idx="44">
                        <c:v>46</c:v>
                      </c:pt>
                      <c:pt idx="45">
                        <c:v>47</c:v>
                      </c:pt>
                      <c:pt idx="46">
                        <c:v>48</c:v>
                      </c:pt>
                      <c:pt idx="47">
                        <c:v>49</c:v>
                      </c:pt>
                      <c:pt idx="48">
                        <c:v>50</c:v>
                      </c:pt>
                      <c:pt idx="49">
                        <c:v>51</c:v>
                      </c:pt>
                      <c:pt idx="50">
                        <c:v>52</c:v>
                      </c:pt>
                      <c:pt idx="51">
                        <c:v>53</c:v>
                      </c:pt>
                      <c:pt idx="52">
                        <c:v>54</c:v>
                      </c:pt>
                      <c:pt idx="53">
                        <c:v>55</c:v>
                      </c:pt>
                      <c:pt idx="54">
                        <c:v>56</c:v>
                      </c:pt>
                      <c:pt idx="55">
                        <c:v>57</c:v>
                      </c:pt>
                      <c:pt idx="56">
                        <c:v>58</c:v>
                      </c:pt>
                      <c:pt idx="57">
                        <c:v>59</c:v>
                      </c:pt>
                      <c:pt idx="58">
                        <c:v>60</c:v>
                      </c:pt>
                      <c:pt idx="59">
                        <c:v>61</c:v>
                      </c:pt>
                      <c:pt idx="60">
                        <c:v>62</c:v>
                      </c:pt>
                      <c:pt idx="61">
                        <c:v>63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84A-4AC5-8CE0-22C5280834C1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t.wykładniczy!$G$1</c15:sqref>
                        </c15:formulaRef>
                      </c:ext>
                    </c:extLst>
                    <c:strCache>
                      <c:ptCount val="1"/>
                      <c:pt idx="0">
                        <c:v>gva-trend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t.wykładniczy!$A$2:$A$63</c15:sqref>
                        </c15:formulaRef>
                      </c:ext>
                    </c:extLst>
                    <c:numCache>
                      <c:formatCode>General</c:formatCode>
                      <c:ptCount val="62"/>
                      <c:pt idx="0">
                        <c:v>2010.1</c:v>
                      </c:pt>
                      <c:pt idx="1">
                        <c:v>2010.2</c:v>
                      </c:pt>
                      <c:pt idx="2">
                        <c:v>2010.3</c:v>
                      </c:pt>
                      <c:pt idx="3">
                        <c:v>2010.4</c:v>
                      </c:pt>
                      <c:pt idx="4">
                        <c:v>2011.1</c:v>
                      </c:pt>
                      <c:pt idx="5">
                        <c:v>2011.2</c:v>
                      </c:pt>
                      <c:pt idx="6">
                        <c:v>2011.3</c:v>
                      </c:pt>
                      <c:pt idx="7">
                        <c:v>2011.4</c:v>
                      </c:pt>
                      <c:pt idx="8">
                        <c:v>2012.1</c:v>
                      </c:pt>
                      <c:pt idx="9">
                        <c:v>2012.2</c:v>
                      </c:pt>
                      <c:pt idx="10">
                        <c:v>2012.3</c:v>
                      </c:pt>
                      <c:pt idx="11">
                        <c:v>2012.4</c:v>
                      </c:pt>
                      <c:pt idx="12">
                        <c:v>2013.1</c:v>
                      </c:pt>
                      <c:pt idx="13">
                        <c:v>2013.2</c:v>
                      </c:pt>
                      <c:pt idx="14">
                        <c:v>2013.3</c:v>
                      </c:pt>
                      <c:pt idx="15">
                        <c:v>2013.4</c:v>
                      </c:pt>
                      <c:pt idx="16">
                        <c:v>2014.1</c:v>
                      </c:pt>
                      <c:pt idx="17">
                        <c:v>2014.2</c:v>
                      </c:pt>
                      <c:pt idx="18">
                        <c:v>2014.3</c:v>
                      </c:pt>
                      <c:pt idx="19">
                        <c:v>2014.4</c:v>
                      </c:pt>
                      <c:pt idx="20">
                        <c:v>2015.1</c:v>
                      </c:pt>
                      <c:pt idx="21">
                        <c:v>2015.2</c:v>
                      </c:pt>
                      <c:pt idx="22">
                        <c:v>2015.3</c:v>
                      </c:pt>
                      <c:pt idx="23">
                        <c:v>2015.4</c:v>
                      </c:pt>
                      <c:pt idx="24">
                        <c:v>2016.1</c:v>
                      </c:pt>
                      <c:pt idx="25">
                        <c:v>2016.2</c:v>
                      </c:pt>
                      <c:pt idx="26">
                        <c:v>2016.3</c:v>
                      </c:pt>
                      <c:pt idx="27">
                        <c:v>2016.4</c:v>
                      </c:pt>
                      <c:pt idx="28">
                        <c:v>2017.1</c:v>
                      </c:pt>
                      <c:pt idx="29">
                        <c:v>2017.2</c:v>
                      </c:pt>
                      <c:pt idx="30">
                        <c:v>2017.3</c:v>
                      </c:pt>
                      <c:pt idx="31">
                        <c:v>2017.4</c:v>
                      </c:pt>
                      <c:pt idx="32">
                        <c:v>2018.1</c:v>
                      </c:pt>
                      <c:pt idx="33">
                        <c:v>2018.2</c:v>
                      </c:pt>
                      <c:pt idx="34">
                        <c:v>2018.3</c:v>
                      </c:pt>
                      <c:pt idx="35">
                        <c:v>2018.4</c:v>
                      </c:pt>
                      <c:pt idx="36">
                        <c:v>2019.1</c:v>
                      </c:pt>
                      <c:pt idx="37">
                        <c:v>2019.2</c:v>
                      </c:pt>
                      <c:pt idx="38">
                        <c:v>2019.3</c:v>
                      </c:pt>
                      <c:pt idx="39">
                        <c:v>2019.4</c:v>
                      </c:pt>
                      <c:pt idx="40">
                        <c:v>2020.1</c:v>
                      </c:pt>
                      <c:pt idx="41">
                        <c:v>2020.2</c:v>
                      </c:pt>
                      <c:pt idx="42">
                        <c:v>2020.3</c:v>
                      </c:pt>
                      <c:pt idx="43">
                        <c:v>2020.4</c:v>
                      </c:pt>
                      <c:pt idx="44">
                        <c:v>2021.1</c:v>
                      </c:pt>
                      <c:pt idx="45">
                        <c:v>2021.2</c:v>
                      </c:pt>
                      <c:pt idx="46">
                        <c:v>2021.3</c:v>
                      </c:pt>
                      <c:pt idx="47">
                        <c:v>2021.4</c:v>
                      </c:pt>
                      <c:pt idx="48">
                        <c:v>2022.1</c:v>
                      </c:pt>
                      <c:pt idx="49">
                        <c:v>2022.2</c:v>
                      </c:pt>
                      <c:pt idx="50">
                        <c:v>2022.3</c:v>
                      </c:pt>
                      <c:pt idx="51">
                        <c:v>2022.4</c:v>
                      </c:pt>
                      <c:pt idx="52">
                        <c:v>2023.1</c:v>
                      </c:pt>
                      <c:pt idx="53">
                        <c:v>2023.2</c:v>
                      </c:pt>
                      <c:pt idx="54">
                        <c:v>2023.3</c:v>
                      </c:pt>
                      <c:pt idx="55">
                        <c:v>2023.4</c:v>
                      </c:pt>
                      <c:pt idx="56">
                        <c:v>2024.1</c:v>
                      </c:pt>
                      <c:pt idx="57">
                        <c:v>2024.2</c:v>
                      </c:pt>
                      <c:pt idx="58">
                        <c:v>2024.3</c:v>
                      </c:pt>
                      <c:pt idx="59">
                        <c:v>2024.4</c:v>
                      </c:pt>
                      <c:pt idx="60">
                        <c:v>2025.1</c:v>
                      </c:pt>
                      <c:pt idx="61">
                        <c:v>2025.2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t.wykładniczy!$G$2:$G$63</c15:sqref>
                        </c15:formulaRef>
                      </c:ext>
                    </c:extLst>
                    <c:numCache>
                      <c:formatCode>#\ ##0.0</c:formatCode>
                      <c:ptCount val="62"/>
                      <c:pt idx="0">
                        <c:v>8752.9829513387376</c:v>
                      </c:pt>
                      <c:pt idx="1">
                        <c:v>10045.786482544361</c:v>
                      </c:pt>
                      <c:pt idx="2">
                        <c:v>8870.3518471600401</c:v>
                      </c:pt>
                      <c:pt idx="3">
                        <c:v>10134.5787875487</c:v>
                      </c:pt>
                      <c:pt idx="4">
                        <c:v>3049.6670455926724</c:v>
                      </c:pt>
                      <c:pt idx="5">
                        <c:v>5542.2163626930342</c:v>
                      </c:pt>
                      <c:pt idx="6">
                        <c:v>5161.6264797686672</c:v>
                      </c:pt>
                      <c:pt idx="7">
                        <c:v>4009.5971372553322</c:v>
                      </c:pt>
                      <c:pt idx="8">
                        <c:v>-1258.1719248951922</c:v>
                      </c:pt>
                      <c:pt idx="9">
                        <c:v>815.21903278394893</c:v>
                      </c:pt>
                      <c:pt idx="10">
                        <c:v>1282.8697492737265</c:v>
                      </c:pt>
                      <c:pt idx="11">
                        <c:v>1140.9799630686175</c:v>
                      </c:pt>
                      <c:pt idx="12">
                        <c:v>-3824.3505878247597</c:v>
                      </c:pt>
                      <c:pt idx="13">
                        <c:v>-938.7221658882263</c:v>
                      </c:pt>
                      <c:pt idx="14">
                        <c:v>-17.535034093067225</c:v>
                      </c:pt>
                      <c:pt idx="15">
                        <c:v>-419.58945590091753</c:v>
                      </c:pt>
                      <c:pt idx="16">
                        <c:v>-4702.385695264682</c:v>
                      </c:pt>
                      <c:pt idx="17">
                        <c:v>-2269.4240166294694</c:v>
                      </c:pt>
                      <c:pt idx="18">
                        <c:v>-766.50468493355584</c:v>
                      </c:pt>
                      <c:pt idx="19">
                        <c:v>-1120.9279656090366</c:v>
                      </c:pt>
                      <c:pt idx="20">
                        <c:v>-4977.0941245831564</c:v>
                      </c:pt>
                      <c:pt idx="21">
                        <c:v>-2593.0034282789711</c:v>
                      </c:pt>
                      <c:pt idx="22">
                        <c:v>-1785.1561436163174</c:v>
                      </c:pt>
                      <c:pt idx="23">
                        <c:v>-1306.8525380127758</c:v>
                      </c:pt>
                      <c:pt idx="24">
                        <c:v>-6319.892879384548</c:v>
                      </c:pt>
                      <c:pt idx="25">
                        <c:v>-3695.1774361474527</c:v>
                      </c:pt>
                      <c:pt idx="26">
                        <c:v>-1976.806477217855</c:v>
                      </c:pt>
                      <c:pt idx="27">
                        <c:v>-2672.780272013355</c:v>
                      </c:pt>
                      <c:pt idx="28">
                        <c:v>-5867.1990904541744</c:v>
                      </c:pt>
                      <c:pt idx="29">
                        <c:v>-3416.4632029637578</c:v>
                      </c:pt>
                      <c:pt idx="30">
                        <c:v>-743.37288046978938</c:v>
                      </c:pt>
                      <c:pt idx="31">
                        <c:v>-3117.6283944051829</c:v>
                      </c:pt>
                      <c:pt idx="32">
                        <c:v>-6128.6300167089648</c:v>
                      </c:pt>
                      <c:pt idx="33">
                        <c:v>-3071.3780198272507</c:v>
                      </c:pt>
                      <c:pt idx="34">
                        <c:v>-610.4726767142638</c:v>
                      </c:pt>
                      <c:pt idx="35">
                        <c:v>-2737.6142608329537</c:v>
                      </c:pt>
                      <c:pt idx="36">
                        <c:v>-5930.4030461564544</c:v>
                      </c:pt>
                      <c:pt idx="37">
                        <c:v>-2162.4393071686427</c:v>
                      </c:pt>
                      <c:pt idx="38">
                        <c:v>755.076681134713</c:v>
                      </c:pt>
                      <c:pt idx="39">
                        <c:v>-2378.0553567548923</c:v>
                      </c:pt>
                      <c:pt idx="40">
                        <c:v>-6527.6356968597029</c:v>
                      </c:pt>
                      <c:pt idx="41">
                        <c:v>-8536.2646157166819</c:v>
                      </c:pt>
                      <c:pt idx="42">
                        <c:v>-3944.4423903784991</c:v>
                      </c:pt>
                      <c:pt idx="43">
                        <c:v>-5478.6692984142283</c:v>
                      </c:pt>
                      <c:pt idx="44">
                        <c:v>-7630.8456179107307</c:v>
                      </c:pt>
                      <c:pt idx="45">
                        <c:v>-4195.8716274733597</c:v>
                      </c:pt>
                      <c:pt idx="46">
                        <c:v>733.15239377304533</c:v>
                      </c:pt>
                      <c:pt idx="47">
                        <c:v>-898.77383381687105</c:v>
                      </c:pt>
                      <c:pt idx="48">
                        <c:v>-3007.1505904098813</c:v>
                      </c:pt>
                      <c:pt idx="49">
                        <c:v>1316.3218433048169</c:v>
                      </c:pt>
                      <c:pt idx="50">
                        <c:v>6758.143186114532</c:v>
                      </c:pt>
                      <c:pt idx="51">
                        <c:v>4039.6131562824521</c:v>
                      </c:pt>
                      <c:pt idx="52">
                        <c:v>378.13147154616308</c:v>
                      </c:pt>
                      <c:pt idx="53">
                        <c:v>4645.4978491170041</c:v>
                      </c:pt>
                      <c:pt idx="54">
                        <c:v>9506.2120056790154</c:v>
                      </c:pt>
                      <c:pt idx="55">
                        <c:v>6392.7736573879229</c:v>
                      </c:pt>
                      <c:pt idx="56">
                        <c:v>1799.1825198701918</c:v>
                      </c:pt>
                      <c:pt idx="57">
                        <c:v>6816.5383082220069</c:v>
                      </c:pt>
                      <c:pt idx="58">
                        <c:v>11803.140737008216</c:v>
                      </c:pt>
                      <c:pt idx="59">
                        <c:v>8582.5895202616666</c:v>
                      </c:pt>
                      <c:pt idx="60">
                        <c:v>3471.6843714817296</c:v>
                      </c:pt>
                      <c:pt idx="61">
                        <c:v>9197.0250036336074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84A-4AC5-8CE0-22C5280834C1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t.wykładniczy!$H$1</c15:sqref>
                        </c15:formulaRef>
                      </c:ext>
                    </c:extLst>
                    <c:strCache>
                      <c:ptCount val="1"/>
                      <c:pt idx="0">
                        <c:v>(gva-trend)^2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t.wykładniczy!$A$2:$A$63</c15:sqref>
                        </c15:formulaRef>
                      </c:ext>
                    </c:extLst>
                    <c:numCache>
                      <c:formatCode>General</c:formatCode>
                      <c:ptCount val="62"/>
                      <c:pt idx="0">
                        <c:v>2010.1</c:v>
                      </c:pt>
                      <c:pt idx="1">
                        <c:v>2010.2</c:v>
                      </c:pt>
                      <c:pt idx="2">
                        <c:v>2010.3</c:v>
                      </c:pt>
                      <c:pt idx="3">
                        <c:v>2010.4</c:v>
                      </c:pt>
                      <c:pt idx="4">
                        <c:v>2011.1</c:v>
                      </c:pt>
                      <c:pt idx="5">
                        <c:v>2011.2</c:v>
                      </c:pt>
                      <c:pt idx="6">
                        <c:v>2011.3</c:v>
                      </c:pt>
                      <c:pt idx="7">
                        <c:v>2011.4</c:v>
                      </c:pt>
                      <c:pt idx="8">
                        <c:v>2012.1</c:v>
                      </c:pt>
                      <c:pt idx="9">
                        <c:v>2012.2</c:v>
                      </c:pt>
                      <c:pt idx="10">
                        <c:v>2012.3</c:v>
                      </c:pt>
                      <c:pt idx="11">
                        <c:v>2012.4</c:v>
                      </c:pt>
                      <c:pt idx="12">
                        <c:v>2013.1</c:v>
                      </c:pt>
                      <c:pt idx="13">
                        <c:v>2013.2</c:v>
                      </c:pt>
                      <c:pt idx="14">
                        <c:v>2013.3</c:v>
                      </c:pt>
                      <c:pt idx="15">
                        <c:v>2013.4</c:v>
                      </c:pt>
                      <c:pt idx="16">
                        <c:v>2014.1</c:v>
                      </c:pt>
                      <c:pt idx="17">
                        <c:v>2014.2</c:v>
                      </c:pt>
                      <c:pt idx="18">
                        <c:v>2014.3</c:v>
                      </c:pt>
                      <c:pt idx="19">
                        <c:v>2014.4</c:v>
                      </c:pt>
                      <c:pt idx="20">
                        <c:v>2015.1</c:v>
                      </c:pt>
                      <c:pt idx="21">
                        <c:v>2015.2</c:v>
                      </c:pt>
                      <c:pt idx="22">
                        <c:v>2015.3</c:v>
                      </c:pt>
                      <c:pt idx="23">
                        <c:v>2015.4</c:v>
                      </c:pt>
                      <c:pt idx="24">
                        <c:v>2016.1</c:v>
                      </c:pt>
                      <c:pt idx="25">
                        <c:v>2016.2</c:v>
                      </c:pt>
                      <c:pt idx="26">
                        <c:v>2016.3</c:v>
                      </c:pt>
                      <c:pt idx="27">
                        <c:v>2016.4</c:v>
                      </c:pt>
                      <c:pt idx="28">
                        <c:v>2017.1</c:v>
                      </c:pt>
                      <c:pt idx="29">
                        <c:v>2017.2</c:v>
                      </c:pt>
                      <c:pt idx="30">
                        <c:v>2017.3</c:v>
                      </c:pt>
                      <c:pt idx="31">
                        <c:v>2017.4</c:v>
                      </c:pt>
                      <c:pt idx="32">
                        <c:v>2018.1</c:v>
                      </c:pt>
                      <c:pt idx="33">
                        <c:v>2018.2</c:v>
                      </c:pt>
                      <c:pt idx="34">
                        <c:v>2018.3</c:v>
                      </c:pt>
                      <c:pt idx="35">
                        <c:v>2018.4</c:v>
                      </c:pt>
                      <c:pt idx="36">
                        <c:v>2019.1</c:v>
                      </c:pt>
                      <c:pt idx="37">
                        <c:v>2019.2</c:v>
                      </c:pt>
                      <c:pt idx="38">
                        <c:v>2019.3</c:v>
                      </c:pt>
                      <c:pt idx="39">
                        <c:v>2019.4</c:v>
                      </c:pt>
                      <c:pt idx="40">
                        <c:v>2020.1</c:v>
                      </c:pt>
                      <c:pt idx="41">
                        <c:v>2020.2</c:v>
                      </c:pt>
                      <c:pt idx="42">
                        <c:v>2020.3</c:v>
                      </c:pt>
                      <c:pt idx="43">
                        <c:v>2020.4</c:v>
                      </c:pt>
                      <c:pt idx="44">
                        <c:v>2021.1</c:v>
                      </c:pt>
                      <c:pt idx="45">
                        <c:v>2021.2</c:v>
                      </c:pt>
                      <c:pt idx="46">
                        <c:v>2021.3</c:v>
                      </c:pt>
                      <c:pt idx="47">
                        <c:v>2021.4</c:v>
                      </c:pt>
                      <c:pt idx="48">
                        <c:v>2022.1</c:v>
                      </c:pt>
                      <c:pt idx="49">
                        <c:v>2022.2</c:v>
                      </c:pt>
                      <c:pt idx="50">
                        <c:v>2022.3</c:v>
                      </c:pt>
                      <c:pt idx="51">
                        <c:v>2022.4</c:v>
                      </c:pt>
                      <c:pt idx="52">
                        <c:v>2023.1</c:v>
                      </c:pt>
                      <c:pt idx="53">
                        <c:v>2023.2</c:v>
                      </c:pt>
                      <c:pt idx="54">
                        <c:v>2023.3</c:v>
                      </c:pt>
                      <c:pt idx="55">
                        <c:v>2023.4</c:v>
                      </c:pt>
                      <c:pt idx="56">
                        <c:v>2024.1</c:v>
                      </c:pt>
                      <c:pt idx="57">
                        <c:v>2024.2</c:v>
                      </c:pt>
                      <c:pt idx="58">
                        <c:v>2024.3</c:v>
                      </c:pt>
                      <c:pt idx="59">
                        <c:v>2024.4</c:v>
                      </c:pt>
                      <c:pt idx="60">
                        <c:v>2025.1</c:v>
                      </c:pt>
                      <c:pt idx="61">
                        <c:v>2025.2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t.wykładniczy!$H$2:$H$63</c15:sqref>
                        </c15:formulaRef>
                      </c:ext>
                    </c:extLst>
                    <c:numCache>
                      <c:formatCode>#\ ##0.0</c:formatCode>
                      <c:ptCount val="62"/>
                      <c:pt idx="0">
                        <c:v>76614710.546426594</c:v>
                      </c:pt>
                      <c:pt idx="1">
                        <c:v>100917826.052871</c:v>
                      </c:pt>
                      <c:pt idx="2">
                        <c:v>78683141.892415538</c:v>
                      </c:pt>
                      <c:pt idx="3">
                        <c:v>102709687.20103209</c:v>
                      </c:pt>
                      <c:pt idx="4">
                        <c:v>9300469.0889739394</c:v>
                      </c:pt>
                      <c:pt idx="5">
                        <c:v>30716162.210902404</c:v>
                      </c:pt>
                      <c:pt idx="6">
                        <c:v>26642387.916649085</c:v>
                      </c:pt>
                      <c:pt idx="7">
                        <c:v>16076869.203086155</c:v>
                      </c:pt>
                      <c:pt idx="8">
                        <c:v>1582996.5925944732</c:v>
                      </c:pt>
                      <c:pt idx="9">
                        <c:v>664582.07141319721</c:v>
                      </c:pt>
                      <c:pt idx="10">
                        <c:v>1645754.7936016337</c:v>
                      </c:pt>
                      <c:pt idx="11">
                        <c:v>1301835.2761240639</c:v>
                      </c:pt>
                      <c:pt idx="12">
                        <c:v>14625657.418595586</c:v>
                      </c:pt>
                      <c:pt idx="13">
                        <c:v>881199.30472988263</c:v>
                      </c:pt>
                      <c:pt idx="14">
                        <c:v>307.47742064502989</c:v>
                      </c:pt>
                      <c:pt idx="15">
                        <c:v>176055.311503228</c:v>
                      </c:pt>
                      <c:pt idx="16">
                        <c:v>22112431.227029908</c:v>
                      </c:pt>
                      <c:pt idx="17">
                        <c:v>5150285.3672546344</c:v>
                      </c:pt>
                      <c:pt idx="18">
                        <c:v>587529.43202508974</c:v>
                      </c:pt>
                      <c:pt idx="19">
                        <c:v>1256479.5040844136</c:v>
                      </c:pt>
                      <c:pt idx="20">
                        <c:v>24771465.924960177</c:v>
                      </c:pt>
                      <c:pt idx="21">
                        <c:v>6723666.7790664975</c:v>
                      </c:pt>
                      <c:pt idx="22">
                        <c:v>3186782.4570910819</c:v>
                      </c:pt>
                      <c:pt idx="23">
                        <c:v>1707863.5561104335</c:v>
                      </c:pt>
                      <c:pt idx="24">
                        <c:v>39941046.006895512</c:v>
                      </c:pt>
                      <c:pt idx="25">
                        <c:v>13654336.284613261</c:v>
                      </c:pt>
                      <c:pt idx="26">
                        <c:v>3907763.8483704659</c:v>
                      </c:pt>
                      <c:pt idx="27">
                        <c:v>7143754.382463784</c:v>
                      </c:pt>
                      <c:pt idx="28">
                        <c:v>34424025.167026289</c:v>
                      </c:pt>
                      <c:pt idx="29">
                        <c:v>11672220.817205379</c:v>
                      </c:pt>
                      <c:pt idx="30">
                        <c:v>552603.23941795179</c:v>
                      </c:pt>
                      <c:pt idx="31">
                        <c:v>9719606.8056014385</c:v>
                      </c:pt>
                      <c:pt idx="32">
                        <c:v>37560105.881706126</c:v>
                      </c:pt>
                      <c:pt idx="33">
                        <c:v>9433362.9406779632</c:v>
                      </c:pt>
                      <c:pt idx="34">
                        <c:v>372676.88901467802</c:v>
                      </c:pt>
                      <c:pt idx="35">
                        <c:v>7494531.8411159599</c:v>
                      </c:pt>
                      <c:pt idx="36">
                        <c:v>35169680.289861754</c:v>
                      </c:pt>
                      <c:pt idx="37">
                        <c:v>4676143.7571879998</c:v>
                      </c:pt>
                      <c:pt idx="38">
                        <c:v>570140.794393413</c:v>
                      </c:pt>
                      <c:pt idx="39">
                        <c:v>5655147.279790638</c:v>
                      </c:pt>
                      <c:pt idx="40">
                        <c:v>42610027.790917061</c:v>
                      </c:pt>
                      <c:pt idx="41">
                        <c:v>72867813.589536667</c:v>
                      </c:pt>
                      <c:pt idx="42">
                        <c:v>15558625.771014849</c:v>
                      </c:pt>
                      <c:pt idx="43">
                        <c:v>30015817.281386651</c:v>
                      </c:pt>
                      <c:pt idx="44">
                        <c:v>58229804.844387397</c:v>
                      </c:pt>
                      <c:pt idx="45">
                        <c:v>17605338.714235939</c:v>
                      </c:pt>
                      <c:pt idx="46">
                        <c:v>537512.43249514652</c:v>
                      </c:pt>
                      <c:pt idx="47">
                        <c:v>807794.40435387648</c:v>
                      </c:pt>
                      <c:pt idx="48">
                        <c:v>9042954.6734024975</c:v>
                      </c:pt>
                      <c:pt idx="49">
                        <c:v>1732703.1951613908</c:v>
                      </c:pt>
                      <c:pt idx="50">
                        <c:v>45672499.324026279</c:v>
                      </c:pt>
                      <c:pt idx="51">
                        <c:v>16318474.452410275</c:v>
                      </c:pt>
                      <c:pt idx="52">
                        <c:v>142983.40977366673</c:v>
                      </c:pt>
                      <c:pt idx="53">
                        <c:v>21580650.266150713</c:v>
                      </c:pt>
                      <c:pt idx="54">
                        <c:v>90368066.69691585</c:v>
                      </c:pt>
                      <c:pt idx="55">
                        <c:v>40867555.034592956</c:v>
                      </c:pt>
                      <c:pt idx="56">
                        <c:v>3237057.7398064528</c:v>
                      </c:pt>
                      <c:pt idx="57">
                        <c:v>46465194.507458143</c:v>
                      </c:pt>
                      <c:pt idx="58">
                        <c:v>139314131.25762287</c:v>
                      </c:pt>
                      <c:pt idx="59">
                        <c:v>73660842.87330538</c:v>
                      </c:pt>
                      <c:pt idx="60">
                        <c:v>12052592.375190493</c:v>
                      </c:pt>
                      <c:pt idx="61">
                        <c:v>84585268.917461753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584A-4AC5-8CE0-22C5280834C1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t.wykładniczy!$I$1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t.wykładniczy!$A$2:$A$63</c15:sqref>
                        </c15:formulaRef>
                      </c:ext>
                    </c:extLst>
                    <c:numCache>
                      <c:formatCode>General</c:formatCode>
                      <c:ptCount val="62"/>
                      <c:pt idx="0">
                        <c:v>2010.1</c:v>
                      </c:pt>
                      <c:pt idx="1">
                        <c:v>2010.2</c:v>
                      </c:pt>
                      <c:pt idx="2">
                        <c:v>2010.3</c:v>
                      </c:pt>
                      <c:pt idx="3">
                        <c:v>2010.4</c:v>
                      </c:pt>
                      <c:pt idx="4">
                        <c:v>2011.1</c:v>
                      </c:pt>
                      <c:pt idx="5">
                        <c:v>2011.2</c:v>
                      </c:pt>
                      <c:pt idx="6">
                        <c:v>2011.3</c:v>
                      </c:pt>
                      <c:pt idx="7">
                        <c:v>2011.4</c:v>
                      </c:pt>
                      <c:pt idx="8">
                        <c:v>2012.1</c:v>
                      </c:pt>
                      <c:pt idx="9">
                        <c:v>2012.2</c:v>
                      </c:pt>
                      <c:pt idx="10">
                        <c:v>2012.3</c:v>
                      </c:pt>
                      <c:pt idx="11">
                        <c:v>2012.4</c:v>
                      </c:pt>
                      <c:pt idx="12">
                        <c:v>2013.1</c:v>
                      </c:pt>
                      <c:pt idx="13">
                        <c:v>2013.2</c:v>
                      </c:pt>
                      <c:pt idx="14">
                        <c:v>2013.3</c:v>
                      </c:pt>
                      <c:pt idx="15">
                        <c:v>2013.4</c:v>
                      </c:pt>
                      <c:pt idx="16">
                        <c:v>2014.1</c:v>
                      </c:pt>
                      <c:pt idx="17">
                        <c:v>2014.2</c:v>
                      </c:pt>
                      <c:pt idx="18">
                        <c:v>2014.3</c:v>
                      </c:pt>
                      <c:pt idx="19">
                        <c:v>2014.4</c:v>
                      </c:pt>
                      <c:pt idx="20">
                        <c:v>2015.1</c:v>
                      </c:pt>
                      <c:pt idx="21">
                        <c:v>2015.2</c:v>
                      </c:pt>
                      <c:pt idx="22">
                        <c:v>2015.3</c:v>
                      </c:pt>
                      <c:pt idx="23">
                        <c:v>2015.4</c:v>
                      </c:pt>
                      <c:pt idx="24">
                        <c:v>2016.1</c:v>
                      </c:pt>
                      <c:pt idx="25">
                        <c:v>2016.2</c:v>
                      </c:pt>
                      <c:pt idx="26">
                        <c:v>2016.3</c:v>
                      </c:pt>
                      <c:pt idx="27">
                        <c:v>2016.4</c:v>
                      </c:pt>
                      <c:pt idx="28">
                        <c:v>2017.1</c:v>
                      </c:pt>
                      <c:pt idx="29">
                        <c:v>2017.2</c:v>
                      </c:pt>
                      <c:pt idx="30">
                        <c:v>2017.3</c:v>
                      </c:pt>
                      <c:pt idx="31">
                        <c:v>2017.4</c:v>
                      </c:pt>
                      <c:pt idx="32">
                        <c:v>2018.1</c:v>
                      </c:pt>
                      <c:pt idx="33">
                        <c:v>2018.2</c:v>
                      </c:pt>
                      <c:pt idx="34">
                        <c:v>2018.3</c:v>
                      </c:pt>
                      <c:pt idx="35">
                        <c:v>2018.4</c:v>
                      </c:pt>
                      <c:pt idx="36">
                        <c:v>2019.1</c:v>
                      </c:pt>
                      <c:pt idx="37">
                        <c:v>2019.2</c:v>
                      </c:pt>
                      <c:pt idx="38">
                        <c:v>2019.3</c:v>
                      </c:pt>
                      <c:pt idx="39">
                        <c:v>2019.4</c:v>
                      </c:pt>
                      <c:pt idx="40">
                        <c:v>2020.1</c:v>
                      </c:pt>
                      <c:pt idx="41">
                        <c:v>2020.2</c:v>
                      </c:pt>
                      <c:pt idx="42">
                        <c:v>2020.3</c:v>
                      </c:pt>
                      <c:pt idx="43">
                        <c:v>2020.4</c:v>
                      </c:pt>
                      <c:pt idx="44">
                        <c:v>2021.1</c:v>
                      </c:pt>
                      <c:pt idx="45">
                        <c:v>2021.2</c:v>
                      </c:pt>
                      <c:pt idx="46">
                        <c:v>2021.3</c:v>
                      </c:pt>
                      <c:pt idx="47">
                        <c:v>2021.4</c:v>
                      </c:pt>
                      <c:pt idx="48">
                        <c:v>2022.1</c:v>
                      </c:pt>
                      <c:pt idx="49">
                        <c:v>2022.2</c:v>
                      </c:pt>
                      <c:pt idx="50">
                        <c:v>2022.3</c:v>
                      </c:pt>
                      <c:pt idx="51">
                        <c:v>2022.4</c:v>
                      </c:pt>
                      <c:pt idx="52">
                        <c:v>2023.1</c:v>
                      </c:pt>
                      <c:pt idx="53">
                        <c:v>2023.2</c:v>
                      </c:pt>
                      <c:pt idx="54">
                        <c:v>2023.3</c:v>
                      </c:pt>
                      <c:pt idx="55">
                        <c:v>2023.4</c:v>
                      </c:pt>
                      <c:pt idx="56">
                        <c:v>2024.1</c:v>
                      </c:pt>
                      <c:pt idx="57">
                        <c:v>2024.2</c:v>
                      </c:pt>
                      <c:pt idx="58">
                        <c:v>2024.3</c:v>
                      </c:pt>
                      <c:pt idx="59">
                        <c:v>2024.4</c:v>
                      </c:pt>
                      <c:pt idx="60">
                        <c:v>2025.1</c:v>
                      </c:pt>
                      <c:pt idx="61">
                        <c:v>2025.2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t.wykładniczy!$I$2:$I$63</c15:sqref>
                        </c15:formulaRef>
                      </c:ext>
                    </c:extLst>
                    <c:numCache>
                      <c:formatCode>#\ ##0.0</c:formatCode>
                      <c:ptCount val="62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584A-4AC5-8CE0-22C5280834C1}"/>
                  </c:ext>
                </c:extLst>
              </c15:ser>
            </c15:filteredLineSeries>
          </c:ext>
        </c:extLst>
      </c:lineChart>
      <c:catAx>
        <c:axId val="818987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18985855"/>
        <c:crosses val="autoZero"/>
        <c:auto val="0"/>
        <c:lblAlgn val="ctr"/>
        <c:lblOffset val="500"/>
        <c:tickLblSkip val="1"/>
        <c:noMultiLvlLbl val="0"/>
      </c:catAx>
      <c:valAx>
        <c:axId val="81898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18987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4" Type="http://schemas.openxmlformats.org/officeDocument/2006/relationships/image" Target="../media/image10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Relationship Id="rId6" Type="http://schemas.openxmlformats.org/officeDocument/2006/relationships/image" Target="../media/image15.png"/><Relationship Id="rId5" Type="http://schemas.openxmlformats.org/officeDocument/2006/relationships/image" Target="../media/image14.pn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228600</xdr:colOff>
      <xdr:row>9</xdr:row>
      <xdr:rowOff>171450</xdr:rowOff>
    </xdr:from>
    <xdr:to>
      <xdr:col>20</xdr:col>
      <xdr:colOff>434340</xdr:colOff>
      <xdr:row>37</xdr:row>
      <xdr:rowOff>137160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54EE9F85-9F06-4F5C-99CD-0E04EB5ABA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182880</xdr:colOff>
      <xdr:row>9</xdr:row>
      <xdr:rowOff>148590</xdr:rowOff>
    </xdr:from>
    <xdr:to>
      <xdr:col>20</xdr:col>
      <xdr:colOff>30480</xdr:colOff>
      <xdr:row>33</xdr:row>
      <xdr:rowOff>22860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24D5B6EF-E709-4957-8237-5536D77E35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76199</xdr:colOff>
      <xdr:row>9</xdr:row>
      <xdr:rowOff>140968</xdr:rowOff>
    </xdr:from>
    <xdr:to>
      <xdr:col>40</xdr:col>
      <xdr:colOff>439271</xdr:colOff>
      <xdr:row>39</xdr:row>
      <xdr:rowOff>152399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80607B86-54ED-3A09-017D-59DEC3B6D8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129988</xdr:colOff>
      <xdr:row>8</xdr:row>
      <xdr:rowOff>188261</xdr:rowOff>
    </xdr:from>
    <xdr:to>
      <xdr:col>37</xdr:col>
      <xdr:colOff>143435</xdr:colOff>
      <xdr:row>40</xdr:row>
      <xdr:rowOff>134471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A3AD2252-FA2B-73EF-3B2D-2E67C85D92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133002</xdr:colOff>
      <xdr:row>7</xdr:row>
      <xdr:rowOff>172836</xdr:rowOff>
    </xdr:from>
    <xdr:to>
      <xdr:col>29</xdr:col>
      <xdr:colOff>574270</xdr:colOff>
      <xdr:row>41</xdr:row>
      <xdr:rowOff>22860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2FFAFE0E-9921-1F95-5E76-421EF345E5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76199</xdr:colOff>
      <xdr:row>9</xdr:row>
      <xdr:rowOff>140968</xdr:rowOff>
    </xdr:from>
    <xdr:to>
      <xdr:col>46</xdr:col>
      <xdr:colOff>143436</xdr:colOff>
      <xdr:row>40</xdr:row>
      <xdr:rowOff>89647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7EB8F80D-27E1-4D91-B649-62C853E401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76198</xdr:colOff>
      <xdr:row>9</xdr:row>
      <xdr:rowOff>140968</xdr:rowOff>
    </xdr:from>
    <xdr:to>
      <xdr:col>46</xdr:col>
      <xdr:colOff>116541</xdr:colOff>
      <xdr:row>42</xdr:row>
      <xdr:rowOff>98612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60B2B76E-C820-4CDA-B13C-D698710F4E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248535</xdr:colOff>
      <xdr:row>23</xdr:row>
      <xdr:rowOff>82488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CF981EEA-C4A7-8081-4AFC-F2E3AB5352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82880"/>
          <a:ext cx="6344535" cy="4105848"/>
        </a:xfrm>
        <a:prstGeom prst="rect">
          <a:avLst/>
        </a:prstGeom>
      </xdr:spPr>
    </xdr:pic>
    <xdr:clientData/>
  </xdr:twoCellAnchor>
  <xdr:twoCellAnchor editAs="oneCell">
    <xdr:from>
      <xdr:col>11</xdr:col>
      <xdr:colOff>419100</xdr:colOff>
      <xdr:row>0</xdr:row>
      <xdr:rowOff>144780</xdr:rowOff>
    </xdr:from>
    <xdr:to>
      <xdr:col>22</xdr:col>
      <xdr:colOff>162825</xdr:colOff>
      <xdr:row>25</xdr:row>
      <xdr:rowOff>126365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D992EC05-427E-3DDB-155C-2B6B12F5C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24700" y="144780"/>
          <a:ext cx="6449325" cy="4553585"/>
        </a:xfrm>
        <a:prstGeom prst="rect">
          <a:avLst/>
        </a:prstGeom>
      </xdr:spPr>
    </xdr:pic>
    <xdr:clientData/>
  </xdr:twoCellAnchor>
  <xdr:twoCellAnchor editAs="oneCell">
    <xdr:from>
      <xdr:col>0</xdr:col>
      <xdr:colOff>350520</xdr:colOff>
      <xdr:row>23</xdr:row>
      <xdr:rowOff>121920</xdr:rowOff>
    </xdr:from>
    <xdr:to>
      <xdr:col>11</xdr:col>
      <xdr:colOff>256193</xdr:colOff>
      <xdr:row>53</xdr:row>
      <xdr:rowOff>113159</xdr:rowOff>
    </xdr:to>
    <xdr:pic>
      <xdr:nvPicPr>
        <xdr:cNvPr id="6" name="Obraz 5">
          <a:extLst>
            <a:ext uri="{FF2B5EF4-FFF2-40B4-BE49-F238E27FC236}">
              <a16:creationId xmlns:a16="http://schemas.microsoft.com/office/drawing/2014/main" id="{45100F6C-1684-3EB8-B157-7FF22C4EFC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0520" y="4328160"/>
          <a:ext cx="6611273" cy="5477639"/>
        </a:xfrm>
        <a:prstGeom prst="rect">
          <a:avLst/>
        </a:prstGeom>
      </xdr:spPr>
    </xdr:pic>
    <xdr:clientData/>
  </xdr:twoCellAnchor>
  <xdr:twoCellAnchor editAs="oneCell">
    <xdr:from>
      <xdr:col>0</xdr:col>
      <xdr:colOff>434340</xdr:colOff>
      <xdr:row>64</xdr:row>
      <xdr:rowOff>175260</xdr:rowOff>
    </xdr:from>
    <xdr:to>
      <xdr:col>11</xdr:col>
      <xdr:colOff>92328</xdr:colOff>
      <xdr:row>90</xdr:row>
      <xdr:rowOff>107334</xdr:rowOff>
    </xdr:to>
    <xdr:pic>
      <xdr:nvPicPr>
        <xdr:cNvPr id="8" name="Obraz 7">
          <a:extLst>
            <a:ext uri="{FF2B5EF4-FFF2-40B4-BE49-F238E27FC236}">
              <a16:creationId xmlns:a16="http://schemas.microsoft.com/office/drawing/2014/main" id="{5CDE6BC4-A548-C5C9-4995-15A34A130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34340" y="11879580"/>
          <a:ext cx="6363588" cy="4686954"/>
        </a:xfrm>
        <a:prstGeom prst="rect">
          <a:avLst/>
        </a:prstGeom>
      </xdr:spPr>
    </xdr:pic>
    <xdr:clientData/>
  </xdr:twoCellAnchor>
  <xdr:twoCellAnchor editAs="oneCell">
    <xdr:from>
      <xdr:col>11</xdr:col>
      <xdr:colOff>205740</xdr:colOff>
      <xdr:row>65</xdr:row>
      <xdr:rowOff>22860</xdr:rowOff>
    </xdr:from>
    <xdr:to>
      <xdr:col>21</xdr:col>
      <xdr:colOff>587644</xdr:colOff>
      <xdr:row>89</xdr:row>
      <xdr:rowOff>149220</xdr:rowOff>
    </xdr:to>
    <xdr:pic>
      <xdr:nvPicPr>
        <xdr:cNvPr id="9" name="Obraz 8">
          <a:extLst>
            <a:ext uri="{FF2B5EF4-FFF2-40B4-BE49-F238E27FC236}">
              <a16:creationId xmlns:a16="http://schemas.microsoft.com/office/drawing/2014/main" id="{54741BBC-B454-5245-8B48-F517E6A6E9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11340" y="11910060"/>
          <a:ext cx="6477904" cy="4515480"/>
        </a:xfrm>
        <a:prstGeom prst="rect">
          <a:avLst/>
        </a:prstGeom>
      </xdr:spPr>
    </xdr:pic>
    <xdr:clientData/>
  </xdr:twoCellAnchor>
  <xdr:twoCellAnchor editAs="oneCell">
    <xdr:from>
      <xdr:col>0</xdr:col>
      <xdr:colOff>297180</xdr:colOff>
      <xdr:row>91</xdr:row>
      <xdr:rowOff>15240</xdr:rowOff>
    </xdr:from>
    <xdr:to>
      <xdr:col>11</xdr:col>
      <xdr:colOff>21852</xdr:colOff>
      <xdr:row>115</xdr:row>
      <xdr:rowOff>132074</xdr:rowOff>
    </xdr:to>
    <xdr:pic>
      <xdr:nvPicPr>
        <xdr:cNvPr id="10" name="Obraz 9">
          <a:extLst>
            <a:ext uri="{FF2B5EF4-FFF2-40B4-BE49-F238E27FC236}">
              <a16:creationId xmlns:a16="http://schemas.microsoft.com/office/drawing/2014/main" id="{E8D09A04-05C1-E3D2-137B-8D8E36B87E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97180" y="16657320"/>
          <a:ext cx="6430272" cy="450595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213360</xdr:colOff>
      <xdr:row>25</xdr:row>
      <xdr:rowOff>56458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E939F651-CDF4-E931-ABD3-EA1517EFAA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82880"/>
          <a:ext cx="6309360" cy="4445578"/>
        </a:xfrm>
        <a:prstGeom prst="rect">
          <a:avLst/>
        </a:prstGeom>
      </xdr:spPr>
    </xdr:pic>
    <xdr:clientData/>
  </xdr:twoCellAnchor>
  <xdr:twoCellAnchor editAs="oneCell">
    <xdr:from>
      <xdr:col>0</xdr:col>
      <xdr:colOff>573741</xdr:colOff>
      <xdr:row>25</xdr:row>
      <xdr:rowOff>143435</xdr:rowOff>
    </xdr:from>
    <xdr:to>
      <xdr:col>11</xdr:col>
      <xdr:colOff>152400</xdr:colOff>
      <xdr:row>59</xdr:row>
      <xdr:rowOff>132150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4D1B9894-A8E3-BF81-21EA-60E6EF26F9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3741" y="4715435"/>
          <a:ext cx="6284259" cy="620663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61</xdr:row>
      <xdr:rowOff>1</xdr:rowOff>
    </xdr:from>
    <xdr:to>
      <xdr:col>11</xdr:col>
      <xdr:colOff>137160</xdr:colOff>
      <xdr:row>93</xdr:row>
      <xdr:rowOff>179351</xdr:rowOff>
    </xdr:to>
    <xdr:pic>
      <xdr:nvPicPr>
        <xdr:cNvPr id="6" name="Obraz 5">
          <a:extLst>
            <a:ext uri="{FF2B5EF4-FFF2-40B4-BE49-F238E27FC236}">
              <a16:creationId xmlns:a16="http://schemas.microsoft.com/office/drawing/2014/main" id="{BE8F9B50-20F0-83C6-814F-442C55FC0F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11155681"/>
          <a:ext cx="6233160" cy="6031510"/>
        </a:xfrm>
        <a:prstGeom prst="rect">
          <a:avLst/>
        </a:prstGeom>
      </xdr:spPr>
    </xdr:pic>
    <xdr:clientData/>
  </xdr:twoCellAnchor>
  <xdr:twoCellAnchor editAs="oneCell">
    <xdr:from>
      <xdr:col>1</xdr:col>
      <xdr:colOff>20619</xdr:colOff>
      <xdr:row>94</xdr:row>
      <xdr:rowOff>15688</xdr:rowOff>
    </xdr:from>
    <xdr:to>
      <xdr:col>11</xdr:col>
      <xdr:colOff>95593</xdr:colOff>
      <xdr:row>131</xdr:row>
      <xdr:rowOff>0</xdr:rowOff>
    </xdr:to>
    <xdr:pic>
      <xdr:nvPicPr>
        <xdr:cNvPr id="7" name="Obraz 6">
          <a:extLst>
            <a:ext uri="{FF2B5EF4-FFF2-40B4-BE49-F238E27FC236}">
              <a16:creationId xmlns:a16="http://schemas.microsoft.com/office/drawing/2014/main" id="{E827D198-891C-CF54-7A42-2914B2AD5E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30219" y="17206408"/>
          <a:ext cx="6170974" cy="675087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281940</xdr:colOff>
      <xdr:row>116</xdr:row>
      <xdr:rowOff>121919</xdr:rowOff>
    </xdr:from>
    <xdr:to>
      <xdr:col>10</xdr:col>
      <xdr:colOff>411480</xdr:colOff>
      <xdr:row>148</xdr:row>
      <xdr:rowOff>179376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CC20A638-CEA9-EE4F-A69F-B9C3F219A3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940" y="21335999"/>
          <a:ext cx="6225540" cy="5909617"/>
        </a:xfrm>
        <a:prstGeom prst="rect">
          <a:avLst/>
        </a:prstGeom>
      </xdr:spPr>
    </xdr:pic>
    <xdr:clientData/>
  </xdr:twoCellAnchor>
  <xdr:twoCellAnchor editAs="oneCell">
    <xdr:from>
      <xdr:col>0</xdr:col>
      <xdr:colOff>220980</xdr:colOff>
      <xdr:row>149</xdr:row>
      <xdr:rowOff>47011</xdr:rowOff>
    </xdr:from>
    <xdr:to>
      <xdr:col>10</xdr:col>
      <xdr:colOff>449579</xdr:colOff>
      <xdr:row>171</xdr:row>
      <xdr:rowOff>60960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402C6248-447C-3EF1-9B20-BEC095DA39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b="9266"/>
        <a:stretch>
          <a:fillRect/>
        </a:stretch>
      </xdr:blipFill>
      <xdr:spPr>
        <a:xfrm>
          <a:off x="220980" y="27296131"/>
          <a:ext cx="6324599" cy="4037309"/>
        </a:xfrm>
        <a:prstGeom prst="rect">
          <a:avLst/>
        </a:prstGeom>
      </xdr:spPr>
    </xdr:pic>
    <xdr:clientData/>
  </xdr:twoCellAnchor>
  <xdr:twoCellAnchor editAs="oneCell">
    <xdr:from>
      <xdr:col>11</xdr:col>
      <xdr:colOff>83820</xdr:colOff>
      <xdr:row>137</xdr:row>
      <xdr:rowOff>160020</xdr:rowOff>
    </xdr:from>
    <xdr:to>
      <xdr:col>21</xdr:col>
      <xdr:colOff>46566</xdr:colOff>
      <xdr:row>174</xdr:row>
      <xdr:rowOff>157154</xdr:rowOff>
    </xdr:to>
    <xdr:pic>
      <xdr:nvPicPr>
        <xdr:cNvPr id="4" name="Obraz 3">
          <a:extLst>
            <a:ext uri="{FF2B5EF4-FFF2-40B4-BE49-F238E27FC236}">
              <a16:creationId xmlns:a16="http://schemas.microsoft.com/office/drawing/2014/main" id="{8B602741-68B3-D202-BA51-74E3A34CBF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89420" y="25214580"/>
          <a:ext cx="6058746" cy="6763694"/>
        </a:xfrm>
        <a:prstGeom prst="rect">
          <a:avLst/>
        </a:prstGeom>
      </xdr:spPr>
    </xdr:pic>
    <xdr:clientData/>
  </xdr:twoCellAnchor>
  <xdr:twoCellAnchor editAs="oneCell">
    <xdr:from>
      <xdr:col>0</xdr:col>
      <xdr:colOff>358140</xdr:colOff>
      <xdr:row>0</xdr:row>
      <xdr:rowOff>175261</xdr:rowOff>
    </xdr:from>
    <xdr:to>
      <xdr:col>10</xdr:col>
      <xdr:colOff>508927</xdr:colOff>
      <xdr:row>33</xdr:row>
      <xdr:rowOff>68581</xdr:rowOff>
    </xdr:to>
    <xdr:pic>
      <xdr:nvPicPr>
        <xdr:cNvPr id="5" name="Obraz 4">
          <a:extLst>
            <a:ext uri="{FF2B5EF4-FFF2-40B4-BE49-F238E27FC236}">
              <a16:creationId xmlns:a16="http://schemas.microsoft.com/office/drawing/2014/main" id="{89937685-DD04-46D3-BDBA-A94D746ECC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8140" y="175261"/>
          <a:ext cx="6246787" cy="5928360"/>
        </a:xfrm>
        <a:prstGeom prst="rect">
          <a:avLst/>
        </a:prstGeom>
      </xdr:spPr>
    </xdr:pic>
    <xdr:clientData/>
  </xdr:twoCellAnchor>
  <xdr:twoCellAnchor editAs="oneCell">
    <xdr:from>
      <xdr:col>0</xdr:col>
      <xdr:colOff>342900</xdr:colOff>
      <xdr:row>35</xdr:row>
      <xdr:rowOff>91441</xdr:rowOff>
    </xdr:from>
    <xdr:to>
      <xdr:col>10</xdr:col>
      <xdr:colOff>570789</xdr:colOff>
      <xdr:row>74</xdr:row>
      <xdr:rowOff>38101</xdr:rowOff>
    </xdr:to>
    <xdr:pic>
      <xdr:nvPicPr>
        <xdr:cNvPr id="6" name="Obraz 5">
          <a:extLst>
            <a:ext uri="{FF2B5EF4-FFF2-40B4-BE49-F238E27FC236}">
              <a16:creationId xmlns:a16="http://schemas.microsoft.com/office/drawing/2014/main" id="{A42C6BB5-8C4A-9AC5-64DC-50416BD8D7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42900" y="6492241"/>
          <a:ext cx="6323889" cy="7078980"/>
        </a:xfrm>
        <a:prstGeom prst="rect">
          <a:avLst/>
        </a:prstGeom>
      </xdr:spPr>
    </xdr:pic>
    <xdr:clientData/>
  </xdr:twoCellAnchor>
  <xdr:twoCellAnchor editAs="oneCell">
    <xdr:from>
      <xdr:col>0</xdr:col>
      <xdr:colOff>335280</xdr:colOff>
      <xdr:row>74</xdr:row>
      <xdr:rowOff>30480</xdr:rowOff>
    </xdr:from>
    <xdr:to>
      <xdr:col>11</xdr:col>
      <xdr:colOff>59952</xdr:colOff>
      <xdr:row>115</xdr:row>
      <xdr:rowOff>10569</xdr:rowOff>
    </xdr:to>
    <xdr:pic>
      <xdr:nvPicPr>
        <xdr:cNvPr id="7" name="Obraz 6">
          <a:extLst>
            <a:ext uri="{FF2B5EF4-FFF2-40B4-BE49-F238E27FC236}">
              <a16:creationId xmlns:a16="http://schemas.microsoft.com/office/drawing/2014/main" id="{D5570B62-1C4C-2E07-001E-5649728C6A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35280" y="13563600"/>
          <a:ext cx="6430272" cy="747816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acpe\.vscode\extensions\studia\time_series\lab02\grecja_ceny_stale_rebazowanie.xlsx" TargetMode="External"/><Relationship Id="rId1" Type="http://schemas.openxmlformats.org/officeDocument/2006/relationships/externalLinkPath" Target="/Users/kacpe/.vscode/extensions/studia/time_series/lab02/grecja_ceny_stale_rebazowani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VA Eurostat"/>
      <sheetName val="GVA - ceny stałe 2015 i 2024"/>
      <sheetName val="Analiza GVA - Grecja"/>
    </sheetNames>
    <sheetDataSet>
      <sheetData sheetId="0"/>
      <sheetData sheetId="1">
        <row r="62">
          <cell r="P62">
            <v>54167.537003504571</v>
          </cell>
        </row>
        <row r="63">
          <cell r="P63">
            <v>54942.822907253605</v>
          </cell>
        </row>
        <row r="64">
          <cell r="P64">
            <v>54050.572721763041</v>
          </cell>
        </row>
        <row r="65">
          <cell r="P65">
            <v>54067.769887054346</v>
          </cell>
        </row>
        <row r="66">
          <cell r="P66">
            <v>48812.975791330886</v>
          </cell>
        </row>
        <row r="67">
          <cell r="P67">
            <v>50570.502526341406</v>
          </cell>
        </row>
        <row r="68">
          <cell r="P68">
            <v>50598.418472738944</v>
          </cell>
        </row>
        <row r="69">
          <cell r="P69">
            <v>47968.31228239982</v>
          </cell>
        </row>
        <row r="70">
          <cell r="P70">
            <v>44522.754206364174</v>
          </cell>
        </row>
        <row r="71">
          <cell r="P71">
            <v>46145.17718391493</v>
          </cell>
        </row>
        <row r="72">
          <cell r="P72">
            <v>46941.429494662945</v>
          </cell>
        </row>
        <row r="73">
          <cell r="P73">
            <v>46091.465489580449</v>
          </cell>
        </row>
        <row r="74">
          <cell r="P74">
            <v>42101.13419798125</v>
          </cell>
        </row>
        <row r="75">
          <cell r="P75">
            <v>45020.765266991766</v>
          </cell>
        </row>
        <row r="76">
          <cell r="P76">
            <v>46948.025667651396</v>
          </cell>
        </row>
        <row r="77">
          <cell r="P77">
            <v>46572.27938491675</v>
          </cell>
        </row>
        <row r="78">
          <cell r="P78">
            <v>42502.205073439385</v>
          </cell>
        </row>
        <row r="79">
          <cell r="P79">
            <v>45152.924304367407</v>
          </cell>
        </row>
        <row r="80">
          <cell r="P80">
            <v>47006.33112531712</v>
          </cell>
        </row>
        <row r="81">
          <cell r="P81">
            <v>46189.347985176835</v>
          </cell>
        </row>
        <row r="82">
          <cell r="P82">
            <v>42803.273254840555</v>
          </cell>
        </row>
        <row r="83">
          <cell r="P83">
            <v>45218.17930143165</v>
          </cell>
        </row>
        <row r="84">
          <cell r="P84">
            <v>46188.523463553276</v>
          </cell>
        </row>
        <row r="85">
          <cell r="P85">
            <v>46653.671448042027</v>
          </cell>
        </row>
        <row r="86">
          <cell r="P86">
            <v>42201.136892038208</v>
          </cell>
        </row>
        <row r="87">
          <cell r="P87">
            <v>44919.702473704514</v>
          </cell>
        </row>
        <row r="88">
          <cell r="P88">
            <v>46927.294838259128</v>
          </cell>
        </row>
        <row r="89">
          <cell r="P89">
            <v>46187.934519536451</v>
          </cell>
        </row>
        <row r="90">
          <cell r="P90">
            <v>42947.211172552692</v>
          </cell>
        </row>
        <row r="91">
          <cell r="P91">
            <v>45765.543870669237</v>
          </cell>
        </row>
        <row r="92">
          <cell r="P92">
            <v>49129.94546118634</v>
          </cell>
        </row>
        <row r="93">
          <cell r="P93">
            <v>46441.651601984864</v>
          </cell>
        </row>
        <row r="94">
          <cell r="P94">
            <v>43493.633431363356</v>
          </cell>
        </row>
        <row r="95">
          <cell r="P95">
            <v>46897.965426221235</v>
          </cell>
        </row>
        <row r="96">
          <cell r="P96">
            <v>49690.737954007549</v>
          </cell>
        </row>
        <row r="97">
          <cell r="P97">
            <v>47382.784140871947</v>
          </cell>
        </row>
        <row r="98">
          <cell r="P98">
            <v>43867.612882047521</v>
          </cell>
        </row>
        <row r="99">
          <cell r="P99">
            <v>47970.314692057022</v>
          </cell>
        </row>
        <row r="100">
          <cell r="P100">
            <v>51163.569151284646</v>
          </cell>
        </row>
        <row r="101">
          <cell r="P101">
            <v>47785.150693167096</v>
          </cell>
        </row>
        <row r="102">
          <cell r="P102">
            <v>42853.686862680821</v>
          </cell>
        </row>
        <row r="103">
          <cell r="P103">
            <v>40544.437372708206</v>
          </cell>
        </row>
        <row r="104">
          <cell r="P104">
            <v>45910.541887611667</v>
          </cell>
        </row>
        <row r="105">
          <cell r="P105">
            <v>44119.209766035354</v>
          </cell>
        </row>
        <row r="106">
          <cell r="P106">
            <v>42176.401243331544</v>
          </cell>
        </row>
        <row r="107">
          <cell r="P107">
            <v>45747.993338967841</v>
          </cell>
        </row>
        <row r="108">
          <cell r="P108">
            <v>51321.406147793867</v>
          </cell>
        </row>
        <row r="109">
          <cell r="P109">
            <v>48273.267494312036</v>
          </cell>
        </row>
        <row r="110">
          <cell r="P110">
            <v>44808.038688114408</v>
          </cell>
        </row>
        <row r="111">
          <cell r="P111">
            <v>48741.006832474814</v>
          </cell>
        </row>
        <row r="112">
          <cell r="P112">
            <v>53648.206169467885</v>
          </cell>
        </row>
        <row r="113">
          <cell r="P113">
            <v>50252.119390845575</v>
          </cell>
        </row>
        <row r="114">
          <cell r="P114">
            <v>46139.641110156772</v>
          </cell>
        </row>
        <row r="115">
          <cell r="P115">
            <v>49919.483810142548</v>
          </cell>
        </row>
        <row r="116">
          <cell r="P116">
            <v>54355.52793367525</v>
          </cell>
        </row>
        <row r="117">
          <cell r="P117">
            <v>51381.596226313428</v>
          </cell>
        </row>
        <row r="118">
          <cell r="P118">
            <v>46441.887179591591</v>
          </cell>
        </row>
        <row r="119">
          <cell r="P119">
            <v>51057.677017059439</v>
          </cell>
        </row>
        <row r="120">
          <cell r="P120">
            <v>55424.343535410102</v>
          </cell>
        </row>
        <row r="121">
          <cell r="P121">
            <v>52502.592267939013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88A6A-9E58-477F-9BA5-EF335A001F33}">
  <dimension ref="A1:B123"/>
  <sheetViews>
    <sheetView workbookViewId="0">
      <selection activeCell="G2" sqref="G2"/>
    </sheetView>
  </sheetViews>
  <sheetFormatPr defaultRowHeight="14.4" x14ac:dyDescent="0.3"/>
  <cols>
    <col min="2" max="2" width="8.88671875" style="15"/>
  </cols>
  <sheetData>
    <row r="1" spans="1:2" x14ac:dyDescent="0.3">
      <c r="A1" t="s">
        <v>129</v>
      </c>
      <c r="B1" s="15" t="s">
        <v>1</v>
      </c>
    </row>
    <row r="2" spans="1:2" x14ac:dyDescent="0.3">
      <c r="A2">
        <v>1995.1</v>
      </c>
      <c r="B2" s="47">
        <v>19061.2</v>
      </c>
    </row>
    <row r="3" spans="1:2" x14ac:dyDescent="0.3">
      <c r="A3">
        <f>A2+0.1</f>
        <v>1995.1999999999998</v>
      </c>
      <c r="B3" s="47">
        <v>19847.099999999999</v>
      </c>
    </row>
    <row r="4" spans="1:2" x14ac:dyDescent="0.3">
      <c r="A4">
        <f t="shared" ref="A4:A5" si="0">A3+0.1</f>
        <v>1995.2999999999997</v>
      </c>
      <c r="B4" s="47">
        <v>21615.4</v>
      </c>
    </row>
    <row r="5" spans="1:2" x14ac:dyDescent="0.3">
      <c r="A5">
        <f t="shared" si="0"/>
        <v>1995.3999999999996</v>
      </c>
      <c r="B5" s="47">
        <v>22858.3</v>
      </c>
    </row>
    <row r="6" spans="1:2" x14ac:dyDescent="0.3">
      <c r="A6">
        <f>1+A2</f>
        <v>1996.1</v>
      </c>
      <c r="B6" s="47">
        <v>20569.599999999999</v>
      </c>
    </row>
    <row r="7" spans="1:2" x14ac:dyDescent="0.3">
      <c r="A7">
        <f t="shared" ref="A7:A70" si="1">1+A3</f>
        <v>1996.1999999999998</v>
      </c>
      <c r="B7" s="47">
        <v>21555.1</v>
      </c>
    </row>
    <row r="8" spans="1:2" x14ac:dyDescent="0.3">
      <c r="A8">
        <f t="shared" si="1"/>
        <v>1996.2999999999997</v>
      </c>
      <c r="B8" s="47">
        <v>23616.3</v>
      </c>
    </row>
    <row r="9" spans="1:2" x14ac:dyDescent="0.3">
      <c r="A9">
        <f t="shared" si="1"/>
        <v>1996.3999999999996</v>
      </c>
      <c r="B9" s="47">
        <v>25166.5</v>
      </c>
    </row>
    <row r="10" spans="1:2" x14ac:dyDescent="0.3">
      <c r="A10">
        <f t="shared" si="1"/>
        <v>1997.1</v>
      </c>
      <c r="B10" s="47">
        <v>22422.400000000001</v>
      </c>
    </row>
    <row r="11" spans="1:2" x14ac:dyDescent="0.3">
      <c r="A11">
        <f t="shared" si="1"/>
        <v>1997.1999999999998</v>
      </c>
      <c r="B11" s="47">
        <v>23727.3</v>
      </c>
    </row>
    <row r="12" spans="1:2" x14ac:dyDescent="0.3">
      <c r="A12">
        <f t="shared" si="1"/>
        <v>1997.2999999999997</v>
      </c>
      <c r="B12" s="47">
        <v>26005.9</v>
      </c>
    </row>
    <row r="13" spans="1:2" x14ac:dyDescent="0.3">
      <c r="A13">
        <f t="shared" si="1"/>
        <v>1997.3999999999996</v>
      </c>
      <c r="B13" s="47">
        <v>27762.6</v>
      </c>
    </row>
    <row r="14" spans="1:2" x14ac:dyDescent="0.3">
      <c r="A14">
        <f t="shared" si="1"/>
        <v>1998.1</v>
      </c>
      <c r="B14" s="47">
        <v>24773.200000000001</v>
      </c>
    </row>
    <row r="15" spans="1:2" x14ac:dyDescent="0.3">
      <c r="A15">
        <f t="shared" si="1"/>
        <v>1998.1999999999998</v>
      </c>
      <c r="B15" s="47">
        <v>26118.2</v>
      </c>
    </row>
    <row r="16" spans="1:2" x14ac:dyDescent="0.3">
      <c r="A16">
        <f t="shared" si="1"/>
        <v>1998.2999999999997</v>
      </c>
      <c r="B16" s="47">
        <v>28319.9</v>
      </c>
    </row>
    <row r="17" spans="1:2" x14ac:dyDescent="0.3">
      <c r="A17">
        <f t="shared" si="1"/>
        <v>1998.3999999999996</v>
      </c>
      <c r="B17" s="47">
        <v>30036</v>
      </c>
    </row>
    <row r="18" spans="1:2" x14ac:dyDescent="0.3">
      <c r="A18">
        <f t="shared" si="1"/>
        <v>1999.1</v>
      </c>
      <c r="B18" s="47">
        <v>26272.5</v>
      </c>
    </row>
    <row r="19" spans="1:2" x14ac:dyDescent="0.3">
      <c r="A19">
        <f t="shared" si="1"/>
        <v>1999.1999999999998</v>
      </c>
      <c r="B19" s="47">
        <v>27603.8</v>
      </c>
    </row>
    <row r="20" spans="1:2" x14ac:dyDescent="0.3">
      <c r="A20">
        <f t="shared" si="1"/>
        <v>1999.2999999999997</v>
      </c>
      <c r="B20" s="47">
        <v>29506.400000000001</v>
      </c>
    </row>
    <row r="21" spans="1:2" x14ac:dyDescent="0.3">
      <c r="A21">
        <f t="shared" si="1"/>
        <v>1999.3999999999996</v>
      </c>
      <c r="B21" s="47">
        <v>31457.4</v>
      </c>
    </row>
    <row r="22" spans="1:2" x14ac:dyDescent="0.3">
      <c r="A22">
        <f t="shared" si="1"/>
        <v>2000.1</v>
      </c>
      <c r="B22" s="47">
        <v>27702.400000000001</v>
      </c>
    </row>
    <row r="23" spans="1:2" x14ac:dyDescent="0.3">
      <c r="A23">
        <f t="shared" si="1"/>
        <v>2000.1999999999998</v>
      </c>
      <c r="B23" s="47">
        <v>29163.8</v>
      </c>
    </row>
    <row r="24" spans="1:2" x14ac:dyDescent="0.3">
      <c r="A24">
        <f t="shared" si="1"/>
        <v>2000.2999999999997</v>
      </c>
      <c r="B24" s="47">
        <v>31315.8</v>
      </c>
    </row>
    <row r="25" spans="1:2" x14ac:dyDescent="0.3">
      <c r="A25">
        <f t="shared" si="1"/>
        <v>2000.3999999999996</v>
      </c>
      <c r="B25" s="47">
        <v>32913.300000000003</v>
      </c>
    </row>
    <row r="26" spans="1:2" x14ac:dyDescent="0.3">
      <c r="A26">
        <f t="shared" si="1"/>
        <v>2001.1</v>
      </c>
      <c r="B26" s="47">
        <v>30052.799999999999</v>
      </c>
    </row>
    <row r="27" spans="1:2" x14ac:dyDescent="0.3">
      <c r="A27">
        <f t="shared" si="1"/>
        <v>2001.1999999999998</v>
      </c>
      <c r="B27" s="47">
        <v>31502.7</v>
      </c>
    </row>
    <row r="28" spans="1:2" x14ac:dyDescent="0.3">
      <c r="A28">
        <f t="shared" si="1"/>
        <v>2001.2999999999997</v>
      </c>
      <c r="B28" s="47">
        <v>33893.5</v>
      </c>
    </row>
    <row r="29" spans="1:2" x14ac:dyDescent="0.3">
      <c r="A29">
        <f t="shared" si="1"/>
        <v>2001.3999999999996</v>
      </c>
      <c r="B29" s="47">
        <v>35266.1</v>
      </c>
    </row>
    <row r="30" spans="1:2" x14ac:dyDescent="0.3">
      <c r="A30">
        <f t="shared" si="1"/>
        <v>2002.1</v>
      </c>
      <c r="B30" s="47">
        <v>32342.1</v>
      </c>
    </row>
    <row r="31" spans="1:2" x14ac:dyDescent="0.3">
      <c r="A31">
        <f t="shared" si="1"/>
        <v>2002.1999999999998</v>
      </c>
      <c r="B31" s="47">
        <v>34533.9</v>
      </c>
    </row>
    <row r="32" spans="1:2" x14ac:dyDescent="0.3">
      <c r="A32">
        <f t="shared" si="1"/>
        <v>2002.2999999999997</v>
      </c>
      <c r="B32" s="47">
        <v>36245.300000000003</v>
      </c>
    </row>
    <row r="33" spans="1:2" x14ac:dyDescent="0.3">
      <c r="A33">
        <f t="shared" si="1"/>
        <v>2002.3999999999996</v>
      </c>
      <c r="B33" s="47">
        <v>38117.5</v>
      </c>
    </row>
    <row r="34" spans="1:2" x14ac:dyDescent="0.3">
      <c r="A34">
        <f t="shared" si="1"/>
        <v>2003.1</v>
      </c>
      <c r="B34" s="47">
        <v>35521.800000000003</v>
      </c>
    </row>
    <row r="35" spans="1:2" x14ac:dyDescent="0.3">
      <c r="A35">
        <f t="shared" si="1"/>
        <v>2003.1999999999998</v>
      </c>
      <c r="B35" s="47">
        <v>37824.9</v>
      </c>
    </row>
    <row r="36" spans="1:2" x14ac:dyDescent="0.3">
      <c r="A36">
        <f t="shared" si="1"/>
        <v>2003.2999999999997</v>
      </c>
      <c r="B36" s="47">
        <v>40275.1</v>
      </c>
    </row>
    <row r="37" spans="1:2" x14ac:dyDescent="0.3">
      <c r="A37">
        <f t="shared" si="1"/>
        <v>2003.3999999999996</v>
      </c>
      <c r="B37" s="47">
        <v>42082.6</v>
      </c>
    </row>
    <row r="38" spans="1:2" x14ac:dyDescent="0.3">
      <c r="A38">
        <f t="shared" si="1"/>
        <v>2004.1</v>
      </c>
      <c r="B38" s="47">
        <v>39603.9</v>
      </c>
    </row>
    <row r="39" spans="1:2" x14ac:dyDescent="0.3">
      <c r="A39">
        <f t="shared" si="1"/>
        <v>2004.1999999999998</v>
      </c>
      <c r="B39" s="47">
        <v>41552.400000000001</v>
      </c>
    </row>
    <row r="40" spans="1:2" x14ac:dyDescent="0.3">
      <c r="A40">
        <f t="shared" si="1"/>
        <v>2004.2999999999997</v>
      </c>
      <c r="B40" s="47">
        <v>44055.9</v>
      </c>
    </row>
    <row r="41" spans="1:2" x14ac:dyDescent="0.3">
      <c r="A41">
        <f t="shared" si="1"/>
        <v>2004.3999999999996</v>
      </c>
      <c r="B41" s="47">
        <v>44750.1</v>
      </c>
    </row>
    <row r="42" spans="1:2" x14ac:dyDescent="0.3">
      <c r="A42">
        <f t="shared" si="1"/>
        <v>2005.1</v>
      </c>
      <c r="B42" s="47">
        <v>40406.1</v>
      </c>
    </row>
    <row r="43" spans="1:2" x14ac:dyDescent="0.3">
      <c r="A43">
        <f t="shared" si="1"/>
        <v>2005.1999999999998</v>
      </c>
      <c r="B43" s="47">
        <v>43204.3</v>
      </c>
    </row>
    <row r="44" spans="1:2" x14ac:dyDescent="0.3">
      <c r="A44">
        <f t="shared" si="1"/>
        <v>2005.2999999999997</v>
      </c>
      <c r="B44" s="47">
        <v>44674.400000000001</v>
      </c>
    </row>
    <row r="45" spans="1:2" x14ac:dyDescent="0.3">
      <c r="A45">
        <f t="shared" si="1"/>
        <v>2005.3999999999996</v>
      </c>
      <c r="B45" s="47">
        <v>46066.8</v>
      </c>
    </row>
    <row r="46" spans="1:2" x14ac:dyDescent="0.3">
      <c r="A46">
        <f t="shared" si="1"/>
        <v>2006.1</v>
      </c>
      <c r="B46" s="47">
        <v>43533</v>
      </c>
    </row>
    <row r="47" spans="1:2" x14ac:dyDescent="0.3">
      <c r="A47">
        <f t="shared" si="1"/>
        <v>2006.1999999999998</v>
      </c>
      <c r="B47" s="47">
        <v>47065.3</v>
      </c>
    </row>
    <row r="48" spans="1:2" x14ac:dyDescent="0.3">
      <c r="A48">
        <f t="shared" si="1"/>
        <v>2006.2999999999997</v>
      </c>
      <c r="B48" s="47">
        <v>48012.4</v>
      </c>
    </row>
    <row r="49" spans="1:2" x14ac:dyDescent="0.3">
      <c r="A49">
        <f t="shared" si="1"/>
        <v>2006.3999999999996</v>
      </c>
      <c r="B49" s="47">
        <v>50873.8</v>
      </c>
    </row>
    <row r="50" spans="1:2" x14ac:dyDescent="0.3">
      <c r="A50">
        <f t="shared" si="1"/>
        <v>2007.1</v>
      </c>
      <c r="B50" s="47">
        <v>46474.2</v>
      </c>
    </row>
    <row r="51" spans="1:2" x14ac:dyDescent="0.3">
      <c r="A51">
        <f t="shared" si="1"/>
        <v>2007.1999999999998</v>
      </c>
      <c r="B51" s="47">
        <v>51139.1</v>
      </c>
    </row>
    <row r="52" spans="1:2" x14ac:dyDescent="0.3">
      <c r="A52">
        <f t="shared" si="1"/>
        <v>2007.2999999999997</v>
      </c>
      <c r="B52" s="47">
        <v>51604.9</v>
      </c>
    </row>
    <row r="53" spans="1:2" x14ac:dyDescent="0.3">
      <c r="A53">
        <f t="shared" si="1"/>
        <v>2007.3999999999996</v>
      </c>
      <c r="B53" s="47">
        <v>52636.9</v>
      </c>
    </row>
    <row r="54" spans="1:2" x14ac:dyDescent="0.3">
      <c r="A54">
        <f t="shared" si="1"/>
        <v>2008.1</v>
      </c>
      <c r="B54" s="47">
        <v>48936.2</v>
      </c>
    </row>
    <row r="55" spans="1:2" x14ac:dyDescent="0.3">
      <c r="A55">
        <f t="shared" si="1"/>
        <v>2008.1999999999998</v>
      </c>
      <c r="B55" s="47">
        <v>52904.5</v>
      </c>
    </row>
    <row r="56" spans="1:2" x14ac:dyDescent="0.3">
      <c r="A56">
        <f t="shared" si="1"/>
        <v>2008.2999999999997</v>
      </c>
      <c r="B56" s="47">
        <v>54166.7</v>
      </c>
    </row>
    <row r="57" spans="1:2" x14ac:dyDescent="0.3">
      <c r="A57">
        <f t="shared" si="1"/>
        <v>2008.3999999999996</v>
      </c>
      <c r="B57" s="47">
        <v>54556.5</v>
      </c>
    </row>
    <row r="58" spans="1:2" x14ac:dyDescent="0.3">
      <c r="A58">
        <f t="shared" si="1"/>
        <v>2009.1</v>
      </c>
      <c r="B58" s="47">
        <v>47775.1</v>
      </c>
    </row>
    <row r="59" spans="1:2" x14ac:dyDescent="0.3">
      <c r="A59">
        <f t="shared" si="1"/>
        <v>2009.1999999999998</v>
      </c>
      <c r="B59" s="47">
        <v>52457.2</v>
      </c>
    </row>
    <row r="60" spans="1:2" x14ac:dyDescent="0.3">
      <c r="A60">
        <f t="shared" si="1"/>
        <v>2009.2999999999997</v>
      </c>
      <c r="B60" s="47">
        <v>53555.1</v>
      </c>
    </row>
    <row r="61" spans="1:2" x14ac:dyDescent="0.3">
      <c r="A61">
        <f t="shared" si="1"/>
        <v>2009.3999999999996</v>
      </c>
      <c r="B61" s="47">
        <v>55391.9</v>
      </c>
    </row>
    <row r="62" spans="1:2" x14ac:dyDescent="0.3">
      <c r="A62">
        <f t="shared" si="1"/>
        <v>2010.1</v>
      </c>
      <c r="B62" s="47">
        <v>48489.7</v>
      </c>
    </row>
    <row r="63" spans="1:2" x14ac:dyDescent="0.3">
      <c r="A63">
        <f t="shared" si="1"/>
        <v>2010.1999999999998</v>
      </c>
      <c r="B63" s="47">
        <v>49856.6</v>
      </c>
    </row>
    <row r="64" spans="1:2" x14ac:dyDescent="0.3">
      <c r="A64">
        <f t="shared" si="1"/>
        <v>2010.2999999999997</v>
      </c>
      <c r="B64" s="47">
        <v>48755.4</v>
      </c>
    </row>
    <row r="65" spans="1:2" x14ac:dyDescent="0.3">
      <c r="A65">
        <f t="shared" si="1"/>
        <v>2010.3999999999996</v>
      </c>
      <c r="B65" s="47">
        <v>50094</v>
      </c>
    </row>
    <row r="66" spans="1:2" x14ac:dyDescent="0.3">
      <c r="A66">
        <f t="shared" si="1"/>
        <v>2011.1</v>
      </c>
      <c r="B66" s="47">
        <v>43083.6</v>
      </c>
    </row>
    <row r="67" spans="1:2" x14ac:dyDescent="0.3">
      <c r="A67">
        <f t="shared" si="1"/>
        <v>2011.1999999999998</v>
      </c>
      <c r="B67" s="47">
        <v>45650.8</v>
      </c>
    </row>
    <row r="68" spans="1:2" x14ac:dyDescent="0.3">
      <c r="A68">
        <f t="shared" si="1"/>
        <v>2011.2999999999997</v>
      </c>
      <c r="B68" s="47">
        <v>45345</v>
      </c>
    </row>
    <row r="69" spans="1:2" x14ac:dyDescent="0.3">
      <c r="A69">
        <f t="shared" si="1"/>
        <v>2011.3999999999996</v>
      </c>
      <c r="B69" s="47">
        <v>44267.9</v>
      </c>
    </row>
    <row r="70" spans="1:2" x14ac:dyDescent="0.3">
      <c r="A70">
        <f t="shared" si="1"/>
        <v>2012.1</v>
      </c>
      <c r="B70" s="47">
        <v>39075.199999999997</v>
      </c>
    </row>
    <row r="71" spans="1:2" x14ac:dyDescent="0.3">
      <c r="A71">
        <f t="shared" ref="A71:A123" si="2">1+A67</f>
        <v>2012.1999999999998</v>
      </c>
      <c r="B71" s="47">
        <v>41223.800000000003</v>
      </c>
    </row>
    <row r="72" spans="1:2" x14ac:dyDescent="0.3">
      <c r="A72">
        <f t="shared" si="2"/>
        <v>2012.2999999999997</v>
      </c>
      <c r="B72" s="47">
        <v>41766.800000000003</v>
      </c>
    </row>
    <row r="73" spans="1:2" x14ac:dyDescent="0.3">
      <c r="A73">
        <f t="shared" si="2"/>
        <v>2012.3999999999996</v>
      </c>
      <c r="B73" s="47">
        <v>41700.400000000001</v>
      </c>
    </row>
    <row r="74" spans="1:2" x14ac:dyDescent="0.3">
      <c r="A74">
        <f t="shared" si="2"/>
        <v>2013.1</v>
      </c>
      <c r="B74" s="47">
        <v>36810.699999999997</v>
      </c>
    </row>
    <row r="75" spans="1:2" x14ac:dyDescent="0.3">
      <c r="A75">
        <f t="shared" si="2"/>
        <v>2013.1999999999998</v>
      </c>
      <c r="B75" s="47">
        <v>39772.1</v>
      </c>
    </row>
    <row r="76" spans="1:2" x14ac:dyDescent="0.3">
      <c r="A76">
        <f t="shared" si="2"/>
        <v>2013.2999999999997</v>
      </c>
      <c r="B76" s="47">
        <v>40769.199999999997</v>
      </c>
    </row>
    <row r="77" spans="1:2" x14ac:dyDescent="0.3">
      <c r="A77">
        <f t="shared" si="2"/>
        <v>2013.3999999999996</v>
      </c>
      <c r="B77" s="47">
        <v>40443.199999999997</v>
      </c>
    </row>
    <row r="78" spans="1:2" x14ac:dyDescent="0.3">
      <c r="A78">
        <f t="shared" si="2"/>
        <v>2014.1</v>
      </c>
      <c r="B78" s="47">
        <v>36236.6</v>
      </c>
    </row>
    <row r="79" spans="1:2" x14ac:dyDescent="0.3">
      <c r="A79">
        <f t="shared" si="2"/>
        <v>2014.1999999999998</v>
      </c>
      <c r="B79" s="47">
        <v>38745.9</v>
      </c>
    </row>
    <row r="80" spans="1:2" x14ac:dyDescent="0.3">
      <c r="A80">
        <f t="shared" si="2"/>
        <v>2014.2999999999997</v>
      </c>
      <c r="B80" s="47">
        <v>40325.300000000003</v>
      </c>
    </row>
    <row r="81" spans="1:2" x14ac:dyDescent="0.3">
      <c r="A81">
        <f t="shared" si="2"/>
        <v>2014.3999999999996</v>
      </c>
      <c r="B81" s="47">
        <v>40047.5</v>
      </c>
    </row>
    <row r="82" spans="1:2" x14ac:dyDescent="0.3">
      <c r="A82">
        <f t="shared" si="2"/>
        <v>2015.1</v>
      </c>
      <c r="B82" s="47">
        <v>36268.1</v>
      </c>
    </row>
    <row r="83" spans="1:2" x14ac:dyDescent="0.3">
      <c r="A83">
        <f t="shared" si="2"/>
        <v>2015.1999999999998</v>
      </c>
      <c r="B83" s="47">
        <v>38729.1</v>
      </c>
    </row>
    <row r="84" spans="1:2" x14ac:dyDescent="0.3">
      <c r="A84">
        <f t="shared" si="2"/>
        <v>2015.2999999999997</v>
      </c>
      <c r="B84" s="47">
        <v>39614</v>
      </c>
    </row>
    <row r="85" spans="1:2" x14ac:dyDescent="0.3">
      <c r="A85">
        <f t="shared" si="2"/>
        <v>2015.3999999999996</v>
      </c>
      <c r="B85" s="47">
        <v>40169.5</v>
      </c>
    </row>
    <row r="86" spans="1:2" x14ac:dyDescent="0.3">
      <c r="A86">
        <f t="shared" si="2"/>
        <v>2016.1</v>
      </c>
      <c r="B86" s="47">
        <v>35233.800000000003</v>
      </c>
    </row>
    <row r="87" spans="1:2" x14ac:dyDescent="0.3">
      <c r="A87">
        <f t="shared" si="2"/>
        <v>2016.1999999999998</v>
      </c>
      <c r="B87" s="47">
        <v>37936</v>
      </c>
    </row>
    <row r="88" spans="1:2" x14ac:dyDescent="0.3">
      <c r="A88">
        <f t="shared" si="2"/>
        <v>2016.2999999999997</v>
      </c>
      <c r="B88" s="47">
        <v>39732</v>
      </c>
    </row>
    <row r="89" spans="1:2" x14ac:dyDescent="0.3">
      <c r="A89">
        <f t="shared" si="2"/>
        <v>2016.3999999999996</v>
      </c>
      <c r="B89" s="47">
        <v>39113.800000000003</v>
      </c>
    </row>
    <row r="90" spans="1:2" x14ac:dyDescent="0.3">
      <c r="A90">
        <f t="shared" si="2"/>
        <v>2017.1</v>
      </c>
      <c r="B90" s="47">
        <v>35997.300000000003</v>
      </c>
    </row>
    <row r="91" spans="1:2" x14ac:dyDescent="0.3">
      <c r="A91">
        <f t="shared" si="2"/>
        <v>2017.1999999999998</v>
      </c>
      <c r="B91" s="47">
        <v>38526.1</v>
      </c>
    </row>
    <row r="92" spans="1:2" x14ac:dyDescent="0.3">
      <c r="A92">
        <f t="shared" si="2"/>
        <v>2017.2999999999997</v>
      </c>
      <c r="B92" s="47">
        <v>41277.4</v>
      </c>
    </row>
    <row r="93" spans="1:2" x14ac:dyDescent="0.3">
      <c r="A93">
        <f t="shared" si="2"/>
        <v>2017.3999999999996</v>
      </c>
      <c r="B93" s="47">
        <v>38981.5</v>
      </c>
    </row>
    <row r="94" spans="1:2" x14ac:dyDescent="0.3">
      <c r="A94">
        <f t="shared" si="2"/>
        <v>2018.1</v>
      </c>
      <c r="B94" s="47">
        <v>36049</v>
      </c>
    </row>
    <row r="95" spans="1:2" x14ac:dyDescent="0.3">
      <c r="A95">
        <f t="shared" si="2"/>
        <v>2018.1999999999998</v>
      </c>
      <c r="B95" s="47">
        <v>39184.9</v>
      </c>
    </row>
    <row r="96" spans="1:2" x14ac:dyDescent="0.3">
      <c r="A96">
        <f t="shared" si="2"/>
        <v>2018.2999999999997</v>
      </c>
      <c r="B96" s="47">
        <v>41724.6</v>
      </c>
    </row>
    <row r="97" spans="1:2" x14ac:dyDescent="0.3">
      <c r="A97">
        <f t="shared" si="2"/>
        <v>2018.3999999999996</v>
      </c>
      <c r="B97" s="47">
        <v>39676.400000000001</v>
      </c>
    </row>
    <row r="98" spans="1:2" x14ac:dyDescent="0.3">
      <c r="A98">
        <f t="shared" si="2"/>
        <v>2019.1</v>
      </c>
      <c r="B98" s="47">
        <v>36562.699999999997</v>
      </c>
    </row>
    <row r="99" spans="1:2" x14ac:dyDescent="0.3">
      <c r="A99">
        <f t="shared" si="2"/>
        <v>2019.1999999999998</v>
      </c>
      <c r="B99" s="47">
        <v>40409.9</v>
      </c>
    </row>
    <row r="100" spans="1:2" x14ac:dyDescent="0.3">
      <c r="A100">
        <f t="shared" si="2"/>
        <v>2019.2999999999997</v>
      </c>
      <c r="B100" s="47">
        <v>43406.8</v>
      </c>
    </row>
    <row r="101" spans="1:2" x14ac:dyDescent="0.3">
      <c r="A101">
        <f t="shared" si="2"/>
        <v>2019.3999999999996</v>
      </c>
      <c r="B101" s="47">
        <v>40353.199999999997</v>
      </c>
    </row>
    <row r="102" spans="1:2" x14ac:dyDescent="0.3">
      <c r="A102">
        <f t="shared" si="2"/>
        <v>2020.1</v>
      </c>
      <c r="B102" s="47">
        <v>36283.300000000003</v>
      </c>
    </row>
    <row r="103" spans="1:2" x14ac:dyDescent="0.3">
      <c r="A103">
        <f t="shared" si="2"/>
        <v>2020.1999999999998</v>
      </c>
      <c r="B103" s="47">
        <v>34354.5</v>
      </c>
    </row>
    <row r="104" spans="1:2" x14ac:dyDescent="0.3">
      <c r="A104">
        <f t="shared" si="2"/>
        <v>2020.2999999999997</v>
      </c>
      <c r="B104" s="47">
        <v>39026.300000000003</v>
      </c>
    </row>
    <row r="105" spans="1:2" x14ac:dyDescent="0.3">
      <c r="A105">
        <f t="shared" si="2"/>
        <v>2020.3999999999996</v>
      </c>
      <c r="B105" s="47">
        <v>37572.199999999997</v>
      </c>
    </row>
    <row r="106" spans="1:2" x14ac:dyDescent="0.3">
      <c r="A106">
        <f t="shared" si="2"/>
        <v>2021.1</v>
      </c>
      <c r="B106" s="47">
        <v>35500.300000000003</v>
      </c>
    </row>
    <row r="107" spans="1:2" x14ac:dyDescent="0.3">
      <c r="A107">
        <f t="shared" si="2"/>
        <v>2021.1999999999998</v>
      </c>
      <c r="B107" s="47">
        <v>39015.699999999997</v>
      </c>
    </row>
    <row r="108" spans="1:2" x14ac:dyDescent="0.3">
      <c r="A108">
        <f t="shared" si="2"/>
        <v>2021.2999999999997</v>
      </c>
      <c r="B108" s="47">
        <v>44025.3</v>
      </c>
    </row>
    <row r="109" spans="1:2" x14ac:dyDescent="0.3">
      <c r="A109">
        <f t="shared" si="2"/>
        <v>2021.3999999999996</v>
      </c>
      <c r="B109" s="47">
        <v>42474.1</v>
      </c>
    </row>
    <row r="110" spans="1:2" x14ac:dyDescent="0.3">
      <c r="A110">
        <f t="shared" si="2"/>
        <v>2022.1</v>
      </c>
      <c r="B110" s="47">
        <v>40446.6</v>
      </c>
    </row>
    <row r="111" spans="1:2" x14ac:dyDescent="0.3">
      <c r="A111">
        <f t="shared" si="2"/>
        <v>2022.1999999999998</v>
      </c>
      <c r="B111" s="47">
        <v>44851.1</v>
      </c>
    </row>
    <row r="112" spans="1:2" x14ac:dyDescent="0.3">
      <c r="A112">
        <f t="shared" si="2"/>
        <v>2022.2999999999997</v>
      </c>
      <c r="B112" s="47">
        <v>50374.1</v>
      </c>
    </row>
    <row r="113" spans="1:2" x14ac:dyDescent="0.3">
      <c r="A113">
        <f t="shared" si="2"/>
        <v>2022.3999999999996</v>
      </c>
      <c r="B113" s="47">
        <v>47736.9</v>
      </c>
    </row>
    <row r="114" spans="1:2" x14ac:dyDescent="0.3">
      <c r="A114">
        <f t="shared" si="2"/>
        <v>2023.1</v>
      </c>
      <c r="B114" s="47">
        <v>44156.9</v>
      </c>
    </row>
    <row r="115" spans="1:2" x14ac:dyDescent="0.3">
      <c r="A115">
        <f t="shared" si="2"/>
        <v>2023.1999999999998</v>
      </c>
      <c r="B115" s="47">
        <v>48505.9</v>
      </c>
    </row>
    <row r="116" spans="1:2" x14ac:dyDescent="0.3">
      <c r="A116">
        <f t="shared" si="2"/>
        <v>2023.2999999999997</v>
      </c>
      <c r="B116" s="47">
        <v>53448.4</v>
      </c>
    </row>
    <row r="117" spans="1:2" x14ac:dyDescent="0.3">
      <c r="A117">
        <f t="shared" si="2"/>
        <v>2023.3999999999996</v>
      </c>
      <c r="B117" s="47">
        <v>50416.9</v>
      </c>
    </row>
    <row r="118" spans="1:2" x14ac:dyDescent="0.3">
      <c r="A118">
        <f t="shared" si="2"/>
        <v>2024.1</v>
      </c>
      <c r="B118" s="47">
        <v>45905.4</v>
      </c>
    </row>
    <row r="119" spans="1:2" x14ac:dyDescent="0.3">
      <c r="A119">
        <f t="shared" si="2"/>
        <v>2024.1999999999998</v>
      </c>
      <c r="B119" s="47">
        <v>51005</v>
      </c>
    </row>
    <row r="120" spans="1:2" x14ac:dyDescent="0.3">
      <c r="A120">
        <f t="shared" si="2"/>
        <v>2024.2999999999997</v>
      </c>
      <c r="B120" s="47">
        <v>56074</v>
      </c>
    </row>
    <row r="121" spans="1:2" x14ac:dyDescent="0.3">
      <c r="A121">
        <f t="shared" si="2"/>
        <v>2024.3999999999996</v>
      </c>
      <c r="B121" s="47">
        <v>52936</v>
      </c>
    </row>
    <row r="122" spans="1:2" x14ac:dyDescent="0.3">
      <c r="A122">
        <f t="shared" si="2"/>
        <v>2025.1</v>
      </c>
      <c r="B122" s="47">
        <v>47907.8</v>
      </c>
    </row>
    <row r="123" spans="1:2" x14ac:dyDescent="0.3">
      <c r="A123">
        <f t="shared" si="2"/>
        <v>2025.1999999999998</v>
      </c>
      <c r="B123" s="47">
        <v>53716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71C8-AFAE-47F1-A393-FFB9F7334662}">
  <dimension ref="A1:I64"/>
  <sheetViews>
    <sheetView topLeftCell="A3" workbookViewId="0">
      <selection sqref="A1:D1"/>
    </sheetView>
  </sheetViews>
  <sheetFormatPr defaultRowHeight="14.4" x14ac:dyDescent="0.3"/>
  <cols>
    <col min="3" max="3" width="15.33203125" customWidth="1"/>
    <col min="4" max="4" width="14.109375" customWidth="1"/>
    <col min="8" max="8" width="9.5546875" bestFit="1" customWidth="1"/>
    <col min="9" max="9" width="16.88671875" customWidth="1"/>
  </cols>
  <sheetData>
    <row r="1" spans="1:9" ht="23.4" x14ac:dyDescent="0.45">
      <c r="A1" s="49" t="s">
        <v>102</v>
      </c>
      <c r="B1" s="49"/>
      <c r="C1" s="49"/>
      <c r="D1" s="49"/>
    </row>
    <row r="2" spans="1:9" x14ac:dyDescent="0.3">
      <c r="A2" t="s">
        <v>0</v>
      </c>
      <c r="B2" t="s">
        <v>1</v>
      </c>
      <c r="C2" t="s">
        <v>2</v>
      </c>
      <c r="D2" t="s">
        <v>3</v>
      </c>
      <c r="H2" t="s">
        <v>4</v>
      </c>
    </row>
    <row r="3" spans="1:9" x14ac:dyDescent="0.3">
      <c r="A3">
        <v>2010.1</v>
      </c>
      <c r="B3">
        <v>48489.7</v>
      </c>
      <c r="H3" t="s">
        <v>5</v>
      </c>
      <c r="I3" t="s">
        <v>6</v>
      </c>
    </row>
    <row r="4" spans="1:9" x14ac:dyDescent="0.3">
      <c r="A4">
        <v>2010.1999999999998</v>
      </c>
      <c r="B4">
        <v>49856.6</v>
      </c>
      <c r="C4">
        <f>B4-B3</f>
        <v>1366.9000000000015</v>
      </c>
      <c r="D4" s="9">
        <f>C4-I5</f>
        <v>-1539.2152083333322</v>
      </c>
      <c r="G4" t="s">
        <v>7</v>
      </c>
      <c r="H4" s="9">
        <f>AVERAGE(C7,C11,C15,C19,C23,C27,C31,C35,C39,,C43,C47,C51,C55,C59,C63)</f>
        <v>-3779.1374999999998</v>
      </c>
      <c r="I4" s="9">
        <f>H4-$H$9</f>
        <v>-3840.2972916666668</v>
      </c>
    </row>
    <row r="5" spans="1:9" x14ac:dyDescent="0.3">
      <c r="A5">
        <v>2010.2999999999997</v>
      </c>
      <c r="B5">
        <v>48755.4</v>
      </c>
      <c r="C5">
        <f>B5-B4</f>
        <v>-1101.1999999999971</v>
      </c>
      <c r="D5" s="9">
        <f>C5-I6</f>
        <v>-3408.6152083333309</v>
      </c>
      <c r="G5" t="s">
        <v>8</v>
      </c>
      <c r="H5" s="9">
        <f>AVERAGE(C4,C8,C12,C16,C20,C24,C28,C32,C36,C40,C44,C48,C52,C56,C60,C64)</f>
        <v>2967.2750000000001</v>
      </c>
      <c r="I5" s="9">
        <f t="shared" ref="I5:I7" si="0">H5-$H$9</f>
        <v>2906.1152083333336</v>
      </c>
    </row>
    <row r="6" spans="1:9" x14ac:dyDescent="0.3">
      <c r="A6">
        <v>2010.3999999999996</v>
      </c>
      <c r="B6">
        <v>50094</v>
      </c>
      <c r="C6">
        <f t="shared" ref="C6:C64" si="1">B6-B5</f>
        <v>1338.5999999999985</v>
      </c>
      <c r="D6" s="9">
        <f>C6-I7</f>
        <v>2711.8331249999992</v>
      </c>
      <c r="G6" t="s">
        <v>9</v>
      </c>
      <c r="H6" s="9">
        <f>AVERAGE(C9,C13,C17,C21,C25,C29,C33,C37,C41,,C45,C49,C53,C57,C61,C5)</f>
        <v>2368.5750000000007</v>
      </c>
      <c r="I6" s="9">
        <f t="shared" si="0"/>
        <v>2307.4152083333338</v>
      </c>
    </row>
    <row r="7" spans="1:9" x14ac:dyDescent="0.3">
      <c r="A7">
        <v>2011.1</v>
      </c>
      <c r="B7">
        <v>43083.6</v>
      </c>
      <c r="C7">
        <f t="shared" si="1"/>
        <v>-7010.4000000000015</v>
      </c>
      <c r="D7" s="9">
        <f>C7-I4</f>
        <v>-3170.1027083333347</v>
      </c>
      <c r="G7" t="s">
        <v>10</v>
      </c>
      <c r="H7" s="9">
        <f>AVERAGE(C6,C10,C14,C18,C22,C26,C30,C34,C38,C42,C46,C50,C54,C58,C62)</f>
        <v>-1312.0733333333342</v>
      </c>
      <c r="I7" s="9">
        <f t="shared" si="0"/>
        <v>-1373.2331250000009</v>
      </c>
    </row>
    <row r="8" spans="1:9" x14ac:dyDescent="0.3">
      <c r="A8">
        <v>2011.1999999999998</v>
      </c>
      <c r="B8">
        <v>45650.8</v>
      </c>
      <c r="C8">
        <f t="shared" si="1"/>
        <v>2567.2000000000044</v>
      </c>
      <c r="D8" s="9">
        <f>C8-I5</f>
        <v>-338.91520833332925</v>
      </c>
    </row>
    <row r="9" spans="1:9" x14ac:dyDescent="0.3">
      <c r="A9">
        <v>2011.2999999999997</v>
      </c>
      <c r="B9">
        <v>45345</v>
      </c>
      <c r="C9">
        <f t="shared" si="1"/>
        <v>-305.80000000000291</v>
      </c>
      <c r="D9" s="9">
        <f>C9-I6</f>
        <v>-2613.2152083333367</v>
      </c>
      <c r="H9" s="9">
        <f>AVERAGE(H4:H7)</f>
        <v>61.159791666666706</v>
      </c>
      <c r="I9">
        <f>SUM(I4:I7)</f>
        <v>0</v>
      </c>
    </row>
    <row r="10" spans="1:9" x14ac:dyDescent="0.3">
      <c r="A10">
        <v>2011.3999999999996</v>
      </c>
      <c r="B10">
        <v>44267.9</v>
      </c>
      <c r="C10">
        <f t="shared" si="1"/>
        <v>-1077.0999999999985</v>
      </c>
      <c r="D10" s="9">
        <f>C10-I7</f>
        <v>296.13312500000234</v>
      </c>
    </row>
    <row r="11" spans="1:9" x14ac:dyDescent="0.3">
      <c r="A11">
        <v>2012.1</v>
      </c>
      <c r="B11">
        <v>39075.199999999997</v>
      </c>
      <c r="C11">
        <f t="shared" si="1"/>
        <v>-5192.7000000000044</v>
      </c>
      <c r="D11" s="9">
        <f>C11-I4</f>
        <v>-1352.4027083333376</v>
      </c>
    </row>
    <row r="12" spans="1:9" x14ac:dyDescent="0.3">
      <c r="A12">
        <v>2012.1999999999998</v>
      </c>
      <c r="B12">
        <v>41223.800000000003</v>
      </c>
      <c r="C12">
        <f t="shared" si="1"/>
        <v>2148.6000000000058</v>
      </c>
      <c r="D12" s="9">
        <f>C12-I5</f>
        <v>-757.51520833332779</v>
      </c>
    </row>
    <row r="13" spans="1:9" x14ac:dyDescent="0.3">
      <c r="A13">
        <v>2012.2999999999997</v>
      </c>
      <c r="B13">
        <v>41766.800000000003</v>
      </c>
      <c r="C13">
        <f t="shared" si="1"/>
        <v>543</v>
      </c>
      <c r="D13" s="9">
        <f>C13-I6</f>
        <v>-1764.4152083333338</v>
      </c>
    </row>
    <row r="14" spans="1:9" x14ac:dyDescent="0.3">
      <c r="A14">
        <v>2012.3999999999996</v>
      </c>
      <c r="B14">
        <v>41700.400000000001</v>
      </c>
      <c r="C14">
        <f t="shared" si="1"/>
        <v>-66.400000000001455</v>
      </c>
      <c r="D14" s="9">
        <f>C14-I7</f>
        <v>1306.8331249999994</v>
      </c>
    </row>
    <row r="15" spans="1:9" x14ac:dyDescent="0.3">
      <c r="A15">
        <v>2013.1</v>
      </c>
      <c r="B15">
        <v>36810.699999999997</v>
      </c>
      <c r="C15">
        <f t="shared" si="1"/>
        <v>-4889.7000000000044</v>
      </c>
      <c r="D15" s="9">
        <f>C15-I4</f>
        <v>-1049.4027083333376</v>
      </c>
    </row>
    <row r="16" spans="1:9" x14ac:dyDescent="0.3">
      <c r="A16">
        <v>2013.1999999999998</v>
      </c>
      <c r="B16">
        <v>39772.1</v>
      </c>
      <c r="C16">
        <f t="shared" si="1"/>
        <v>2961.4000000000015</v>
      </c>
      <c r="D16" s="9">
        <f>C16-I5</f>
        <v>55.284791666667843</v>
      </c>
    </row>
    <row r="17" spans="1:4" x14ac:dyDescent="0.3">
      <c r="A17">
        <v>2013.2999999999997</v>
      </c>
      <c r="B17">
        <v>40769.199999999997</v>
      </c>
      <c r="C17">
        <f t="shared" si="1"/>
        <v>997.09999999999854</v>
      </c>
      <c r="D17" s="9">
        <f>C17-I6</f>
        <v>-1310.3152083333352</v>
      </c>
    </row>
    <row r="18" spans="1:4" x14ac:dyDescent="0.3">
      <c r="A18">
        <v>2013.3999999999996</v>
      </c>
      <c r="B18">
        <v>40443.199999999997</v>
      </c>
      <c r="C18">
        <f t="shared" si="1"/>
        <v>-326</v>
      </c>
      <c r="D18" s="9">
        <f>C18-I7</f>
        <v>1047.2331250000009</v>
      </c>
    </row>
    <row r="19" spans="1:4" x14ac:dyDescent="0.3">
      <c r="A19">
        <v>2014.1</v>
      </c>
      <c r="B19">
        <v>36236.6</v>
      </c>
      <c r="C19">
        <f t="shared" si="1"/>
        <v>-4206.5999999999985</v>
      </c>
      <c r="D19" s="9">
        <f>C19-I4</f>
        <v>-366.30270833333179</v>
      </c>
    </row>
    <row r="20" spans="1:4" x14ac:dyDescent="0.3">
      <c r="A20">
        <v>2014.1999999999998</v>
      </c>
      <c r="B20">
        <v>38745.9</v>
      </c>
      <c r="C20">
        <f t="shared" si="1"/>
        <v>2509.3000000000029</v>
      </c>
      <c r="D20" s="9">
        <f>C20-I5</f>
        <v>-396.8152083333307</v>
      </c>
    </row>
    <row r="21" spans="1:4" x14ac:dyDescent="0.3">
      <c r="A21">
        <v>2014.2999999999997</v>
      </c>
      <c r="B21">
        <v>40325.300000000003</v>
      </c>
      <c r="C21">
        <f t="shared" si="1"/>
        <v>1579.4000000000015</v>
      </c>
      <c r="D21" s="9">
        <f>C21-I6</f>
        <v>-728.01520833333234</v>
      </c>
    </row>
    <row r="22" spans="1:4" x14ac:dyDescent="0.3">
      <c r="A22">
        <v>2014.3999999999996</v>
      </c>
      <c r="B22">
        <v>40047.5</v>
      </c>
      <c r="C22">
        <f t="shared" si="1"/>
        <v>-277.80000000000291</v>
      </c>
      <c r="D22" s="9">
        <f>C22-I7</f>
        <v>1095.433124999998</v>
      </c>
    </row>
    <row r="23" spans="1:4" x14ac:dyDescent="0.3">
      <c r="A23">
        <v>2015.1</v>
      </c>
      <c r="B23">
        <v>36268.1</v>
      </c>
      <c r="C23">
        <f t="shared" si="1"/>
        <v>-3779.4000000000015</v>
      </c>
      <c r="D23" s="9">
        <f>C23-I4</f>
        <v>60.897291666665296</v>
      </c>
    </row>
    <row r="24" spans="1:4" x14ac:dyDescent="0.3">
      <c r="A24">
        <v>2015.1999999999998</v>
      </c>
      <c r="B24">
        <v>38729.1</v>
      </c>
      <c r="C24">
        <f t="shared" si="1"/>
        <v>2461</v>
      </c>
      <c r="D24" s="9">
        <f>C24-I5</f>
        <v>-445.11520833333361</v>
      </c>
    </row>
    <row r="25" spans="1:4" x14ac:dyDescent="0.3">
      <c r="A25">
        <v>2015.2999999999997</v>
      </c>
      <c r="B25">
        <v>39614</v>
      </c>
      <c r="C25">
        <f t="shared" si="1"/>
        <v>884.90000000000146</v>
      </c>
      <c r="D25" s="9">
        <f>C25-I6</f>
        <v>-1422.5152083333323</v>
      </c>
    </row>
    <row r="26" spans="1:4" x14ac:dyDescent="0.3">
      <c r="A26">
        <v>2015.3999999999996</v>
      </c>
      <c r="B26">
        <v>40169.5</v>
      </c>
      <c r="C26">
        <f t="shared" si="1"/>
        <v>555.5</v>
      </c>
      <c r="D26" s="9">
        <f>C26-I7</f>
        <v>1928.7331250000009</v>
      </c>
    </row>
    <row r="27" spans="1:4" x14ac:dyDescent="0.3">
      <c r="A27">
        <v>2016.1</v>
      </c>
      <c r="B27">
        <v>35233.800000000003</v>
      </c>
      <c r="C27">
        <f t="shared" si="1"/>
        <v>-4935.6999999999971</v>
      </c>
      <c r="D27" s="9">
        <f>C27-I4</f>
        <v>-1095.4027083333303</v>
      </c>
    </row>
    <row r="28" spans="1:4" x14ac:dyDescent="0.3">
      <c r="A28">
        <v>2016.1999999999998</v>
      </c>
      <c r="B28">
        <v>37936</v>
      </c>
      <c r="C28">
        <f t="shared" si="1"/>
        <v>2702.1999999999971</v>
      </c>
      <c r="D28" s="9">
        <f t="shared" ref="D28:D30" si="2">C28-I5</f>
        <v>-203.91520833333652</v>
      </c>
    </row>
    <row r="29" spans="1:4" x14ac:dyDescent="0.3">
      <c r="A29">
        <v>2016.2999999999997</v>
      </c>
      <c r="B29">
        <v>39732</v>
      </c>
      <c r="C29">
        <f t="shared" si="1"/>
        <v>1796</v>
      </c>
      <c r="D29" s="9">
        <f t="shared" si="2"/>
        <v>-511.41520833333379</v>
      </c>
    </row>
    <row r="30" spans="1:4" x14ac:dyDescent="0.3">
      <c r="A30">
        <v>2016.3999999999996</v>
      </c>
      <c r="B30">
        <v>39113.800000000003</v>
      </c>
      <c r="C30">
        <f t="shared" si="1"/>
        <v>-618.19999999999709</v>
      </c>
      <c r="D30" s="9">
        <f t="shared" si="2"/>
        <v>755.03312500000379</v>
      </c>
    </row>
    <row r="31" spans="1:4" x14ac:dyDescent="0.3">
      <c r="A31">
        <v>2017.1</v>
      </c>
      <c r="B31">
        <v>35997.300000000003</v>
      </c>
      <c r="C31">
        <f t="shared" si="1"/>
        <v>-3116.5</v>
      </c>
      <c r="D31" s="9">
        <f>C31-I4</f>
        <v>723.79729166666675</v>
      </c>
    </row>
    <row r="32" spans="1:4" x14ac:dyDescent="0.3">
      <c r="A32">
        <v>2017.1999999999998</v>
      </c>
      <c r="B32">
        <v>38526.1</v>
      </c>
      <c r="C32">
        <f t="shared" si="1"/>
        <v>2528.7999999999956</v>
      </c>
      <c r="D32" s="9">
        <f>C32-I5</f>
        <v>-377.31520833333798</v>
      </c>
    </row>
    <row r="33" spans="1:4" x14ac:dyDescent="0.3">
      <c r="A33">
        <v>2017.2999999999997</v>
      </c>
      <c r="B33">
        <v>41277.4</v>
      </c>
      <c r="C33">
        <f t="shared" si="1"/>
        <v>2751.3000000000029</v>
      </c>
      <c r="D33" s="9">
        <f>C33-I6</f>
        <v>443.88479166666912</v>
      </c>
    </row>
    <row r="34" spans="1:4" x14ac:dyDescent="0.3">
      <c r="A34">
        <v>2017.3999999999996</v>
      </c>
      <c r="B34">
        <v>38981.5</v>
      </c>
      <c r="C34">
        <f t="shared" si="1"/>
        <v>-2295.9000000000015</v>
      </c>
      <c r="D34" s="9">
        <f t="shared" ref="D34" si="3">C34-I7</f>
        <v>-922.66687500000057</v>
      </c>
    </row>
    <row r="35" spans="1:4" x14ac:dyDescent="0.3">
      <c r="A35">
        <v>2018.1</v>
      </c>
      <c r="B35">
        <v>36049</v>
      </c>
      <c r="C35">
        <f t="shared" si="1"/>
        <v>-2932.5</v>
      </c>
      <c r="D35" s="9">
        <f>C35-I4</f>
        <v>907.79729166666675</v>
      </c>
    </row>
    <row r="36" spans="1:4" x14ac:dyDescent="0.3">
      <c r="A36">
        <v>2018.1999999999998</v>
      </c>
      <c r="B36">
        <v>39184.9</v>
      </c>
      <c r="C36">
        <f t="shared" si="1"/>
        <v>3135.9000000000015</v>
      </c>
      <c r="D36" s="9">
        <f>C36-I5</f>
        <v>229.78479166666784</v>
      </c>
    </row>
    <row r="37" spans="1:4" x14ac:dyDescent="0.3">
      <c r="A37">
        <v>2018.2999999999997</v>
      </c>
      <c r="B37">
        <v>41724.6</v>
      </c>
      <c r="C37">
        <f t="shared" si="1"/>
        <v>2539.6999999999971</v>
      </c>
      <c r="D37" s="9">
        <f>C37-I6</f>
        <v>232.2847916666633</v>
      </c>
    </row>
    <row r="38" spans="1:4" x14ac:dyDescent="0.3">
      <c r="A38">
        <v>2018.3999999999996</v>
      </c>
      <c r="B38">
        <v>39676.400000000001</v>
      </c>
      <c r="C38">
        <f t="shared" si="1"/>
        <v>-2048.1999999999971</v>
      </c>
      <c r="D38" s="9">
        <f t="shared" ref="D38" si="4">C38-I7</f>
        <v>-674.96687499999621</v>
      </c>
    </row>
    <row r="39" spans="1:4" x14ac:dyDescent="0.3">
      <c r="A39">
        <v>2019.1</v>
      </c>
      <c r="B39">
        <v>36562.699999999997</v>
      </c>
      <c r="C39">
        <f t="shared" si="1"/>
        <v>-3113.7000000000044</v>
      </c>
      <c r="D39" s="9">
        <f>C39-I4</f>
        <v>726.59729166666239</v>
      </c>
    </row>
    <row r="40" spans="1:4" x14ac:dyDescent="0.3">
      <c r="A40">
        <v>2019.1999999999998</v>
      </c>
      <c r="B40">
        <v>40409.9</v>
      </c>
      <c r="C40">
        <f t="shared" si="1"/>
        <v>3847.2000000000044</v>
      </c>
      <c r="D40" s="9">
        <f>C40-I5</f>
        <v>941.08479166667075</v>
      </c>
    </row>
    <row r="41" spans="1:4" x14ac:dyDescent="0.3">
      <c r="A41">
        <v>2019.2999999999997</v>
      </c>
      <c r="B41">
        <v>43406.8</v>
      </c>
      <c r="C41">
        <f t="shared" si="1"/>
        <v>2996.9000000000015</v>
      </c>
      <c r="D41" s="9">
        <f>C41-I6</f>
        <v>689.48479166666766</v>
      </c>
    </row>
    <row r="42" spans="1:4" x14ac:dyDescent="0.3">
      <c r="A42">
        <v>2019.3999999999996</v>
      </c>
      <c r="B42">
        <v>40353.199999999997</v>
      </c>
      <c r="C42">
        <f t="shared" si="1"/>
        <v>-3053.6000000000058</v>
      </c>
      <c r="D42" s="9">
        <f>C42-I7</f>
        <v>-1680.3668750000049</v>
      </c>
    </row>
    <row r="43" spans="1:4" x14ac:dyDescent="0.3">
      <c r="A43">
        <v>2020.1</v>
      </c>
      <c r="B43">
        <v>36283.300000000003</v>
      </c>
      <c r="C43">
        <f t="shared" si="1"/>
        <v>-4069.8999999999942</v>
      </c>
      <c r="D43" s="9">
        <f>C43-I4</f>
        <v>-229.60270833332743</v>
      </c>
    </row>
    <row r="44" spans="1:4" x14ac:dyDescent="0.3">
      <c r="A44">
        <v>2020.1999999999998</v>
      </c>
      <c r="B44">
        <v>34354.5</v>
      </c>
      <c r="C44">
        <f t="shared" si="1"/>
        <v>-1928.8000000000029</v>
      </c>
      <c r="D44" s="9">
        <f t="shared" ref="D44:D46" si="5">C44-I5</f>
        <v>-4834.9152083333365</v>
      </c>
    </row>
    <row r="45" spans="1:4" x14ac:dyDescent="0.3">
      <c r="A45">
        <v>2020.2999999999997</v>
      </c>
      <c r="B45">
        <v>39026.300000000003</v>
      </c>
      <c r="C45">
        <f t="shared" si="1"/>
        <v>4671.8000000000029</v>
      </c>
      <c r="D45" s="9">
        <f t="shared" si="5"/>
        <v>2364.3847916666691</v>
      </c>
    </row>
    <row r="46" spans="1:4" x14ac:dyDescent="0.3">
      <c r="A46">
        <v>2020.3999999999996</v>
      </c>
      <c r="B46">
        <v>37572.199999999997</v>
      </c>
      <c r="C46">
        <f t="shared" si="1"/>
        <v>-1454.1000000000058</v>
      </c>
      <c r="D46" s="9">
        <f t="shared" si="5"/>
        <v>-80.866875000004939</v>
      </c>
    </row>
    <row r="47" spans="1:4" x14ac:dyDescent="0.3">
      <c r="A47">
        <v>2021.1</v>
      </c>
      <c r="B47">
        <v>35500.300000000003</v>
      </c>
      <c r="C47">
        <f t="shared" si="1"/>
        <v>-2071.8999999999942</v>
      </c>
      <c r="D47" s="9">
        <f>C47-I4</f>
        <v>1768.3972916666726</v>
      </c>
    </row>
    <row r="48" spans="1:4" x14ac:dyDescent="0.3">
      <c r="A48">
        <v>2021.1999999999998</v>
      </c>
      <c r="B48">
        <v>39015.699999999997</v>
      </c>
      <c r="C48">
        <f t="shared" si="1"/>
        <v>3515.3999999999942</v>
      </c>
      <c r="D48" s="9">
        <f>C48-I5</f>
        <v>609.28479166666057</v>
      </c>
    </row>
    <row r="49" spans="1:4" x14ac:dyDescent="0.3">
      <c r="A49">
        <v>2021.2999999999997</v>
      </c>
      <c r="B49">
        <v>44025.3</v>
      </c>
      <c r="C49">
        <f t="shared" si="1"/>
        <v>5009.6000000000058</v>
      </c>
      <c r="D49" s="9">
        <f>C49-I6</f>
        <v>2702.184791666672</v>
      </c>
    </row>
    <row r="50" spans="1:4" x14ac:dyDescent="0.3">
      <c r="A50">
        <v>2021.3999999999996</v>
      </c>
      <c r="B50">
        <v>42474.1</v>
      </c>
      <c r="C50">
        <f t="shared" si="1"/>
        <v>-1551.2000000000044</v>
      </c>
      <c r="D50" s="9">
        <f>C50-I7</f>
        <v>-177.96687500000348</v>
      </c>
    </row>
    <row r="51" spans="1:4" x14ac:dyDescent="0.3">
      <c r="A51">
        <v>2022.1</v>
      </c>
      <c r="B51">
        <v>40446.6</v>
      </c>
      <c r="C51">
        <f t="shared" si="1"/>
        <v>-2027.5</v>
      </c>
      <c r="D51" s="9">
        <f>C51-I4</f>
        <v>1812.7972916666668</v>
      </c>
    </row>
    <row r="52" spans="1:4" x14ac:dyDescent="0.3">
      <c r="A52">
        <v>2022.1999999999998</v>
      </c>
      <c r="B52">
        <v>44851.1</v>
      </c>
      <c r="C52">
        <f t="shared" si="1"/>
        <v>4404.5</v>
      </c>
      <c r="D52" s="9">
        <f>C52-I5</f>
        <v>1498.3847916666664</v>
      </c>
    </row>
    <row r="53" spans="1:4" x14ac:dyDescent="0.3">
      <c r="A53">
        <v>2022.2999999999997</v>
      </c>
      <c r="B53">
        <v>50374.1</v>
      </c>
      <c r="C53">
        <f t="shared" si="1"/>
        <v>5523</v>
      </c>
      <c r="D53" s="9">
        <f>C53-I6</f>
        <v>3215.5847916666662</v>
      </c>
    </row>
    <row r="54" spans="1:4" x14ac:dyDescent="0.3">
      <c r="A54">
        <v>2022.3999999999996</v>
      </c>
      <c r="B54">
        <v>47736.9</v>
      </c>
      <c r="C54">
        <f t="shared" si="1"/>
        <v>-2637.1999999999971</v>
      </c>
      <c r="D54" s="9">
        <f>C54-I7</f>
        <v>-1263.9668749999962</v>
      </c>
    </row>
    <row r="55" spans="1:4" x14ac:dyDescent="0.3">
      <c r="A55">
        <v>2023.1</v>
      </c>
      <c r="B55">
        <v>44156.9</v>
      </c>
      <c r="C55">
        <f t="shared" si="1"/>
        <v>-3580</v>
      </c>
      <c r="D55" s="9">
        <f>C55-I4</f>
        <v>260.29729166666675</v>
      </c>
    </row>
    <row r="56" spans="1:4" x14ac:dyDescent="0.3">
      <c r="A56">
        <v>2023.1999999999998</v>
      </c>
      <c r="B56">
        <v>48505.9</v>
      </c>
      <c r="C56">
        <f t="shared" si="1"/>
        <v>4349</v>
      </c>
      <c r="D56" s="9">
        <f>C56-I5</f>
        <v>1442.8847916666664</v>
      </c>
    </row>
    <row r="57" spans="1:4" x14ac:dyDescent="0.3">
      <c r="A57">
        <v>2023.2999999999997</v>
      </c>
      <c r="B57">
        <v>53448.4</v>
      </c>
      <c r="C57">
        <f t="shared" si="1"/>
        <v>4942.5</v>
      </c>
      <c r="D57" s="9">
        <f>C57-I6</f>
        <v>2635.0847916666662</v>
      </c>
    </row>
    <row r="58" spans="1:4" x14ac:dyDescent="0.3">
      <c r="A58">
        <v>2023.3999999999996</v>
      </c>
      <c r="B58">
        <v>50416.9</v>
      </c>
      <c r="C58">
        <f t="shared" si="1"/>
        <v>-3031.5</v>
      </c>
      <c r="D58" s="9">
        <f>C58-I7</f>
        <v>-1658.2668749999991</v>
      </c>
    </row>
    <row r="59" spans="1:4" x14ac:dyDescent="0.3">
      <c r="A59">
        <v>2024.1</v>
      </c>
      <c r="B59">
        <v>45905.4</v>
      </c>
      <c r="C59">
        <f t="shared" si="1"/>
        <v>-4511.5</v>
      </c>
      <c r="D59" s="9">
        <f>C59-I4</f>
        <v>-671.20270833333325</v>
      </c>
    </row>
    <row r="60" spans="1:4" x14ac:dyDescent="0.3">
      <c r="A60">
        <v>2024.1999999999998</v>
      </c>
      <c r="B60">
        <v>51005</v>
      </c>
      <c r="C60">
        <f t="shared" si="1"/>
        <v>5099.5999999999985</v>
      </c>
      <c r="D60" s="9">
        <f>C60-I5</f>
        <v>2193.4847916666649</v>
      </c>
    </row>
    <row r="61" spans="1:4" x14ac:dyDescent="0.3">
      <c r="A61">
        <v>2024.2999999999997</v>
      </c>
      <c r="B61">
        <v>56074</v>
      </c>
      <c r="C61">
        <f t="shared" si="1"/>
        <v>5069</v>
      </c>
      <c r="D61" s="9">
        <f>C61-I6</f>
        <v>2761.5847916666662</v>
      </c>
    </row>
    <row r="62" spans="1:4" x14ac:dyDescent="0.3">
      <c r="A62">
        <v>2024.3999999999996</v>
      </c>
      <c r="B62">
        <v>52936</v>
      </c>
      <c r="C62">
        <f t="shared" si="1"/>
        <v>-3138</v>
      </c>
      <c r="D62" s="9">
        <f>C62-I7</f>
        <v>-1764.7668749999991</v>
      </c>
    </row>
    <row r="63" spans="1:4" x14ac:dyDescent="0.3">
      <c r="A63">
        <v>2025.1</v>
      </c>
      <c r="B63">
        <v>47907.8</v>
      </c>
      <c r="C63">
        <f t="shared" si="1"/>
        <v>-5028.1999999999971</v>
      </c>
      <c r="D63" s="9">
        <f>C63-I4</f>
        <v>-1187.9027083333303</v>
      </c>
    </row>
    <row r="64" spans="1:4" x14ac:dyDescent="0.3">
      <c r="A64">
        <v>2025.1999999999998</v>
      </c>
      <c r="B64">
        <v>53716</v>
      </c>
      <c r="C64">
        <f t="shared" si="1"/>
        <v>5808.1999999999971</v>
      </c>
      <c r="D64" s="9">
        <f>C64-I5</f>
        <v>2902.0847916666635</v>
      </c>
    </row>
  </sheetData>
  <mergeCells count="1">
    <mergeCell ref="A1:D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881CB-A55D-4C38-B423-673DC3D4BAA3}">
  <dimension ref="A1:I64"/>
  <sheetViews>
    <sheetView workbookViewId="0">
      <selection sqref="A1:D1"/>
    </sheetView>
  </sheetViews>
  <sheetFormatPr defaultRowHeight="14.4" x14ac:dyDescent="0.3"/>
  <cols>
    <col min="2" max="2" width="9.5546875" customWidth="1"/>
    <col min="3" max="3" width="15.33203125" customWidth="1"/>
    <col min="4" max="4" width="18.77734375" customWidth="1"/>
    <col min="9" max="9" width="16.88671875" customWidth="1"/>
  </cols>
  <sheetData>
    <row r="1" spans="1:9" ht="23.4" x14ac:dyDescent="0.45">
      <c r="A1" s="49" t="s">
        <v>102</v>
      </c>
      <c r="B1" s="49"/>
      <c r="C1" s="49"/>
      <c r="D1" s="49"/>
    </row>
    <row r="2" spans="1:9" x14ac:dyDescent="0.3">
      <c r="A2" t="s">
        <v>0</v>
      </c>
      <c r="B2" t="s">
        <v>1</v>
      </c>
      <c r="C2" t="s">
        <v>2</v>
      </c>
      <c r="D2" t="s">
        <v>3</v>
      </c>
      <c r="H2" t="s">
        <v>4</v>
      </c>
    </row>
    <row r="3" spans="1:9" x14ac:dyDescent="0.3">
      <c r="A3">
        <v>2010.1</v>
      </c>
      <c r="B3" s="1">
        <f>'[1]GVA - ceny stałe 2015 i 2024'!P62</f>
        <v>54167.537003504571</v>
      </c>
      <c r="H3" t="s">
        <v>5</v>
      </c>
      <c r="I3" t="s">
        <v>6</v>
      </c>
    </row>
    <row r="4" spans="1:9" x14ac:dyDescent="0.3">
      <c r="A4">
        <v>2010.1999999999998</v>
      </c>
      <c r="B4" s="1">
        <f>'[1]GVA - ceny stałe 2015 i 2024'!P63</f>
        <v>54942.822907253605</v>
      </c>
      <c r="C4">
        <f>B4-B3</f>
        <v>775.28590374903433</v>
      </c>
      <c r="D4">
        <f>C4-I5</f>
        <v>-1879.8734742791648</v>
      </c>
      <c r="G4" t="s">
        <v>7</v>
      </c>
      <c r="H4">
        <f>AVERAGE(C7,C11,C15,C19,C23,C27,C31,C35,C39,,C43,C47,C51,C55,C59,B63)</f>
        <v>-3579.6645549602545</v>
      </c>
      <c r="I4">
        <f>H4-$H$9</f>
        <v>-3509.5296659299142</v>
      </c>
    </row>
    <row r="5" spans="1:9" x14ac:dyDescent="0.3">
      <c r="A5">
        <v>2010.2999999999997</v>
      </c>
      <c r="B5" s="1">
        <f>'[1]GVA - ceny stałe 2015 i 2024'!P64</f>
        <v>54050.572721763041</v>
      </c>
      <c r="C5">
        <f>B5-B4</f>
        <v>-892.25018549056404</v>
      </c>
      <c r="D5">
        <f>C5-I6</f>
        <v>-3505.5336807757503</v>
      </c>
      <c r="G5" t="s">
        <v>8</v>
      </c>
      <c r="H5">
        <f>AVERAGE(C4,C8,C12,C16,C20,C24,C28,C32,C36,C40,C44,C48,C52,C56,C60,C64)</f>
        <v>2585.024488997859</v>
      </c>
      <c r="I5">
        <f t="shared" ref="I5:I7" si="0">H5-$H$9</f>
        <v>2655.1593780281992</v>
      </c>
    </row>
    <row r="6" spans="1:9" x14ac:dyDescent="0.3">
      <c r="A6">
        <v>2010.3999999999996</v>
      </c>
      <c r="B6" s="1">
        <f>'[1]GVA - ceny stałe 2015 i 2024'!P65</f>
        <v>54067.769887054346</v>
      </c>
      <c r="C6">
        <f t="shared" ref="C6:C62" si="1">B6-B5</f>
        <v>17.197165291305282</v>
      </c>
      <c r="D6">
        <f>C6-I7</f>
        <v>1776.110372674776</v>
      </c>
      <c r="G6" t="s">
        <v>9</v>
      </c>
      <c r="H6">
        <f>AVERAGE(C9,C13,C17,C21,C25,C29,C33,C37,C41,,C45,C49,C53,C57,C61,C5)</f>
        <v>2543.1486062548461</v>
      </c>
      <c r="I6">
        <f t="shared" si="0"/>
        <v>2613.2834952851863</v>
      </c>
    </row>
    <row r="7" spans="1:9" x14ac:dyDescent="0.3">
      <c r="A7">
        <v>2011.1</v>
      </c>
      <c r="B7" s="1">
        <f>'[1]GVA - ceny stałe 2015 i 2024'!P66</f>
        <v>48812.975791330886</v>
      </c>
      <c r="C7">
        <f t="shared" si="1"/>
        <v>-5254.7940957234605</v>
      </c>
      <c r="D7">
        <f>C7-I4</f>
        <v>-1745.2644297935462</v>
      </c>
      <c r="G7" t="s">
        <v>10</v>
      </c>
      <c r="H7">
        <f>AVERAGE(C6,C10,C14,C18,C22,C26,C30,C34,C38,C42,C46,C50,C54,C58,C62)</f>
        <v>-1829.048096413811</v>
      </c>
      <c r="I7">
        <f t="shared" si="0"/>
        <v>-1758.9132073834708</v>
      </c>
    </row>
    <row r="8" spans="1:9" x14ac:dyDescent="0.3">
      <c r="A8">
        <v>2011.1999999999998</v>
      </c>
      <c r="B8" s="1">
        <f>'[1]GVA - ceny stałe 2015 i 2024'!P67</f>
        <v>50570.502526341406</v>
      </c>
      <c r="C8">
        <f t="shared" si="1"/>
        <v>1757.5267350105205</v>
      </c>
      <c r="D8">
        <f>C8-I5</f>
        <v>-897.63264301767867</v>
      </c>
    </row>
    <row r="9" spans="1:9" x14ac:dyDescent="0.3">
      <c r="A9">
        <v>2011.2999999999997</v>
      </c>
      <c r="B9" s="1">
        <f>'[1]GVA - ceny stałe 2015 i 2024'!P68</f>
        <v>50598.418472738944</v>
      </c>
      <c r="C9">
        <f t="shared" si="1"/>
        <v>27.915946397537482</v>
      </c>
      <c r="D9">
        <f>C9-I6</f>
        <v>-2585.3675488876488</v>
      </c>
      <c r="H9">
        <f>AVERAGE(H4:H7)</f>
        <v>-70.134889030340105</v>
      </c>
      <c r="I9">
        <f>SUM(I4:I7)</f>
        <v>0</v>
      </c>
    </row>
    <row r="10" spans="1:9" x14ac:dyDescent="0.3">
      <c r="A10">
        <v>2011.3999999999996</v>
      </c>
      <c r="B10" s="1">
        <f>'[1]GVA - ceny stałe 2015 i 2024'!P69</f>
        <v>47968.31228239982</v>
      </c>
      <c r="C10">
        <f t="shared" si="1"/>
        <v>-2630.1061903391237</v>
      </c>
      <c r="D10">
        <f>C10-I7</f>
        <v>-871.19298295565295</v>
      </c>
    </row>
    <row r="11" spans="1:9" x14ac:dyDescent="0.3">
      <c r="A11">
        <v>2012.1</v>
      </c>
      <c r="B11" s="1">
        <f>'[1]GVA - ceny stałe 2015 i 2024'!P70</f>
        <v>44522.754206364174</v>
      </c>
      <c r="C11">
        <f t="shared" si="1"/>
        <v>-3445.5580760356461</v>
      </c>
      <c r="D11">
        <f>C11-I4</f>
        <v>63.971589894268163</v>
      </c>
    </row>
    <row r="12" spans="1:9" x14ac:dyDescent="0.3">
      <c r="A12">
        <v>2012.1999999999998</v>
      </c>
      <c r="B12" s="1">
        <f>'[1]GVA - ceny stałe 2015 i 2024'!P71</f>
        <v>46145.17718391493</v>
      </c>
      <c r="C12">
        <f t="shared" si="1"/>
        <v>1622.4229775507556</v>
      </c>
      <c r="D12">
        <f>C12-I5</f>
        <v>-1032.7364004774436</v>
      </c>
    </row>
    <row r="13" spans="1:9" x14ac:dyDescent="0.3">
      <c r="A13">
        <v>2012.2999999999997</v>
      </c>
      <c r="B13" s="1">
        <f>'[1]GVA - ceny stałe 2015 i 2024'!P72</f>
        <v>46941.429494662945</v>
      </c>
      <c r="C13">
        <f t="shared" si="1"/>
        <v>796.25231074801559</v>
      </c>
      <c r="D13">
        <f>C13-I6</f>
        <v>-1817.0311845371707</v>
      </c>
    </row>
    <row r="14" spans="1:9" x14ac:dyDescent="0.3">
      <c r="A14">
        <v>2012.3999999999996</v>
      </c>
      <c r="B14" s="1">
        <f>'[1]GVA - ceny stałe 2015 i 2024'!P73</f>
        <v>46091.465489580449</v>
      </c>
      <c r="C14">
        <f t="shared" si="1"/>
        <v>-849.96400508249644</v>
      </c>
      <c r="D14">
        <f>C14-I7</f>
        <v>908.94920230097432</v>
      </c>
    </row>
    <row r="15" spans="1:9" x14ac:dyDescent="0.3">
      <c r="A15">
        <v>2013.1</v>
      </c>
      <c r="B15" s="1">
        <f>'[1]GVA - ceny stałe 2015 i 2024'!P74</f>
        <v>42101.13419798125</v>
      </c>
      <c r="C15">
        <f t="shared" si="1"/>
        <v>-3990.3312915991992</v>
      </c>
      <c r="D15">
        <f>C15-I4</f>
        <v>-480.80162566928493</v>
      </c>
    </row>
    <row r="16" spans="1:9" x14ac:dyDescent="0.3">
      <c r="A16">
        <v>2013.1999999999998</v>
      </c>
      <c r="B16" s="1">
        <f>'[1]GVA - ceny stałe 2015 i 2024'!P75</f>
        <v>45020.765266991766</v>
      </c>
      <c r="C16">
        <f t="shared" si="1"/>
        <v>2919.6310690105165</v>
      </c>
      <c r="D16">
        <f>C16-I5</f>
        <v>264.47169098231734</v>
      </c>
    </row>
    <row r="17" spans="1:4" x14ac:dyDescent="0.3">
      <c r="A17">
        <v>2013.2999999999997</v>
      </c>
      <c r="B17" s="1">
        <f>'[1]GVA - ceny stałe 2015 i 2024'!P76</f>
        <v>46948.025667651396</v>
      </c>
      <c r="C17">
        <f t="shared" si="1"/>
        <v>1927.2604006596302</v>
      </c>
      <c r="D17">
        <f>C17-I6</f>
        <v>-686.02309462555604</v>
      </c>
    </row>
    <row r="18" spans="1:4" x14ac:dyDescent="0.3">
      <c r="A18">
        <v>2013.3999999999996</v>
      </c>
      <c r="B18" s="1">
        <f>'[1]GVA - ceny stałe 2015 i 2024'!P77</f>
        <v>46572.27938491675</v>
      </c>
      <c r="C18">
        <f t="shared" si="1"/>
        <v>-375.74628273464623</v>
      </c>
      <c r="D18">
        <f>C18-I7</f>
        <v>1383.1669246488245</v>
      </c>
    </row>
    <row r="19" spans="1:4" x14ac:dyDescent="0.3">
      <c r="A19">
        <v>2014.1</v>
      </c>
      <c r="B19" s="1">
        <f>'[1]GVA - ceny stałe 2015 i 2024'!P78</f>
        <v>42502.205073439385</v>
      </c>
      <c r="C19">
        <f t="shared" si="1"/>
        <v>-4070.074311477365</v>
      </c>
      <c r="D19">
        <f>C19-I4</f>
        <v>-560.54464554745073</v>
      </c>
    </row>
    <row r="20" spans="1:4" x14ac:dyDescent="0.3">
      <c r="A20">
        <v>2014.1999999999998</v>
      </c>
      <c r="B20" s="1">
        <f>'[1]GVA - ceny stałe 2015 i 2024'!P79</f>
        <v>45152.924304367407</v>
      </c>
      <c r="C20">
        <f t="shared" si="1"/>
        <v>2650.7192309280217</v>
      </c>
      <c r="D20">
        <f>C20-I5</f>
        <v>-4.4401471001774553</v>
      </c>
    </row>
    <row r="21" spans="1:4" x14ac:dyDescent="0.3">
      <c r="A21">
        <v>2014.2999999999997</v>
      </c>
      <c r="B21" s="1">
        <f>'[1]GVA - ceny stałe 2015 i 2024'!P80</f>
        <v>47006.33112531712</v>
      </c>
      <c r="C21">
        <f t="shared" si="1"/>
        <v>1853.4068209497127</v>
      </c>
      <c r="D21">
        <f>C21-I6</f>
        <v>-759.87667433547358</v>
      </c>
    </row>
    <row r="22" spans="1:4" x14ac:dyDescent="0.3">
      <c r="A22">
        <v>2014.3999999999996</v>
      </c>
      <c r="B22" s="1">
        <f>'[1]GVA - ceny stałe 2015 i 2024'!P81</f>
        <v>46189.347985176835</v>
      </c>
      <c r="C22">
        <f t="shared" si="1"/>
        <v>-816.98314014028438</v>
      </c>
      <c r="D22">
        <f>C22-I7</f>
        <v>941.93006724318639</v>
      </c>
    </row>
    <row r="23" spans="1:4" x14ac:dyDescent="0.3">
      <c r="A23">
        <v>2015.1</v>
      </c>
      <c r="B23" s="1">
        <f>'[1]GVA - ceny stałe 2015 i 2024'!P82</f>
        <v>42803.273254840555</v>
      </c>
      <c r="C23">
        <f t="shared" si="1"/>
        <v>-3386.0747303362805</v>
      </c>
      <c r="D23">
        <f>C23-I4</f>
        <v>123.45493559363376</v>
      </c>
    </row>
    <row r="24" spans="1:4" x14ac:dyDescent="0.3">
      <c r="A24">
        <v>2015.1999999999998</v>
      </c>
      <c r="B24" s="1">
        <f>'[1]GVA - ceny stałe 2015 i 2024'!P83</f>
        <v>45218.17930143165</v>
      </c>
      <c r="C24">
        <f t="shared" si="1"/>
        <v>2414.9060465910952</v>
      </c>
      <c r="D24">
        <f>C24-I5</f>
        <v>-240.25333143710395</v>
      </c>
    </row>
    <row r="25" spans="1:4" x14ac:dyDescent="0.3">
      <c r="A25">
        <v>2015.2999999999997</v>
      </c>
      <c r="B25" s="1">
        <f>'[1]GVA - ceny stałe 2015 i 2024'!P84</f>
        <v>46188.523463553276</v>
      </c>
      <c r="C25">
        <f t="shared" si="1"/>
        <v>970.34416212162614</v>
      </c>
      <c r="D25">
        <f>C25-I6</f>
        <v>-1642.9393331635601</v>
      </c>
    </row>
    <row r="26" spans="1:4" x14ac:dyDescent="0.3">
      <c r="A26">
        <v>2015.3999999999996</v>
      </c>
      <c r="B26" s="1">
        <f>'[1]GVA - ceny stałe 2015 i 2024'!P85</f>
        <v>46653.671448042027</v>
      </c>
      <c r="C26">
        <f t="shared" si="1"/>
        <v>465.14798448875081</v>
      </c>
      <c r="D26">
        <f>C26-I7</f>
        <v>2224.0611918722216</v>
      </c>
    </row>
    <row r="27" spans="1:4" x14ac:dyDescent="0.3">
      <c r="A27">
        <v>2016.1</v>
      </c>
      <c r="B27" s="1">
        <f>'[1]GVA - ceny stałe 2015 i 2024'!P86</f>
        <v>42201.136892038208</v>
      </c>
      <c r="C27">
        <f t="shared" si="1"/>
        <v>-4452.5345560038186</v>
      </c>
      <c r="D27">
        <f>C27-I4</f>
        <v>-943.00489007390433</v>
      </c>
    </row>
    <row r="28" spans="1:4" x14ac:dyDescent="0.3">
      <c r="A28">
        <v>2016.1999999999998</v>
      </c>
      <c r="B28" s="1">
        <f>'[1]GVA - ceny stałe 2015 i 2024'!P87</f>
        <v>44919.702473704514</v>
      </c>
      <c r="C28">
        <f t="shared" si="1"/>
        <v>2718.5655816663057</v>
      </c>
      <c r="D28">
        <f t="shared" ref="D28:D30" si="2">C28-I5</f>
        <v>63.40620363810649</v>
      </c>
    </row>
    <row r="29" spans="1:4" x14ac:dyDescent="0.3">
      <c r="A29">
        <v>2016.2999999999997</v>
      </c>
      <c r="B29" s="1">
        <f>'[1]GVA - ceny stałe 2015 i 2024'!P88</f>
        <v>46927.294838259128</v>
      </c>
      <c r="C29">
        <f t="shared" si="1"/>
        <v>2007.5923645546136</v>
      </c>
      <c r="D29">
        <f t="shared" si="2"/>
        <v>-605.6911307305727</v>
      </c>
    </row>
    <row r="30" spans="1:4" x14ac:dyDescent="0.3">
      <c r="A30">
        <v>2016.3999999999996</v>
      </c>
      <c r="B30" s="1">
        <f>'[1]GVA - ceny stałe 2015 i 2024'!P89</f>
        <v>46187.934519536451</v>
      </c>
      <c r="C30">
        <f t="shared" si="1"/>
        <v>-739.36031872267631</v>
      </c>
      <c r="D30">
        <f t="shared" si="2"/>
        <v>1019.5528886607945</v>
      </c>
    </row>
    <row r="31" spans="1:4" x14ac:dyDescent="0.3">
      <c r="A31">
        <v>2017.1</v>
      </c>
      <c r="B31" s="1">
        <f>'[1]GVA - ceny stałe 2015 i 2024'!P90</f>
        <v>42947.211172552692</v>
      </c>
      <c r="C31">
        <f t="shared" si="1"/>
        <v>-3240.7233469837593</v>
      </c>
      <c r="D31">
        <f>C31-I4</f>
        <v>268.80631894615499</v>
      </c>
    </row>
    <row r="32" spans="1:4" x14ac:dyDescent="0.3">
      <c r="A32">
        <v>2017.1999999999998</v>
      </c>
      <c r="B32" s="1">
        <f>'[1]GVA - ceny stałe 2015 i 2024'!P91</f>
        <v>45765.543870669237</v>
      </c>
      <c r="C32">
        <f t="shared" si="1"/>
        <v>2818.3326981165446</v>
      </c>
      <c r="D32">
        <f>C32-I5</f>
        <v>163.17332008834546</v>
      </c>
    </row>
    <row r="33" spans="1:4" x14ac:dyDescent="0.3">
      <c r="A33">
        <v>2017.2999999999997</v>
      </c>
      <c r="B33" s="1">
        <f>'[1]GVA - ceny stałe 2015 i 2024'!P92</f>
        <v>49129.94546118634</v>
      </c>
      <c r="C33">
        <f t="shared" si="1"/>
        <v>3364.4015905171036</v>
      </c>
      <c r="D33">
        <f>C33-I6</f>
        <v>751.11809523191732</v>
      </c>
    </row>
    <row r="34" spans="1:4" x14ac:dyDescent="0.3">
      <c r="A34">
        <v>2017.3999999999996</v>
      </c>
      <c r="B34" s="1">
        <f>'[1]GVA - ceny stałe 2015 i 2024'!P93</f>
        <v>46441.651601984864</v>
      </c>
      <c r="C34">
        <f t="shared" si="1"/>
        <v>-2688.2938592014762</v>
      </c>
      <c r="D34">
        <f t="shared" ref="D34" si="3">C34-I7</f>
        <v>-929.38065181800539</v>
      </c>
    </row>
    <row r="35" spans="1:4" x14ac:dyDescent="0.3">
      <c r="A35">
        <v>2018.1</v>
      </c>
      <c r="B35" s="1">
        <f>'[1]GVA - ceny stałe 2015 i 2024'!P94</f>
        <v>43493.633431363356</v>
      </c>
      <c r="C35">
        <f t="shared" si="1"/>
        <v>-2948.018170621508</v>
      </c>
      <c r="D35">
        <f>C35-I4</f>
        <v>561.51149530840621</v>
      </c>
    </row>
    <row r="36" spans="1:4" x14ac:dyDescent="0.3">
      <c r="A36">
        <v>2018.1999999999998</v>
      </c>
      <c r="B36" s="1">
        <f>'[1]GVA - ceny stałe 2015 i 2024'!P95</f>
        <v>46897.965426221235</v>
      </c>
      <c r="C36">
        <f t="shared" si="1"/>
        <v>3404.3319948578792</v>
      </c>
      <c r="D36">
        <f>C36-I5</f>
        <v>749.17261682968001</v>
      </c>
    </row>
    <row r="37" spans="1:4" x14ac:dyDescent="0.3">
      <c r="A37">
        <v>2018.2999999999997</v>
      </c>
      <c r="B37" s="1">
        <f>'[1]GVA - ceny stałe 2015 i 2024'!P96</f>
        <v>49690.737954007549</v>
      </c>
      <c r="C37">
        <f t="shared" si="1"/>
        <v>2792.7725277863137</v>
      </c>
      <c r="D37">
        <f>C37-I6</f>
        <v>179.48903250112744</v>
      </c>
    </row>
    <row r="38" spans="1:4" x14ac:dyDescent="0.3">
      <c r="A38">
        <v>2018.3999999999996</v>
      </c>
      <c r="B38" s="1">
        <f>'[1]GVA - ceny stałe 2015 i 2024'!P97</f>
        <v>47382.784140871947</v>
      </c>
      <c r="C38">
        <f t="shared" si="1"/>
        <v>-2307.9538131356021</v>
      </c>
      <c r="D38">
        <f t="shared" ref="D38" si="4">C38-I7</f>
        <v>-549.04060575213134</v>
      </c>
    </row>
    <row r="39" spans="1:4" x14ac:dyDescent="0.3">
      <c r="A39">
        <v>2019.1</v>
      </c>
      <c r="B39" s="1">
        <f>'[1]GVA - ceny stałe 2015 i 2024'!P98</f>
        <v>43867.612882047521</v>
      </c>
      <c r="C39">
        <f t="shared" si="1"/>
        <v>-3515.1712588244263</v>
      </c>
      <c r="D39">
        <f>C39-I4</f>
        <v>-5.6415928945120868</v>
      </c>
    </row>
    <row r="40" spans="1:4" x14ac:dyDescent="0.3">
      <c r="A40">
        <v>2019.1999999999998</v>
      </c>
      <c r="B40" s="1">
        <f>'[1]GVA - ceny stałe 2015 i 2024'!P99</f>
        <v>47970.314692057022</v>
      </c>
      <c r="C40">
        <f t="shared" si="1"/>
        <v>4102.7018100095011</v>
      </c>
      <c r="D40">
        <f>C40-I5</f>
        <v>1447.5424319813019</v>
      </c>
    </row>
    <row r="41" spans="1:4" x14ac:dyDescent="0.3">
      <c r="A41">
        <v>2019.2999999999997</v>
      </c>
      <c r="B41" s="1">
        <f>'[1]GVA - ceny stałe 2015 i 2024'!P100</f>
        <v>51163.569151284646</v>
      </c>
      <c r="C41">
        <f t="shared" si="1"/>
        <v>3193.2544592276245</v>
      </c>
      <c r="D41">
        <f>C41-I6</f>
        <v>579.97096394243817</v>
      </c>
    </row>
    <row r="42" spans="1:4" x14ac:dyDescent="0.3">
      <c r="A42">
        <v>2019.3999999999996</v>
      </c>
      <c r="B42" s="1">
        <f>'[1]GVA - ceny stałe 2015 i 2024'!P101</f>
        <v>47785.150693167096</v>
      </c>
      <c r="C42">
        <f t="shared" si="1"/>
        <v>-3378.4184581175505</v>
      </c>
      <c r="D42">
        <f>C42-I7</f>
        <v>-1619.5052507340797</v>
      </c>
    </row>
    <row r="43" spans="1:4" x14ac:dyDescent="0.3">
      <c r="A43">
        <v>2020.1</v>
      </c>
      <c r="B43" s="1">
        <f>'[1]GVA - ceny stałe 2015 i 2024'!P102</f>
        <v>42853.686862680821</v>
      </c>
      <c r="C43">
        <f t="shared" si="1"/>
        <v>-4931.4638304862747</v>
      </c>
      <c r="D43">
        <f>C43-I4</f>
        <v>-1421.9341645563604</v>
      </c>
    </row>
    <row r="44" spans="1:4" x14ac:dyDescent="0.3">
      <c r="A44">
        <v>2020.1999999999998</v>
      </c>
      <c r="B44" s="1">
        <f>'[1]GVA - ceny stałe 2015 i 2024'!P103</f>
        <v>40544.437372708206</v>
      </c>
      <c r="C44">
        <f t="shared" si="1"/>
        <v>-2309.2494899726153</v>
      </c>
      <c r="D44">
        <f t="shared" ref="D44:D46" si="5">C44-I5</f>
        <v>-4964.4088680008144</v>
      </c>
    </row>
    <row r="45" spans="1:4" x14ac:dyDescent="0.3">
      <c r="A45">
        <v>2020.2999999999997</v>
      </c>
      <c r="B45" s="1">
        <f>'[1]GVA - ceny stałe 2015 i 2024'!P104</f>
        <v>45910.541887611667</v>
      </c>
      <c r="C45">
        <f t="shared" si="1"/>
        <v>5366.1045149034617</v>
      </c>
      <c r="D45">
        <f t="shared" si="5"/>
        <v>2752.8210196182754</v>
      </c>
    </row>
    <row r="46" spans="1:4" x14ac:dyDescent="0.3">
      <c r="A46">
        <v>2020.3999999999996</v>
      </c>
      <c r="B46" s="1">
        <f>'[1]GVA - ceny stałe 2015 i 2024'!P105</f>
        <v>44119.209766035354</v>
      </c>
      <c r="C46">
        <f t="shared" si="1"/>
        <v>-1791.3321215763135</v>
      </c>
      <c r="D46">
        <f t="shared" si="5"/>
        <v>-32.418914192842749</v>
      </c>
    </row>
    <row r="47" spans="1:4" x14ac:dyDescent="0.3">
      <c r="A47">
        <v>2021.1</v>
      </c>
      <c r="B47" s="1">
        <f>'[1]GVA - ceny stałe 2015 i 2024'!P106</f>
        <v>42176.401243331544</v>
      </c>
      <c r="C47">
        <f t="shared" si="1"/>
        <v>-1942.80852270381</v>
      </c>
      <c r="D47">
        <f>C47-I4</f>
        <v>1566.7211432261042</v>
      </c>
    </row>
    <row r="48" spans="1:4" x14ac:dyDescent="0.3">
      <c r="A48">
        <v>2021.1999999999998</v>
      </c>
      <c r="B48" s="1">
        <f>'[1]GVA - ceny stałe 2015 i 2024'!P107</f>
        <v>45747.993338967841</v>
      </c>
      <c r="C48">
        <f t="shared" si="1"/>
        <v>3571.592095636297</v>
      </c>
      <c r="D48">
        <f>C48-I5</f>
        <v>916.43271760809785</v>
      </c>
    </row>
    <row r="49" spans="1:4" x14ac:dyDescent="0.3">
      <c r="A49">
        <v>2021.2999999999997</v>
      </c>
      <c r="B49" s="1">
        <f>'[1]GVA - ceny stałe 2015 i 2024'!P108</f>
        <v>51321.406147793867</v>
      </c>
      <c r="C49">
        <f t="shared" si="1"/>
        <v>5573.4128088260259</v>
      </c>
      <c r="D49">
        <f>C49-I6</f>
        <v>2960.1293135408396</v>
      </c>
    </row>
    <row r="50" spans="1:4" x14ac:dyDescent="0.3">
      <c r="A50">
        <v>2021.3999999999996</v>
      </c>
      <c r="B50" s="1">
        <f>'[1]GVA - ceny stałe 2015 i 2024'!P109</f>
        <v>48273.267494312036</v>
      </c>
      <c r="C50">
        <f t="shared" si="1"/>
        <v>-3048.1386534818303</v>
      </c>
      <c r="D50">
        <f>C50-I7</f>
        <v>-1289.2254460983595</v>
      </c>
    </row>
    <row r="51" spans="1:4" x14ac:dyDescent="0.3">
      <c r="A51">
        <v>2022.1</v>
      </c>
      <c r="B51" s="1">
        <f>'[1]GVA - ceny stałe 2015 i 2024'!P110</f>
        <v>44808.038688114408</v>
      </c>
      <c r="C51">
        <f t="shared" si="1"/>
        <v>-3465.2288061976287</v>
      </c>
      <c r="D51">
        <f>C51-I4</f>
        <v>44.300859732285517</v>
      </c>
    </row>
    <row r="52" spans="1:4" x14ac:dyDescent="0.3">
      <c r="A52">
        <v>2022.1999999999998</v>
      </c>
      <c r="B52" s="1">
        <f>'[1]GVA - ceny stałe 2015 i 2024'!P111</f>
        <v>48741.006832474814</v>
      </c>
      <c r="C52">
        <f t="shared" si="1"/>
        <v>3932.9681443604059</v>
      </c>
      <c r="D52">
        <f>C52-I5</f>
        <v>1277.8087663322067</v>
      </c>
    </row>
    <row r="53" spans="1:4" x14ac:dyDescent="0.3">
      <c r="A53">
        <v>2022.2999999999997</v>
      </c>
      <c r="B53" s="1">
        <f>'[1]GVA - ceny stałe 2015 i 2024'!P112</f>
        <v>53648.206169467885</v>
      </c>
      <c r="C53">
        <f t="shared" si="1"/>
        <v>4907.1993369930715</v>
      </c>
      <c r="D53">
        <f>C53-I6</f>
        <v>2293.9158417078852</v>
      </c>
    </row>
    <row r="54" spans="1:4" x14ac:dyDescent="0.3">
      <c r="A54">
        <v>2022.3999999999996</v>
      </c>
      <c r="B54" s="1">
        <f>'[1]GVA - ceny stałe 2015 i 2024'!P113</f>
        <v>50252.119390845575</v>
      </c>
      <c r="C54">
        <f t="shared" si="1"/>
        <v>-3396.0867786223098</v>
      </c>
      <c r="D54">
        <f>C54-I7</f>
        <v>-1637.173571238839</v>
      </c>
    </row>
    <row r="55" spans="1:4" x14ac:dyDescent="0.3">
      <c r="A55">
        <v>2023.1</v>
      </c>
      <c r="B55" s="1">
        <f>'[1]GVA - ceny stałe 2015 i 2024'!P114</f>
        <v>46139.641110156772</v>
      </c>
      <c r="C55">
        <f t="shared" si="1"/>
        <v>-4112.4782806888034</v>
      </c>
      <c r="D55">
        <f>C55-I4</f>
        <v>-602.94861475888911</v>
      </c>
    </row>
    <row r="56" spans="1:4" x14ac:dyDescent="0.3">
      <c r="A56">
        <v>2023.1999999999998</v>
      </c>
      <c r="B56" s="1">
        <f>'[1]GVA - ceny stałe 2015 i 2024'!P115</f>
        <v>49919.483810142548</v>
      </c>
      <c r="C56">
        <f t="shared" si="1"/>
        <v>3779.8426999857766</v>
      </c>
      <c r="D56">
        <f>C56-I5</f>
        <v>1124.6833219575774</v>
      </c>
    </row>
    <row r="57" spans="1:4" x14ac:dyDescent="0.3">
      <c r="A57">
        <v>2023.2999999999997</v>
      </c>
      <c r="B57" s="1">
        <f>'[1]GVA - ceny stałe 2015 i 2024'!P116</f>
        <v>54355.52793367525</v>
      </c>
      <c r="C57">
        <f t="shared" si="1"/>
        <v>4436.0441235327016</v>
      </c>
      <c r="D57">
        <f>C57-I6</f>
        <v>1822.7606282475153</v>
      </c>
    </row>
    <row r="58" spans="1:4" x14ac:dyDescent="0.3">
      <c r="A58">
        <v>2023.3999999999996</v>
      </c>
      <c r="B58" s="1">
        <f>'[1]GVA - ceny stałe 2015 i 2024'!P117</f>
        <v>51381.596226313428</v>
      </c>
      <c r="C58">
        <f t="shared" si="1"/>
        <v>-2973.9317073618222</v>
      </c>
      <c r="D58">
        <f>C58-I7</f>
        <v>-1215.0184999783514</v>
      </c>
    </row>
    <row r="59" spans="1:4" x14ac:dyDescent="0.3">
      <c r="A59">
        <v>2024.1</v>
      </c>
      <c r="B59" s="1">
        <f>'[1]GVA - ceny stałe 2015 i 2024'!P118</f>
        <v>46441.887179591591</v>
      </c>
      <c r="C59">
        <f t="shared" si="1"/>
        <v>-4939.7090467218368</v>
      </c>
      <c r="D59">
        <f>C59-I4</f>
        <v>-1430.1793807919225</v>
      </c>
    </row>
    <row r="60" spans="1:4" x14ac:dyDescent="0.3">
      <c r="A60">
        <v>2024.1999999999998</v>
      </c>
      <c r="B60" s="1">
        <f>'[1]GVA - ceny stałe 2015 i 2024'!P119</f>
        <v>51057.677017059439</v>
      </c>
      <c r="C60">
        <f t="shared" si="1"/>
        <v>4615.789837467848</v>
      </c>
      <c r="D60">
        <f>C60-I5</f>
        <v>1960.6304594396488</v>
      </c>
    </row>
    <row r="61" spans="1:4" x14ac:dyDescent="0.3">
      <c r="A61">
        <v>2024.2999999999997</v>
      </c>
      <c r="B61" s="1">
        <f>'[1]GVA - ceny stałe 2015 i 2024'!P120</f>
        <v>55424.343535410102</v>
      </c>
      <c r="C61">
        <f t="shared" si="1"/>
        <v>4366.666518350663</v>
      </c>
      <c r="D61">
        <f>C61-I6</f>
        <v>1753.3830230654767</v>
      </c>
    </row>
    <row r="62" spans="1:4" x14ac:dyDescent="0.3">
      <c r="A62">
        <v>2024.3999999999996</v>
      </c>
      <c r="B62" s="1">
        <f>'[1]GVA - ceny stałe 2015 i 2024'!P121</f>
        <v>52502.592267939013</v>
      </c>
      <c r="C62">
        <f t="shared" si="1"/>
        <v>-2921.7512674710888</v>
      </c>
      <c r="D62">
        <f>C62-I7</f>
        <v>-1162.838060087618</v>
      </c>
    </row>
    <row r="63" spans="1:4" x14ac:dyDescent="0.3">
      <c r="A63" s="1"/>
    </row>
    <row r="64" spans="1:4" x14ac:dyDescent="0.3">
      <c r="B64" s="1"/>
    </row>
  </sheetData>
  <mergeCells count="1">
    <mergeCell ref="A1:D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4B57F-8A2E-4720-A224-CC89D5522F06}">
  <dimension ref="A1:T124"/>
  <sheetViews>
    <sheetView topLeftCell="A19" workbookViewId="0"/>
  </sheetViews>
  <sheetFormatPr defaultRowHeight="14.4" x14ac:dyDescent="0.3"/>
  <cols>
    <col min="3" max="3" width="13.6640625" customWidth="1"/>
    <col min="6" max="6" width="19.109375" customWidth="1"/>
    <col min="9" max="9" width="11.88671875" customWidth="1"/>
    <col min="16" max="16" width="11.88671875" customWidth="1"/>
    <col min="18" max="18" width="10.21875" bestFit="1" customWidth="1"/>
    <col min="19" max="19" width="11.21875" bestFit="1" customWidth="1"/>
  </cols>
  <sheetData>
    <row r="1" spans="1:20" x14ac:dyDescent="0.3">
      <c r="A1" s="5" t="s">
        <v>103</v>
      </c>
      <c r="B1" s="5" t="s">
        <v>104</v>
      </c>
      <c r="C1" s="5" t="s">
        <v>105</v>
      </c>
      <c r="E1" s="43" t="s">
        <v>106</v>
      </c>
      <c r="F1" s="5" t="s">
        <v>107</v>
      </c>
      <c r="I1" s="5" t="s">
        <v>108</v>
      </c>
      <c r="P1" s="5" t="s">
        <v>109</v>
      </c>
      <c r="S1" s="1"/>
    </row>
    <row r="2" spans="1:20" x14ac:dyDescent="0.3">
      <c r="A2">
        <v>1995.1</v>
      </c>
      <c r="B2" s="44">
        <v>30668.5</v>
      </c>
      <c r="C2" s="19"/>
      <c r="E2" s="1"/>
      <c r="I2" s="1"/>
      <c r="L2" s="1"/>
      <c r="M2" s="1"/>
      <c r="N2" s="1"/>
      <c r="O2" s="1"/>
      <c r="P2" s="1"/>
      <c r="S2" s="1"/>
    </row>
    <row r="3" spans="1:20" x14ac:dyDescent="0.3">
      <c r="A3">
        <v>1995.1999999999998</v>
      </c>
      <c r="B3" s="44">
        <v>31323.8</v>
      </c>
      <c r="C3" s="19">
        <f>B3/B2</f>
        <v>1.0213672008738608</v>
      </c>
      <c r="E3" s="1"/>
      <c r="I3" s="1">
        <f t="shared" ref="I3:I66" si="0">I4/C4</f>
        <v>31575.024264421201</v>
      </c>
      <c r="L3" s="1"/>
      <c r="M3" s="1"/>
      <c r="N3" s="1"/>
      <c r="O3" s="1"/>
      <c r="P3" s="1">
        <f t="shared" ref="P3:P66" si="1">P4/C4</f>
        <v>36895.929188474496</v>
      </c>
      <c r="S3" s="1"/>
    </row>
    <row r="4" spans="1:20" x14ac:dyDescent="0.3">
      <c r="A4">
        <v>1995.2999999999997</v>
      </c>
      <c r="B4" s="44">
        <v>34074.9</v>
      </c>
      <c r="C4" s="19">
        <f t="shared" ref="C4:C67" si="2">B4/B3</f>
        <v>1.0878277859008167</v>
      </c>
      <c r="E4" s="1"/>
      <c r="I4" s="1">
        <f t="shared" si="0"/>
        <v>34348.188735329881</v>
      </c>
      <c r="L4" s="1"/>
      <c r="M4" s="1"/>
      <c r="N4" s="1"/>
      <c r="O4" s="1"/>
      <c r="P4" s="1">
        <f t="shared" si="1"/>
        <v>40136.416957851528</v>
      </c>
      <c r="S4" s="1"/>
    </row>
    <row r="5" spans="1:20" x14ac:dyDescent="0.3">
      <c r="A5">
        <v>1995.3999999999996</v>
      </c>
      <c r="B5" s="44">
        <v>35140.6</v>
      </c>
      <c r="C5" s="19">
        <f t="shared" si="2"/>
        <v>1.0312752201767283</v>
      </c>
      <c r="E5" s="1">
        <f>SUM(B2:B5)</f>
        <v>131207.80000000002</v>
      </c>
      <c r="F5" s="19"/>
      <c r="I5" s="1">
        <f t="shared" si="0"/>
        <v>35422.435900699144</v>
      </c>
      <c r="L5" s="1"/>
      <c r="M5" s="1"/>
      <c r="N5" s="1"/>
      <c r="O5" s="1"/>
      <c r="P5" s="1">
        <f t="shared" si="1"/>
        <v>41391.692235313305</v>
      </c>
      <c r="S5" s="1"/>
    </row>
    <row r="6" spans="1:20" x14ac:dyDescent="0.3">
      <c r="A6">
        <v>1996.1</v>
      </c>
      <c r="B6" s="44">
        <v>31186.6</v>
      </c>
      <c r="C6" s="19">
        <f t="shared" si="2"/>
        <v>0.88748057802086477</v>
      </c>
      <c r="E6" s="1"/>
      <c r="F6" s="19"/>
      <c r="I6" s="1">
        <f t="shared" si="0"/>
        <v>31436.723888059511</v>
      </c>
      <c r="L6" s="1"/>
      <c r="M6" s="1"/>
      <c r="N6" s="1"/>
      <c r="O6" s="1"/>
      <c r="P6" s="1">
        <f t="shared" si="1"/>
        <v>36734.322950257592</v>
      </c>
      <c r="S6" s="1"/>
    </row>
    <row r="7" spans="1:20" x14ac:dyDescent="0.3">
      <c r="A7">
        <v>1996.1999999999998</v>
      </c>
      <c r="B7" s="44">
        <v>31478.2</v>
      </c>
      <c r="C7" s="19">
        <f t="shared" si="2"/>
        <v>1.0093501696241336</v>
      </c>
      <c r="E7" s="1"/>
      <c r="F7" s="19"/>
      <c r="I7" s="1">
        <f t="shared" si="0"/>
        <v>31730.662588839921</v>
      </c>
      <c r="L7" s="1"/>
      <c r="M7" s="1"/>
      <c r="N7" s="1"/>
      <c r="O7" s="1"/>
      <c r="P7" s="1">
        <f t="shared" si="1"/>
        <v>37077.795100870208</v>
      </c>
      <c r="S7" s="1"/>
    </row>
    <row r="8" spans="1:20" x14ac:dyDescent="0.3">
      <c r="A8">
        <v>1996.2999999999997</v>
      </c>
      <c r="B8" s="45">
        <v>34390</v>
      </c>
      <c r="C8" s="19">
        <f t="shared" si="2"/>
        <v>1.0925021125731458</v>
      </c>
      <c r="E8" s="1"/>
      <c r="F8" s="19"/>
      <c r="I8" s="1">
        <f t="shared" si="0"/>
        <v>34665.815911653299</v>
      </c>
      <c r="L8" s="1"/>
      <c r="M8" s="1"/>
      <c r="N8" s="1"/>
      <c r="O8" s="1"/>
      <c r="P8" s="1">
        <f t="shared" si="1"/>
        <v>40507.56947725494</v>
      </c>
      <c r="S8" s="1"/>
    </row>
    <row r="9" spans="1:20" x14ac:dyDescent="0.3">
      <c r="A9">
        <v>1996.3999999999996</v>
      </c>
      <c r="B9" s="44">
        <v>35249.599999999999</v>
      </c>
      <c r="C9" s="19">
        <f t="shared" si="2"/>
        <v>1.0249956382669381</v>
      </c>
      <c r="E9" s="1">
        <f t="shared" ref="E9" si="3">SUM(B6:B9)</f>
        <v>132304.4</v>
      </c>
      <c r="F9" s="19">
        <f>E9/E5</f>
        <v>1.008357734829789</v>
      </c>
      <c r="I9" s="1">
        <f t="shared" si="0"/>
        <v>35532.310106409248</v>
      </c>
      <c r="K9" s="1">
        <f>SUM(I6:I9)</f>
        <v>133365.51249496196</v>
      </c>
      <c r="L9" s="1">
        <f>L13/F13</f>
        <v>133365.51249496095</v>
      </c>
      <c r="M9" s="1">
        <f>K9-L9</f>
        <v>1.0186340659856796E-9</v>
      </c>
      <c r="N9" s="1"/>
      <c r="O9" s="1"/>
      <c r="P9" s="1">
        <f t="shared" si="1"/>
        <v>41520.082030981263</v>
      </c>
      <c r="R9" s="1">
        <f>SUM(P6:P9)</f>
        <v>155839.76955936398</v>
      </c>
      <c r="S9" s="1">
        <f>S13/F13</f>
        <v>155839.76955936392</v>
      </c>
      <c r="T9" s="1">
        <f>R9-S9</f>
        <v>0</v>
      </c>
    </row>
    <row r="10" spans="1:20" x14ac:dyDescent="0.3">
      <c r="A10">
        <v>1997.1</v>
      </c>
      <c r="B10" s="44">
        <v>31740.1</v>
      </c>
      <c r="C10" s="19">
        <f t="shared" si="2"/>
        <v>0.90043858653715214</v>
      </c>
      <c r="E10" s="1"/>
      <c r="F10" s="19"/>
      <c r="I10" s="1">
        <f t="shared" si="0"/>
        <v>31994.663088614911</v>
      </c>
      <c r="L10" s="1"/>
      <c r="M10" s="1"/>
      <c r="N10" s="1"/>
      <c r="O10" s="1"/>
      <c r="P10" s="1">
        <f t="shared" si="1"/>
        <v>37386.28397688338</v>
      </c>
      <c r="S10" s="1"/>
    </row>
    <row r="11" spans="1:20" x14ac:dyDescent="0.3">
      <c r="A11">
        <v>1997.1999999999998</v>
      </c>
      <c r="B11" s="44">
        <v>32587.5</v>
      </c>
      <c r="C11" s="19">
        <f t="shared" si="2"/>
        <v>1.0266980885378434</v>
      </c>
      <c r="E11" s="1"/>
      <c r="F11" s="19"/>
      <c r="I11" s="1">
        <f t="shared" si="0"/>
        <v>32848.859436493221</v>
      </c>
      <c r="L11" s="1"/>
      <c r="M11" s="1"/>
      <c r="N11" s="1"/>
      <c r="O11" s="1"/>
      <c r="P11" s="1">
        <f t="shared" si="1"/>
        <v>38384.426296599166</v>
      </c>
      <c r="S11" s="1"/>
    </row>
    <row r="12" spans="1:20" x14ac:dyDescent="0.3">
      <c r="A12">
        <v>1997.2999999999997</v>
      </c>
      <c r="B12" s="44">
        <v>35723.199999999997</v>
      </c>
      <c r="C12" s="19">
        <f t="shared" si="2"/>
        <v>1.0962240122746452</v>
      </c>
      <c r="E12" s="1"/>
      <c r="F12" s="19"/>
      <c r="I12" s="1">
        <f t="shared" si="0"/>
        <v>36009.708490118435</v>
      </c>
      <c r="L12" s="1"/>
      <c r="M12" s="1"/>
      <c r="N12" s="1"/>
      <c r="O12" s="1"/>
      <c r="P12" s="1">
        <f t="shared" si="1"/>
        <v>42077.929803718333</v>
      </c>
      <c r="S12" s="1"/>
    </row>
    <row r="13" spans="1:20" x14ac:dyDescent="0.3">
      <c r="A13">
        <v>1997.3999999999996</v>
      </c>
      <c r="B13" s="44">
        <v>36625.199999999997</v>
      </c>
      <c r="C13" s="19">
        <f t="shared" si="2"/>
        <v>1.0252496976754601</v>
      </c>
      <c r="E13" s="1">
        <f t="shared" ref="E13" si="4">SUM(B10:B13)</f>
        <v>136676</v>
      </c>
      <c r="F13" s="19">
        <f t="shared" ref="F13" si="5">E13/E9</f>
        <v>1.0330419849982313</v>
      </c>
      <c r="I13" s="1">
        <f t="shared" si="0"/>
        <v>36918.942742875377</v>
      </c>
      <c r="K13" s="1">
        <f>SUM(I10:I13)</f>
        <v>137772.17375810194</v>
      </c>
      <c r="L13" s="1">
        <f>L17/F17</f>
        <v>137772.17375810086</v>
      </c>
      <c r="M13" s="1">
        <f>K13-L13</f>
        <v>1.076841726899147E-9</v>
      </c>
      <c r="N13" s="1"/>
      <c r="O13" s="1"/>
      <c r="P13" s="1">
        <f t="shared" si="1"/>
        <v>43140.384810071453</v>
      </c>
      <c r="R13" s="1">
        <f>SUM(P10:P13)</f>
        <v>160989.02488727233</v>
      </c>
      <c r="S13" s="1">
        <f>S17/F17</f>
        <v>160989.02488727224</v>
      </c>
      <c r="T13" s="1">
        <f>R13-S13</f>
        <v>0</v>
      </c>
    </row>
    <row r="14" spans="1:20" x14ac:dyDescent="0.3">
      <c r="A14">
        <v>1998.1</v>
      </c>
      <c r="B14" s="44">
        <v>33791.300000000003</v>
      </c>
      <c r="C14" s="19">
        <f t="shared" si="2"/>
        <v>0.92262431331433015</v>
      </c>
      <c r="E14" s="1"/>
      <c r="F14" s="19"/>
      <c r="I14" s="1">
        <f t="shared" si="0"/>
        <v>34062.31419643647</v>
      </c>
      <c r="L14" s="1"/>
      <c r="M14" s="1"/>
      <c r="N14" s="1"/>
      <c r="O14" s="1"/>
      <c r="P14" s="1">
        <f t="shared" si="1"/>
        <v>39802.367911508132</v>
      </c>
      <c r="S14" s="1"/>
    </row>
    <row r="15" spans="1:20" x14ac:dyDescent="0.3">
      <c r="A15">
        <v>1998.1999999999998</v>
      </c>
      <c r="B15" s="44">
        <v>34203.199999999997</v>
      </c>
      <c r="C15" s="19">
        <f t="shared" si="2"/>
        <v>1.012189528073794</v>
      </c>
      <c r="E15" s="1"/>
      <c r="F15" s="19"/>
      <c r="I15" s="1">
        <f t="shared" si="0"/>
        <v>34477.517731592328</v>
      </c>
      <c r="L15" s="1"/>
      <c r="M15" s="1"/>
      <c r="N15" s="1"/>
      <c r="O15" s="1"/>
      <c r="P15" s="1">
        <f t="shared" si="1"/>
        <v>40287.539992568942</v>
      </c>
      <c r="S15" s="1"/>
    </row>
    <row r="16" spans="1:20" x14ac:dyDescent="0.3">
      <c r="A16">
        <v>1998.2999999999997</v>
      </c>
      <c r="B16" s="44">
        <v>36864.199999999997</v>
      </c>
      <c r="C16" s="19">
        <f t="shared" si="2"/>
        <v>1.0777997380362072</v>
      </c>
      <c r="E16" s="1"/>
      <c r="F16" s="19"/>
      <c r="I16" s="1">
        <f t="shared" si="0"/>
        <v>37159.8595792489</v>
      </c>
      <c r="L16" s="1"/>
      <c r="M16" s="1"/>
      <c r="N16" s="1"/>
      <c r="O16" s="1"/>
      <c r="P16" s="1">
        <f t="shared" si="1"/>
        <v>43421.900050114025</v>
      </c>
      <c r="S16" s="1"/>
    </row>
    <row r="17" spans="1:20" x14ac:dyDescent="0.3">
      <c r="A17">
        <v>1998.3999999999996</v>
      </c>
      <c r="B17" s="44">
        <v>37607.599999999999</v>
      </c>
      <c r="C17" s="19">
        <f t="shared" si="2"/>
        <v>1.0201659062179567</v>
      </c>
      <c r="E17" s="1">
        <f t="shared" ref="E17" si="6">SUM(B14:B17)</f>
        <v>142466.29999999999</v>
      </c>
      <c r="F17" s="19">
        <f t="shared" ref="F17" si="7">E17/E13</f>
        <v>1.0423651555503526</v>
      </c>
      <c r="I17" s="1">
        <f t="shared" si="0"/>
        <v>37909.221822596468</v>
      </c>
      <c r="K17" s="1">
        <f>SUM(I14:I17)</f>
        <v>143608.91332987417</v>
      </c>
      <c r="L17" s="1">
        <f>L21/F21</f>
        <v>143608.913329873</v>
      </c>
      <c r="M17" s="1">
        <f>K17-L17</f>
        <v>1.1641532182693481E-9</v>
      </c>
      <c r="N17" s="1"/>
      <c r="O17" s="1"/>
      <c r="P17" s="1">
        <f t="shared" si="1"/>
        <v>44297.542014330116</v>
      </c>
      <c r="R17" s="1">
        <f>SUM(P14:P17)</f>
        <v>167809.34996852122</v>
      </c>
      <c r="S17" s="1">
        <f>S21/F21</f>
        <v>167809.34996852113</v>
      </c>
      <c r="T17" s="1">
        <f>R17-S17</f>
        <v>0</v>
      </c>
    </row>
    <row r="18" spans="1:20" x14ac:dyDescent="0.3">
      <c r="A18">
        <v>1999.1</v>
      </c>
      <c r="B18" s="45">
        <v>34057</v>
      </c>
      <c r="C18" s="19">
        <f t="shared" si="2"/>
        <v>0.90558823216583884</v>
      </c>
      <c r="E18" s="1"/>
      <c r="F18" s="19"/>
      <c r="I18" s="1">
        <f t="shared" si="0"/>
        <v>34330.145173107776</v>
      </c>
      <c r="L18" s="1"/>
      <c r="M18" s="1"/>
      <c r="N18" s="1"/>
      <c r="O18" s="1"/>
      <c r="P18" s="1">
        <f t="shared" si="1"/>
        <v>40115.332762049184</v>
      </c>
      <c r="S18" s="1"/>
    </row>
    <row r="19" spans="1:20" x14ac:dyDescent="0.3">
      <c r="A19">
        <v>1999.1999999999998</v>
      </c>
      <c r="B19" s="44">
        <v>34594.9</v>
      </c>
      <c r="C19" s="19">
        <f t="shared" si="2"/>
        <v>1.0157941098746219</v>
      </c>
      <c r="E19" s="1"/>
      <c r="F19" s="19"/>
      <c r="I19" s="1">
        <f t="shared" si="0"/>
        <v>34872.35925798356</v>
      </c>
      <c r="L19" s="1"/>
      <c r="M19" s="1"/>
      <c r="N19" s="1"/>
      <c r="O19" s="1"/>
      <c r="P19" s="1">
        <f t="shared" si="1"/>
        <v>40748.918735350009</v>
      </c>
      <c r="S19" s="1"/>
    </row>
    <row r="20" spans="1:20" x14ac:dyDescent="0.3">
      <c r="A20">
        <v>1999.2999999999997</v>
      </c>
      <c r="B20" s="44">
        <v>37315.199999999997</v>
      </c>
      <c r="C20" s="19">
        <f t="shared" si="2"/>
        <v>1.0786329776932437</v>
      </c>
      <c r="E20" s="1"/>
      <c r="F20" s="19"/>
      <c r="I20" s="1">
        <f t="shared" si="0"/>
        <v>37614.476705627363</v>
      </c>
      <c r="L20" s="1"/>
      <c r="M20" s="1"/>
      <c r="N20" s="1"/>
      <c r="O20" s="1"/>
      <c r="P20" s="1">
        <f t="shared" si="1"/>
        <v>43953.127553290586</v>
      </c>
      <c r="S20" s="1"/>
    </row>
    <row r="21" spans="1:20" x14ac:dyDescent="0.3">
      <c r="A21">
        <v>1999.3999999999996</v>
      </c>
      <c r="B21" s="44">
        <v>38542.400000000001</v>
      </c>
      <c r="C21" s="19">
        <f t="shared" si="2"/>
        <v>1.03288740245262</v>
      </c>
      <c r="E21" s="1">
        <f t="shared" ref="E21" si="8">SUM(B18:B21)</f>
        <v>144509.5</v>
      </c>
      <c r="F21" s="19">
        <f t="shared" ref="F21" si="9">E21/E17</f>
        <v>1.0143416372854492</v>
      </c>
      <c r="I21" s="1">
        <f t="shared" si="0"/>
        <v>38851.519139090029</v>
      </c>
      <c r="K21" s="1">
        <f>SUM(I18:I21)</f>
        <v>145668.50027580874</v>
      </c>
      <c r="L21" s="1">
        <f>L25/F25</f>
        <v>145668.50027580754</v>
      </c>
      <c r="M21" s="1">
        <f>K21-L21</f>
        <v>1.1932570487260818E-9</v>
      </c>
      <c r="N21" s="1"/>
      <c r="O21" s="1"/>
      <c r="P21" s="1">
        <f t="shared" si="1"/>
        <v>45398.631748186992</v>
      </c>
      <c r="R21" s="1">
        <f>SUM(P18:P21)</f>
        <v>170216.01079887676</v>
      </c>
      <c r="S21" s="1">
        <f>S25/F25</f>
        <v>170216.01079887667</v>
      </c>
      <c r="T21" s="1">
        <f>R21-S21</f>
        <v>0</v>
      </c>
    </row>
    <row r="22" spans="1:20" x14ac:dyDescent="0.3">
      <c r="A22">
        <v>2000.1</v>
      </c>
      <c r="B22" s="44">
        <v>35292.6</v>
      </c>
      <c r="C22" s="19">
        <f t="shared" si="2"/>
        <v>0.91568246917680263</v>
      </c>
      <c r="E22" s="1"/>
      <c r="F22" s="19"/>
      <c r="I22" s="1">
        <f t="shared" si="0"/>
        <v>35575.654976551763</v>
      </c>
      <c r="L22" s="1"/>
      <c r="M22" s="1"/>
      <c r="N22" s="1"/>
      <c r="O22" s="1"/>
      <c r="P22" s="1">
        <f t="shared" si="1"/>
        <v>41570.731216428248</v>
      </c>
      <c r="S22" s="1"/>
    </row>
    <row r="23" spans="1:20" x14ac:dyDescent="0.3">
      <c r="A23">
        <v>2000.1999999999998</v>
      </c>
      <c r="B23" s="44">
        <v>36022.800000000003</v>
      </c>
      <c r="C23" s="19">
        <f t="shared" si="2"/>
        <v>1.0206898896652556</v>
      </c>
      <c r="E23" s="1"/>
      <c r="F23" s="19"/>
      <c r="I23" s="1">
        <f t="shared" si="0"/>
        <v>36311.711352785824</v>
      </c>
      <c r="L23" s="1"/>
      <c r="M23" s="1"/>
      <c r="N23" s="1"/>
      <c r="O23" s="1"/>
      <c r="P23" s="1">
        <f t="shared" si="1"/>
        <v>42430.825058600145</v>
      </c>
      <c r="S23" s="1"/>
    </row>
    <row r="24" spans="1:20" x14ac:dyDescent="0.3">
      <c r="A24">
        <v>2000.2999999999997</v>
      </c>
      <c r="B24" s="44">
        <v>38977.699999999997</v>
      </c>
      <c r="C24" s="19">
        <f t="shared" si="2"/>
        <v>1.0820286041062881</v>
      </c>
      <c r="E24" s="1"/>
      <c r="F24" s="19"/>
      <c r="I24" s="1">
        <f t="shared" si="0"/>
        <v>39290.310347765299</v>
      </c>
      <c r="L24" s="1"/>
      <c r="M24" s="1"/>
      <c r="N24" s="1"/>
      <c r="O24" s="1"/>
      <c r="P24" s="1">
        <f t="shared" si="1"/>
        <v>45911.366409235226</v>
      </c>
      <c r="S24" s="1"/>
    </row>
    <row r="25" spans="1:20" x14ac:dyDescent="0.3">
      <c r="A25">
        <v>2000.3999999999996</v>
      </c>
      <c r="B25" s="44">
        <v>39966.300000000003</v>
      </c>
      <c r="C25" s="19">
        <f t="shared" si="2"/>
        <v>1.0253632205081369</v>
      </c>
      <c r="E25" s="1">
        <f t="shared" ref="E25" si="10">SUM(B22:B25)</f>
        <v>150259.4</v>
      </c>
      <c r="F25" s="19">
        <f t="shared" ref="F25" si="11">E25/E21</f>
        <v>1.039789079610683</v>
      </c>
      <c r="I25" s="1">
        <f t="shared" si="0"/>
        <v>40286.8391529488</v>
      </c>
      <c r="K25" s="1">
        <f>SUM(I22:I25)</f>
        <v>151464.51583005168</v>
      </c>
      <c r="L25" s="1">
        <f>L29/F29</f>
        <v>151464.51583005046</v>
      </c>
      <c r="M25" s="1">
        <f>K25-L25</f>
        <v>1.2223608791828156E-9</v>
      </c>
      <c r="N25" s="1"/>
      <c r="O25" s="1"/>
      <c r="P25" s="1">
        <f t="shared" si="1"/>
        <v>47075.826519302529</v>
      </c>
      <c r="R25" s="1">
        <f>SUM(P22:P25)</f>
        <v>176988.74920356614</v>
      </c>
      <c r="S25" s="1">
        <f>S29/F29</f>
        <v>176988.74920356605</v>
      </c>
      <c r="T25" s="1">
        <f>R25-S25</f>
        <v>0</v>
      </c>
    </row>
    <row r="26" spans="1:20" x14ac:dyDescent="0.3">
      <c r="A26">
        <v>2001.1</v>
      </c>
      <c r="B26" s="45">
        <v>37338</v>
      </c>
      <c r="C26" s="19">
        <f t="shared" si="2"/>
        <v>0.93423709475232874</v>
      </c>
      <c r="E26" s="1"/>
      <c r="F26" s="19"/>
      <c r="I26" s="1">
        <f t="shared" si="0"/>
        <v>37637.459567005259</v>
      </c>
      <c r="L26" s="1"/>
      <c r="M26" s="1"/>
      <c r="N26" s="1"/>
      <c r="O26" s="1"/>
      <c r="P26" s="1">
        <f t="shared" si="1"/>
        <v>43979.98340045783</v>
      </c>
      <c r="S26" s="1"/>
    </row>
    <row r="27" spans="1:20" x14ac:dyDescent="0.3">
      <c r="A27">
        <v>2001.1999999999998</v>
      </c>
      <c r="B27" s="44">
        <v>37471.599999999999</v>
      </c>
      <c r="C27" s="19">
        <f t="shared" si="2"/>
        <v>1.003578124163051</v>
      </c>
      <c r="E27" s="1"/>
      <c r="F27" s="19"/>
      <c r="I27" s="1">
        <f t="shared" si="0"/>
        <v>37772.131070517818</v>
      </c>
      <c r="L27" s="1"/>
      <c r="M27" s="1"/>
      <c r="N27" s="1"/>
      <c r="O27" s="1"/>
      <c r="P27" s="1">
        <f t="shared" si="1"/>
        <v>44137.349241753589</v>
      </c>
      <c r="S27" s="1"/>
    </row>
    <row r="28" spans="1:20" x14ac:dyDescent="0.3">
      <c r="A28">
        <v>2001.2999999999997</v>
      </c>
      <c r="B28" s="44">
        <v>40399.800000000003</v>
      </c>
      <c r="C28" s="19">
        <f t="shared" si="2"/>
        <v>1.0781445147791928</v>
      </c>
      <c r="E28" s="1"/>
      <c r="F28" s="19"/>
      <c r="I28" s="1">
        <f t="shared" si="0"/>
        <v>40723.815925199509</v>
      </c>
      <c r="L28" s="1"/>
      <c r="M28" s="1"/>
      <c r="N28" s="1"/>
      <c r="O28" s="1"/>
      <c r="P28" s="1">
        <f t="shared" si="1"/>
        <v>47586.440981890199</v>
      </c>
      <c r="S28" s="1"/>
    </row>
    <row r="29" spans="1:20" x14ac:dyDescent="0.3">
      <c r="A29">
        <v>2001.3999999999996</v>
      </c>
      <c r="B29" s="44">
        <v>40972.699999999997</v>
      </c>
      <c r="C29" s="19">
        <f t="shared" si="2"/>
        <v>1.0141807632711051</v>
      </c>
      <c r="E29" s="1">
        <f t="shared" ref="E29" si="12">SUM(B26:B29)</f>
        <v>156182.1</v>
      </c>
      <c r="F29" s="19">
        <f t="shared" ref="F29" si="13">E29/E25</f>
        <v>1.0394165023951913</v>
      </c>
      <c r="I29" s="1">
        <f t="shared" si="0"/>
        <v>41301.310718330824</v>
      </c>
      <c r="K29" s="1">
        <f>SUM(I26:I29)</f>
        <v>157434.7172810534</v>
      </c>
      <c r="L29" s="1">
        <f>L33/F33</f>
        <v>157434.71728105214</v>
      </c>
      <c r="M29" s="1">
        <f>K29-L29</f>
        <v>1.2514647096395493E-9</v>
      </c>
      <c r="N29" s="1"/>
      <c r="O29" s="1"/>
      <c r="P29" s="1">
        <f t="shared" si="1"/>
        <v>48261.253036368798</v>
      </c>
      <c r="R29" s="1">
        <f>SUM(P26:P29)</f>
        <v>183965.02666047041</v>
      </c>
      <c r="S29" s="1">
        <f>S33/F33</f>
        <v>183965.02666047032</v>
      </c>
      <c r="T29" s="1">
        <f>R29-S29</f>
        <v>0</v>
      </c>
    </row>
    <row r="30" spans="1:20" x14ac:dyDescent="0.3">
      <c r="A30">
        <v>2002.1</v>
      </c>
      <c r="B30" s="44">
        <v>38452.5</v>
      </c>
      <c r="C30" s="19">
        <f t="shared" si="2"/>
        <v>0.9384907511586984</v>
      </c>
      <c r="E30" s="1"/>
      <c r="F30" s="19"/>
      <c r="I30" s="1">
        <f t="shared" si="0"/>
        <v>38760.898119885096</v>
      </c>
      <c r="L30" s="1"/>
      <c r="M30" s="1"/>
      <c r="N30" s="1"/>
      <c r="O30" s="1"/>
      <c r="P30" s="1">
        <f t="shared" si="1"/>
        <v>45292.73961396177</v>
      </c>
      <c r="S30" s="1"/>
    </row>
    <row r="31" spans="1:20" x14ac:dyDescent="0.3">
      <c r="A31">
        <v>2002.1999999999998</v>
      </c>
      <c r="B31" s="44">
        <v>40005.5</v>
      </c>
      <c r="C31" s="19">
        <f t="shared" si="2"/>
        <v>1.0403874910603992</v>
      </c>
      <c r="E31" s="1"/>
      <c r="F31" s="19"/>
      <c r="I31" s="1">
        <f t="shared" si="0"/>
        <v>40326.353546195001</v>
      </c>
      <c r="L31" s="1"/>
      <c r="M31" s="1"/>
      <c r="N31" s="1"/>
      <c r="O31" s="1"/>
      <c r="P31" s="1">
        <f t="shared" si="1"/>
        <v>47121.999730221636</v>
      </c>
      <c r="S31" s="1"/>
    </row>
    <row r="32" spans="1:20" x14ac:dyDescent="0.3">
      <c r="A32">
        <v>2002.2999999999997</v>
      </c>
      <c r="B32" s="45">
        <v>42360</v>
      </c>
      <c r="C32" s="19">
        <f t="shared" si="2"/>
        <v>1.0588544075189661</v>
      </c>
      <c r="E32" s="1"/>
      <c r="F32" s="19"/>
      <c r="I32" s="1">
        <f t="shared" si="0"/>
        <v>42699.737191556662</v>
      </c>
      <c r="L32" s="1"/>
      <c r="M32" s="1"/>
      <c r="N32" s="1"/>
      <c r="O32" s="1"/>
      <c r="P32" s="1">
        <f t="shared" si="1"/>
        <v>49895.337105452709</v>
      </c>
      <c r="S32" s="1"/>
    </row>
    <row r="33" spans="1:20" x14ac:dyDescent="0.3">
      <c r="A33">
        <v>2002.3999999999996</v>
      </c>
      <c r="B33" s="44">
        <v>42723.1</v>
      </c>
      <c r="C33" s="19">
        <f t="shared" si="2"/>
        <v>1.0085717658168083</v>
      </c>
      <c r="E33" s="1">
        <f t="shared" ref="E33" si="14">SUM(B30:B33)</f>
        <v>163541.1</v>
      </c>
      <c r="F33" s="19">
        <f t="shared" ref="F33" si="15">E33/E29</f>
        <v>1.0471180756309462</v>
      </c>
      <c r="I33" s="1">
        <f t="shared" si="0"/>
        <v>43065.749339201946</v>
      </c>
      <c r="K33" s="1">
        <f>SUM(I30:I33)</f>
        <v>164852.73819683871</v>
      </c>
      <c r="L33" s="1">
        <f>L37/F37</f>
        <v>164852.7381968374</v>
      </c>
      <c r="M33" s="1">
        <f>K33-L33</f>
        <v>1.3096723705530167E-9</v>
      </c>
      <c r="N33" s="1"/>
      <c r="O33" s="1"/>
      <c r="P33" s="1">
        <f t="shared" si="1"/>
        <v>50323.028250471354</v>
      </c>
      <c r="R33" s="1">
        <f>SUM(P30:P33)</f>
        <v>192633.10470010748</v>
      </c>
      <c r="S33" s="1">
        <f>S37/F37</f>
        <v>192633.10470010739</v>
      </c>
      <c r="T33" s="1">
        <f>R33-S33</f>
        <v>0</v>
      </c>
    </row>
    <row r="34" spans="1:20" x14ac:dyDescent="0.3">
      <c r="A34">
        <v>2003.1</v>
      </c>
      <c r="B34" s="44">
        <v>40886.5</v>
      </c>
      <c r="C34" s="19">
        <f t="shared" si="2"/>
        <v>0.95701154644677</v>
      </c>
      <c r="E34" s="1"/>
      <c r="F34" s="19"/>
      <c r="I34" s="1">
        <f t="shared" si="0"/>
        <v>41214.419373998615</v>
      </c>
      <c r="L34" s="1"/>
      <c r="M34" s="1"/>
      <c r="N34" s="1"/>
      <c r="O34" s="1"/>
      <c r="P34" s="1">
        <f t="shared" si="1"/>
        <v>48159.719087868085</v>
      </c>
      <c r="S34" s="1"/>
    </row>
    <row r="35" spans="1:20" x14ac:dyDescent="0.3">
      <c r="A35">
        <v>2003.1999999999998</v>
      </c>
      <c r="B35" s="45">
        <v>42495</v>
      </c>
      <c r="C35" s="19">
        <f t="shared" si="2"/>
        <v>1.0393406136499823</v>
      </c>
      <c r="E35" s="1"/>
      <c r="F35" s="19"/>
      <c r="I35" s="1">
        <f t="shared" si="0"/>
        <v>42835.819923399438</v>
      </c>
      <c r="L35" s="1"/>
      <c r="M35" s="1"/>
      <c r="N35" s="1"/>
      <c r="O35" s="1"/>
      <c r="P35" s="1">
        <f t="shared" si="1"/>
        <v>50054.351989995579</v>
      </c>
      <c r="S35" s="1"/>
    </row>
    <row r="36" spans="1:20" x14ac:dyDescent="0.3">
      <c r="A36">
        <v>2003.2999999999997</v>
      </c>
      <c r="B36" s="44">
        <v>44691.1</v>
      </c>
      <c r="C36" s="19">
        <f t="shared" si="2"/>
        <v>1.0516790210613014</v>
      </c>
      <c r="E36" s="1"/>
      <c r="F36" s="19"/>
      <c r="I36" s="1">
        <f t="shared" si="0"/>
        <v>45049.533163398912</v>
      </c>
      <c r="L36" s="1"/>
      <c r="M36" s="1"/>
      <c r="N36" s="1"/>
      <c r="O36" s="1"/>
      <c r="P36" s="1">
        <f t="shared" si="1"/>
        <v>52641.111900696356</v>
      </c>
      <c r="S36" s="1"/>
    </row>
    <row r="37" spans="1:20" x14ac:dyDescent="0.3">
      <c r="A37">
        <v>2003.3999999999996</v>
      </c>
      <c r="B37" s="44">
        <v>45534.8</v>
      </c>
      <c r="C37" s="19">
        <f t="shared" si="2"/>
        <v>1.0188784791602803</v>
      </c>
      <c r="E37" s="1">
        <f t="shared" ref="E37" si="16">SUM(B34:B37)</f>
        <v>173607.40000000002</v>
      </c>
      <c r="F37" s="19">
        <f t="shared" ref="F37" si="17">E37/E33</f>
        <v>1.0615521113652777</v>
      </c>
      <c r="I37" s="1">
        <f t="shared" si="0"/>
        <v>45899.999836404495</v>
      </c>
      <c r="K37" s="1">
        <f>SUM(I34:I37)</f>
        <v>174999.77229720145</v>
      </c>
      <c r="L37" s="1">
        <f>L41/F41</f>
        <v>174999.77229720011</v>
      </c>
      <c r="M37" s="1">
        <f>K37-L37</f>
        <v>1.3387762010097504E-9</v>
      </c>
      <c r="N37" s="1"/>
      <c r="O37" s="1"/>
      <c r="P37" s="1">
        <f t="shared" si="1"/>
        <v>53634.896034687634</v>
      </c>
      <c r="R37" s="1">
        <f>SUM(P34:P37)</f>
        <v>204490.07901324765</v>
      </c>
      <c r="S37" s="1">
        <f>S41/F41</f>
        <v>204490.0790132476</v>
      </c>
      <c r="T37" s="1">
        <f>R37-S37</f>
        <v>0</v>
      </c>
    </row>
    <row r="38" spans="1:20" x14ac:dyDescent="0.3">
      <c r="A38">
        <v>2004.1</v>
      </c>
      <c r="B38" s="44">
        <v>44045.3</v>
      </c>
      <c r="C38" s="19">
        <f t="shared" si="2"/>
        <v>0.96728875497421751</v>
      </c>
      <c r="E38" s="1"/>
      <c r="F38" s="19"/>
      <c r="I38" s="1">
        <f t="shared" si="0"/>
        <v>44398.553695072493</v>
      </c>
      <c r="L38" s="1"/>
      <c r="M38" s="1"/>
      <c r="N38" s="1"/>
      <c r="O38" s="1"/>
      <c r="P38" s="1">
        <f t="shared" si="1"/>
        <v>51880.431808564594</v>
      </c>
      <c r="S38" s="1"/>
    </row>
    <row r="39" spans="1:20" x14ac:dyDescent="0.3">
      <c r="A39">
        <v>2004.1999999999998</v>
      </c>
      <c r="B39" s="44">
        <v>45026.400000000001</v>
      </c>
      <c r="C39" s="19">
        <f t="shared" si="2"/>
        <v>1.0222747943594435</v>
      </c>
      <c r="E39" s="1"/>
      <c r="F39" s="19"/>
      <c r="I39" s="1">
        <f t="shared" si="0"/>
        <v>45387.522348486942</v>
      </c>
      <c r="L39" s="1"/>
      <c r="M39" s="1"/>
      <c r="N39" s="1"/>
      <c r="O39" s="1"/>
      <c r="P39" s="1">
        <f t="shared" si="1"/>
        <v>53036.057758379502</v>
      </c>
      <c r="S39" s="1"/>
    </row>
    <row r="40" spans="1:20" x14ac:dyDescent="0.3">
      <c r="A40">
        <v>2004.2999999999997</v>
      </c>
      <c r="B40" s="44">
        <v>47556.7</v>
      </c>
      <c r="C40" s="19">
        <f t="shared" si="2"/>
        <v>1.056195920615461</v>
      </c>
      <c r="E40" s="1"/>
      <c r="F40" s="19"/>
      <c r="I40" s="1">
        <f t="shared" si="0"/>
        <v>47938.115951314976</v>
      </c>
      <c r="L40" s="1"/>
      <c r="M40" s="1"/>
      <c r="N40" s="1"/>
      <c r="O40" s="1"/>
      <c r="P40" s="1">
        <f t="shared" si="1"/>
        <v>56016.467849926397</v>
      </c>
      <c r="S40" s="1"/>
    </row>
    <row r="41" spans="1:20" x14ac:dyDescent="0.3">
      <c r="A41">
        <v>2004.3999999999996</v>
      </c>
      <c r="B41" s="44">
        <v>47738.3</v>
      </c>
      <c r="C41" s="19">
        <f t="shared" si="2"/>
        <v>1.0038185996925777</v>
      </c>
      <c r="E41" s="1">
        <f t="shared" ref="E41" si="18">SUM(B38:B41)</f>
        <v>184366.7</v>
      </c>
      <c r="F41" s="19">
        <f t="shared" ref="F41" si="19">E41/E37</f>
        <v>1.0619748927753079</v>
      </c>
      <c r="I41" s="1">
        <f t="shared" si="0"/>
        <v>48121.172426149424</v>
      </c>
      <c r="K41" s="1">
        <f>SUM(I38:I41)</f>
        <v>185845.36442102384</v>
      </c>
      <c r="L41" s="1">
        <f>L45/F45</f>
        <v>185845.36442102239</v>
      </c>
      <c r="M41" s="1">
        <f>K41-L41</f>
        <v>1.4551915228366852E-9</v>
      </c>
      <c r="N41" s="1"/>
      <c r="O41" s="1"/>
      <c r="P41" s="1">
        <f t="shared" si="1"/>
        <v>56230.372316837413</v>
      </c>
      <c r="R41" s="1">
        <f>SUM(P38:P41)</f>
        <v>217163.32973370794</v>
      </c>
      <c r="S41" s="1">
        <f>S45/F45</f>
        <v>217163.32973370785</v>
      </c>
      <c r="T41" s="1">
        <f>R41-S41</f>
        <v>0</v>
      </c>
    </row>
    <row r="42" spans="1:20" x14ac:dyDescent="0.3">
      <c r="A42">
        <v>2005.1</v>
      </c>
      <c r="B42" s="44">
        <v>44118.9</v>
      </c>
      <c r="C42" s="19">
        <f t="shared" si="2"/>
        <v>0.92418246984077768</v>
      </c>
      <c r="E42" s="1"/>
      <c r="F42" s="19"/>
      <c r="I42" s="1">
        <f t="shared" si="0"/>
        <v>44472.743984432702</v>
      </c>
      <c r="L42" s="1"/>
      <c r="M42" s="1"/>
      <c r="N42" s="1"/>
      <c r="O42" s="1"/>
      <c r="P42" s="1">
        <f t="shared" si="1"/>
        <v>51967.124367841294</v>
      </c>
      <c r="S42" s="1"/>
    </row>
    <row r="43" spans="1:20" x14ac:dyDescent="0.3">
      <c r="A43">
        <v>2005.1999999999998</v>
      </c>
      <c r="B43" s="44">
        <v>46003.4</v>
      </c>
      <c r="C43" s="19">
        <f t="shared" si="2"/>
        <v>1.0427141202523182</v>
      </c>
      <c r="E43" s="1"/>
      <c r="F43" s="19"/>
      <c r="I43" s="1">
        <f t="shared" si="0"/>
        <v>46372.358118934324</v>
      </c>
      <c r="L43" s="1"/>
      <c r="M43" s="1"/>
      <c r="N43" s="1"/>
      <c r="O43" s="1"/>
      <c r="P43" s="1">
        <f t="shared" si="1"/>
        <v>54186.854367256448</v>
      </c>
      <c r="S43" s="1"/>
    </row>
    <row r="44" spans="1:20" x14ac:dyDescent="0.3">
      <c r="A44">
        <v>2005.2999999999997</v>
      </c>
      <c r="B44" s="44">
        <v>47981.1</v>
      </c>
      <c r="C44" s="19">
        <f t="shared" si="2"/>
        <v>1.0429903007169035</v>
      </c>
      <c r="E44" s="1"/>
      <c r="F44" s="19"/>
      <c r="I44" s="1">
        <f t="shared" si="0"/>
        <v>48365.919739419252</v>
      </c>
      <c r="L44" s="1"/>
      <c r="M44" s="1"/>
      <c r="N44" s="1"/>
      <c r="O44" s="1"/>
      <c r="P44" s="1">
        <f t="shared" si="1"/>
        <v>56516.363531407856</v>
      </c>
      <c r="S44" s="1"/>
    </row>
    <row r="45" spans="1:20" x14ac:dyDescent="0.3">
      <c r="A45">
        <v>2005.3999999999996</v>
      </c>
      <c r="B45" s="44">
        <v>48230.400000000001</v>
      </c>
      <c r="C45" s="19">
        <f t="shared" si="2"/>
        <v>1.0051957958446138</v>
      </c>
      <c r="E45" s="1">
        <f t="shared" ref="E45" si="20">SUM(B42:B45)</f>
        <v>186333.8</v>
      </c>
      <c r="F45" s="19">
        <f t="shared" ref="F45" si="21">E45/E41</f>
        <v>1.010669497257368</v>
      </c>
      <c r="I45" s="1">
        <f t="shared" si="0"/>
        <v>48617.219184222253</v>
      </c>
      <c r="K45" s="1">
        <f>SUM(I42:I45)</f>
        <v>187828.24102700854</v>
      </c>
      <c r="L45" s="1">
        <f>L49/F49</f>
        <v>187828.24102700702</v>
      </c>
      <c r="M45" s="1">
        <f>K45-L45</f>
        <v>1.5133991837501526E-9</v>
      </c>
      <c r="N45" s="1"/>
      <c r="O45" s="1"/>
      <c r="P45" s="1">
        <f t="shared" si="1"/>
        <v>56810.01101819703</v>
      </c>
      <c r="R45" s="1">
        <f>SUM(P42:P45)</f>
        <v>219480.35328470261</v>
      </c>
      <c r="S45" s="1">
        <f>S49/F49</f>
        <v>219480.35328470255</v>
      </c>
      <c r="T45" s="1">
        <f>R45-S45</f>
        <v>0</v>
      </c>
    </row>
    <row r="46" spans="1:20" x14ac:dyDescent="0.3">
      <c r="A46">
        <v>2006.1</v>
      </c>
      <c r="B46" s="44">
        <v>46375.3</v>
      </c>
      <c r="C46" s="19">
        <f t="shared" si="2"/>
        <v>0.9615367071390658</v>
      </c>
      <c r="E46" s="1"/>
      <c r="F46" s="19"/>
      <c r="I46" s="1">
        <f t="shared" si="0"/>
        <v>46747.240844655287</v>
      </c>
      <c r="L46" s="1"/>
      <c r="M46" s="1"/>
      <c r="N46" s="1"/>
      <c r="O46" s="1"/>
      <c r="P46" s="1">
        <f t="shared" si="1"/>
        <v>54624.910926971221</v>
      </c>
      <c r="S46" s="1"/>
    </row>
    <row r="47" spans="1:20" x14ac:dyDescent="0.3">
      <c r="A47">
        <v>2006.1999999999998</v>
      </c>
      <c r="B47" s="45">
        <v>48562</v>
      </c>
      <c r="C47" s="19">
        <f t="shared" si="2"/>
        <v>1.0471522556188315</v>
      </c>
      <c r="E47" s="1"/>
      <c r="F47" s="19"/>
      <c r="I47" s="1">
        <f t="shared" si="0"/>
        <v>48951.478694437552</v>
      </c>
      <c r="L47" s="1"/>
      <c r="M47" s="1"/>
      <c r="N47" s="1"/>
      <c r="O47" s="1"/>
      <c r="P47" s="1">
        <f t="shared" si="1"/>
        <v>57200.598690155668</v>
      </c>
      <c r="S47" s="1"/>
    </row>
    <row r="48" spans="1:20" x14ac:dyDescent="0.3">
      <c r="A48">
        <v>2006.2999999999997</v>
      </c>
      <c r="B48" s="45">
        <v>49731</v>
      </c>
      <c r="C48" s="19">
        <f t="shared" si="2"/>
        <v>1.0240723199209258</v>
      </c>
      <c r="E48" s="1"/>
      <c r="F48" s="19"/>
      <c r="I48" s="1">
        <f t="shared" si="0"/>
        <v>50129.854350172442</v>
      </c>
      <c r="L48" s="1"/>
      <c r="M48" s="1"/>
      <c r="N48" s="1"/>
      <c r="O48" s="1"/>
      <c r="P48" s="1">
        <f t="shared" si="1"/>
        <v>58577.549801493587</v>
      </c>
      <c r="S48" s="1"/>
    </row>
    <row r="49" spans="1:20" x14ac:dyDescent="0.3">
      <c r="A49">
        <v>2006.3999999999996</v>
      </c>
      <c r="B49" s="44">
        <v>51437.7</v>
      </c>
      <c r="C49" s="19">
        <f t="shared" si="2"/>
        <v>1.0343186342522772</v>
      </c>
      <c r="E49" s="1">
        <f t="shared" ref="E49" si="22">SUM(B46:B49)</f>
        <v>196106</v>
      </c>
      <c r="F49" s="19">
        <f t="shared" ref="F49" si="23">E49/E45</f>
        <v>1.0524445913731164</v>
      </c>
      <c r="I49" s="1">
        <f t="shared" si="0"/>
        <v>51850.242486735937</v>
      </c>
      <c r="K49" s="1">
        <f>SUM(I46:I49)</f>
        <v>197678.81637600122</v>
      </c>
      <c r="L49" s="1">
        <f>L53/F53</f>
        <v>197678.81637599962</v>
      </c>
      <c r="M49" s="1">
        <f>K49-L49</f>
        <v>1.6007106751203537E-9</v>
      </c>
      <c r="N49" s="1"/>
      <c r="O49" s="1"/>
      <c r="P49" s="1">
        <f t="shared" si="1"/>
        <v>60587.851308525598</v>
      </c>
      <c r="R49" s="1">
        <f>SUM(P46:P49)</f>
        <v>230990.91072714608</v>
      </c>
      <c r="S49" s="1">
        <f>S53/F53</f>
        <v>230990.91072714599</v>
      </c>
      <c r="T49" s="1">
        <f>R49-S49</f>
        <v>0</v>
      </c>
    </row>
    <row r="50" spans="1:20" x14ac:dyDescent="0.3">
      <c r="A50">
        <v>2007.1</v>
      </c>
      <c r="B50" s="44">
        <v>47687.199999999997</v>
      </c>
      <c r="C50" s="19">
        <f t="shared" si="2"/>
        <v>0.92708655324790956</v>
      </c>
      <c r="E50" s="1"/>
      <c r="F50" s="19"/>
      <c r="I50" s="1">
        <f t="shared" si="0"/>
        <v>48069.662592096342</v>
      </c>
      <c r="L50" s="1"/>
      <c r="M50" s="1"/>
      <c r="N50" s="1"/>
      <c r="O50" s="1"/>
      <c r="P50" s="1">
        <f t="shared" si="1"/>
        <v>56170.182238317844</v>
      </c>
      <c r="S50" s="1"/>
    </row>
    <row r="51" spans="1:20" x14ac:dyDescent="0.3">
      <c r="A51">
        <v>2007.1999999999998</v>
      </c>
      <c r="B51" s="44">
        <v>51361.4</v>
      </c>
      <c r="C51" s="19">
        <f t="shared" si="2"/>
        <v>1.0770479290040096</v>
      </c>
      <c r="E51" s="1"/>
      <c r="F51" s="19"/>
      <c r="I51" s="1">
        <f t="shared" si="0"/>
        <v>51773.330542738877</v>
      </c>
      <c r="L51" s="1"/>
      <c r="M51" s="1"/>
      <c r="N51" s="1"/>
      <c r="O51" s="1"/>
      <c r="P51" s="1">
        <f t="shared" si="1"/>
        <v>60497.97845155804</v>
      </c>
      <c r="S51" s="1"/>
    </row>
    <row r="52" spans="1:20" x14ac:dyDescent="0.3">
      <c r="A52">
        <v>2007.2999999999997</v>
      </c>
      <c r="B52" s="44">
        <v>51774.1</v>
      </c>
      <c r="C52" s="19">
        <f t="shared" si="2"/>
        <v>1.0080352171085678</v>
      </c>
      <c r="E52" s="1"/>
      <c r="F52" s="19"/>
      <c r="I52" s="1">
        <f t="shared" si="0"/>
        <v>52189.34049408343</v>
      </c>
      <c r="L52" s="1"/>
      <c r="M52" s="1"/>
      <c r="N52" s="1"/>
      <c r="O52" s="1"/>
      <c r="P52" s="1">
        <f t="shared" si="1"/>
        <v>60984.092843045764</v>
      </c>
      <c r="S52" s="1"/>
    </row>
    <row r="53" spans="1:20" x14ac:dyDescent="0.3">
      <c r="A53">
        <v>2007.3999999999996</v>
      </c>
      <c r="B53" s="44">
        <v>51085.5</v>
      </c>
      <c r="C53" s="19">
        <f t="shared" si="2"/>
        <v>0.98669991366339538</v>
      </c>
      <c r="E53" s="1">
        <f t="shared" ref="E53" si="24">SUM(B50:B53)</f>
        <v>201908.2</v>
      </c>
      <c r="F53" s="19">
        <f t="shared" ref="F53" si="25">E53/E49</f>
        <v>1.0295870600593557</v>
      </c>
      <c r="I53" s="1">
        <f t="shared" si="0"/>
        <v>51495.217759661668</v>
      </c>
      <c r="K53" s="1">
        <f>SUM(I50:I53)</f>
        <v>203527.55138858029</v>
      </c>
      <c r="L53" s="1">
        <f>L57/F57</f>
        <v>203527.55138857869</v>
      </c>
      <c r="M53" s="1">
        <f>K53-L53</f>
        <v>1.6007106751203537E-9</v>
      </c>
      <c r="N53" s="1"/>
      <c r="O53" s="1"/>
      <c r="P53" s="1">
        <f t="shared" si="1"/>
        <v>60172.999143073743</v>
      </c>
      <c r="R53" s="1">
        <f>SUM(P50:P53)</f>
        <v>237825.25267599541</v>
      </c>
      <c r="S53" s="1">
        <f>S57/F57</f>
        <v>237825.25267599535</v>
      </c>
      <c r="T53" s="1">
        <f>R53-S53</f>
        <v>0</v>
      </c>
    </row>
    <row r="54" spans="1:20" x14ac:dyDescent="0.3">
      <c r="A54">
        <v>2008.1</v>
      </c>
      <c r="B54" s="44">
        <v>48710.7</v>
      </c>
      <c r="C54" s="19">
        <f t="shared" si="2"/>
        <v>0.95351322782394221</v>
      </c>
      <c r="E54" s="1"/>
      <c r="F54" s="19"/>
      <c r="I54" s="1">
        <f t="shared" si="0"/>
        <v>49101.371303511791</v>
      </c>
      <c r="L54" s="1"/>
      <c r="M54" s="1"/>
      <c r="N54" s="1"/>
      <c r="O54" s="1"/>
      <c r="P54" s="1">
        <f t="shared" si="1"/>
        <v>57375.75064075955</v>
      </c>
      <c r="S54" s="1"/>
    </row>
    <row r="55" spans="1:20" x14ac:dyDescent="0.3">
      <c r="A55">
        <v>2008.1999999999998</v>
      </c>
      <c r="B55" s="44">
        <v>50768.800000000003</v>
      </c>
      <c r="C55" s="19">
        <f t="shared" si="2"/>
        <v>1.0422514971043324</v>
      </c>
      <c r="E55" s="1"/>
      <c r="F55" s="19"/>
      <c r="I55" s="1">
        <f t="shared" si="0"/>
        <v>51175.977750960868</v>
      </c>
      <c r="L55" s="1"/>
      <c r="M55" s="1"/>
      <c r="N55" s="1"/>
      <c r="O55" s="1"/>
      <c r="P55" s="1">
        <f t="shared" si="1"/>
        <v>59799.962002816501</v>
      </c>
      <c r="S55" s="1"/>
    </row>
    <row r="56" spans="1:20" x14ac:dyDescent="0.3">
      <c r="A56">
        <v>2008.2999999999997</v>
      </c>
      <c r="B56" s="45">
        <v>51680</v>
      </c>
      <c r="C56" s="19">
        <f t="shared" si="2"/>
        <v>1.0179480310742031</v>
      </c>
      <c r="E56" s="1"/>
      <c r="F56" s="19"/>
      <c r="I56" s="1">
        <f t="shared" si="0"/>
        <v>52094.48578988784</v>
      </c>
      <c r="L56" s="1"/>
      <c r="M56" s="1"/>
      <c r="N56" s="1"/>
      <c r="O56" s="1"/>
      <c r="P56" s="1">
        <f t="shared" si="1"/>
        <v>60873.253579079217</v>
      </c>
      <c r="S56" s="1"/>
    </row>
    <row r="57" spans="1:20" x14ac:dyDescent="0.3">
      <c r="A57">
        <v>2008.3999999999996</v>
      </c>
      <c r="B57" s="44">
        <v>51341.1</v>
      </c>
      <c r="C57" s="19">
        <f t="shared" si="2"/>
        <v>0.99344233746130028</v>
      </c>
      <c r="E57" s="1">
        <f t="shared" ref="E57" si="26">SUM(B54:B57)</f>
        <v>202500.6</v>
      </c>
      <c r="F57" s="19">
        <f t="shared" ref="F57" si="27">E57/E53</f>
        <v>1.0029340066426227</v>
      </c>
      <c r="I57" s="1">
        <f t="shared" si="0"/>
        <v>51752.867731950668</v>
      </c>
      <c r="K57" s="1">
        <f>SUM(I54:I57)</f>
        <v>204124.70257631119</v>
      </c>
      <c r="L57" s="1">
        <f>L61/F61</f>
        <v>204124.7025763095</v>
      </c>
      <c r="M57" s="1">
        <f>K57-L57</f>
        <v>1.6880221664905548E-9</v>
      </c>
      <c r="N57" s="1"/>
      <c r="O57" s="1"/>
      <c r="P57" s="1">
        <f t="shared" si="1"/>
        <v>60474.06732447492</v>
      </c>
      <c r="R57" s="1">
        <f>SUM(P54:P57)</f>
        <v>238523.03354713018</v>
      </c>
      <c r="S57" s="1">
        <f>S61/F61</f>
        <v>238523.03354713012</v>
      </c>
      <c r="T57" s="1">
        <f>R57-S57</f>
        <v>0</v>
      </c>
    </row>
    <row r="58" spans="1:20" x14ac:dyDescent="0.3">
      <c r="A58">
        <v>2009.1</v>
      </c>
      <c r="B58" s="45">
        <v>46343</v>
      </c>
      <c r="C58" s="19">
        <f t="shared" si="2"/>
        <v>0.90264914464240154</v>
      </c>
      <c r="E58" s="1"/>
      <c r="F58" s="19"/>
      <c r="I58" s="1">
        <f t="shared" si="0"/>
        <v>46714.681791036615</v>
      </c>
      <c r="L58" s="1"/>
      <c r="M58" s="1"/>
      <c r="N58" s="1"/>
      <c r="O58" s="1"/>
      <c r="P58" s="1">
        <f t="shared" si="1"/>
        <v>54586.86514348429</v>
      </c>
      <c r="S58" s="1"/>
    </row>
    <row r="59" spans="1:20" x14ac:dyDescent="0.3">
      <c r="A59">
        <v>2009.1999999999998</v>
      </c>
      <c r="B59" s="44">
        <v>49147.9</v>
      </c>
      <c r="C59" s="19">
        <f t="shared" si="2"/>
        <v>1.0605247825993138</v>
      </c>
      <c r="E59" s="1"/>
      <c r="F59" s="19"/>
      <c r="I59" s="1">
        <f t="shared" si="0"/>
        <v>49542.077750635231</v>
      </c>
      <c r="L59" s="1"/>
      <c r="M59" s="1"/>
      <c r="N59" s="1"/>
      <c r="O59" s="1"/>
      <c r="P59" s="1">
        <f t="shared" si="1"/>
        <v>57890.723289071742</v>
      </c>
      <c r="S59" s="1"/>
    </row>
    <row r="60" spans="1:20" x14ac:dyDescent="0.3">
      <c r="A60">
        <v>2009.2999999999997</v>
      </c>
      <c r="B60" s="45">
        <v>50257</v>
      </c>
      <c r="C60" s="19">
        <f t="shared" si="2"/>
        <v>1.0225665796504022</v>
      </c>
      <c r="E60" s="1"/>
      <c r="F60" s="19"/>
      <c r="I60" s="1">
        <f t="shared" si="0"/>
        <v>50660.07299424136</v>
      </c>
      <c r="L60" s="1"/>
      <c r="M60" s="1"/>
      <c r="N60" s="1"/>
      <c r="O60" s="1"/>
      <c r="P60" s="1">
        <f t="shared" si="1"/>
        <v>59197.118907193973</v>
      </c>
      <c r="S60" s="1"/>
    </row>
    <row r="61" spans="1:20" x14ac:dyDescent="0.3">
      <c r="A61">
        <v>2009.3999999999996</v>
      </c>
      <c r="B61" s="45">
        <v>50099</v>
      </c>
      <c r="C61" s="19">
        <f t="shared" si="2"/>
        <v>0.99685615934098737</v>
      </c>
      <c r="E61" s="1">
        <f t="shared" ref="E61" si="28">SUM(B58:B61)</f>
        <v>195846.9</v>
      </c>
      <c r="F61" s="19">
        <f t="shared" ref="F61" si="29">E61/E57</f>
        <v>0.96714231957831232</v>
      </c>
      <c r="I61" s="1">
        <f t="shared" si="0"/>
        <v>50500.805796973516</v>
      </c>
      <c r="K61" s="1">
        <f>SUM(I58:I61)</f>
        <v>197417.63833288674</v>
      </c>
      <c r="L61" s="1">
        <f>L65/F65</f>
        <v>197417.63833288508</v>
      </c>
      <c r="M61" s="1">
        <f>K61-L61</f>
        <v>1.6589183360338211E-9</v>
      </c>
      <c r="N61" s="1"/>
      <c r="O61" s="1"/>
      <c r="P61" s="1">
        <f t="shared" si="1"/>
        <v>59011.012597877132</v>
      </c>
      <c r="R61" s="1">
        <f>SUM(P58:P61)</f>
        <v>230685.71993762715</v>
      </c>
      <c r="S61" s="1">
        <f>S65/F65</f>
        <v>230685.71993762703</v>
      </c>
      <c r="T61" s="1">
        <f>R61-S61</f>
        <v>0</v>
      </c>
    </row>
    <row r="62" spans="1:20" x14ac:dyDescent="0.3">
      <c r="A62">
        <v>2010.1</v>
      </c>
      <c r="B62" s="45">
        <v>45987</v>
      </c>
      <c r="C62" s="19">
        <f t="shared" si="2"/>
        <v>0.91792251342342157</v>
      </c>
      <c r="E62" s="1"/>
      <c r="F62" s="19"/>
      <c r="I62" s="1">
        <f t="shared" si="0"/>
        <v>46355.826587066025</v>
      </c>
      <c r="L62" s="1"/>
      <c r="M62" s="1"/>
      <c r="N62" s="1"/>
      <c r="O62" s="1"/>
      <c r="P62" s="1">
        <f t="shared" si="1"/>
        <v>54167.537003504571</v>
      </c>
      <c r="S62" s="1"/>
    </row>
    <row r="63" spans="1:20" x14ac:dyDescent="0.3">
      <c r="A63">
        <v>2010.1999999999998</v>
      </c>
      <c r="B63" s="44">
        <v>46645.2</v>
      </c>
      <c r="C63" s="19">
        <f t="shared" si="2"/>
        <v>1.014312740557114</v>
      </c>
      <c r="E63" s="1"/>
      <c r="F63" s="19"/>
      <c r="I63" s="1">
        <f t="shared" si="0"/>
        <v>47019.305506317265</v>
      </c>
      <c r="L63" s="1"/>
      <c r="M63" s="1"/>
      <c r="N63" s="1"/>
      <c r="O63" s="1"/>
      <c r="P63" s="1">
        <f t="shared" si="1"/>
        <v>54942.822907253605</v>
      </c>
      <c r="S63" s="1"/>
    </row>
    <row r="64" spans="1:20" x14ac:dyDescent="0.3">
      <c r="A64">
        <v>2010.2999999999997</v>
      </c>
      <c r="B64" s="44">
        <v>45887.7</v>
      </c>
      <c r="C64" s="19">
        <f t="shared" si="2"/>
        <v>0.98376038692084078</v>
      </c>
      <c r="E64" s="1"/>
      <c r="F64" s="19"/>
      <c r="I64" s="1">
        <f t="shared" si="0"/>
        <v>46255.730177643891</v>
      </c>
      <c r="L64" s="1"/>
      <c r="M64" s="1"/>
      <c r="N64" s="1"/>
      <c r="O64" s="1"/>
      <c r="P64" s="1">
        <f t="shared" si="1"/>
        <v>54050.572721763041</v>
      </c>
      <c r="S64" s="1"/>
    </row>
    <row r="65" spans="1:20" x14ac:dyDescent="0.3">
      <c r="A65">
        <v>2010.3999999999996</v>
      </c>
      <c r="B65" s="44">
        <v>45902.3</v>
      </c>
      <c r="C65" s="19">
        <f t="shared" si="2"/>
        <v>1.0003181680493902</v>
      </c>
      <c r="E65" s="1">
        <f t="shared" ref="E65" si="30">SUM(B62:B65)</f>
        <v>184422.2</v>
      </c>
      <c r="F65" s="19">
        <f t="shared" ref="F65" si="31">E65/E61</f>
        <v>0.94166514762296472</v>
      </c>
      <c r="I65" s="1">
        <f t="shared" si="0"/>
        <v>46270.44727308763</v>
      </c>
      <c r="K65" s="1">
        <f>SUM(I62:I65)</f>
        <v>185901.3095441148</v>
      </c>
      <c r="L65" s="1">
        <f>L69/F69</f>
        <v>185901.30954411329</v>
      </c>
      <c r="M65" s="1">
        <f>K65-L65</f>
        <v>1.5133991837501526E-9</v>
      </c>
      <c r="N65" s="1"/>
      <c r="O65" s="1"/>
      <c r="P65" s="1">
        <f t="shared" si="1"/>
        <v>54067.769887054346</v>
      </c>
      <c r="R65" s="1">
        <f>SUM(P62:P65)</f>
        <v>217228.70251957557</v>
      </c>
      <c r="S65" s="1">
        <f>S69/F69</f>
        <v>217228.70251957545</v>
      </c>
      <c r="T65" s="1">
        <f>R65-S65</f>
        <v>0</v>
      </c>
    </row>
    <row r="66" spans="1:20" x14ac:dyDescent="0.3">
      <c r="A66">
        <v>2011.1</v>
      </c>
      <c r="B66" s="44">
        <v>41441.1</v>
      </c>
      <c r="C66" s="19">
        <f t="shared" si="2"/>
        <v>0.90281097025639234</v>
      </c>
      <c r="E66" s="1"/>
      <c r="F66" s="19"/>
      <c r="I66" s="1">
        <f t="shared" si="0"/>
        <v>41773.467396813488</v>
      </c>
      <c r="L66" s="1"/>
      <c r="M66" s="1"/>
      <c r="N66" s="1"/>
      <c r="O66" s="1"/>
      <c r="P66" s="1">
        <f t="shared" si="1"/>
        <v>48812.975791330886</v>
      </c>
      <c r="S66" s="1"/>
    </row>
    <row r="67" spans="1:20" x14ac:dyDescent="0.3">
      <c r="A67">
        <v>2011.1999999999998</v>
      </c>
      <c r="B67" s="44">
        <v>42933.2</v>
      </c>
      <c r="C67" s="19">
        <f t="shared" si="2"/>
        <v>1.0360053183916449</v>
      </c>
      <c r="E67" s="1"/>
      <c r="F67" s="19"/>
      <c r="I67" s="1">
        <f t="shared" ref="I67:I80" si="32">I68/C68</f>
        <v>43277.534390758752</v>
      </c>
      <c r="L67" s="1"/>
      <c r="M67" s="1"/>
      <c r="N67" s="1"/>
      <c r="O67" s="1"/>
      <c r="P67" s="1">
        <f t="shared" ref="P67:P117" si="33">P68/C68</f>
        <v>50570.502526341406</v>
      </c>
      <c r="S67" s="1"/>
    </row>
    <row r="68" spans="1:20" x14ac:dyDescent="0.3">
      <c r="A68">
        <v>2011.2999999999997</v>
      </c>
      <c r="B68" s="44">
        <v>42956.9</v>
      </c>
      <c r="C68" s="19">
        <f t="shared" ref="C68:C123" si="34">B68/B67</f>
        <v>1.0005520203478895</v>
      </c>
      <c r="E68" s="1"/>
      <c r="F68" s="19"/>
      <c r="I68" s="1">
        <f t="shared" si="32"/>
        <v>43301.424470348938</v>
      </c>
      <c r="L68" s="1"/>
      <c r="M68" s="1"/>
      <c r="N68" s="1"/>
      <c r="O68" s="1"/>
      <c r="P68" s="1">
        <f t="shared" si="33"/>
        <v>50598.418472738944</v>
      </c>
      <c r="S68" s="1"/>
    </row>
    <row r="69" spans="1:20" x14ac:dyDescent="0.3">
      <c r="A69">
        <v>2011.3999999999996</v>
      </c>
      <c r="B69" s="45">
        <v>40724</v>
      </c>
      <c r="C69" s="19">
        <f t="shared" si="34"/>
        <v>0.94801999213164823</v>
      </c>
      <c r="E69" s="1">
        <f t="shared" ref="E69" si="35">SUM(B66:B69)</f>
        <v>168055.19999999998</v>
      </c>
      <c r="F69" s="19">
        <f t="shared" ref="F69" si="36">E69/E65</f>
        <v>0.91125254985571136</v>
      </c>
      <c r="I69" s="1">
        <f t="shared" si="32"/>
        <v>41050.61608566936</v>
      </c>
      <c r="K69" s="1">
        <f>SUM(I66:I69)</f>
        <v>169403.04234359052</v>
      </c>
      <c r="L69" s="1">
        <f>L73/F73</f>
        <v>169403.04234358913</v>
      </c>
      <c r="M69" s="1">
        <f>K69-L69</f>
        <v>1.3969838619232178E-9</v>
      </c>
      <c r="N69" s="1"/>
      <c r="O69" s="1"/>
      <c r="P69" s="1">
        <f t="shared" si="33"/>
        <v>47968.31228239982</v>
      </c>
      <c r="R69" s="1">
        <f>SUM(P66:P69)</f>
        <v>197950.20907281106</v>
      </c>
      <c r="S69" s="1">
        <f>S73/F73</f>
        <v>197950.20907281092</v>
      </c>
      <c r="T69" s="1">
        <f>R69-S69</f>
        <v>0</v>
      </c>
    </row>
    <row r="70" spans="1:20" x14ac:dyDescent="0.3">
      <c r="A70">
        <v>2012.1</v>
      </c>
      <c r="B70" s="44">
        <v>37798.800000000003</v>
      </c>
      <c r="C70" s="19">
        <f t="shared" si="34"/>
        <v>0.92817012081327976</v>
      </c>
      <c r="E70" s="1"/>
      <c r="F70" s="19"/>
      <c r="I70" s="1">
        <f t="shared" si="32"/>
        <v>38101.955291695296</v>
      </c>
      <c r="L70" s="1"/>
      <c r="M70" s="1"/>
      <c r="N70" s="1"/>
      <c r="O70" s="1"/>
      <c r="P70" s="1">
        <f t="shared" si="33"/>
        <v>44522.754206364174</v>
      </c>
      <c r="S70" s="1"/>
    </row>
    <row r="71" spans="1:20" x14ac:dyDescent="0.3">
      <c r="A71">
        <v>2012.1999999999998</v>
      </c>
      <c r="B71" s="44">
        <v>39176.199999999997</v>
      </c>
      <c r="C71" s="19">
        <f t="shared" si="34"/>
        <v>1.0364403102744</v>
      </c>
      <c r="E71" s="1"/>
      <c r="F71" s="19"/>
      <c r="I71" s="1">
        <f t="shared" si="32"/>
        <v>39490.402364585992</v>
      </c>
      <c r="L71" s="1"/>
      <c r="M71" s="1"/>
      <c r="N71" s="1"/>
      <c r="O71" s="1"/>
      <c r="P71" s="1">
        <f t="shared" si="33"/>
        <v>46145.17718391493</v>
      </c>
      <c r="S71" s="1"/>
    </row>
    <row r="72" spans="1:20" x14ac:dyDescent="0.3">
      <c r="A72">
        <v>2012.2999999999997</v>
      </c>
      <c r="B72" s="44">
        <v>39852.199999999997</v>
      </c>
      <c r="C72" s="19">
        <f t="shared" si="34"/>
        <v>1.01725537443652</v>
      </c>
      <c r="E72" s="1"/>
      <c r="F72" s="19"/>
      <c r="I72" s="1">
        <f t="shared" si="32"/>
        <v>40171.824044035762</v>
      </c>
      <c r="L72" s="1"/>
      <c r="M72" s="1"/>
      <c r="N72" s="1"/>
      <c r="O72" s="1"/>
      <c r="P72" s="1">
        <f t="shared" si="33"/>
        <v>46941.429494662945</v>
      </c>
      <c r="S72" s="1"/>
    </row>
    <row r="73" spans="1:20" x14ac:dyDescent="0.3">
      <c r="A73">
        <v>2012.3999999999996</v>
      </c>
      <c r="B73" s="44">
        <v>39130.6</v>
      </c>
      <c r="C73" s="19">
        <f t="shared" si="34"/>
        <v>0.98189309498597321</v>
      </c>
      <c r="E73" s="1">
        <f t="shared" ref="E73" si="37">SUM(B70:B73)</f>
        <v>155957.79999999999</v>
      </c>
      <c r="F73" s="19">
        <f t="shared" ref="F73" si="38">E73/E69</f>
        <v>0.92801531877621168</v>
      </c>
      <c r="I73" s="1">
        <f t="shared" si="32"/>
        <v>39444.436641830209</v>
      </c>
      <c r="K73" s="1">
        <f>SUM(I70:I73)</f>
        <v>157208.61834214727</v>
      </c>
      <c r="L73" s="1">
        <f>L77/F77</f>
        <v>157208.61834214596</v>
      </c>
      <c r="M73" s="1">
        <f>K73-L73</f>
        <v>1.3096723705530167E-9</v>
      </c>
      <c r="N73" s="1"/>
      <c r="O73" s="1"/>
      <c r="P73" s="1">
        <f t="shared" si="33"/>
        <v>46091.465489580449</v>
      </c>
      <c r="R73" s="1">
        <f>SUM(P70:P73)</f>
        <v>183700.8263745225</v>
      </c>
      <c r="S73" s="1">
        <f>S77/F77</f>
        <v>183700.82637452238</v>
      </c>
      <c r="T73" s="1">
        <f>R73-S73</f>
        <v>0</v>
      </c>
    </row>
    <row r="74" spans="1:20" x14ac:dyDescent="0.3">
      <c r="A74">
        <v>2013.1</v>
      </c>
      <c r="B74" s="44">
        <v>35742.9</v>
      </c>
      <c r="C74" s="19">
        <f t="shared" si="34"/>
        <v>0.91342580997991352</v>
      </c>
      <c r="E74" s="1"/>
      <c r="F74" s="19"/>
      <c r="I74" s="1">
        <f t="shared" si="32"/>
        <v>36029.566488765136</v>
      </c>
      <c r="L74" s="1"/>
      <c r="M74" s="1"/>
      <c r="N74" s="1"/>
      <c r="O74" s="1"/>
      <c r="P74" s="1">
        <f t="shared" si="33"/>
        <v>42101.13419798125</v>
      </c>
      <c r="S74" s="1"/>
    </row>
    <row r="75" spans="1:20" x14ac:dyDescent="0.3">
      <c r="A75">
        <v>2013.1999999999998</v>
      </c>
      <c r="B75" s="44">
        <v>38221.599999999999</v>
      </c>
      <c r="C75" s="19">
        <f t="shared" si="34"/>
        <v>1.0693480383516725</v>
      </c>
      <c r="E75" s="1"/>
      <c r="F75" s="19"/>
      <c r="I75" s="1">
        <f t="shared" si="32"/>
        <v>38528.146247422155</v>
      </c>
      <c r="L75" s="1"/>
      <c r="M75" s="1"/>
      <c r="N75" s="1"/>
      <c r="O75" s="1"/>
      <c r="P75" s="1">
        <f t="shared" si="33"/>
        <v>45020.765266991766</v>
      </c>
      <c r="S75" s="1"/>
    </row>
    <row r="76" spans="1:20" x14ac:dyDescent="0.3">
      <c r="A76">
        <v>2013.2999999999997</v>
      </c>
      <c r="B76" s="44">
        <v>39857.800000000003</v>
      </c>
      <c r="C76" s="19">
        <f t="shared" si="34"/>
        <v>1.042808255018105</v>
      </c>
      <c r="E76" s="1"/>
      <c r="F76" s="19"/>
      <c r="I76" s="1">
        <f t="shared" si="32"/>
        <v>40177.46895735665</v>
      </c>
      <c r="L76" s="1"/>
      <c r="M76" s="1"/>
      <c r="N76" s="1"/>
      <c r="O76" s="1"/>
      <c r="P76" s="1">
        <f t="shared" si="33"/>
        <v>46948.025667651396</v>
      </c>
      <c r="S76" s="1"/>
    </row>
    <row r="77" spans="1:20" x14ac:dyDescent="0.3">
      <c r="A77">
        <v>2013.3999999999996</v>
      </c>
      <c r="B77" s="44">
        <v>39538.800000000003</v>
      </c>
      <c r="C77" s="19">
        <f t="shared" si="34"/>
        <v>0.99199654772717005</v>
      </c>
      <c r="E77" s="1">
        <f t="shared" ref="E77" si="39">SUM(B74:B77)</f>
        <v>153361.1</v>
      </c>
      <c r="F77" s="19">
        <f t="shared" ref="F77" si="40">E77/E73</f>
        <v>0.98334998313646393</v>
      </c>
      <c r="I77" s="1">
        <f t="shared" si="32"/>
        <v>39855.910502113336</v>
      </c>
      <c r="K77" s="1">
        <f>SUM(I74:I77)</f>
        <v>154591.09219565729</v>
      </c>
      <c r="L77" s="1">
        <f>L81/F81</f>
        <v>154591.09219565603</v>
      </c>
      <c r="M77" s="1">
        <f>K77-L77</f>
        <v>1.2514647096395493E-9</v>
      </c>
      <c r="N77" s="1"/>
      <c r="O77" s="1"/>
      <c r="P77" s="1">
        <f t="shared" si="33"/>
        <v>46572.27938491675</v>
      </c>
      <c r="R77" s="1">
        <f>SUM(P74:P77)</f>
        <v>180642.20451754116</v>
      </c>
      <c r="S77" s="1">
        <f>S81/F81</f>
        <v>180642.20451754107</v>
      </c>
      <c r="T77" s="1">
        <f>R77-S77</f>
        <v>0</v>
      </c>
    </row>
    <row r="78" spans="1:20" x14ac:dyDescent="0.3">
      <c r="A78">
        <v>2014.1</v>
      </c>
      <c r="B78" s="44">
        <v>36083.4</v>
      </c>
      <c r="C78" s="19">
        <f t="shared" si="34"/>
        <v>0.91260736289416977</v>
      </c>
      <c r="E78" s="1"/>
      <c r="F78" s="19"/>
      <c r="I78" s="1">
        <f t="shared" si="32"/>
        <v>36372.797379079697</v>
      </c>
      <c r="L78" s="1"/>
      <c r="M78" s="1"/>
      <c r="N78" s="1"/>
      <c r="O78" s="1"/>
      <c r="P78" s="1">
        <f t="shared" si="33"/>
        <v>42502.205073439385</v>
      </c>
      <c r="S78" s="1"/>
    </row>
    <row r="79" spans="1:20" x14ac:dyDescent="0.3">
      <c r="A79">
        <v>2014.1999999999998</v>
      </c>
      <c r="B79" s="44">
        <v>38333.800000000003</v>
      </c>
      <c r="C79" s="19">
        <f t="shared" si="34"/>
        <v>1.0623666284219337</v>
      </c>
      <c r="E79" s="1"/>
      <c r="F79" s="19"/>
      <c r="I79" s="1">
        <f t="shared" si="32"/>
        <v>38641.246117887044</v>
      </c>
      <c r="L79" s="1"/>
      <c r="M79" s="1"/>
      <c r="N79" s="1"/>
      <c r="O79" s="1"/>
      <c r="P79" s="1">
        <f t="shared" si="33"/>
        <v>45152.924304367407</v>
      </c>
      <c r="S79" s="1"/>
    </row>
    <row r="80" spans="1:20" x14ac:dyDescent="0.3">
      <c r="A80">
        <v>2014.2999999999997</v>
      </c>
      <c r="B80" s="44">
        <v>39907.300000000003</v>
      </c>
      <c r="C80" s="19">
        <f t="shared" si="34"/>
        <v>1.0410473263803746</v>
      </c>
      <c r="E80" s="1"/>
      <c r="F80" s="19"/>
      <c r="I80" s="1">
        <f t="shared" si="32"/>
        <v>40227.365959032337</v>
      </c>
      <c r="L80" s="1"/>
      <c r="M80" s="1"/>
      <c r="N80" s="1"/>
      <c r="O80" s="1"/>
      <c r="P80" s="1">
        <f t="shared" si="33"/>
        <v>47006.33112531712</v>
      </c>
      <c r="S80" s="1"/>
    </row>
    <row r="81" spans="1:20" x14ac:dyDescent="0.3">
      <c r="A81">
        <v>2014.3999999999996</v>
      </c>
      <c r="B81" s="44">
        <v>39213.699999999997</v>
      </c>
      <c r="C81" s="19">
        <f t="shared" si="34"/>
        <v>0.98261972120388985</v>
      </c>
      <c r="E81" s="1">
        <f t="shared" ref="E81" si="41">SUM(B78:B81)</f>
        <v>153538.20000000001</v>
      </c>
      <c r="F81" s="19">
        <f t="shared" ref="F81" si="42">E81/E77</f>
        <v>1.0011547908824336</v>
      </c>
      <c r="I81" s="1">
        <f>I82/C82</f>
        <v>39528.203123431202</v>
      </c>
      <c r="K81" s="1">
        <f>SUM(I78:I81)</f>
        <v>154769.61257943028</v>
      </c>
      <c r="L81" s="1">
        <f>L85/F85</f>
        <v>154769.61257942903</v>
      </c>
      <c r="M81" s="1">
        <f>K81-L81</f>
        <v>1.2514647096395493E-9</v>
      </c>
      <c r="N81" s="1"/>
      <c r="O81" s="1"/>
      <c r="P81" s="1">
        <f t="shared" si="33"/>
        <v>46189.347985176835</v>
      </c>
      <c r="R81" s="1">
        <f>SUM(P78:P81)</f>
        <v>180850.80848830074</v>
      </c>
      <c r="S81" s="1">
        <f>S85/F85</f>
        <v>180850.80848830065</v>
      </c>
      <c r="T81" s="1">
        <f>R81-S81</f>
        <v>0</v>
      </c>
    </row>
    <row r="82" spans="1:20" x14ac:dyDescent="0.3">
      <c r="A82">
        <v>2015.1</v>
      </c>
      <c r="B82" s="45">
        <v>36339</v>
      </c>
      <c r="C82" s="19">
        <f t="shared" si="34"/>
        <v>0.92669143692128009</v>
      </c>
      <c r="E82" s="1"/>
      <c r="F82" s="19"/>
      <c r="I82" s="46">
        <v>36630.44735136869</v>
      </c>
      <c r="L82" s="1"/>
      <c r="M82" s="1"/>
      <c r="N82" s="1"/>
      <c r="O82" s="1"/>
      <c r="P82" s="1">
        <f t="shared" si="33"/>
        <v>42803.273254840555</v>
      </c>
      <c r="S82" s="1"/>
    </row>
    <row r="83" spans="1:20" x14ac:dyDescent="0.3">
      <c r="A83">
        <v>2015.1999999999998</v>
      </c>
      <c r="B83" s="44">
        <v>38389.199999999997</v>
      </c>
      <c r="C83" s="19">
        <f t="shared" si="34"/>
        <v>1.0564187236852967</v>
      </c>
      <c r="E83" s="1"/>
      <c r="F83" s="19"/>
      <c r="I83" s="1">
        <f>I82*C83</f>
        <v>38697.090438954365</v>
      </c>
      <c r="L83" s="1"/>
      <c r="M83" s="1"/>
      <c r="N83" s="1"/>
      <c r="O83" s="1"/>
      <c r="P83" s="1">
        <f t="shared" si="33"/>
        <v>45218.17930143165</v>
      </c>
      <c r="S83" s="1"/>
    </row>
    <row r="84" spans="1:20" x14ac:dyDescent="0.3">
      <c r="A84">
        <v>2015.2999999999997</v>
      </c>
      <c r="B84" s="45">
        <v>39213</v>
      </c>
      <c r="C84" s="19">
        <f t="shared" si="34"/>
        <v>1.0214591603888594</v>
      </c>
      <c r="E84" s="1"/>
      <c r="F84" s="19"/>
      <c r="I84" s="1">
        <f t="shared" ref="I84:I121" si="43">I83*C84</f>
        <v>39527.497509266082</v>
      </c>
      <c r="L84" s="1"/>
      <c r="M84" s="1"/>
      <c r="N84" s="1"/>
      <c r="O84" s="1"/>
      <c r="P84" s="1">
        <f t="shared" si="33"/>
        <v>46188.523463553276</v>
      </c>
      <c r="S84" s="1"/>
    </row>
    <row r="85" spans="1:20" x14ac:dyDescent="0.3">
      <c r="A85">
        <v>2015.3999999999996</v>
      </c>
      <c r="B85" s="44">
        <v>39607.9</v>
      </c>
      <c r="C85" s="19">
        <f t="shared" si="34"/>
        <v>1.0100706398388291</v>
      </c>
      <c r="E85" s="1">
        <f t="shared" ref="E85" si="44">SUM(B82:B85)</f>
        <v>153549.1</v>
      </c>
      <c r="F85" s="19">
        <f t="shared" ref="F85" si="45">E85/E81</f>
        <v>1.0000709921048963</v>
      </c>
      <c r="I85" s="1">
        <f t="shared" si="43"/>
        <v>39925.564700412113</v>
      </c>
      <c r="K85" s="1">
        <f>SUM(I82:I85)</f>
        <v>154780.60000000126</v>
      </c>
      <c r="L85" s="1">
        <v>154780.6</v>
      </c>
      <c r="M85" s="1">
        <f>K85-L85</f>
        <v>1.2514647096395493E-9</v>
      </c>
      <c r="N85" s="1"/>
      <c r="O85" s="1"/>
      <c r="P85" s="1">
        <f t="shared" si="33"/>
        <v>46653.671448042027</v>
      </c>
      <c r="R85" s="1">
        <f>SUM(P82:P85)</f>
        <v>180863.64746786753</v>
      </c>
      <c r="S85" s="1">
        <f>S89/F89</f>
        <v>180863.64746786741</v>
      </c>
      <c r="T85" s="1">
        <f>R85-S85</f>
        <v>0</v>
      </c>
    </row>
    <row r="86" spans="1:20" x14ac:dyDescent="0.3">
      <c r="A86">
        <v>2016.1</v>
      </c>
      <c r="B86" s="44">
        <v>35827.800000000003</v>
      </c>
      <c r="C86" s="19">
        <f t="shared" si="34"/>
        <v>0.90456196869816374</v>
      </c>
      <c r="E86" s="1"/>
      <c r="F86" s="19"/>
      <c r="I86" s="1">
        <f t="shared" si="43"/>
        <v>36115.147406790697</v>
      </c>
      <c r="L86" s="1"/>
      <c r="M86" s="1"/>
      <c r="N86" s="1"/>
      <c r="O86" s="1"/>
      <c r="P86" s="1">
        <f t="shared" si="33"/>
        <v>42201.136892038208</v>
      </c>
      <c r="S86" s="1"/>
    </row>
    <row r="87" spans="1:20" x14ac:dyDescent="0.3">
      <c r="A87">
        <v>2016.1999999999998</v>
      </c>
      <c r="B87" s="44">
        <v>38135.800000000003</v>
      </c>
      <c r="C87" s="19">
        <f t="shared" si="34"/>
        <v>1.0644192498562568</v>
      </c>
      <c r="E87" s="1"/>
      <c r="F87" s="19"/>
      <c r="I87" s="1">
        <f t="shared" si="43"/>
        <v>38441.65811118429</v>
      </c>
      <c r="L87" s="1"/>
      <c r="M87" s="1"/>
      <c r="N87" s="1"/>
      <c r="O87" s="1"/>
      <c r="P87" s="1">
        <f t="shared" si="33"/>
        <v>44919.702473704514</v>
      </c>
      <c r="S87" s="1"/>
    </row>
    <row r="88" spans="1:20" x14ac:dyDescent="0.3">
      <c r="A88">
        <v>2016.2999999999997</v>
      </c>
      <c r="B88" s="44">
        <v>39840.199999999997</v>
      </c>
      <c r="C88" s="19">
        <f t="shared" si="34"/>
        <v>1.0446929132206482</v>
      </c>
      <c r="E88" s="1"/>
      <c r="F88" s="19"/>
      <c r="I88" s="1">
        <f t="shared" si="43"/>
        <v>40159.727801205278</v>
      </c>
      <c r="L88" s="1"/>
      <c r="M88" s="1"/>
      <c r="N88" s="1"/>
      <c r="O88" s="1"/>
      <c r="P88" s="1">
        <f t="shared" si="33"/>
        <v>46927.294838259128</v>
      </c>
      <c r="S88" s="1"/>
    </row>
    <row r="89" spans="1:20" x14ac:dyDescent="0.3">
      <c r="A89">
        <v>2016.3999999999996</v>
      </c>
      <c r="B89" s="44">
        <v>39212.5</v>
      </c>
      <c r="C89" s="19">
        <f t="shared" si="34"/>
        <v>0.98424455700523594</v>
      </c>
      <c r="E89" s="1">
        <f t="shared" ref="E89" si="46">SUM(B86:B89)</f>
        <v>153016.29999999999</v>
      </c>
      <c r="F89" s="19">
        <f t="shared" ref="F89" si="47">E89/E85</f>
        <v>0.99653010014386267</v>
      </c>
      <c r="I89" s="1">
        <f t="shared" si="43"/>
        <v>39526.99349914815</v>
      </c>
      <c r="K89" s="1">
        <f>SUM(I86:I89)</f>
        <v>154243.52681832839</v>
      </c>
      <c r="L89" s="1">
        <f>L85*F89</f>
        <v>154243.52681832717</v>
      </c>
      <c r="M89" s="1">
        <f>K89-L89</f>
        <v>1.2223608791828156E-9</v>
      </c>
      <c r="N89" s="1"/>
      <c r="O89" s="1"/>
      <c r="P89" s="1">
        <f t="shared" si="33"/>
        <v>46187.934519536451</v>
      </c>
      <c r="R89" s="1">
        <f>SUM(P86:P89)</f>
        <v>180236.06872353831</v>
      </c>
      <c r="S89" s="1">
        <f>S93/F93</f>
        <v>180236.06872353819</v>
      </c>
      <c r="T89" s="1">
        <f>R89-S89</f>
        <v>0</v>
      </c>
    </row>
    <row r="90" spans="1:20" x14ac:dyDescent="0.3">
      <c r="A90">
        <v>2017.1</v>
      </c>
      <c r="B90" s="44">
        <v>36461.199999999997</v>
      </c>
      <c r="C90" s="19">
        <f t="shared" si="34"/>
        <v>0.92983614918712143</v>
      </c>
      <c r="E90" s="1"/>
      <c r="F90" s="19"/>
      <c r="I90" s="1">
        <f t="shared" si="43"/>
        <v>36753.627424192295</v>
      </c>
      <c r="L90" s="1"/>
      <c r="M90" s="1"/>
      <c r="N90" s="1"/>
      <c r="O90" s="1"/>
      <c r="P90" s="1">
        <f t="shared" si="33"/>
        <v>42947.211172552692</v>
      </c>
      <c r="S90" s="1"/>
    </row>
    <row r="91" spans="1:20" x14ac:dyDescent="0.3">
      <c r="A91">
        <v>2017.1999999999998</v>
      </c>
      <c r="B91" s="44">
        <v>38853.9</v>
      </c>
      <c r="C91" s="19">
        <f t="shared" si="34"/>
        <v>1.0656231830000111</v>
      </c>
      <c r="E91" s="1"/>
      <c r="F91" s="19"/>
      <c r="I91" s="1">
        <f t="shared" si="43"/>
        <v>39165.517442564291</v>
      </c>
      <c r="L91" s="1"/>
      <c r="M91" s="1"/>
      <c r="N91" s="1"/>
      <c r="O91" s="1"/>
      <c r="P91" s="1">
        <f t="shared" si="33"/>
        <v>45765.543870669237</v>
      </c>
      <c r="S91" s="1"/>
    </row>
    <row r="92" spans="1:20" x14ac:dyDescent="0.3">
      <c r="A92">
        <v>2017.2999999999997</v>
      </c>
      <c r="B92" s="44">
        <v>41710.199999999997</v>
      </c>
      <c r="C92" s="19">
        <f t="shared" si="34"/>
        <v>1.0735138557519321</v>
      </c>
      <c r="E92" s="1"/>
      <c r="F92" s="19"/>
      <c r="I92" s="1">
        <f t="shared" si="43"/>
        <v>42044.725642286743</v>
      </c>
      <c r="L92" s="1"/>
      <c r="M92" s="1"/>
      <c r="N92" s="1"/>
      <c r="O92" s="1"/>
      <c r="P92" s="1">
        <f t="shared" si="33"/>
        <v>49129.94546118634</v>
      </c>
      <c r="S92" s="1"/>
    </row>
    <row r="93" spans="1:20" x14ac:dyDescent="0.3">
      <c r="A93">
        <v>2017.3999999999996</v>
      </c>
      <c r="B93" s="44">
        <v>39427.9</v>
      </c>
      <c r="C93" s="19">
        <f t="shared" si="34"/>
        <v>0.94528196939837272</v>
      </c>
      <c r="E93" s="1">
        <f t="shared" ref="E93" si="48">SUM(B90:B93)</f>
        <v>156453.20000000001</v>
      </c>
      <c r="F93" s="19">
        <f t="shared" ref="F93" si="49">E93/E89</f>
        <v>1.0224610057882724</v>
      </c>
      <c r="I93" s="1">
        <f t="shared" si="43"/>
        <v>39744.121057955075</v>
      </c>
      <c r="K93" s="1">
        <f>SUM(I90:I93)</f>
        <v>157707.99156699842</v>
      </c>
      <c r="L93" s="1">
        <f>L89*F93</f>
        <v>157707.99156699717</v>
      </c>
      <c r="M93" s="1">
        <f>K93-L93</f>
        <v>1.2514647096395493E-9</v>
      </c>
      <c r="N93" s="1"/>
      <c r="O93" s="1"/>
      <c r="P93" s="1">
        <f t="shared" si="33"/>
        <v>46441.651601984864</v>
      </c>
      <c r="R93" s="1">
        <f>SUM(P90:P93)</f>
        <v>184284.35210639314</v>
      </c>
      <c r="S93" s="1">
        <f>S97/F97</f>
        <v>184284.35210639305</v>
      </c>
      <c r="T93" s="1">
        <f>R93-S93</f>
        <v>0</v>
      </c>
    </row>
    <row r="94" spans="1:20" x14ac:dyDescent="0.3">
      <c r="A94">
        <v>2018.1</v>
      </c>
      <c r="B94" s="44">
        <v>36925.1</v>
      </c>
      <c r="C94" s="19">
        <f t="shared" si="34"/>
        <v>0.93652210744168463</v>
      </c>
      <c r="E94" s="1"/>
      <c r="F94" s="19"/>
      <c r="I94" s="1">
        <f t="shared" si="43"/>
        <v>37221.248011613527</v>
      </c>
      <c r="L94" s="1"/>
      <c r="M94" s="1"/>
      <c r="N94" s="1"/>
      <c r="O94" s="1"/>
      <c r="P94" s="1">
        <f t="shared" si="33"/>
        <v>43493.633431363356</v>
      </c>
      <c r="S94" s="1"/>
    </row>
    <row r="95" spans="1:20" x14ac:dyDescent="0.3">
      <c r="A95">
        <v>2018.1999999999998</v>
      </c>
      <c r="B95" s="44">
        <v>39815.300000000003</v>
      </c>
      <c r="C95" s="19">
        <f t="shared" si="34"/>
        <v>1.0782719613487846</v>
      </c>
      <c r="E95" s="1"/>
      <c r="F95" s="19"/>
      <c r="I95" s="1">
        <f t="shared" si="43"/>
        <v>40134.628097332068</v>
      </c>
      <c r="L95" s="1"/>
      <c r="M95" s="1"/>
      <c r="N95" s="1"/>
      <c r="O95" s="1"/>
      <c r="P95" s="1">
        <f t="shared" si="33"/>
        <v>46897.965426221235</v>
      </c>
      <c r="S95" s="1"/>
    </row>
    <row r="96" spans="1:20" x14ac:dyDescent="0.3">
      <c r="A96">
        <v>2018.2999999999997</v>
      </c>
      <c r="B96" s="44">
        <v>42186.3</v>
      </c>
      <c r="C96" s="19">
        <f t="shared" si="34"/>
        <v>1.05954997199569</v>
      </c>
      <c r="E96" s="1"/>
      <c r="F96" s="19"/>
      <c r="I96" s="1">
        <f t="shared" si="43"/>
        <v>42524.644076585624</v>
      </c>
      <c r="L96" s="1"/>
      <c r="M96" s="1"/>
      <c r="N96" s="1"/>
      <c r="O96" s="1"/>
      <c r="P96" s="1">
        <f t="shared" si="33"/>
        <v>49690.737954007549</v>
      </c>
      <c r="S96" s="1"/>
    </row>
    <row r="97" spans="1:20" x14ac:dyDescent="0.3">
      <c r="A97">
        <v>2018.3999999999996</v>
      </c>
      <c r="B97" s="44">
        <v>40226.9</v>
      </c>
      <c r="C97" s="19">
        <f t="shared" si="34"/>
        <v>0.95355364182210811</v>
      </c>
      <c r="E97" s="1">
        <f t="shared" ref="E97" si="50">SUM(B94:B97)</f>
        <v>159153.60000000001</v>
      </c>
      <c r="F97" s="19">
        <f t="shared" ref="F97" si="51">E97/E93</f>
        <v>1.0172601135675077</v>
      </c>
      <c r="I97" s="1">
        <f t="shared" si="43"/>
        <v>40549.529226417158</v>
      </c>
      <c r="K97" s="1">
        <f>SUM(I94:I97)</f>
        <v>160430.04941194836</v>
      </c>
      <c r="L97" s="1">
        <f>L93*F97</f>
        <v>160430.04941194708</v>
      </c>
      <c r="M97" s="1">
        <f>K97-L97</f>
        <v>1.280568540096283E-9</v>
      </c>
      <c r="N97" s="1"/>
      <c r="O97" s="1"/>
      <c r="P97" s="1">
        <f t="shared" si="33"/>
        <v>47382.784140871947</v>
      </c>
      <c r="R97" s="1">
        <f>SUM(P94:P97)</f>
        <v>187465.12095246409</v>
      </c>
      <c r="S97" s="1">
        <f>S101/F101</f>
        <v>187465.12095246397</v>
      </c>
      <c r="T97" s="1">
        <f>R97-S97</f>
        <v>0</v>
      </c>
    </row>
    <row r="98" spans="1:20" x14ac:dyDescent="0.3">
      <c r="A98">
        <v>2019.1</v>
      </c>
      <c r="B98" s="44">
        <v>37242.6</v>
      </c>
      <c r="C98" s="19">
        <f t="shared" si="34"/>
        <v>0.92581332392006332</v>
      </c>
      <c r="E98" s="1"/>
      <c r="F98" s="19"/>
      <c r="I98" s="1">
        <f t="shared" si="43"/>
        <v>37541.294436503027</v>
      </c>
      <c r="L98" s="1"/>
      <c r="M98" s="1"/>
      <c r="N98" s="1"/>
      <c r="O98" s="1"/>
      <c r="P98" s="1">
        <f t="shared" si="33"/>
        <v>43867.612882047521</v>
      </c>
      <c r="S98" s="1"/>
    </row>
    <row r="99" spans="1:20" x14ac:dyDescent="0.3">
      <c r="A99">
        <v>2019.1999999999998</v>
      </c>
      <c r="B99" s="44">
        <v>40725.699999999997</v>
      </c>
      <c r="C99" s="19">
        <f t="shared" si="34"/>
        <v>1.0935246196559854</v>
      </c>
      <c r="E99" s="1"/>
      <c r="F99" s="19"/>
      <c r="I99" s="1">
        <f t="shared" si="43"/>
        <v>41052.329720070331</v>
      </c>
      <c r="L99" s="1"/>
      <c r="M99" s="1"/>
      <c r="N99" s="1"/>
      <c r="O99" s="1"/>
      <c r="P99" s="1">
        <f t="shared" si="33"/>
        <v>47970.314692057022</v>
      </c>
      <c r="S99" s="1"/>
    </row>
    <row r="100" spans="1:20" x14ac:dyDescent="0.3">
      <c r="A100">
        <v>2019.2999999999997</v>
      </c>
      <c r="B100" s="44">
        <v>43436.7</v>
      </c>
      <c r="C100" s="19">
        <f t="shared" si="34"/>
        <v>1.0665673027105733</v>
      </c>
      <c r="E100" s="1"/>
      <c r="F100" s="19"/>
      <c r="I100" s="1">
        <f t="shared" si="43"/>
        <v>43785.072579520522</v>
      </c>
      <c r="L100" s="1"/>
      <c r="M100" s="1"/>
      <c r="N100" s="1"/>
      <c r="O100" s="1"/>
      <c r="P100" s="1">
        <f t="shared" si="33"/>
        <v>51163.569151284646</v>
      </c>
      <c r="S100" s="1"/>
    </row>
    <row r="101" spans="1:20" x14ac:dyDescent="0.3">
      <c r="A101">
        <v>2019.3999999999996</v>
      </c>
      <c r="B101" s="44">
        <v>40568.5</v>
      </c>
      <c r="C101" s="19">
        <f t="shared" si="34"/>
        <v>0.93396828027911882</v>
      </c>
      <c r="E101" s="1">
        <f t="shared" ref="E101" si="52">SUM(B98:B101)</f>
        <v>161973.5</v>
      </c>
      <c r="F101" s="19">
        <f t="shared" ref="F101" si="53">E101/E97</f>
        <v>1.0177181037689376</v>
      </c>
      <c r="I101" s="1">
        <f t="shared" si="43"/>
        <v>40893.868938991181</v>
      </c>
      <c r="K101" s="1">
        <f>SUM(I98:I101)</f>
        <v>163272.56567508506</v>
      </c>
      <c r="L101" s="1">
        <f>L97*F101</f>
        <v>163272.56567508375</v>
      </c>
      <c r="M101" s="1">
        <f>K101-L101</f>
        <v>1.3096723705530167E-9</v>
      </c>
      <c r="N101" s="1"/>
      <c r="O101" s="1"/>
      <c r="P101" s="1">
        <f t="shared" si="33"/>
        <v>47785.150693167096</v>
      </c>
      <c r="R101" s="1">
        <f>SUM(P98:P101)</f>
        <v>190786.64741855627</v>
      </c>
      <c r="S101" s="1">
        <f>S105/F105</f>
        <v>190786.64741855615</v>
      </c>
      <c r="T101" s="1">
        <f>R101-S101</f>
        <v>0</v>
      </c>
    </row>
    <row r="102" spans="1:20" x14ac:dyDescent="0.3">
      <c r="A102">
        <v>2020.1</v>
      </c>
      <c r="B102" s="44">
        <v>36381.800000000003</v>
      </c>
      <c r="C102" s="19">
        <f t="shared" si="34"/>
        <v>0.8967992407902684</v>
      </c>
      <c r="E102" s="1"/>
      <c r="F102" s="19"/>
      <c r="I102" s="1">
        <f t="shared" si="43"/>
        <v>36673.590617464033</v>
      </c>
      <c r="L102" s="1"/>
      <c r="M102" s="1"/>
      <c r="N102" s="1"/>
      <c r="O102" s="1"/>
      <c r="P102" s="1">
        <f t="shared" si="33"/>
        <v>42853.686862680821</v>
      </c>
      <c r="S102" s="1"/>
    </row>
    <row r="103" spans="1:20" x14ac:dyDescent="0.3">
      <c r="A103">
        <v>2020.1999999999998</v>
      </c>
      <c r="B103" s="44">
        <v>34421.300000000003</v>
      </c>
      <c r="C103" s="19">
        <f t="shared" si="34"/>
        <v>0.94611316647334653</v>
      </c>
      <c r="E103" s="1"/>
      <c r="F103" s="19"/>
      <c r="I103" s="1">
        <f t="shared" si="43"/>
        <v>34697.366945036105</v>
      </c>
      <c r="L103" s="1"/>
      <c r="M103" s="1"/>
      <c r="N103" s="1"/>
      <c r="O103" s="1"/>
      <c r="P103" s="1">
        <f t="shared" si="33"/>
        <v>40544.437372708206</v>
      </c>
      <c r="S103" s="1"/>
    </row>
    <row r="104" spans="1:20" x14ac:dyDescent="0.3">
      <c r="A104">
        <v>2020.2999999999997</v>
      </c>
      <c r="B104" s="45">
        <v>38977</v>
      </c>
      <c r="C104" s="19">
        <f t="shared" si="34"/>
        <v>1.1323511895250904</v>
      </c>
      <c r="E104" s="1"/>
      <c r="F104" s="19"/>
      <c r="I104" s="1">
        <f t="shared" si="43"/>
        <v>39289.604733600187</v>
      </c>
      <c r="L104" s="1"/>
      <c r="M104" s="1"/>
      <c r="N104" s="1"/>
      <c r="O104" s="1"/>
      <c r="P104" s="1">
        <f t="shared" si="33"/>
        <v>45910.541887611667</v>
      </c>
      <c r="S104" s="1"/>
    </row>
    <row r="105" spans="1:20" x14ac:dyDescent="0.3">
      <c r="A105">
        <v>2020.3999999999996</v>
      </c>
      <c r="B105" s="44">
        <v>37456.199999999997</v>
      </c>
      <c r="C105" s="19">
        <f t="shared" si="34"/>
        <v>0.96098211765913222</v>
      </c>
      <c r="E105" s="1">
        <f t="shared" ref="E105" si="54">SUM(B102:B105)</f>
        <v>147236.29999999999</v>
      </c>
      <c r="F105" s="19">
        <f t="shared" ref="F105" si="55">E105/E101</f>
        <v>0.90901474623935385</v>
      </c>
      <c r="I105" s="1">
        <f t="shared" si="43"/>
        <v>37756.607558885371</v>
      </c>
      <c r="K105" s="1">
        <f>SUM(I102:I105)</f>
        <v>148417.16985498572</v>
      </c>
      <c r="L105" s="1">
        <f>L101*F105</f>
        <v>148417.1698549845</v>
      </c>
      <c r="M105" s="1">
        <f>K105-L105</f>
        <v>1.2223608791828156E-9</v>
      </c>
      <c r="N105" s="1"/>
      <c r="O105" s="1"/>
      <c r="P105" s="1">
        <f t="shared" si="33"/>
        <v>44119.209766035354</v>
      </c>
      <c r="R105" s="1">
        <f>SUM(P102:P105)</f>
        <v>173427.87588903605</v>
      </c>
      <c r="S105" s="1">
        <f>S109/F109</f>
        <v>173427.8758890359</v>
      </c>
      <c r="T105" s="1">
        <f>R105-S105</f>
        <v>0</v>
      </c>
    </row>
    <row r="106" spans="1:20" x14ac:dyDescent="0.3">
      <c r="A106">
        <v>2021.1</v>
      </c>
      <c r="B106" s="44">
        <v>35806.800000000003</v>
      </c>
      <c r="C106" s="19">
        <f t="shared" si="34"/>
        <v>0.95596456661380502</v>
      </c>
      <c r="E106" s="1"/>
      <c r="F106" s="19"/>
      <c r="I106" s="1">
        <f t="shared" si="43"/>
        <v>36093.978981837368</v>
      </c>
      <c r="L106" s="1"/>
      <c r="M106" s="1"/>
      <c r="N106" s="1"/>
      <c r="O106" s="1"/>
      <c r="P106" s="1">
        <f t="shared" si="33"/>
        <v>42176.401243331544</v>
      </c>
      <c r="S106" s="1"/>
    </row>
    <row r="107" spans="1:20" x14ac:dyDescent="0.3">
      <c r="A107">
        <v>2021.1999999999998</v>
      </c>
      <c r="B107" s="45">
        <v>38839</v>
      </c>
      <c r="C107" s="19">
        <f t="shared" si="34"/>
        <v>1.0846822391277633</v>
      </c>
      <c r="E107" s="1"/>
      <c r="F107" s="19"/>
      <c r="I107" s="1">
        <f t="shared" si="43"/>
        <v>39150.497941049784</v>
      </c>
      <c r="L107" s="1"/>
      <c r="M107" s="1"/>
      <c r="N107" s="1"/>
      <c r="O107" s="1"/>
      <c r="P107" s="1">
        <f t="shared" si="33"/>
        <v>45747.993338967841</v>
      </c>
      <c r="S107" s="1"/>
    </row>
    <row r="108" spans="1:20" x14ac:dyDescent="0.3">
      <c r="A108">
        <v>2021.2999999999997</v>
      </c>
      <c r="B108" s="44">
        <v>43570.7</v>
      </c>
      <c r="C108" s="19">
        <f t="shared" si="34"/>
        <v>1.1218285743711218</v>
      </c>
      <c r="E108" s="1"/>
      <c r="F108" s="19"/>
      <c r="I108" s="1">
        <f t="shared" si="43"/>
        <v>43920.147291127418</v>
      </c>
      <c r="L108" s="1"/>
      <c r="M108" s="1"/>
      <c r="N108" s="1"/>
      <c r="O108" s="1"/>
      <c r="P108" s="1">
        <f t="shared" si="33"/>
        <v>51321.406147793867</v>
      </c>
      <c r="S108" s="1"/>
    </row>
    <row r="109" spans="1:20" x14ac:dyDescent="0.3">
      <c r="A109">
        <v>2021.3999999999996</v>
      </c>
      <c r="B109" s="44">
        <v>40982.9</v>
      </c>
      <c r="C109" s="19">
        <f t="shared" si="34"/>
        <v>0.94060687572152857</v>
      </c>
      <c r="E109" s="1">
        <f t="shared" ref="E109" si="56">SUM(B106:B109)</f>
        <v>159199.4</v>
      </c>
      <c r="F109" s="19">
        <f t="shared" ref="F109" si="57">E109/E105</f>
        <v>1.0812510230153842</v>
      </c>
      <c r="I109" s="1">
        <f t="shared" si="43"/>
        <v>41311.592524736719</v>
      </c>
      <c r="K109" s="1">
        <f>SUM(I106:I109)</f>
        <v>160476.21673875127</v>
      </c>
      <c r="L109" s="1">
        <f>L105*F109</f>
        <v>160476.21673875005</v>
      </c>
      <c r="M109" s="1">
        <f>K109-L109</f>
        <v>1.2223608791828156E-9</v>
      </c>
      <c r="N109" s="1"/>
      <c r="O109" s="1"/>
      <c r="P109" s="1">
        <f t="shared" si="33"/>
        <v>48273.267494312036</v>
      </c>
      <c r="R109" s="1">
        <f>SUM(P106:P109)</f>
        <v>187519.06822440529</v>
      </c>
      <c r="S109" s="1">
        <f>S113/F113</f>
        <v>187519.06822440517</v>
      </c>
      <c r="T109" s="1">
        <f>R109-S109</f>
        <v>0</v>
      </c>
    </row>
    <row r="110" spans="1:20" x14ac:dyDescent="0.3">
      <c r="A110">
        <v>2022.1</v>
      </c>
      <c r="B110" s="45">
        <v>38041</v>
      </c>
      <c r="C110" s="19">
        <f t="shared" si="34"/>
        <v>0.92821640245077819</v>
      </c>
      <c r="E110" s="1"/>
      <c r="F110" s="19"/>
      <c r="I110" s="1">
        <f t="shared" si="43"/>
        <v>38346.097792823581</v>
      </c>
      <c r="L110" s="1"/>
      <c r="M110" s="1"/>
      <c r="N110" s="1"/>
      <c r="O110" s="1"/>
      <c r="P110" s="1">
        <f t="shared" si="33"/>
        <v>44808.038688114408</v>
      </c>
      <c r="S110" s="1"/>
    </row>
    <row r="111" spans="1:20" x14ac:dyDescent="0.3">
      <c r="A111">
        <v>2022.1999999999998</v>
      </c>
      <c r="B111" s="45">
        <v>41380</v>
      </c>
      <c r="C111" s="19">
        <f t="shared" si="34"/>
        <v>1.0877737178307616</v>
      </c>
      <c r="E111" s="1"/>
      <c r="F111" s="19"/>
      <c r="I111" s="1">
        <f t="shared" si="43"/>
        <v>41711.877360401668</v>
      </c>
      <c r="L111" s="1"/>
      <c r="M111" s="1"/>
      <c r="N111" s="1"/>
      <c r="O111" s="1"/>
      <c r="P111" s="1">
        <f t="shared" si="33"/>
        <v>48741.006832474814</v>
      </c>
      <c r="S111" s="1"/>
    </row>
    <row r="112" spans="1:20" x14ac:dyDescent="0.3">
      <c r="A112">
        <v>2022.2999999999997</v>
      </c>
      <c r="B112" s="44">
        <v>45546.1</v>
      </c>
      <c r="C112" s="19">
        <f t="shared" si="34"/>
        <v>1.1006790720154664</v>
      </c>
      <c r="E112" s="1"/>
      <c r="F112" s="19"/>
      <c r="I112" s="1">
        <f t="shared" si="43"/>
        <v>45911.390465069853</v>
      </c>
      <c r="L112" s="1"/>
      <c r="M112" s="1"/>
      <c r="N112" s="1"/>
      <c r="O112" s="1"/>
      <c r="P112" s="1">
        <f t="shared" si="33"/>
        <v>53648.206169467885</v>
      </c>
      <c r="S112" s="1"/>
    </row>
    <row r="113" spans="1:20" x14ac:dyDescent="0.3">
      <c r="A113">
        <v>2022.3999999999996</v>
      </c>
      <c r="B113" s="44">
        <v>42662.9</v>
      </c>
      <c r="C113" s="19">
        <f t="shared" si="34"/>
        <v>0.93669710469172995</v>
      </c>
      <c r="E113" s="1">
        <f t="shared" ref="E113" si="58">SUM(B110:B113)</f>
        <v>167630</v>
      </c>
      <c r="F113" s="19">
        <f t="shared" ref="F113" si="59">E113/E109</f>
        <v>1.0529562297345343</v>
      </c>
      <c r="I113" s="1">
        <f t="shared" si="43"/>
        <v>43005.066521002431</v>
      </c>
      <c r="K113" s="1">
        <f>SUM(I110:I113)</f>
        <v>168974.43213929754</v>
      </c>
      <c r="L113" s="1">
        <f>L109*F113</f>
        <v>168974.43213929623</v>
      </c>
      <c r="M113" s="1">
        <f>K113-L113</f>
        <v>1.3096723705530167E-9</v>
      </c>
      <c r="N113" s="1"/>
      <c r="O113" s="1"/>
      <c r="P113" s="1">
        <f t="shared" si="33"/>
        <v>50252.119390845575</v>
      </c>
      <c r="R113" s="1">
        <f>SUM(P110:P113)</f>
        <v>197449.3710809027</v>
      </c>
      <c r="S113" s="1">
        <f>S117/F117</f>
        <v>197449.37108090258</v>
      </c>
      <c r="T113" s="1">
        <f>R113-S113</f>
        <v>0</v>
      </c>
    </row>
    <row r="114" spans="1:20" x14ac:dyDescent="0.3">
      <c r="A114">
        <v>2023.1</v>
      </c>
      <c r="B114" s="44">
        <v>39171.5</v>
      </c>
      <c r="C114" s="19">
        <f t="shared" si="34"/>
        <v>0.91816308783509792</v>
      </c>
      <c r="E114" s="1"/>
      <c r="F114" s="19"/>
      <c r="I114" s="1">
        <f t="shared" si="43"/>
        <v>39485.664669477381</v>
      </c>
      <c r="L114" s="1"/>
      <c r="M114" s="1"/>
      <c r="N114" s="1"/>
      <c r="O114" s="1"/>
      <c r="P114" s="1">
        <f t="shared" si="33"/>
        <v>46139.641110156772</v>
      </c>
      <c r="S114" s="1"/>
    </row>
    <row r="115" spans="1:20" x14ac:dyDescent="0.3">
      <c r="A115">
        <v>2023.1999999999998</v>
      </c>
      <c r="B115" s="44">
        <v>42380.5</v>
      </c>
      <c r="C115" s="19">
        <f t="shared" si="34"/>
        <v>1.0819218053942279</v>
      </c>
      <c r="E115" s="1"/>
      <c r="F115" s="19"/>
      <c r="I115" s="1">
        <f t="shared" si="43"/>
        <v>42720.40160639205</v>
      </c>
      <c r="L115" s="1"/>
      <c r="M115" s="1"/>
      <c r="N115" s="1"/>
      <c r="O115" s="1"/>
      <c r="P115" s="1">
        <f t="shared" si="33"/>
        <v>49919.483810142548</v>
      </c>
      <c r="S115" s="1"/>
    </row>
    <row r="116" spans="1:20" x14ac:dyDescent="0.3">
      <c r="A116">
        <v>2023.2999999999997</v>
      </c>
      <c r="B116" s="44">
        <v>46146.6</v>
      </c>
      <c r="C116" s="19">
        <f t="shared" si="34"/>
        <v>1.0888639822559902</v>
      </c>
      <c r="E116" s="1"/>
      <c r="F116" s="19"/>
      <c r="I116" s="1">
        <f t="shared" si="43"/>
        <v>46516.70661671125</v>
      </c>
      <c r="L116" s="1"/>
      <c r="M116" s="1"/>
      <c r="N116" s="1"/>
      <c r="O116" s="1"/>
      <c r="P116" s="1">
        <f t="shared" si="33"/>
        <v>54355.52793367525</v>
      </c>
      <c r="S116" s="1"/>
    </row>
    <row r="117" spans="1:20" x14ac:dyDescent="0.3">
      <c r="A117">
        <v>2023.3999999999996</v>
      </c>
      <c r="B117" s="44">
        <v>43621.8</v>
      </c>
      <c r="C117" s="19">
        <f t="shared" si="34"/>
        <v>0.94528741012338946</v>
      </c>
      <c r="E117" s="1">
        <f t="shared" ref="E117" si="60">SUM(B114:B117)</f>
        <v>171320.40000000002</v>
      </c>
      <c r="F117" s="19">
        <f t="shared" ref="F117" si="61">E117/E113</f>
        <v>1.0220151524190182</v>
      </c>
      <c r="I117" s="1">
        <f t="shared" si="43"/>
        <v>43971.657125180514</v>
      </c>
      <c r="K117" s="1">
        <f>SUM(I114:I117)</f>
        <v>172694.43001776119</v>
      </c>
      <c r="L117" s="1">
        <f>L113*F117</f>
        <v>172694.43001775988</v>
      </c>
      <c r="M117" s="1">
        <f>K117-L117</f>
        <v>1.3096723705530167E-9</v>
      </c>
      <c r="N117" s="1"/>
      <c r="O117" s="1"/>
      <c r="P117" s="1">
        <f t="shared" si="33"/>
        <v>51381.596226313428</v>
      </c>
      <c r="R117" s="1">
        <f>SUM(P114:P117)</f>
        <v>201796.24908028799</v>
      </c>
      <c r="S117" s="1">
        <f>S121/F121</f>
        <v>201796.24908028793</v>
      </c>
      <c r="T117" s="1">
        <f>R117-S117</f>
        <v>0</v>
      </c>
    </row>
    <row r="118" spans="1:20" x14ac:dyDescent="0.3">
      <c r="A118">
        <v>2024.1</v>
      </c>
      <c r="B118" s="44">
        <v>39428.1</v>
      </c>
      <c r="C118" s="19">
        <f t="shared" si="34"/>
        <v>0.9038622890389667</v>
      </c>
      <c r="E118" s="1"/>
      <c r="F118" s="19"/>
      <c r="I118" s="1">
        <f t="shared" si="43"/>
        <v>39744.322662002247</v>
      </c>
      <c r="L118" s="1"/>
      <c r="M118" s="1"/>
      <c r="N118" s="1"/>
      <c r="O118" s="1"/>
      <c r="P118" s="46">
        <v>46441.887179591591</v>
      </c>
      <c r="S118" s="1"/>
    </row>
    <row r="119" spans="1:20" x14ac:dyDescent="0.3">
      <c r="A119">
        <v>2024.1999999999998</v>
      </c>
      <c r="B119" s="44">
        <v>43346.8</v>
      </c>
      <c r="C119" s="19">
        <f t="shared" si="34"/>
        <v>1.0993885071814267</v>
      </c>
      <c r="E119" s="1"/>
      <c r="F119" s="19"/>
      <c r="I119" s="1">
        <f t="shared" si="43"/>
        <v>43694.451560315596</v>
      </c>
      <c r="L119" s="1"/>
      <c r="M119" s="1"/>
      <c r="N119" s="1"/>
      <c r="O119" s="1"/>
      <c r="P119" s="1">
        <f>P118*C119</f>
        <v>51057.677017059439</v>
      </c>
      <c r="S119" s="1"/>
    </row>
    <row r="120" spans="1:20" x14ac:dyDescent="0.3">
      <c r="A120">
        <v>2024.2999999999997</v>
      </c>
      <c r="B120" s="45">
        <v>47054</v>
      </c>
      <c r="C120" s="19">
        <f t="shared" si="34"/>
        <v>1.0855241909437374</v>
      </c>
      <c r="E120" s="1"/>
      <c r="F120" s="19"/>
      <c r="I120" s="1">
        <f t="shared" si="43"/>
        <v>47431.384178741915</v>
      </c>
      <c r="L120" s="1"/>
      <c r="M120" s="1"/>
      <c r="N120" s="1"/>
      <c r="O120" s="1"/>
      <c r="P120" s="1">
        <f>P119*C120</f>
        <v>55424.343535410102</v>
      </c>
      <c r="S120" s="1"/>
    </row>
    <row r="121" spans="1:20" x14ac:dyDescent="0.3">
      <c r="A121">
        <v>2024.3999999999996</v>
      </c>
      <c r="B121" s="44">
        <v>44573.5</v>
      </c>
      <c r="C121" s="19">
        <f t="shared" si="34"/>
        <v>0.94728397160708977</v>
      </c>
      <c r="E121" s="1">
        <f t="shared" ref="E121" si="62">SUM(B118:B121)</f>
        <v>174402.4</v>
      </c>
      <c r="F121" s="19">
        <f t="shared" ref="F121" si="63">E121/E117</f>
        <v>1.0179896848244574</v>
      </c>
      <c r="I121" s="1">
        <f t="shared" si="43"/>
        <v>44930.989983660322</v>
      </c>
      <c r="K121" s="1">
        <f>SUM(I118:I121)</f>
        <v>175801.14838472009</v>
      </c>
      <c r="L121" s="1">
        <f>L117*F121</f>
        <v>175801.14838471869</v>
      </c>
      <c r="M121" s="1">
        <f>K121-L121</f>
        <v>1.3969838619232178E-9</v>
      </c>
      <c r="N121" s="1"/>
      <c r="O121" s="1"/>
      <c r="P121" s="1">
        <f>P120*C121</f>
        <v>52502.592267939013</v>
      </c>
      <c r="R121" s="1">
        <f>SUM(P118:P121)</f>
        <v>205426.50000000015</v>
      </c>
      <c r="S121" s="1">
        <v>205426.5</v>
      </c>
      <c r="T121" s="1">
        <f>R121-S121</f>
        <v>0</v>
      </c>
    </row>
    <row r="122" spans="1:20" x14ac:dyDescent="0.3">
      <c r="A122">
        <v>2025.1</v>
      </c>
      <c r="B122" s="44">
        <v>39798.699999999997</v>
      </c>
      <c r="C122" s="19">
        <f t="shared" si="34"/>
        <v>0.89287805534678666</v>
      </c>
      <c r="E122" s="1"/>
      <c r="F122" s="19"/>
      <c r="I122" s="1"/>
      <c r="L122" s="1"/>
      <c r="M122" s="1"/>
      <c r="N122" s="1"/>
      <c r="O122" s="1"/>
      <c r="P122" s="1"/>
      <c r="S122" s="1"/>
    </row>
    <row r="123" spans="1:20" x14ac:dyDescent="0.3">
      <c r="A123">
        <v>2025.1999999999998</v>
      </c>
      <c r="B123" s="44">
        <v>43956.5</v>
      </c>
      <c r="C123" s="19">
        <f t="shared" si="34"/>
        <v>1.1044707490445669</v>
      </c>
      <c r="E123" s="1"/>
      <c r="F123" s="19"/>
      <c r="I123" s="1"/>
      <c r="L123" s="1"/>
      <c r="M123" s="1"/>
      <c r="N123" s="1"/>
      <c r="O123" s="1"/>
      <c r="P123" s="1"/>
      <c r="S123" s="1"/>
    </row>
    <row r="124" spans="1:20" x14ac:dyDescent="0.3">
      <c r="P124" s="1"/>
      <c r="S124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11614-926A-4CE9-B376-543C75F0537F}">
  <dimension ref="A1:BM96"/>
  <sheetViews>
    <sheetView topLeftCell="A79" zoomScaleNormal="100" workbookViewId="0">
      <selection activeCell="H96" sqref="H96"/>
    </sheetView>
  </sheetViews>
  <sheetFormatPr defaultRowHeight="14.4" x14ac:dyDescent="0.3"/>
  <cols>
    <col min="1" max="1" width="7" bestFit="1" customWidth="1"/>
    <col min="2" max="2" width="9" bestFit="1" customWidth="1"/>
    <col min="3" max="3" width="6.5546875" bestFit="1" customWidth="1"/>
    <col min="4" max="4" width="13.33203125" customWidth="1"/>
    <col min="5" max="5" width="16" customWidth="1"/>
    <col min="6" max="6" width="14.109375" customWidth="1"/>
    <col min="7" max="7" width="12.6640625" bestFit="1" customWidth="1"/>
    <col min="8" max="8" width="23.77734375" customWidth="1"/>
    <col min="9" max="9" width="15.88671875" customWidth="1"/>
    <col min="10" max="10" width="16.88671875" customWidth="1"/>
    <col min="11" max="11" width="14.21875" bestFit="1" customWidth="1"/>
    <col min="12" max="12" width="5.6640625" customWidth="1"/>
    <col min="13" max="13" width="6.21875" customWidth="1"/>
    <col min="14" max="14" width="6.77734375" customWidth="1"/>
    <col min="15" max="15" width="12.6640625" bestFit="1" customWidth="1"/>
    <col min="16" max="16" width="16.33203125" customWidth="1"/>
    <col min="17" max="17" width="8.33203125" customWidth="1"/>
    <col min="18" max="36" width="3" bestFit="1" customWidth="1"/>
    <col min="37" max="37" width="3.33203125" customWidth="1"/>
  </cols>
  <sheetData>
    <row r="1" spans="1:16" x14ac:dyDescent="0.3">
      <c r="A1" t="s">
        <v>0</v>
      </c>
      <c r="B1" t="s">
        <v>1</v>
      </c>
      <c r="E1" t="s">
        <v>50</v>
      </c>
      <c r="F1" t="s">
        <v>13</v>
      </c>
      <c r="G1" t="s">
        <v>14</v>
      </c>
      <c r="H1" t="s">
        <v>15</v>
      </c>
      <c r="J1" t="s">
        <v>2</v>
      </c>
      <c r="K1" t="s">
        <v>3</v>
      </c>
      <c r="O1" t="s">
        <v>4</v>
      </c>
    </row>
    <row r="2" spans="1:16" x14ac:dyDescent="0.3">
      <c r="A2">
        <v>2010.1</v>
      </c>
      <c r="B2" s="6">
        <v>48489.7</v>
      </c>
      <c r="C2" s="1"/>
      <c r="D2" s="2">
        <v>1</v>
      </c>
      <c r="E2" s="2">
        <v>2</v>
      </c>
      <c r="F2" s="1">
        <f t="shared" ref="F2:F35" si="0">$D$80+$D$81*E2</f>
        <v>39717.98371735782</v>
      </c>
      <c r="G2" s="1">
        <f t="shared" ref="G2:G63" si="1">B2-F2</f>
        <v>8771.7162826421772</v>
      </c>
      <c r="H2" s="1">
        <f t="shared" ref="H2:H63" si="2">G2^2</f>
        <v>76943006.543169901</v>
      </c>
      <c r="I2" s="1"/>
      <c r="O2" t="s">
        <v>5</v>
      </c>
      <c r="P2" t="s">
        <v>6</v>
      </c>
    </row>
    <row r="3" spans="1:16" x14ac:dyDescent="0.3">
      <c r="A3">
        <v>2010.2</v>
      </c>
      <c r="B3" s="6">
        <v>49856.6</v>
      </c>
      <c r="C3" s="1"/>
      <c r="D3" s="2">
        <v>1</v>
      </c>
      <c r="E3" s="2">
        <v>3</v>
      </c>
      <c r="F3" s="1">
        <f t="shared" si="0"/>
        <v>39805.040041801927</v>
      </c>
      <c r="G3" s="1">
        <f t="shared" si="1"/>
        <v>10051.559958198071</v>
      </c>
      <c r="H3" s="1">
        <f t="shared" si="2"/>
        <v>101033857.59325081</v>
      </c>
      <c r="I3" s="1"/>
      <c r="J3">
        <f t="shared" ref="J3:J63" si="3">B3-B2</f>
        <v>1366.9000000000015</v>
      </c>
      <c r="K3" s="24">
        <f>J3-$P$4</f>
        <v>-1539.2152083333322</v>
      </c>
      <c r="N3" t="s">
        <v>7</v>
      </c>
      <c r="O3" s="24">
        <f>AVERAGE(J6,J10,,J14,J18,J22,J26,J30,J34,J38,J42,J46,J50,J54,J58,J62)</f>
        <v>-3779.1374999999998</v>
      </c>
      <c r="P3" s="24">
        <f>O3-$O$8</f>
        <v>-3840.2972916666668</v>
      </c>
    </row>
    <row r="4" spans="1:16" x14ac:dyDescent="0.3">
      <c r="A4">
        <v>2010.3</v>
      </c>
      <c r="B4" s="6">
        <v>48755.4</v>
      </c>
      <c r="C4" s="1"/>
      <c r="D4" s="2">
        <v>1</v>
      </c>
      <c r="E4" s="2">
        <v>4</v>
      </c>
      <c r="F4" s="1">
        <f t="shared" si="0"/>
        <v>39892.096366246042</v>
      </c>
      <c r="G4" s="1">
        <f t="shared" si="1"/>
        <v>8863.3036337539597</v>
      </c>
      <c r="H4" s="1">
        <f t="shared" si="2"/>
        <v>78558151.304116145</v>
      </c>
      <c r="I4" s="1"/>
      <c r="J4">
        <f t="shared" si="3"/>
        <v>-1101.1999999999971</v>
      </c>
      <c r="K4" s="24">
        <f>J4-$P$5</f>
        <v>-3408.6152083333309</v>
      </c>
      <c r="N4" t="s">
        <v>8</v>
      </c>
      <c r="O4" s="24">
        <f>AVERAGE(J3,J7,J11,J15,J19,J23,J27,J31,J35,J39,J43,J47,J51,J55,J59,J63)</f>
        <v>2967.2750000000001</v>
      </c>
      <c r="P4" s="24">
        <f t="shared" ref="P4:P6" si="4">O4-$O$8</f>
        <v>2906.1152083333336</v>
      </c>
    </row>
    <row r="5" spans="1:16" x14ac:dyDescent="0.3">
      <c r="A5">
        <v>2010.4</v>
      </c>
      <c r="B5" s="6">
        <v>50094</v>
      </c>
      <c r="C5" s="1"/>
      <c r="D5" s="2">
        <v>1</v>
      </c>
      <c r="E5" s="2">
        <v>5</v>
      </c>
      <c r="F5" s="1">
        <f t="shared" si="0"/>
        <v>39979.152690690156</v>
      </c>
      <c r="G5" s="1">
        <f t="shared" si="1"/>
        <v>10114.847309309844</v>
      </c>
      <c r="H5" s="1">
        <f t="shared" si="2"/>
        <v>102310136.09065259</v>
      </c>
      <c r="I5" s="1"/>
      <c r="J5">
        <f t="shared" si="3"/>
        <v>1338.5999999999985</v>
      </c>
      <c r="K5" s="24">
        <f>J5-$P$6</f>
        <v>2711.8331249999992</v>
      </c>
      <c r="N5" t="s">
        <v>9</v>
      </c>
      <c r="O5" s="24">
        <f>AVERAGE(J4,J8,J12,,J16,J20,J24,J28,J32,J36,J40,J44,J48,J52,J56,J60)</f>
        <v>2368.5750000000007</v>
      </c>
      <c r="P5" s="24">
        <f t="shared" si="4"/>
        <v>2307.4152083333338</v>
      </c>
    </row>
    <row r="6" spans="1:16" x14ac:dyDescent="0.3">
      <c r="A6">
        <v>2011.1</v>
      </c>
      <c r="B6" s="6">
        <v>43083.6</v>
      </c>
      <c r="C6" s="1"/>
      <c r="D6" s="2">
        <v>1</v>
      </c>
      <c r="E6" s="2">
        <v>6</v>
      </c>
      <c r="F6" s="1">
        <f t="shared" si="0"/>
        <v>40066.209015134264</v>
      </c>
      <c r="G6" s="1">
        <f t="shared" si="1"/>
        <v>3017.3909848657349</v>
      </c>
      <c r="H6" s="1">
        <f t="shared" si="2"/>
        <v>9104648.3555490095</v>
      </c>
      <c r="I6" s="1"/>
      <c r="J6">
        <f t="shared" si="3"/>
        <v>-7010.4000000000015</v>
      </c>
      <c r="K6" s="24">
        <f>J6-$P$3</f>
        <v>-3170.1027083333347</v>
      </c>
      <c r="N6" t="s">
        <v>10</v>
      </c>
      <c r="O6" s="24">
        <f>AVERAGE(J5,J9,J13,J17,J21,J25,J29,J33,J37,J41,J45,J49,J53,J57,J61)</f>
        <v>-1312.0733333333342</v>
      </c>
      <c r="P6" s="24">
        <f t="shared" si="4"/>
        <v>-1373.2331250000009</v>
      </c>
    </row>
    <row r="7" spans="1:16" x14ac:dyDescent="0.3">
      <c r="A7">
        <v>2011.2</v>
      </c>
      <c r="B7" s="6">
        <v>45650.8</v>
      </c>
      <c r="C7" s="1"/>
      <c r="D7" s="2">
        <v>1</v>
      </c>
      <c r="E7" s="2">
        <v>7</v>
      </c>
      <c r="F7" s="1">
        <f t="shared" si="0"/>
        <v>40153.265339578371</v>
      </c>
      <c r="G7" s="1">
        <f t="shared" si="1"/>
        <v>5497.534660421632</v>
      </c>
      <c r="H7" s="1">
        <f t="shared" si="2"/>
        <v>30222887.342537187</v>
      </c>
      <c r="I7" s="1"/>
      <c r="J7">
        <f t="shared" si="3"/>
        <v>2567.2000000000044</v>
      </c>
      <c r="K7" s="24">
        <f>J7-$P$4</f>
        <v>-338.91520833332925</v>
      </c>
    </row>
    <row r="8" spans="1:16" x14ac:dyDescent="0.3">
      <c r="A8">
        <v>2011.3</v>
      </c>
      <c r="B8" s="6">
        <v>45345</v>
      </c>
      <c r="C8" s="1"/>
      <c r="D8" s="2">
        <v>1</v>
      </c>
      <c r="E8" s="2">
        <v>8</v>
      </c>
      <c r="F8" s="1">
        <f t="shared" si="0"/>
        <v>40240.321664022485</v>
      </c>
      <c r="G8" s="1">
        <f t="shared" si="1"/>
        <v>5104.6783359775145</v>
      </c>
      <c r="H8" s="1">
        <f t="shared" si="2"/>
        <v>26057740.913798168</v>
      </c>
      <c r="I8" s="1"/>
      <c r="J8">
        <f t="shared" si="3"/>
        <v>-305.80000000000291</v>
      </c>
      <c r="K8" s="24">
        <f>J8-$P$5</f>
        <v>-2613.2152083333367</v>
      </c>
      <c r="O8" s="24">
        <f>AVERAGE(O3:O6)</f>
        <v>61.159791666666706</v>
      </c>
      <c r="P8">
        <f>SUM(P3:P6)</f>
        <v>0</v>
      </c>
    </row>
    <row r="9" spans="1:16" x14ac:dyDescent="0.3">
      <c r="A9">
        <v>2011.4</v>
      </c>
      <c r="B9" s="6">
        <v>44267.9</v>
      </c>
      <c r="C9" s="1"/>
      <c r="D9" s="2">
        <v>1</v>
      </c>
      <c r="E9" s="2">
        <v>9</v>
      </c>
      <c r="F9" s="1">
        <f t="shared" si="0"/>
        <v>40327.3779884666</v>
      </c>
      <c r="G9" s="1">
        <f t="shared" si="1"/>
        <v>3940.5220115334014</v>
      </c>
      <c r="H9" s="1">
        <f t="shared" si="2"/>
        <v>15527713.723379243</v>
      </c>
      <c r="I9" s="1"/>
      <c r="J9">
        <f t="shared" si="3"/>
        <v>-1077.0999999999985</v>
      </c>
      <c r="K9" s="24">
        <f>J9-$P$6</f>
        <v>296.13312500000234</v>
      </c>
    </row>
    <row r="10" spans="1:16" x14ac:dyDescent="0.3">
      <c r="A10">
        <v>2012.1</v>
      </c>
      <c r="B10" s="6">
        <v>39075.199999999997</v>
      </c>
      <c r="C10" s="1"/>
      <c r="D10" s="2">
        <v>1</v>
      </c>
      <c r="E10" s="2">
        <v>10</v>
      </c>
      <c r="F10" s="1">
        <f t="shared" si="0"/>
        <v>40414.434312910707</v>
      </c>
      <c r="G10" s="1">
        <f t="shared" si="1"/>
        <v>-1339.2343129107103</v>
      </c>
      <c r="H10" s="1">
        <f t="shared" si="2"/>
        <v>1793548.5448774223</v>
      </c>
      <c r="I10" s="1"/>
      <c r="J10">
        <f t="shared" si="3"/>
        <v>-5192.7000000000044</v>
      </c>
      <c r="K10" s="24">
        <f t="shared" ref="K10" si="5">J10-$P$3</f>
        <v>-1352.4027083333376</v>
      </c>
    </row>
    <row r="11" spans="1:16" x14ac:dyDescent="0.3">
      <c r="A11">
        <v>2012.2</v>
      </c>
      <c r="B11" s="6">
        <v>41223.800000000003</v>
      </c>
      <c r="C11" s="1"/>
      <c r="D11" s="2">
        <v>1</v>
      </c>
      <c r="E11" s="2">
        <v>11</v>
      </c>
      <c r="F11" s="1">
        <f t="shared" si="0"/>
        <v>40501.490637354815</v>
      </c>
      <c r="G11" s="1">
        <f t="shared" si="1"/>
        <v>722.30936264518823</v>
      </c>
      <c r="H11" s="1">
        <f t="shared" si="2"/>
        <v>521730.81536489807</v>
      </c>
      <c r="I11" s="1"/>
      <c r="J11">
        <f t="shared" si="3"/>
        <v>2148.6000000000058</v>
      </c>
      <c r="K11" s="24">
        <f t="shared" ref="K11" si="6">J11-$P$4</f>
        <v>-757.51520833332779</v>
      </c>
    </row>
    <row r="12" spans="1:16" x14ac:dyDescent="0.3">
      <c r="A12">
        <v>2012.3</v>
      </c>
      <c r="B12" s="6">
        <v>41766.800000000003</v>
      </c>
      <c r="C12" s="1"/>
      <c r="D12" s="2">
        <v>1</v>
      </c>
      <c r="E12" s="2">
        <v>12</v>
      </c>
      <c r="F12" s="1">
        <f t="shared" si="0"/>
        <v>40588.546961798929</v>
      </c>
      <c r="G12" s="1">
        <f t="shared" si="1"/>
        <v>1178.2530382010737</v>
      </c>
      <c r="H12" s="1">
        <f t="shared" si="2"/>
        <v>1388280.2220300608</v>
      </c>
      <c r="I12" s="1"/>
      <c r="J12">
        <f t="shared" si="3"/>
        <v>543</v>
      </c>
      <c r="K12" s="24">
        <f t="shared" ref="K12" si="7">J12-$P$5</f>
        <v>-1764.4152083333338</v>
      </c>
    </row>
    <row r="13" spans="1:16" x14ac:dyDescent="0.3">
      <c r="A13">
        <v>2012.4</v>
      </c>
      <c r="B13" s="6">
        <v>41700.400000000001</v>
      </c>
      <c r="C13" s="1"/>
      <c r="D13" s="2">
        <v>1</v>
      </c>
      <c r="E13" s="2">
        <v>13</v>
      </c>
      <c r="F13" s="1">
        <f t="shared" si="0"/>
        <v>40675.603286243044</v>
      </c>
      <c r="G13" s="1">
        <f t="shared" si="1"/>
        <v>1024.7967137569576</v>
      </c>
      <c r="H13" s="1">
        <f t="shared" si="2"/>
        <v>1050208.3045270597</v>
      </c>
      <c r="I13" s="1"/>
      <c r="J13">
        <f t="shared" si="3"/>
        <v>-66.400000000001455</v>
      </c>
      <c r="K13" s="24">
        <f t="shared" ref="K13" si="8">J13-$P$6</f>
        <v>1306.8331249999994</v>
      </c>
    </row>
    <row r="14" spans="1:16" x14ac:dyDescent="0.3">
      <c r="A14">
        <v>2013.1</v>
      </c>
      <c r="B14" s="6">
        <v>36810.699999999997</v>
      </c>
      <c r="C14" s="1"/>
      <c r="D14" s="2">
        <v>1</v>
      </c>
      <c r="E14" s="2">
        <v>14</v>
      </c>
      <c r="F14" s="1">
        <f t="shared" si="0"/>
        <v>40762.659610687151</v>
      </c>
      <c r="G14" s="1">
        <f t="shared" si="1"/>
        <v>-3951.9596106871541</v>
      </c>
      <c r="H14" s="1">
        <f t="shared" si="2"/>
        <v>15617984.764502563</v>
      </c>
      <c r="I14" s="1"/>
      <c r="J14">
        <f t="shared" si="3"/>
        <v>-4889.7000000000044</v>
      </c>
      <c r="K14" s="24">
        <f t="shared" ref="K14" si="9">J14-$P$3</f>
        <v>-1049.4027083333376</v>
      </c>
    </row>
    <row r="15" spans="1:16" x14ac:dyDescent="0.3">
      <c r="A15">
        <v>2013.2</v>
      </c>
      <c r="B15" s="6">
        <v>39772.1</v>
      </c>
      <c r="C15" s="1"/>
      <c r="D15" s="2">
        <v>1</v>
      </c>
      <c r="E15" s="2">
        <v>15</v>
      </c>
      <c r="F15" s="1">
        <f t="shared" si="0"/>
        <v>40849.715935131258</v>
      </c>
      <c r="G15" s="1">
        <f t="shared" si="1"/>
        <v>-1077.6159351312599</v>
      </c>
      <c r="H15" s="1">
        <f t="shared" si="2"/>
        <v>1161256.1036488197</v>
      </c>
      <c r="I15" s="1"/>
      <c r="J15">
        <f t="shared" si="3"/>
        <v>2961.4000000000015</v>
      </c>
      <c r="K15" s="24">
        <f t="shared" ref="K15" si="10">J15-$P$4</f>
        <v>55.284791666667843</v>
      </c>
    </row>
    <row r="16" spans="1:16" x14ac:dyDescent="0.3">
      <c r="A16">
        <v>2013.3</v>
      </c>
      <c r="B16" s="6">
        <v>40769.199999999997</v>
      </c>
      <c r="C16" s="1"/>
      <c r="D16" s="2">
        <v>1</v>
      </c>
      <c r="E16" s="2">
        <v>16</v>
      </c>
      <c r="F16" s="1">
        <f t="shared" si="0"/>
        <v>40936.772259575373</v>
      </c>
      <c r="G16" s="1">
        <f t="shared" si="1"/>
        <v>-167.57225957537594</v>
      </c>
      <c r="H16" s="1">
        <f t="shared" si="2"/>
        <v>28080.462179197173</v>
      </c>
      <c r="I16" s="1"/>
      <c r="J16">
        <f t="shared" si="3"/>
        <v>997.09999999999854</v>
      </c>
      <c r="K16" s="24">
        <f t="shared" ref="K16" si="11">J16-$P$5</f>
        <v>-1310.3152083333352</v>
      </c>
    </row>
    <row r="17" spans="1:11" x14ac:dyDescent="0.3">
      <c r="A17">
        <v>2013.4</v>
      </c>
      <c r="B17" s="6">
        <v>40443.199999999997</v>
      </c>
      <c r="C17" s="1"/>
      <c r="D17" s="2">
        <v>1</v>
      </c>
      <c r="E17" s="2">
        <v>17</v>
      </c>
      <c r="F17" s="1">
        <f t="shared" si="0"/>
        <v>41023.828584019488</v>
      </c>
      <c r="G17" s="1">
        <f t="shared" si="1"/>
        <v>-580.62858401949052</v>
      </c>
      <c r="H17" s="1">
        <f t="shared" si="2"/>
        <v>337129.55258047854</v>
      </c>
      <c r="I17" s="1"/>
      <c r="J17">
        <f t="shared" si="3"/>
        <v>-326</v>
      </c>
      <c r="K17" s="24">
        <f t="shared" ref="K17" si="12">J17-$P$6</f>
        <v>1047.2331250000009</v>
      </c>
    </row>
    <row r="18" spans="1:11" x14ac:dyDescent="0.3">
      <c r="A18">
        <v>2014.1</v>
      </c>
      <c r="B18" s="6">
        <v>36236.6</v>
      </c>
      <c r="C18" s="1"/>
      <c r="D18" s="2">
        <v>1</v>
      </c>
      <c r="E18" s="2">
        <v>18</v>
      </c>
      <c r="F18" s="1">
        <f t="shared" si="0"/>
        <v>41110.884908463595</v>
      </c>
      <c r="G18" s="1">
        <f t="shared" si="1"/>
        <v>-4874.2849084635964</v>
      </c>
      <c r="H18" s="1">
        <f t="shared" si="2"/>
        <v>23758653.368875969</v>
      </c>
      <c r="I18" s="1"/>
      <c r="J18">
        <f t="shared" si="3"/>
        <v>-4206.5999999999985</v>
      </c>
      <c r="K18" s="24">
        <f t="shared" ref="K18" si="13">J18-$P$3</f>
        <v>-366.30270833333179</v>
      </c>
    </row>
    <row r="19" spans="1:11" x14ac:dyDescent="0.3">
      <c r="A19">
        <v>2014.2</v>
      </c>
      <c r="B19" s="6">
        <v>38745.9</v>
      </c>
      <c r="C19" s="1"/>
      <c r="D19" s="2">
        <v>1</v>
      </c>
      <c r="E19" s="2">
        <v>19</v>
      </c>
      <c r="F19" s="1">
        <f t="shared" si="0"/>
        <v>41197.941232907702</v>
      </c>
      <c r="G19" s="1">
        <f t="shared" si="1"/>
        <v>-2452.0412329077008</v>
      </c>
      <c r="H19" s="1">
        <f t="shared" si="2"/>
        <v>6012506.2078795172</v>
      </c>
      <c r="I19" s="1"/>
      <c r="J19">
        <f t="shared" si="3"/>
        <v>2509.3000000000029</v>
      </c>
      <c r="K19" s="24">
        <f t="shared" ref="K19" si="14">J19-$P$4</f>
        <v>-396.8152083333307</v>
      </c>
    </row>
    <row r="20" spans="1:11" x14ac:dyDescent="0.3">
      <c r="A20">
        <v>2014.3</v>
      </c>
      <c r="B20" s="6">
        <v>40325.300000000003</v>
      </c>
      <c r="C20" s="1"/>
      <c r="D20" s="2">
        <v>1</v>
      </c>
      <c r="E20" s="2">
        <v>20</v>
      </c>
      <c r="F20" s="1">
        <f t="shared" si="0"/>
        <v>41284.997557351817</v>
      </c>
      <c r="G20" s="1">
        <f t="shared" si="1"/>
        <v>-959.69755735181388</v>
      </c>
      <c r="H20" s="1">
        <f t="shared" si="2"/>
        <v>921019.40158703807</v>
      </c>
      <c r="I20" s="1"/>
      <c r="J20">
        <f t="shared" si="3"/>
        <v>1579.4000000000015</v>
      </c>
      <c r="K20" s="24">
        <f t="shared" ref="K20" si="15">J20-$P$5</f>
        <v>-728.01520833333234</v>
      </c>
    </row>
    <row r="21" spans="1:11" x14ac:dyDescent="0.3">
      <c r="A21">
        <v>2014.4</v>
      </c>
      <c r="B21" s="6">
        <v>40047.5</v>
      </c>
      <c r="C21" s="1"/>
      <c r="D21" s="2">
        <v>1</v>
      </c>
      <c r="E21" s="2">
        <v>21</v>
      </c>
      <c r="F21" s="1">
        <f t="shared" si="0"/>
        <v>41372.053881795931</v>
      </c>
      <c r="G21" s="1">
        <f t="shared" si="1"/>
        <v>-1324.5538817959314</v>
      </c>
      <c r="H21" s="1">
        <f t="shared" si="2"/>
        <v>1754442.9857806701</v>
      </c>
      <c r="I21" s="1"/>
      <c r="J21">
        <f t="shared" si="3"/>
        <v>-277.80000000000291</v>
      </c>
      <c r="K21" s="24">
        <f t="shared" ref="K21" si="16">J21-$P$6</f>
        <v>1095.433124999998</v>
      </c>
    </row>
    <row r="22" spans="1:11" x14ac:dyDescent="0.3">
      <c r="A22">
        <v>2015.1</v>
      </c>
      <c r="B22" s="6">
        <v>36268.1</v>
      </c>
      <c r="C22" s="1"/>
      <c r="D22" s="2">
        <v>1</v>
      </c>
      <c r="E22" s="2">
        <v>22</v>
      </c>
      <c r="F22" s="1">
        <f t="shared" si="0"/>
        <v>41459.110206240039</v>
      </c>
      <c r="G22" s="1">
        <f t="shared" si="1"/>
        <v>-5191.0102062400401</v>
      </c>
      <c r="H22" s="1">
        <f t="shared" si="2"/>
        <v>26946586.961288262</v>
      </c>
      <c r="I22" s="1"/>
      <c r="J22">
        <f t="shared" si="3"/>
        <v>-3779.4000000000015</v>
      </c>
      <c r="K22" s="24">
        <f t="shared" ref="K22" si="17">J22-$P$3</f>
        <v>60.897291666665296</v>
      </c>
    </row>
    <row r="23" spans="1:11" x14ac:dyDescent="0.3">
      <c r="A23">
        <v>2015.2</v>
      </c>
      <c r="B23" s="6">
        <v>38729.1</v>
      </c>
      <c r="C23" s="1"/>
      <c r="D23" s="2">
        <v>1</v>
      </c>
      <c r="E23" s="2">
        <v>23</v>
      </c>
      <c r="F23" s="1">
        <f t="shared" si="0"/>
        <v>41546.166530684146</v>
      </c>
      <c r="G23" s="1">
        <f t="shared" si="1"/>
        <v>-2817.0665306841474</v>
      </c>
      <c r="H23" s="1">
        <f t="shared" si="2"/>
        <v>7935863.8383008186</v>
      </c>
      <c r="I23" s="1"/>
      <c r="J23">
        <f t="shared" si="3"/>
        <v>2461</v>
      </c>
      <c r="K23" s="24">
        <f t="shared" ref="K23" si="18">J23-$P$4</f>
        <v>-445.11520833333361</v>
      </c>
    </row>
    <row r="24" spans="1:11" x14ac:dyDescent="0.3">
      <c r="A24">
        <v>2015.3</v>
      </c>
      <c r="B24" s="6">
        <v>39614</v>
      </c>
      <c r="C24" s="1"/>
      <c r="D24" s="2">
        <v>1</v>
      </c>
      <c r="E24" s="2">
        <v>24</v>
      </c>
      <c r="F24" s="1">
        <f t="shared" si="0"/>
        <v>41633.222855128261</v>
      </c>
      <c r="G24" s="1">
        <f t="shared" si="1"/>
        <v>-2019.2228551282606</v>
      </c>
      <c r="H24" s="1">
        <f t="shared" si="2"/>
        <v>4077260.9386723242</v>
      </c>
      <c r="I24" s="1"/>
      <c r="J24">
        <f t="shared" si="3"/>
        <v>884.90000000000146</v>
      </c>
      <c r="K24" s="24">
        <f t="shared" ref="K24" si="19">J24-$P$5</f>
        <v>-1422.5152083333323</v>
      </c>
    </row>
    <row r="25" spans="1:11" x14ac:dyDescent="0.3">
      <c r="A25">
        <v>2015.4</v>
      </c>
      <c r="B25" s="6">
        <v>40169.5</v>
      </c>
      <c r="C25" s="1"/>
      <c r="D25" s="2">
        <v>1</v>
      </c>
      <c r="E25" s="2">
        <v>25</v>
      </c>
      <c r="F25" s="1">
        <f t="shared" si="0"/>
        <v>41720.279179572375</v>
      </c>
      <c r="G25" s="1">
        <f t="shared" si="1"/>
        <v>-1550.7791795723751</v>
      </c>
      <c r="H25" s="1">
        <f t="shared" si="2"/>
        <v>2404916.0637951689</v>
      </c>
      <c r="I25" s="1"/>
      <c r="J25">
        <f t="shared" si="3"/>
        <v>555.5</v>
      </c>
      <c r="K25" s="24">
        <f t="shared" ref="K25" si="20">J25-$P$6</f>
        <v>1928.7331250000009</v>
      </c>
    </row>
    <row r="26" spans="1:11" x14ac:dyDescent="0.3">
      <c r="A26">
        <v>2016.1</v>
      </c>
      <c r="B26" s="6">
        <v>35233.800000000003</v>
      </c>
      <c r="C26" s="1"/>
      <c r="D26" s="2">
        <v>1</v>
      </c>
      <c r="E26" s="2">
        <v>26</v>
      </c>
      <c r="F26" s="1">
        <f t="shared" si="0"/>
        <v>41807.335504016482</v>
      </c>
      <c r="G26" s="1">
        <f t="shared" si="1"/>
        <v>-6573.5355040164795</v>
      </c>
      <c r="H26" s="1">
        <f t="shared" si="2"/>
        <v>43211369.022565193</v>
      </c>
      <c r="I26" s="1"/>
      <c r="J26">
        <f t="shared" si="3"/>
        <v>-4935.6999999999971</v>
      </c>
      <c r="K26" s="24">
        <f t="shared" ref="K26" si="21">J26-$P$3</f>
        <v>-1095.4027083333303</v>
      </c>
    </row>
    <row r="27" spans="1:11" x14ac:dyDescent="0.3">
      <c r="A27">
        <v>2016.2</v>
      </c>
      <c r="B27" s="6">
        <v>37936</v>
      </c>
      <c r="C27" s="1"/>
      <c r="D27" s="2">
        <v>1</v>
      </c>
      <c r="E27" s="2">
        <v>27</v>
      </c>
      <c r="F27" s="1">
        <f t="shared" si="0"/>
        <v>41894.39182846059</v>
      </c>
      <c r="G27" s="1">
        <f t="shared" si="1"/>
        <v>-3958.3918284605897</v>
      </c>
      <c r="H27" s="1">
        <f t="shared" si="2"/>
        <v>15668865.867623571</v>
      </c>
      <c r="I27" s="1"/>
      <c r="J27">
        <f t="shared" si="3"/>
        <v>2702.1999999999971</v>
      </c>
      <c r="K27" s="24">
        <f t="shared" ref="K27" si="22">J27-$P$4</f>
        <v>-203.91520833333652</v>
      </c>
    </row>
    <row r="28" spans="1:11" x14ac:dyDescent="0.3">
      <c r="A28">
        <v>2016.3</v>
      </c>
      <c r="B28" s="6">
        <v>39732</v>
      </c>
      <c r="C28" s="1"/>
      <c r="D28" s="2">
        <v>1</v>
      </c>
      <c r="E28" s="2">
        <v>28</v>
      </c>
      <c r="F28" s="1">
        <f t="shared" si="0"/>
        <v>41981.448152904704</v>
      </c>
      <c r="G28" s="1">
        <f t="shared" si="1"/>
        <v>-2249.4481529047043</v>
      </c>
      <c r="H28" s="1">
        <f t="shared" si="2"/>
        <v>5060016.9926063856</v>
      </c>
      <c r="I28" s="1"/>
      <c r="J28">
        <f t="shared" si="3"/>
        <v>1796</v>
      </c>
      <c r="K28" s="24">
        <f t="shared" ref="K28" si="23">J28-$P$5</f>
        <v>-511.41520833333379</v>
      </c>
    </row>
    <row r="29" spans="1:11" x14ac:dyDescent="0.3">
      <c r="A29">
        <v>2016.4</v>
      </c>
      <c r="B29" s="6">
        <v>39113.800000000003</v>
      </c>
      <c r="C29" s="1"/>
      <c r="D29" s="2">
        <v>1</v>
      </c>
      <c r="E29" s="2">
        <v>29</v>
      </c>
      <c r="F29" s="1">
        <f t="shared" si="0"/>
        <v>42068.504477348819</v>
      </c>
      <c r="G29" s="1">
        <f t="shared" si="1"/>
        <v>-2954.704477348816</v>
      </c>
      <c r="H29" s="1">
        <f t="shared" si="2"/>
        <v>8730278.5484651402</v>
      </c>
      <c r="I29" s="1"/>
      <c r="J29">
        <f t="shared" si="3"/>
        <v>-618.19999999999709</v>
      </c>
      <c r="K29" s="24">
        <f t="shared" ref="K29" si="24">J29-$P$6</f>
        <v>755.03312500000379</v>
      </c>
    </row>
    <row r="30" spans="1:11" x14ac:dyDescent="0.3">
      <c r="A30">
        <v>2017.1</v>
      </c>
      <c r="B30" s="6">
        <v>35997.300000000003</v>
      </c>
      <c r="C30" s="1"/>
      <c r="D30" s="2">
        <v>1</v>
      </c>
      <c r="E30" s="2">
        <v>30</v>
      </c>
      <c r="F30" s="1">
        <f t="shared" si="0"/>
        <v>42155.560801792926</v>
      </c>
      <c r="G30" s="1">
        <f t="shared" si="1"/>
        <v>-6158.2608017929233</v>
      </c>
      <c r="H30" s="1">
        <f t="shared" si="2"/>
        <v>37924176.102899216</v>
      </c>
      <c r="I30" s="1"/>
      <c r="J30">
        <f t="shared" si="3"/>
        <v>-3116.5</v>
      </c>
      <c r="K30" s="24">
        <f t="shared" ref="K30" si="25">J30-$P$3</f>
        <v>723.79729166666675</v>
      </c>
    </row>
    <row r="31" spans="1:11" x14ac:dyDescent="0.3">
      <c r="A31">
        <v>2017.2</v>
      </c>
      <c r="B31" s="6">
        <v>38526.1</v>
      </c>
      <c r="C31" s="1"/>
      <c r="D31" s="2">
        <v>1</v>
      </c>
      <c r="E31" s="2">
        <v>31</v>
      </c>
      <c r="F31" s="1">
        <f t="shared" si="0"/>
        <v>42242.617126237034</v>
      </c>
      <c r="G31" s="1">
        <f t="shared" si="1"/>
        <v>-3716.517126237035</v>
      </c>
      <c r="H31" s="1">
        <f t="shared" si="2"/>
        <v>13812499.549613189</v>
      </c>
      <c r="I31" s="1"/>
      <c r="J31">
        <f t="shared" si="3"/>
        <v>2528.7999999999956</v>
      </c>
      <c r="K31" s="24">
        <f t="shared" ref="K31" si="26">J31-$P$4</f>
        <v>-377.31520833333798</v>
      </c>
    </row>
    <row r="32" spans="1:11" x14ac:dyDescent="0.3">
      <c r="A32">
        <v>2017.3</v>
      </c>
      <c r="B32" s="6">
        <v>41277.4</v>
      </c>
      <c r="C32" s="1"/>
      <c r="D32" s="2">
        <v>1</v>
      </c>
      <c r="E32" s="2">
        <v>32</v>
      </c>
      <c r="F32" s="1">
        <f t="shared" si="0"/>
        <v>42329.673450681148</v>
      </c>
      <c r="G32" s="1">
        <f t="shared" si="1"/>
        <v>-1052.2734506811466</v>
      </c>
      <c r="H32" s="1">
        <f t="shared" si="2"/>
        <v>1107279.4150084076</v>
      </c>
      <c r="I32" s="1"/>
      <c r="J32">
        <f t="shared" si="3"/>
        <v>2751.3000000000029</v>
      </c>
      <c r="K32" s="24">
        <f t="shared" ref="K32" si="27">J32-$P$5</f>
        <v>443.88479166666912</v>
      </c>
    </row>
    <row r="33" spans="1:11" x14ac:dyDescent="0.3">
      <c r="A33">
        <v>2017.4</v>
      </c>
      <c r="B33" s="6">
        <v>38981.5</v>
      </c>
      <c r="C33" s="1"/>
      <c r="D33" s="2">
        <v>1</v>
      </c>
      <c r="E33" s="2">
        <v>33</v>
      </c>
      <c r="F33" s="1">
        <f t="shared" si="0"/>
        <v>42416.729775125263</v>
      </c>
      <c r="G33" s="1">
        <f t="shared" si="1"/>
        <v>-3435.2297751252627</v>
      </c>
      <c r="H33" s="1">
        <f t="shared" si="2"/>
        <v>11800803.607907163</v>
      </c>
      <c r="I33" s="1"/>
      <c r="J33">
        <f t="shared" si="3"/>
        <v>-2295.9000000000015</v>
      </c>
      <c r="K33" s="24">
        <f t="shared" ref="K33" si="28">J33-$P$6</f>
        <v>-922.66687500000057</v>
      </c>
    </row>
    <row r="34" spans="1:11" x14ac:dyDescent="0.3">
      <c r="A34">
        <v>2018.1</v>
      </c>
      <c r="B34" s="6">
        <v>36049</v>
      </c>
      <c r="C34" s="1"/>
      <c r="D34" s="2">
        <v>1</v>
      </c>
      <c r="E34" s="2">
        <v>34</v>
      </c>
      <c r="F34" s="1">
        <f t="shared" si="0"/>
        <v>42503.78609956937</v>
      </c>
      <c r="G34" s="1">
        <f t="shared" si="1"/>
        <v>-6454.78609956937</v>
      </c>
      <c r="H34" s="1">
        <f t="shared" si="2"/>
        <v>41664263.591193959</v>
      </c>
      <c r="I34" s="1"/>
      <c r="J34">
        <f t="shared" si="3"/>
        <v>-2932.5</v>
      </c>
      <c r="K34" s="24">
        <f t="shared" ref="K34" si="29">J34-$P$3</f>
        <v>907.79729166666675</v>
      </c>
    </row>
    <row r="35" spans="1:11" x14ac:dyDescent="0.3">
      <c r="A35">
        <v>2018.2</v>
      </c>
      <c r="B35" s="6">
        <v>39184.9</v>
      </c>
      <c r="C35" s="1"/>
      <c r="D35" s="2">
        <v>1</v>
      </c>
      <c r="E35" s="2">
        <v>35</v>
      </c>
      <c r="F35" s="1">
        <f t="shared" si="0"/>
        <v>42590.842424013477</v>
      </c>
      <c r="G35" s="1">
        <f t="shared" si="1"/>
        <v>-3405.9424240134758</v>
      </c>
      <c r="H35" s="1">
        <f t="shared" si="2"/>
        <v>11600443.795694791</v>
      </c>
      <c r="I35" s="1"/>
      <c r="J35">
        <f t="shared" si="3"/>
        <v>3135.9000000000015</v>
      </c>
      <c r="K35" s="24">
        <f t="shared" ref="K35" si="30">J35-$P$4</f>
        <v>229.78479166666784</v>
      </c>
    </row>
    <row r="36" spans="1:11" x14ac:dyDescent="0.3">
      <c r="A36">
        <v>2018.3</v>
      </c>
      <c r="B36" s="6">
        <v>41724.6</v>
      </c>
      <c r="C36" s="1"/>
      <c r="D36" s="2">
        <v>1</v>
      </c>
      <c r="E36" s="2">
        <v>36</v>
      </c>
      <c r="F36" s="1">
        <f t="shared" ref="F36:F63" si="31">$D$80+$D$81*E36</f>
        <v>42677.898748457592</v>
      </c>
      <c r="G36" s="1">
        <f t="shared" si="1"/>
        <v>-953.29874845759332</v>
      </c>
      <c r="H36" s="1">
        <f t="shared" si="2"/>
        <v>908778.50381081377</v>
      </c>
      <c r="I36" s="1"/>
      <c r="J36">
        <f t="shared" si="3"/>
        <v>2539.6999999999971</v>
      </c>
      <c r="K36" s="24">
        <f t="shared" ref="K36" si="32">J36-$P$5</f>
        <v>232.2847916666633</v>
      </c>
    </row>
    <row r="37" spans="1:11" x14ac:dyDescent="0.3">
      <c r="A37">
        <v>2018.4</v>
      </c>
      <c r="B37" s="6">
        <v>39676.400000000001</v>
      </c>
      <c r="C37" s="1"/>
      <c r="D37" s="2">
        <v>1</v>
      </c>
      <c r="E37" s="2">
        <v>37</v>
      </c>
      <c r="F37" s="1">
        <f t="shared" si="31"/>
        <v>42764.955072901706</v>
      </c>
      <c r="G37" s="1">
        <f t="shared" si="1"/>
        <v>-3088.555072901705</v>
      </c>
      <c r="H37" s="1">
        <f t="shared" si="2"/>
        <v>9539172.4383468553</v>
      </c>
      <c r="I37" s="1"/>
      <c r="J37">
        <f t="shared" si="3"/>
        <v>-2048.1999999999971</v>
      </c>
      <c r="K37" s="24">
        <f t="shared" ref="K37" si="33">J37-$P$6</f>
        <v>-674.96687499999621</v>
      </c>
    </row>
    <row r="38" spans="1:11" x14ac:dyDescent="0.3">
      <c r="A38">
        <v>2019.1</v>
      </c>
      <c r="B38" s="6">
        <v>36562.699999999997</v>
      </c>
      <c r="C38" s="1"/>
      <c r="D38" s="2">
        <v>1</v>
      </c>
      <c r="E38" s="2">
        <v>38</v>
      </c>
      <c r="F38" s="1">
        <f t="shared" si="31"/>
        <v>42852.011397345814</v>
      </c>
      <c r="G38" s="1">
        <f t="shared" si="1"/>
        <v>-6289.3113973458167</v>
      </c>
      <c r="H38" s="1">
        <f t="shared" si="2"/>
        <v>39555437.852783985</v>
      </c>
      <c r="I38" s="1"/>
      <c r="J38">
        <f t="shared" si="3"/>
        <v>-3113.7000000000044</v>
      </c>
      <c r="K38" s="24">
        <f t="shared" ref="K38" si="34">J38-$P$3</f>
        <v>726.59729166666239</v>
      </c>
    </row>
    <row r="39" spans="1:11" x14ac:dyDescent="0.3">
      <c r="A39">
        <v>2019.2</v>
      </c>
      <c r="B39" s="6">
        <v>40409.9</v>
      </c>
      <c r="C39" s="1"/>
      <c r="D39" s="2">
        <v>1</v>
      </c>
      <c r="E39" s="2">
        <v>39</v>
      </c>
      <c r="F39" s="1">
        <f t="shared" si="31"/>
        <v>42939.067721789921</v>
      </c>
      <c r="G39" s="1">
        <f t="shared" si="1"/>
        <v>-2529.1677217899196</v>
      </c>
      <c r="H39" s="1">
        <f t="shared" si="2"/>
        <v>6396689.3649440119</v>
      </c>
      <c r="I39" s="1"/>
      <c r="J39">
        <f t="shared" si="3"/>
        <v>3847.2000000000044</v>
      </c>
      <c r="K39" s="24">
        <f t="shared" ref="K39" si="35">J39-$P$4</f>
        <v>941.08479166667075</v>
      </c>
    </row>
    <row r="40" spans="1:11" x14ac:dyDescent="0.3">
      <c r="A40">
        <v>2019.3</v>
      </c>
      <c r="B40" s="6">
        <v>43406.8</v>
      </c>
      <c r="C40" s="1"/>
      <c r="D40" s="2">
        <v>1</v>
      </c>
      <c r="E40" s="2">
        <v>40</v>
      </c>
      <c r="F40" s="1">
        <f t="shared" si="31"/>
        <v>43026.124046234036</v>
      </c>
      <c r="G40" s="1">
        <f t="shared" si="1"/>
        <v>380.67595376596728</v>
      </c>
      <c r="H40" s="1">
        <f t="shared" si="2"/>
        <v>144914.18177562885</v>
      </c>
      <c r="I40" s="1"/>
      <c r="J40">
        <f t="shared" si="3"/>
        <v>2996.9000000000015</v>
      </c>
      <c r="K40" s="24">
        <f t="shared" ref="K40" si="36">J40-$P$5</f>
        <v>689.48479166666766</v>
      </c>
    </row>
    <row r="41" spans="1:11" x14ac:dyDescent="0.3">
      <c r="A41">
        <v>2019.4</v>
      </c>
      <c r="B41" s="6">
        <v>40353.199999999997</v>
      </c>
      <c r="C41" s="1"/>
      <c r="D41" s="2">
        <v>1</v>
      </c>
      <c r="E41" s="2">
        <v>41</v>
      </c>
      <c r="F41" s="1">
        <f t="shared" si="31"/>
        <v>43113.18037067815</v>
      </c>
      <c r="G41" s="1">
        <f t="shared" si="1"/>
        <v>-2759.9803706781531</v>
      </c>
      <c r="H41" s="1">
        <f t="shared" si="2"/>
        <v>7617491.6465287153</v>
      </c>
      <c r="I41" s="1"/>
      <c r="J41">
        <f t="shared" si="3"/>
        <v>-3053.6000000000058</v>
      </c>
      <c r="K41" s="24">
        <f t="shared" ref="K41" si="37">J41-$P$6</f>
        <v>-1680.3668750000049</v>
      </c>
    </row>
    <row r="42" spans="1:11" x14ac:dyDescent="0.3">
      <c r="A42">
        <v>2020.1</v>
      </c>
      <c r="B42" s="6">
        <v>36283.300000000003</v>
      </c>
      <c r="C42" s="1"/>
      <c r="D42" s="2">
        <v>1</v>
      </c>
      <c r="E42" s="2">
        <v>42</v>
      </c>
      <c r="F42" s="1">
        <f t="shared" si="31"/>
        <v>43200.236695122258</v>
      </c>
      <c r="G42" s="1">
        <f t="shared" si="1"/>
        <v>-6916.9366951222546</v>
      </c>
      <c r="H42" s="1">
        <f t="shared" si="2"/>
        <v>47844013.244328775</v>
      </c>
      <c r="I42" s="1"/>
      <c r="J42">
        <f t="shared" si="3"/>
        <v>-4069.8999999999942</v>
      </c>
      <c r="K42" s="24">
        <f t="shared" ref="K42" si="38">J42-$P$3</f>
        <v>-229.60270833332743</v>
      </c>
    </row>
    <row r="43" spans="1:11" x14ac:dyDescent="0.3">
      <c r="A43">
        <v>2020.2</v>
      </c>
      <c r="B43" s="6">
        <v>34354.5</v>
      </c>
      <c r="C43" s="1"/>
      <c r="D43" s="2">
        <v>1</v>
      </c>
      <c r="E43" s="2">
        <v>43</v>
      </c>
      <c r="F43" s="1">
        <f t="shared" si="31"/>
        <v>43287.293019566365</v>
      </c>
      <c r="G43" s="1">
        <f t="shared" si="1"/>
        <v>-8932.7930195663648</v>
      </c>
      <c r="H43" s="1">
        <f t="shared" si="2"/>
        <v>79794791.130413577</v>
      </c>
      <c r="I43" s="1"/>
      <c r="J43">
        <f t="shared" si="3"/>
        <v>-1928.8000000000029</v>
      </c>
      <c r="K43" s="24">
        <f t="shared" ref="K43" si="39">J43-$P$4</f>
        <v>-4834.9152083333365</v>
      </c>
    </row>
    <row r="44" spans="1:11" x14ac:dyDescent="0.3">
      <c r="A44">
        <v>2020.3</v>
      </c>
      <c r="B44" s="6">
        <v>39026.300000000003</v>
      </c>
      <c r="C44" s="1"/>
      <c r="D44" s="2">
        <v>1</v>
      </c>
      <c r="E44" s="2">
        <v>44</v>
      </c>
      <c r="F44" s="1">
        <f t="shared" si="31"/>
        <v>43374.349344010479</v>
      </c>
      <c r="G44" s="1">
        <f t="shared" si="1"/>
        <v>-4348.0493440104765</v>
      </c>
      <c r="H44" s="1">
        <f t="shared" si="2"/>
        <v>18905533.097949933</v>
      </c>
      <c r="I44" s="1"/>
      <c r="J44">
        <f t="shared" si="3"/>
        <v>4671.8000000000029</v>
      </c>
      <c r="K44" s="24">
        <f t="shared" ref="K44" si="40">J44-$P$5</f>
        <v>2364.3847916666691</v>
      </c>
    </row>
    <row r="45" spans="1:11" x14ac:dyDescent="0.3">
      <c r="A45">
        <v>2020.4</v>
      </c>
      <c r="B45" s="6">
        <v>37572.199999999997</v>
      </c>
      <c r="C45" s="1"/>
      <c r="D45" s="2">
        <v>1</v>
      </c>
      <c r="E45" s="2">
        <v>45</v>
      </c>
      <c r="F45" s="1">
        <f t="shared" si="31"/>
        <v>43461.405668454594</v>
      </c>
      <c r="G45" s="1">
        <f t="shared" si="1"/>
        <v>-5889.2056684545969</v>
      </c>
      <c r="H45" s="1">
        <f t="shared" si="2"/>
        <v>34682743.405357756</v>
      </c>
      <c r="I45" s="1"/>
      <c r="J45">
        <f t="shared" si="3"/>
        <v>-1454.1000000000058</v>
      </c>
      <c r="K45" s="24">
        <f t="shared" ref="K45" si="41">J45-$P$6</f>
        <v>-80.866875000004939</v>
      </c>
    </row>
    <row r="46" spans="1:11" x14ac:dyDescent="0.3">
      <c r="A46">
        <v>2021.1</v>
      </c>
      <c r="B46" s="6">
        <v>35500.300000000003</v>
      </c>
      <c r="C46" s="1"/>
      <c r="D46" s="2">
        <v>1</v>
      </c>
      <c r="E46" s="2">
        <v>46</v>
      </c>
      <c r="F46" s="1">
        <f t="shared" si="31"/>
        <v>43548.461992898701</v>
      </c>
      <c r="G46" s="1">
        <f t="shared" si="1"/>
        <v>-8048.1619928986984</v>
      </c>
      <c r="H46" s="1">
        <f t="shared" si="2"/>
        <v>64772911.463939145</v>
      </c>
      <c r="I46" s="1"/>
      <c r="J46">
        <f t="shared" si="3"/>
        <v>-2071.8999999999942</v>
      </c>
      <c r="K46" s="24">
        <f t="shared" ref="K46" si="42">J46-$P$3</f>
        <v>1768.3972916666726</v>
      </c>
    </row>
    <row r="47" spans="1:11" x14ac:dyDescent="0.3">
      <c r="A47">
        <v>2021.2</v>
      </c>
      <c r="B47" s="6">
        <v>39015.699999999997</v>
      </c>
      <c r="C47" s="1"/>
      <c r="D47" s="2">
        <v>1</v>
      </c>
      <c r="E47" s="2">
        <v>47</v>
      </c>
      <c r="F47" s="1">
        <f t="shared" si="31"/>
        <v>43635.518317342809</v>
      </c>
      <c r="G47" s="1">
        <f t="shared" si="1"/>
        <v>-4619.8183173428115</v>
      </c>
      <c r="H47" s="1">
        <f t="shared" si="2"/>
        <v>21342721.285256166</v>
      </c>
      <c r="I47" s="1"/>
      <c r="J47">
        <f t="shared" si="3"/>
        <v>3515.3999999999942</v>
      </c>
      <c r="K47" s="24">
        <f t="shared" ref="K47" si="43">J47-$P$4</f>
        <v>609.28479166666057</v>
      </c>
    </row>
    <row r="48" spans="1:11" x14ac:dyDescent="0.3">
      <c r="A48">
        <v>2021.3</v>
      </c>
      <c r="B48" s="6">
        <v>44025.3</v>
      </c>
      <c r="C48" s="1"/>
      <c r="D48" s="2">
        <v>1</v>
      </c>
      <c r="E48" s="2">
        <v>48</v>
      </c>
      <c r="F48" s="1">
        <f t="shared" si="31"/>
        <v>43722.574641786923</v>
      </c>
      <c r="G48" s="1">
        <f t="shared" si="1"/>
        <v>302.72535821307974</v>
      </c>
      <c r="H48" s="1">
        <f t="shared" si="2"/>
        <v>91642.642505237454</v>
      </c>
      <c r="I48" s="1"/>
      <c r="J48">
        <f t="shared" si="3"/>
        <v>5009.6000000000058</v>
      </c>
      <c r="K48" s="24">
        <f t="shared" ref="K48" si="44">J48-$P$5</f>
        <v>2702.184791666672</v>
      </c>
    </row>
    <row r="49" spans="1:11" x14ac:dyDescent="0.3">
      <c r="A49">
        <v>2021.4</v>
      </c>
      <c r="B49" s="6">
        <v>42474.1</v>
      </c>
      <c r="C49" s="1"/>
      <c r="D49" s="2">
        <v>1</v>
      </c>
      <c r="E49" s="2">
        <v>49</v>
      </c>
      <c r="F49" s="1">
        <f t="shared" si="31"/>
        <v>43809.630966231038</v>
      </c>
      <c r="G49" s="1">
        <f t="shared" si="1"/>
        <v>-1335.5309662310392</v>
      </c>
      <c r="H49" s="1">
        <f t="shared" si="2"/>
        <v>1783642.9617620131</v>
      </c>
      <c r="I49" s="1"/>
      <c r="J49">
        <f t="shared" si="3"/>
        <v>-1551.2000000000044</v>
      </c>
      <c r="K49" s="24">
        <f t="shared" ref="K49" si="45">J49-$P$6</f>
        <v>-177.96687500000348</v>
      </c>
    </row>
    <row r="50" spans="1:11" x14ac:dyDescent="0.3">
      <c r="A50">
        <v>2022.1</v>
      </c>
      <c r="B50" s="6">
        <v>40446.6</v>
      </c>
      <c r="C50" s="1"/>
      <c r="D50" s="2">
        <v>1</v>
      </c>
      <c r="E50" s="2">
        <v>50</v>
      </c>
      <c r="F50" s="1">
        <f t="shared" si="31"/>
        <v>43896.687290675145</v>
      </c>
      <c r="G50" s="1">
        <f t="shared" si="1"/>
        <v>-3450.0872906751465</v>
      </c>
      <c r="H50" s="1">
        <f t="shared" si="2"/>
        <v>11903102.313278172</v>
      </c>
      <c r="I50" s="1"/>
      <c r="J50">
        <f t="shared" si="3"/>
        <v>-2027.5</v>
      </c>
      <c r="K50" s="24">
        <f t="shared" ref="K50" si="46">J50-$P$3</f>
        <v>1812.7972916666668</v>
      </c>
    </row>
    <row r="51" spans="1:11" x14ac:dyDescent="0.3">
      <c r="A51">
        <v>2022.2</v>
      </c>
      <c r="B51" s="6">
        <v>44851.1</v>
      </c>
      <c r="C51" s="1"/>
      <c r="D51" s="2">
        <v>1</v>
      </c>
      <c r="E51" s="2">
        <v>51</v>
      </c>
      <c r="F51" s="1">
        <f t="shared" si="31"/>
        <v>43983.743615119252</v>
      </c>
      <c r="G51" s="1">
        <f t="shared" si="1"/>
        <v>867.35638488074619</v>
      </c>
      <c r="H51" s="1">
        <f t="shared" si="2"/>
        <v>752307.09839339717</v>
      </c>
      <c r="I51" s="1"/>
      <c r="J51">
        <f t="shared" si="3"/>
        <v>4404.5</v>
      </c>
      <c r="K51" s="24">
        <f t="shared" ref="K51" si="47">J51-$P$4</f>
        <v>1498.3847916666664</v>
      </c>
    </row>
    <row r="52" spans="1:11" x14ac:dyDescent="0.3">
      <c r="A52">
        <v>2022.3</v>
      </c>
      <c r="B52" s="6">
        <v>50374.1</v>
      </c>
      <c r="C52" s="1"/>
      <c r="D52" s="2">
        <v>1</v>
      </c>
      <c r="E52" s="2">
        <v>52</v>
      </c>
      <c r="F52" s="1">
        <f t="shared" si="31"/>
        <v>44070.799939563367</v>
      </c>
      <c r="G52" s="1">
        <f t="shared" si="1"/>
        <v>6303.3000604366316</v>
      </c>
      <c r="H52" s="1">
        <f t="shared" si="2"/>
        <v>39731591.65190044</v>
      </c>
      <c r="I52" s="1"/>
      <c r="J52">
        <f t="shared" si="3"/>
        <v>5523</v>
      </c>
      <c r="K52" s="24">
        <f t="shared" ref="K52" si="48">J52-$P$5</f>
        <v>3215.5847916666662</v>
      </c>
    </row>
    <row r="53" spans="1:11" x14ac:dyDescent="0.3">
      <c r="A53">
        <v>2022.4</v>
      </c>
      <c r="B53" s="6">
        <v>47736.9</v>
      </c>
      <c r="C53" s="1"/>
      <c r="D53" s="2">
        <v>1</v>
      </c>
      <c r="E53" s="2">
        <v>53</v>
      </c>
      <c r="F53" s="1">
        <f t="shared" si="31"/>
        <v>44157.856264007482</v>
      </c>
      <c r="G53" s="1">
        <f t="shared" si="1"/>
        <v>3579.0437359925199</v>
      </c>
      <c r="H53" s="1">
        <f t="shared" si="2"/>
        <v>12809554.064147295</v>
      </c>
      <c r="I53" s="1"/>
      <c r="J53">
        <f t="shared" si="3"/>
        <v>-2637.1999999999971</v>
      </c>
      <c r="K53" s="24">
        <f t="shared" ref="K53" si="49">J53-$P$6</f>
        <v>-1263.9668749999962</v>
      </c>
    </row>
    <row r="54" spans="1:11" x14ac:dyDescent="0.3">
      <c r="A54">
        <v>2023.1</v>
      </c>
      <c r="B54" s="6">
        <v>44156.9</v>
      </c>
      <c r="C54" s="1"/>
      <c r="D54" s="2">
        <v>1</v>
      </c>
      <c r="E54" s="2">
        <v>54</v>
      </c>
      <c r="F54" s="1">
        <f t="shared" si="31"/>
        <v>44244.912588451589</v>
      </c>
      <c r="G54" s="1">
        <f t="shared" si="1"/>
        <v>-88.012588451587362</v>
      </c>
      <c r="H54" s="1">
        <f t="shared" si="2"/>
        <v>7746.2157259484893</v>
      </c>
      <c r="I54" s="1"/>
      <c r="J54">
        <f t="shared" si="3"/>
        <v>-3580</v>
      </c>
      <c r="K54" s="24">
        <f t="shared" ref="K54" si="50">J54-$P$3</f>
        <v>260.29729166666675</v>
      </c>
    </row>
    <row r="55" spans="1:11" x14ac:dyDescent="0.3">
      <c r="A55">
        <v>2023.2</v>
      </c>
      <c r="B55" s="6">
        <v>48505.9</v>
      </c>
      <c r="C55" s="1"/>
      <c r="D55" s="2">
        <v>1</v>
      </c>
      <c r="E55" s="2">
        <v>55</v>
      </c>
      <c r="F55" s="1">
        <f t="shared" si="31"/>
        <v>44331.968912895696</v>
      </c>
      <c r="G55" s="1">
        <f t="shared" si="1"/>
        <v>4173.9310871043053</v>
      </c>
      <c r="H55" s="1">
        <f t="shared" si="2"/>
        <v>17421700.719895728</v>
      </c>
      <c r="I55" s="1"/>
      <c r="J55">
        <f t="shared" si="3"/>
        <v>4349</v>
      </c>
      <c r="K55" s="24">
        <f t="shared" ref="K55" si="51">J55-$P$4</f>
        <v>1442.8847916666664</v>
      </c>
    </row>
    <row r="56" spans="1:11" x14ac:dyDescent="0.3">
      <c r="A56">
        <v>2023.3</v>
      </c>
      <c r="B56" s="6">
        <v>53448.4</v>
      </c>
      <c r="C56" s="1"/>
      <c r="D56" s="2">
        <v>1</v>
      </c>
      <c r="E56" s="2">
        <v>56</v>
      </c>
      <c r="F56" s="1">
        <f t="shared" si="31"/>
        <v>44419.025237339811</v>
      </c>
      <c r="G56" s="1">
        <f t="shared" si="1"/>
        <v>9029.3747626601908</v>
      </c>
      <c r="H56" s="1">
        <f t="shared" si="2"/>
        <v>81529608.604564771</v>
      </c>
      <c r="I56" s="1"/>
      <c r="J56">
        <f t="shared" si="3"/>
        <v>4942.5</v>
      </c>
      <c r="K56" s="24">
        <f t="shared" ref="K56" si="52">J56-$P$5</f>
        <v>2635.0847916666662</v>
      </c>
    </row>
    <row r="57" spans="1:11" x14ac:dyDescent="0.3">
      <c r="A57">
        <v>2023.4</v>
      </c>
      <c r="B57" s="6">
        <v>50416.9</v>
      </c>
      <c r="C57" s="1"/>
      <c r="D57" s="2">
        <v>1</v>
      </c>
      <c r="E57" s="2">
        <v>57</v>
      </c>
      <c r="F57" s="1">
        <f t="shared" si="31"/>
        <v>44506.081561783925</v>
      </c>
      <c r="G57" s="1">
        <f t="shared" si="1"/>
        <v>5910.8184382160762</v>
      </c>
      <c r="H57" s="1">
        <f t="shared" si="2"/>
        <v>34937774.609555133</v>
      </c>
      <c r="I57" s="1"/>
      <c r="J57">
        <f t="shared" si="3"/>
        <v>-3031.5</v>
      </c>
      <c r="K57" s="24">
        <f t="shared" ref="K57" si="53">J57-$P$6</f>
        <v>-1658.2668749999991</v>
      </c>
    </row>
    <row r="58" spans="1:11" x14ac:dyDescent="0.3">
      <c r="A58">
        <v>2024.1</v>
      </c>
      <c r="B58" s="6">
        <v>45905.4</v>
      </c>
      <c r="C58" s="1"/>
      <c r="D58" s="2">
        <v>1</v>
      </c>
      <c r="E58" s="2">
        <v>58</v>
      </c>
      <c r="F58" s="1">
        <f t="shared" si="31"/>
        <v>44593.137886228033</v>
      </c>
      <c r="G58" s="1">
        <f t="shared" si="1"/>
        <v>1312.2621137719689</v>
      </c>
      <c r="H58" s="1">
        <f t="shared" si="2"/>
        <v>1722031.8552412759</v>
      </c>
      <c r="I58" s="1"/>
      <c r="J58">
        <f t="shared" si="3"/>
        <v>-4511.5</v>
      </c>
      <c r="K58" s="24">
        <f t="shared" ref="K58" si="54">J58-$P$3</f>
        <v>-671.20270833333325</v>
      </c>
    </row>
    <row r="59" spans="1:11" x14ac:dyDescent="0.3">
      <c r="A59">
        <v>2024.2</v>
      </c>
      <c r="B59" s="6">
        <v>51005</v>
      </c>
      <c r="C59" s="1"/>
      <c r="D59" s="2">
        <v>1</v>
      </c>
      <c r="E59" s="2">
        <v>59</v>
      </c>
      <c r="F59" s="1">
        <f t="shared" si="31"/>
        <v>44680.19421067214</v>
      </c>
      <c r="G59" s="1">
        <f t="shared" si="1"/>
        <v>6324.8057893278601</v>
      </c>
      <c r="H59" s="1">
        <f t="shared" si="2"/>
        <v>40003168.272715218</v>
      </c>
      <c r="I59" s="1"/>
      <c r="J59">
        <f t="shared" si="3"/>
        <v>5099.5999999999985</v>
      </c>
      <c r="K59" s="24">
        <f t="shared" ref="K59" si="55">J59-$P$4</f>
        <v>2193.4847916666649</v>
      </c>
    </row>
    <row r="60" spans="1:11" x14ac:dyDescent="0.3">
      <c r="A60">
        <v>2024.3</v>
      </c>
      <c r="B60" s="6">
        <v>56074</v>
      </c>
      <c r="C60" s="1"/>
      <c r="D60" s="2">
        <v>1</v>
      </c>
      <c r="E60" s="2">
        <v>60</v>
      </c>
      <c r="F60" s="1">
        <f t="shared" si="31"/>
        <v>44767.250535116254</v>
      </c>
      <c r="G60" s="1">
        <f t="shared" si="1"/>
        <v>11306.749464883746</v>
      </c>
      <c r="H60" s="1">
        <f t="shared" si="2"/>
        <v>127842583.46164887</v>
      </c>
      <c r="I60" s="1"/>
      <c r="J60">
        <f t="shared" si="3"/>
        <v>5069</v>
      </c>
      <c r="K60" s="24">
        <f t="shared" ref="K60" si="56">J60-$P$5</f>
        <v>2761.5847916666662</v>
      </c>
    </row>
    <row r="61" spans="1:11" x14ac:dyDescent="0.3">
      <c r="A61">
        <v>2024.4</v>
      </c>
      <c r="B61" s="6">
        <v>52936</v>
      </c>
      <c r="C61" s="1"/>
      <c r="D61" s="2">
        <v>1</v>
      </c>
      <c r="E61" s="2">
        <v>61</v>
      </c>
      <c r="F61" s="1">
        <f t="shared" si="31"/>
        <v>44854.306859560369</v>
      </c>
      <c r="G61" s="1">
        <f t="shared" si="1"/>
        <v>8081.693140439631</v>
      </c>
      <c r="H61" s="1">
        <f t="shared" si="2"/>
        <v>65313764.016228981</v>
      </c>
      <c r="I61" s="1"/>
      <c r="J61">
        <f t="shared" si="3"/>
        <v>-3138</v>
      </c>
      <c r="K61" s="24">
        <f t="shared" ref="K61" si="57">J61-$P$6</f>
        <v>-1764.7668749999991</v>
      </c>
    </row>
    <row r="62" spans="1:11" x14ac:dyDescent="0.3">
      <c r="A62">
        <v>2025.1</v>
      </c>
      <c r="B62" s="6">
        <v>47907.8</v>
      </c>
      <c r="C62" s="1"/>
      <c r="D62" s="2">
        <v>1</v>
      </c>
      <c r="E62" s="2">
        <v>62</v>
      </c>
      <c r="F62" s="1">
        <f t="shared" si="31"/>
        <v>44941.363184004476</v>
      </c>
      <c r="G62" s="1">
        <f t="shared" si="1"/>
        <v>2966.4368159955266</v>
      </c>
      <c r="H62" s="1">
        <f t="shared" si="2"/>
        <v>8799747.3832936771</v>
      </c>
      <c r="I62" s="1"/>
      <c r="J62">
        <f t="shared" si="3"/>
        <v>-5028.1999999999971</v>
      </c>
      <c r="K62" s="24">
        <f t="shared" ref="K62" si="58">J62-$P$3</f>
        <v>-1187.9027083333303</v>
      </c>
    </row>
    <row r="63" spans="1:11" x14ac:dyDescent="0.3">
      <c r="A63">
        <v>2025.2</v>
      </c>
      <c r="B63" s="6">
        <v>53716</v>
      </c>
      <c r="C63" s="1"/>
      <c r="D63" s="2">
        <v>1</v>
      </c>
      <c r="E63" s="2">
        <v>63</v>
      </c>
      <c r="F63" s="1">
        <f t="shared" si="31"/>
        <v>45028.419508448584</v>
      </c>
      <c r="G63" s="1">
        <f t="shared" si="1"/>
        <v>8687.5804915514163</v>
      </c>
      <c r="H63" s="1">
        <f t="shared" si="2"/>
        <v>75474054.79718475</v>
      </c>
      <c r="I63" s="1"/>
      <c r="J63">
        <f t="shared" si="3"/>
        <v>5808.1999999999971</v>
      </c>
      <c r="K63" s="24">
        <f t="shared" ref="K63" si="59">J63-$P$4</f>
        <v>2902.0847916666635</v>
      </c>
    </row>
    <row r="64" spans="1:11" x14ac:dyDescent="0.3">
      <c r="A64" s="1"/>
    </row>
    <row r="65" spans="2:65" x14ac:dyDescent="0.3">
      <c r="B65" s="1">
        <f>AVERAGE(B2:B63)</f>
        <v>42373.20161290322</v>
      </c>
      <c r="C65" s="1"/>
      <c r="D65" s="1"/>
      <c r="E65" s="1"/>
      <c r="F65" s="1"/>
      <c r="G65" s="1"/>
      <c r="H65" s="3">
        <f>SUM(H2:H63)</f>
        <v>1577676825.1793969</v>
      </c>
      <c r="I65" s="1"/>
    </row>
    <row r="66" spans="2:65" x14ac:dyDescent="0.3">
      <c r="D66" s="3"/>
      <c r="E66" s="3"/>
      <c r="F66" s="3"/>
      <c r="G66" s="3"/>
      <c r="H66" s="3"/>
      <c r="I66" s="3"/>
      <c r="J66" s="3"/>
      <c r="K66" s="3"/>
    </row>
    <row r="68" spans="2:65" x14ac:dyDescent="0.3">
      <c r="D68" s="4" cm="1">
        <f t="array" ref="D68:BM69">TRANSPOSE(D2:E63)</f>
        <v>1</v>
      </c>
      <c r="E68" s="4">
        <v>1</v>
      </c>
      <c r="F68" s="4">
        <v>1</v>
      </c>
      <c r="G68" s="4">
        <v>1</v>
      </c>
      <c r="H68" s="4">
        <v>1</v>
      </c>
      <c r="I68" s="4">
        <v>1</v>
      </c>
      <c r="J68" s="4">
        <v>1</v>
      </c>
      <c r="K68" s="4">
        <v>1</v>
      </c>
      <c r="L68" s="4">
        <v>1</v>
      </c>
      <c r="M68" s="4">
        <v>1</v>
      </c>
      <c r="N68" s="4">
        <v>1</v>
      </c>
      <c r="O68" s="4">
        <v>1</v>
      </c>
      <c r="P68" s="4">
        <v>1</v>
      </c>
      <c r="Q68" s="4">
        <v>1</v>
      </c>
      <c r="R68" s="4">
        <v>1</v>
      </c>
      <c r="S68" s="4">
        <v>1</v>
      </c>
      <c r="T68" s="4">
        <v>1</v>
      </c>
      <c r="U68" s="4">
        <v>1</v>
      </c>
      <c r="V68" s="4">
        <v>1</v>
      </c>
      <c r="W68" s="4">
        <v>1</v>
      </c>
      <c r="X68" s="4">
        <v>1</v>
      </c>
      <c r="Y68" s="4">
        <v>1</v>
      </c>
      <c r="Z68" s="4">
        <v>1</v>
      </c>
      <c r="AA68" s="4">
        <v>1</v>
      </c>
      <c r="AB68" s="4">
        <v>1</v>
      </c>
      <c r="AC68" s="4">
        <v>1</v>
      </c>
      <c r="AD68" s="4">
        <v>1</v>
      </c>
      <c r="AE68" s="4">
        <v>1</v>
      </c>
      <c r="AF68" s="4">
        <v>1</v>
      </c>
      <c r="AG68" s="4">
        <v>1</v>
      </c>
      <c r="AH68" s="4">
        <v>1</v>
      </c>
      <c r="AI68" s="4">
        <v>1</v>
      </c>
      <c r="AJ68" s="4">
        <v>1</v>
      </c>
      <c r="AK68" s="4">
        <v>1</v>
      </c>
      <c r="AL68" s="4">
        <v>1</v>
      </c>
      <c r="AM68" s="4">
        <v>1</v>
      </c>
      <c r="AN68" s="4">
        <v>1</v>
      </c>
      <c r="AO68" s="4">
        <v>1</v>
      </c>
      <c r="AP68" s="4">
        <v>1</v>
      </c>
      <c r="AQ68" s="4">
        <v>1</v>
      </c>
      <c r="AR68" s="4">
        <v>1</v>
      </c>
      <c r="AS68" s="4">
        <v>1</v>
      </c>
      <c r="AT68" s="4">
        <v>1</v>
      </c>
      <c r="AU68" s="4">
        <v>1</v>
      </c>
      <c r="AV68" s="4">
        <v>1</v>
      </c>
      <c r="AW68" s="4">
        <v>1</v>
      </c>
      <c r="AX68" s="4">
        <v>1</v>
      </c>
      <c r="AY68" s="4">
        <v>1</v>
      </c>
      <c r="AZ68" s="4">
        <v>1</v>
      </c>
      <c r="BA68" s="4">
        <v>1</v>
      </c>
      <c r="BB68" s="4">
        <v>1</v>
      </c>
      <c r="BC68" s="4">
        <v>1</v>
      </c>
      <c r="BD68" s="4">
        <v>1</v>
      </c>
      <c r="BE68" s="4">
        <v>1</v>
      </c>
      <c r="BF68" s="4">
        <v>1</v>
      </c>
      <c r="BG68" s="4">
        <v>1</v>
      </c>
      <c r="BH68" s="4">
        <v>1</v>
      </c>
      <c r="BI68" s="4">
        <v>1</v>
      </c>
      <c r="BJ68" s="4">
        <v>1</v>
      </c>
      <c r="BK68" s="4">
        <v>1</v>
      </c>
      <c r="BL68" s="4">
        <v>1</v>
      </c>
      <c r="BM68" s="4">
        <v>1</v>
      </c>
    </row>
    <row r="69" spans="2:65" x14ac:dyDescent="0.3">
      <c r="D69" s="4">
        <v>2</v>
      </c>
      <c r="E69" s="4">
        <v>3</v>
      </c>
      <c r="F69" s="4">
        <v>4</v>
      </c>
      <c r="G69" s="4">
        <v>5</v>
      </c>
      <c r="H69" s="4">
        <v>6</v>
      </c>
      <c r="I69" s="4">
        <v>7</v>
      </c>
      <c r="J69" s="4">
        <v>8</v>
      </c>
      <c r="K69" s="4">
        <v>9</v>
      </c>
      <c r="L69" s="4">
        <v>10</v>
      </c>
      <c r="M69" s="4">
        <v>11</v>
      </c>
      <c r="N69" s="4">
        <v>12</v>
      </c>
      <c r="O69" s="4">
        <v>13</v>
      </c>
      <c r="P69" s="4">
        <v>14</v>
      </c>
      <c r="Q69" s="4">
        <v>15</v>
      </c>
      <c r="R69" s="4">
        <v>16</v>
      </c>
      <c r="S69" s="4">
        <v>17</v>
      </c>
      <c r="T69" s="4">
        <v>18</v>
      </c>
      <c r="U69" s="4">
        <v>19</v>
      </c>
      <c r="V69" s="4">
        <v>20</v>
      </c>
      <c r="W69" s="4">
        <v>21</v>
      </c>
      <c r="X69" s="4">
        <v>22</v>
      </c>
      <c r="Y69" s="4">
        <v>23</v>
      </c>
      <c r="Z69" s="4">
        <v>24</v>
      </c>
      <c r="AA69" s="4">
        <v>25</v>
      </c>
      <c r="AB69" s="4">
        <v>26</v>
      </c>
      <c r="AC69" s="4">
        <v>27</v>
      </c>
      <c r="AD69" s="4">
        <v>28</v>
      </c>
      <c r="AE69" s="4">
        <v>29</v>
      </c>
      <c r="AF69" s="4">
        <v>30</v>
      </c>
      <c r="AG69" s="4">
        <v>31</v>
      </c>
      <c r="AH69" s="4">
        <v>32</v>
      </c>
      <c r="AI69" s="4">
        <v>33</v>
      </c>
      <c r="AJ69" s="4">
        <v>34</v>
      </c>
      <c r="AK69" s="4">
        <v>35</v>
      </c>
      <c r="AL69" s="4">
        <v>36</v>
      </c>
      <c r="AM69" s="4">
        <v>37</v>
      </c>
      <c r="AN69" s="4">
        <v>38</v>
      </c>
      <c r="AO69" s="4">
        <v>39</v>
      </c>
      <c r="AP69" s="4">
        <v>40</v>
      </c>
      <c r="AQ69" s="4">
        <v>41</v>
      </c>
      <c r="AR69" s="4">
        <v>42</v>
      </c>
      <c r="AS69" s="4">
        <v>43</v>
      </c>
      <c r="AT69" s="4">
        <v>44</v>
      </c>
      <c r="AU69" s="4">
        <v>45</v>
      </c>
      <c r="AV69" s="4">
        <v>46</v>
      </c>
      <c r="AW69" s="4">
        <v>47</v>
      </c>
      <c r="AX69" s="4">
        <v>48</v>
      </c>
      <c r="AY69" s="4">
        <v>49</v>
      </c>
      <c r="AZ69" s="4">
        <v>50</v>
      </c>
      <c r="BA69" s="4">
        <v>51</v>
      </c>
      <c r="BB69" s="4">
        <v>52</v>
      </c>
      <c r="BC69" s="4">
        <v>53</v>
      </c>
      <c r="BD69" s="4">
        <v>54</v>
      </c>
      <c r="BE69" s="4">
        <v>55</v>
      </c>
      <c r="BF69" s="4">
        <v>56</v>
      </c>
      <c r="BG69" s="4">
        <v>57</v>
      </c>
      <c r="BH69" s="4">
        <v>58</v>
      </c>
      <c r="BI69" s="4">
        <v>59</v>
      </c>
      <c r="BJ69" s="4">
        <v>60</v>
      </c>
      <c r="BK69" s="4">
        <v>61</v>
      </c>
      <c r="BL69" s="4">
        <v>62</v>
      </c>
      <c r="BM69" s="4">
        <v>63</v>
      </c>
    </row>
    <row r="72" spans="2:65" x14ac:dyDescent="0.3">
      <c r="D72" cm="1">
        <f t="array" ref="D72:E73">MMULT(_xlfn.ANCHORARRAY(D68),D2:E63)</f>
        <v>62</v>
      </c>
      <c r="E72">
        <v>2015</v>
      </c>
      <c r="G72" s="5" cm="1">
        <f t="array" ref="G72:H73">MINVERSE(_xlfn.ANCHORARRAY(D72))</f>
        <v>6.932587947923749E-2</v>
      </c>
      <c r="H72" s="5">
        <v>-1.6368260683437843E-3</v>
      </c>
    </row>
    <row r="73" spans="2:65" x14ac:dyDescent="0.3">
      <c r="D73">
        <v>2015</v>
      </c>
      <c r="E73">
        <v>85343</v>
      </c>
      <c r="G73" s="5">
        <v>-1.6368260683437838E-3</v>
      </c>
      <c r="H73" s="5">
        <v>5.0363879025962586E-5</v>
      </c>
    </row>
    <row r="76" spans="2:65" x14ac:dyDescent="0.3">
      <c r="D76" cm="1">
        <f t="array" ref="D76:D77">MMULT(_xlfn.ANCHORARRAY(D68),B2:B63)</f>
        <v>2627138.4999999995</v>
      </c>
      <c r="H76" t="s">
        <v>16</v>
      </c>
      <c r="I76" s="7">
        <f>H65/(62-1-1)</f>
        <v>26294613.752989948</v>
      </c>
    </row>
    <row r="77" spans="2:65" x14ac:dyDescent="0.3">
      <c r="D77">
        <v>87110548.100000009</v>
      </c>
      <c r="I77" s="7"/>
    </row>
    <row r="79" spans="2:65" x14ac:dyDescent="0.3">
      <c r="E79" t="s">
        <v>20</v>
      </c>
      <c r="F79" t="s">
        <v>21</v>
      </c>
      <c r="G79" t="s">
        <v>22</v>
      </c>
    </row>
    <row r="80" spans="2:65" x14ac:dyDescent="0.3">
      <c r="C80" t="s">
        <v>11</v>
      </c>
      <c r="D80" s="21" cm="1">
        <f t="array" ref="D80:D81">MMULT(_xlfn.ANCHORARRAY(G72),_xlfn.ANCHORARRAY(D76))</f>
        <v>39543.871068469598</v>
      </c>
      <c r="E80">
        <f>D85^0.5</f>
        <v>1350.147111981832</v>
      </c>
      <c r="F80">
        <f>D80/E80</f>
        <v>29.288564718273243</v>
      </c>
      <c r="G80">
        <f>_xlfn.T.DIST.2T(F80,62-1-1)</f>
        <v>3.0694366968955009E-37</v>
      </c>
    </row>
    <row r="81" spans="3:36" x14ac:dyDescent="0.3">
      <c r="C81" t="s">
        <v>12</v>
      </c>
      <c r="D81" s="21">
        <v>87.056324444110942</v>
      </c>
      <c r="E81">
        <f>E86^0.5</f>
        <v>36.390915708319262</v>
      </c>
      <c r="F81">
        <f>D81/E81</f>
        <v>2.3922542961514197</v>
      </c>
      <c r="G81">
        <f>_xlfn.T.DIST.2T(F81,62-1-1)</f>
        <v>1.9894371979250338E-2</v>
      </c>
    </row>
    <row r="84" spans="3:36" x14ac:dyDescent="0.3">
      <c r="C84" t="s">
        <v>19</v>
      </c>
    </row>
    <row r="85" spans="3:36" x14ac:dyDescent="0.3">
      <c r="D85">
        <f>I76*G72</f>
        <v>1822897.2239928816</v>
      </c>
      <c r="E85">
        <f>I76*H72</f>
        <v>-43039.709247924933</v>
      </c>
      <c r="H85" t="s">
        <v>17</v>
      </c>
      <c r="I85" s="9">
        <v>87.056324444110942</v>
      </c>
      <c r="J85" t="s">
        <v>71</v>
      </c>
    </row>
    <row r="86" spans="3:36" x14ac:dyDescent="0.3">
      <c r="D86">
        <f>I76*G73</f>
        <v>-43039.709247924926</v>
      </c>
      <c r="E86">
        <f>I76*H73</f>
        <v>1324.2987460899978</v>
      </c>
      <c r="H86" t="s">
        <v>18</v>
      </c>
      <c r="I86" s="8">
        <f>I85/B65</f>
        <v>2.0545137287337075E-3</v>
      </c>
      <c r="J86" t="s">
        <v>72</v>
      </c>
    </row>
    <row r="90" spans="3:36" ht="15.6" x14ac:dyDescent="0.3">
      <c r="H90" s="14" t="s">
        <v>65</v>
      </c>
      <c r="I90" s="12">
        <v>26294613.752989948</v>
      </c>
      <c r="J90" s="11">
        <f>I90/MIN($I$90:$I$94)</f>
        <v>3.6087597289152828</v>
      </c>
    </row>
    <row r="91" spans="3:36" ht="15.6" x14ac:dyDescent="0.3">
      <c r="H91" s="14" t="s">
        <v>66</v>
      </c>
      <c r="I91" s="12">
        <v>28909897.219250925</v>
      </c>
      <c r="J91" s="11">
        <f t="shared" ref="J91:J94" si="60">I91/MIN($I$90:$I$94)</f>
        <v>3.9676898786942432</v>
      </c>
    </row>
    <row r="92" spans="3:36" ht="15.6" x14ac:dyDescent="0.3">
      <c r="H92" s="15" t="s">
        <v>67</v>
      </c>
      <c r="I92" s="12">
        <v>26220950.039715171</v>
      </c>
      <c r="J92" s="11">
        <f t="shared" si="60"/>
        <v>3.5986498773523121</v>
      </c>
    </row>
    <row r="93" spans="3:36" ht="15.6" x14ac:dyDescent="0.3">
      <c r="H93" s="21" t="s">
        <v>68</v>
      </c>
      <c r="I93" s="7">
        <v>7286329.8551864391</v>
      </c>
      <c r="J93" s="48">
        <f t="shared" si="60"/>
        <v>1</v>
      </c>
    </row>
    <row r="94" spans="3:36" ht="15.6" x14ac:dyDescent="0.3">
      <c r="H94" s="15" t="s">
        <v>69</v>
      </c>
      <c r="I94" s="12">
        <v>26740211.513655204</v>
      </c>
      <c r="J94" s="11">
        <f t="shared" si="60"/>
        <v>3.6699150388616313</v>
      </c>
    </row>
    <row r="95" spans="3:36" x14ac:dyDescent="0.3"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3">
      <c r="I96" t="s">
        <v>70</v>
      </c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2DCFF-398D-47B4-81B5-70BC65AC7419}">
  <dimension ref="A1:BN97"/>
  <sheetViews>
    <sheetView zoomScaleNormal="100" workbookViewId="0">
      <selection activeCell="C6" sqref="C6"/>
    </sheetView>
  </sheetViews>
  <sheetFormatPr defaultColWidth="9.109375" defaultRowHeight="15.6" x14ac:dyDescent="0.3"/>
  <cols>
    <col min="1" max="1" width="7.6640625" style="10" customWidth="1"/>
    <col min="2" max="2" width="11" style="10" customWidth="1"/>
    <col min="3" max="3" width="11.33203125" style="10" customWidth="1"/>
    <col min="4" max="4" width="16.21875" style="10" customWidth="1"/>
    <col min="5" max="6" width="11.5546875" style="10" customWidth="1"/>
    <col min="7" max="7" width="19.77734375" style="10" customWidth="1"/>
    <col min="8" max="8" width="19" style="10" customWidth="1"/>
    <col min="9" max="9" width="18.6640625" style="10" customWidth="1"/>
    <col min="10" max="10" width="18.88671875" style="10" customWidth="1"/>
    <col min="11" max="11" width="15.21875" style="10" customWidth="1"/>
    <col min="12" max="12" width="9" style="10" customWidth="1"/>
    <col min="13" max="13" width="8.21875" style="10" customWidth="1"/>
    <col min="14" max="14" width="7.6640625" style="10" customWidth="1"/>
    <col min="15" max="15" width="18.5546875" style="10" customWidth="1"/>
    <col min="16" max="18" width="9.109375" style="10"/>
    <col min="19" max="33" width="5" style="10" bestFit="1" customWidth="1"/>
    <col min="34" max="37" width="6.21875" style="10" bestFit="1" customWidth="1"/>
    <col min="38" max="65" width="5.88671875" style="10" bestFit="1" customWidth="1"/>
    <col min="66" max="16384" width="9.109375" style="10"/>
  </cols>
  <sheetData>
    <row r="1" spans="1:17" x14ac:dyDescent="0.3">
      <c r="A1" t="s">
        <v>0</v>
      </c>
      <c r="B1" t="s">
        <v>1</v>
      </c>
      <c r="C1"/>
      <c r="D1"/>
      <c r="E1" t="s">
        <v>50</v>
      </c>
      <c r="F1" t="s">
        <v>51</v>
      </c>
      <c r="G1" t="s">
        <v>13</v>
      </c>
      <c r="H1" t="s">
        <v>14</v>
      </c>
      <c r="I1" t="s">
        <v>15</v>
      </c>
      <c r="J1" t="s">
        <v>2</v>
      </c>
      <c r="K1" t="s">
        <v>3</v>
      </c>
      <c r="N1"/>
      <c r="O1" t="s">
        <v>52</v>
      </c>
      <c r="P1"/>
      <c r="Q1"/>
    </row>
    <row r="2" spans="1:17" x14ac:dyDescent="0.3">
      <c r="A2">
        <v>2010.1</v>
      </c>
      <c r="B2" s="6">
        <v>48489.7</v>
      </c>
      <c r="C2"/>
      <c r="D2" s="23">
        <v>1</v>
      </c>
      <c r="E2" s="23">
        <v>2</v>
      </c>
      <c r="F2" s="23">
        <f>E2*E2</f>
        <v>4</v>
      </c>
      <c r="G2" s="40">
        <f t="shared" ref="G2:G35" si="0">$D$85+$D$86*E2+$D$87*F2</f>
        <v>48884.396303762638</v>
      </c>
      <c r="H2" s="40">
        <f t="shared" ref="H2:H63" si="1">B2-G2</f>
        <v>-394.69630376264104</v>
      </c>
      <c r="I2" s="40">
        <f>H2^2</f>
        <v>155785.17220389101</v>
      </c>
      <c r="J2"/>
      <c r="K2"/>
      <c r="N2"/>
      <c r="O2" t="s">
        <v>5</v>
      </c>
      <c r="P2" t="s">
        <v>6</v>
      </c>
      <c r="Q2"/>
    </row>
    <row r="3" spans="1:17" x14ac:dyDescent="0.3">
      <c r="A3">
        <v>2010.2</v>
      </c>
      <c r="B3" s="6">
        <v>49856.6</v>
      </c>
      <c r="C3"/>
      <c r="D3" s="23">
        <v>1</v>
      </c>
      <c r="E3" s="23">
        <f>E2+1</f>
        <v>3</v>
      </c>
      <c r="F3" s="23">
        <f t="shared" ref="F3:F63" si="2">E3*E3</f>
        <v>9</v>
      </c>
      <c r="G3" s="40">
        <f t="shared" si="0"/>
        <v>48069.838275445574</v>
      </c>
      <c r="H3" s="40">
        <f t="shared" si="1"/>
        <v>1786.7617245544243</v>
      </c>
      <c r="I3" s="40">
        <f t="shared" ref="I3:I63" si="3">H3^2</f>
        <v>3192517.4603327005</v>
      </c>
      <c r="J3">
        <f t="shared" ref="J3:J34" si="4">B3-B2</f>
        <v>1366.9000000000015</v>
      </c>
      <c r="K3" s="24">
        <f>J3-$P$4</f>
        <v>-1562.7245833333318</v>
      </c>
      <c r="N3" t="s">
        <v>7</v>
      </c>
      <c r="O3" s="24">
        <f>AVERAGE(J6,J10,J14,J18,J22,J26,J30,J34,J38,J42,J46,J50,J54,J58,J62)</f>
        <v>-4031.08</v>
      </c>
      <c r="P3" s="24">
        <f>O3-$O$7</f>
        <v>-4068.7304166666668</v>
      </c>
      <c r="Q3"/>
    </row>
    <row r="4" spans="1:17" x14ac:dyDescent="0.3">
      <c r="A4">
        <v>2010.3</v>
      </c>
      <c r="B4" s="6">
        <v>48755.4</v>
      </c>
      <c r="C4"/>
      <c r="D4" s="23">
        <v>1</v>
      </c>
      <c r="E4" s="23">
        <f t="shared" ref="E4:E63" si="5">E3+1</f>
        <v>4</v>
      </c>
      <c r="F4" s="23">
        <f t="shared" si="2"/>
        <v>16</v>
      </c>
      <c r="G4" s="40">
        <f t="shared" si="0"/>
        <v>47285.334058887209</v>
      </c>
      <c r="H4" s="40">
        <f t="shared" si="1"/>
        <v>1470.0659411127926</v>
      </c>
      <c r="I4" s="40">
        <f t="shared" si="3"/>
        <v>2161093.8712198408</v>
      </c>
      <c r="J4">
        <f t="shared" si="4"/>
        <v>-1101.1999999999971</v>
      </c>
      <c r="K4" s="24">
        <f>J4-$P$5</f>
        <v>-3590.0295833333312</v>
      </c>
      <c r="N4" t="s">
        <v>8</v>
      </c>
      <c r="O4" s="24">
        <f>AVERAGE(J7,J11,J15,J19,J23,J27,J31,J35,J3,J39,J43,J47,J51,J55,J59,J63)</f>
        <v>2967.2750000000001</v>
      </c>
      <c r="P4" s="24">
        <f t="shared" ref="P4:P6" si="6">O4-$O$7</f>
        <v>2929.6245833333332</v>
      </c>
      <c r="Q4"/>
    </row>
    <row r="5" spans="1:17" x14ac:dyDescent="0.3">
      <c r="A5">
        <v>2010.4</v>
      </c>
      <c r="B5" s="6">
        <v>50094</v>
      </c>
      <c r="C5"/>
      <c r="D5" s="23">
        <v>1</v>
      </c>
      <c r="E5" s="23">
        <f t="shared" si="5"/>
        <v>5</v>
      </c>
      <c r="F5" s="23">
        <f t="shared" si="2"/>
        <v>25</v>
      </c>
      <c r="G5" s="40">
        <f t="shared" si="0"/>
        <v>46530.883654087556</v>
      </c>
      <c r="H5" s="40">
        <f t="shared" si="1"/>
        <v>3563.1163459124436</v>
      </c>
      <c r="I5" s="40">
        <f t="shared" si="3"/>
        <v>12695798.094508445</v>
      </c>
      <c r="J5">
        <f t="shared" si="4"/>
        <v>1338.5999999999985</v>
      </c>
      <c r="K5" s="24">
        <f>J5-$P$6</f>
        <v>2688.3237499999996</v>
      </c>
      <c r="N5" t="s">
        <v>9</v>
      </c>
      <c r="O5" s="24">
        <f>AVERAGE(J8,J12,J16,J20,J24,J28,J32,J4,J36,J40,J44,J48,J52,J56,J60)</f>
        <v>2526.4800000000009</v>
      </c>
      <c r="P5" s="24">
        <f t="shared" si="6"/>
        <v>2488.8295833333341</v>
      </c>
      <c r="Q5"/>
    </row>
    <row r="6" spans="1:17" x14ac:dyDescent="0.3">
      <c r="A6">
        <v>2011.1</v>
      </c>
      <c r="B6" s="6">
        <v>43083.6</v>
      </c>
      <c r="C6"/>
      <c r="D6" s="23">
        <v>1</v>
      </c>
      <c r="E6" s="23">
        <f t="shared" si="5"/>
        <v>6</v>
      </c>
      <c r="F6" s="23">
        <f t="shared" si="2"/>
        <v>36</v>
      </c>
      <c r="G6" s="40">
        <f t="shared" si="0"/>
        <v>45806.48706104661</v>
      </c>
      <c r="H6" s="40">
        <f t="shared" si="1"/>
        <v>-2722.8870610466111</v>
      </c>
      <c r="I6" s="40">
        <f t="shared" si="3"/>
        <v>7414113.9472150514</v>
      </c>
      <c r="J6">
        <f t="shared" si="4"/>
        <v>-7010.4000000000015</v>
      </c>
      <c r="K6" s="24">
        <f>J6-$P$3</f>
        <v>-2941.6695833333347</v>
      </c>
      <c r="N6" t="s">
        <v>10</v>
      </c>
      <c r="O6" s="24">
        <f>AVERAGE(J9,J13,J17,J21,J25,J29,J33,J5,J37,J41,J45,J49,J53,J57,J61)</f>
        <v>-1312.0733333333342</v>
      </c>
      <c r="P6" s="24">
        <f t="shared" si="6"/>
        <v>-1349.723750000001</v>
      </c>
      <c r="Q6"/>
    </row>
    <row r="7" spans="1:17" x14ac:dyDescent="0.3">
      <c r="A7">
        <v>2011.2</v>
      </c>
      <c r="B7" s="6">
        <v>45650.8</v>
      </c>
      <c r="C7"/>
      <c r="D7" s="23">
        <v>1</v>
      </c>
      <c r="E7" s="23">
        <f t="shared" si="5"/>
        <v>7</v>
      </c>
      <c r="F7" s="23">
        <f t="shared" si="2"/>
        <v>49</v>
      </c>
      <c r="G7" s="40">
        <f t="shared" si="0"/>
        <v>45112.144279764369</v>
      </c>
      <c r="H7" s="40">
        <f t="shared" si="1"/>
        <v>538.65572023563436</v>
      </c>
      <c r="I7" s="40">
        <f t="shared" si="3"/>
        <v>290149.98494256998</v>
      </c>
      <c r="J7">
        <f t="shared" si="4"/>
        <v>2567.2000000000044</v>
      </c>
      <c r="K7" s="24">
        <f t="shared" ref="K7" si="7">J7-$P$4</f>
        <v>-362.42458333332888</v>
      </c>
      <c r="N7"/>
      <c r="O7" s="24">
        <f>AVERAGE(O3:O6)</f>
        <v>37.650416666666729</v>
      </c>
      <c r="P7" s="27">
        <f>SUM(P3:P6)</f>
        <v>0</v>
      </c>
      <c r="Q7"/>
    </row>
    <row r="8" spans="1:17" x14ac:dyDescent="0.3">
      <c r="A8">
        <v>2011.3</v>
      </c>
      <c r="B8" s="6">
        <v>45345</v>
      </c>
      <c r="C8"/>
      <c r="D8" s="23">
        <v>1</v>
      </c>
      <c r="E8" s="23">
        <f t="shared" si="5"/>
        <v>8</v>
      </c>
      <c r="F8" s="23">
        <f t="shared" si="2"/>
        <v>64</v>
      </c>
      <c r="G8" s="40">
        <f t="shared" si="0"/>
        <v>44447.855310240833</v>
      </c>
      <c r="H8" s="40">
        <f t="shared" si="1"/>
        <v>897.14468975916679</v>
      </c>
      <c r="I8" s="40">
        <f t="shared" si="3"/>
        <v>804868.59436307161</v>
      </c>
      <c r="J8">
        <f t="shared" si="4"/>
        <v>-305.80000000000291</v>
      </c>
      <c r="K8" s="24">
        <f t="shared" ref="K8" si="8">J8-$P$5</f>
        <v>-2794.629583333337</v>
      </c>
      <c r="N8"/>
      <c r="O8"/>
      <c r="P8"/>
      <c r="Q8"/>
    </row>
    <row r="9" spans="1:17" x14ac:dyDescent="0.3">
      <c r="A9">
        <v>2011.4</v>
      </c>
      <c r="B9" s="6">
        <v>44267.9</v>
      </c>
      <c r="C9"/>
      <c r="D9" s="23">
        <v>1</v>
      </c>
      <c r="E9" s="23">
        <f t="shared" si="5"/>
        <v>9</v>
      </c>
      <c r="F9" s="23">
        <f t="shared" si="2"/>
        <v>81</v>
      </c>
      <c r="G9" s="40">
        <f t="shared" si="0"/>
        <v>43813.620152476004</v>
      </c>
      <c r="H9" s="40">
        <f t="shared" si="1"/>
        <v>454.27984752399789</v>
      </c>
      <c r="I9" s="40">
        <f t="shared" si="3"/>
        <v>206370.17986642677</v>
      </c>
      <c r="J9">
        <f t="shared" si="4"/>
        <v>-1077.0999999999985</v>
      </c>
      <c r="K9" s="24">
        <f t="shared" ref="K9" si="9">J9-$P$6</f>
        <v>272.62375000000247</v>
      </c>
    </row>
    <row r="10" spans="1:17" x14ac:dyDescent="0.3">
      <c r="A10">
        <v>2012.1</v>
      </c>
      <c r="B10" s="6">
        <v>39075.199999999997</v>
      </c>
      <c r="C10"/>
      <c r="D10" s="23">
        <v>1</v>
      </c>
      <c r="E10" s="23">
        <f t="shared" si="5"/>
        <v>10</v>
      </c>
      <c r="F10" s="23">
        <f t="shared" si="2"/>
        <v>100</v>
      </c>
      <c r="G10" s="40">
        <f t="shared" si="0"/>
        <v>43209.43880646988</v>
      </c>
      <c r="H10" s="40">
        <f t="shared" si="1"/>
        <v>-4134.2388064698825</v>
      </c>
      <c r="I10" s="40">
        <f t="shared" si="3"/>
        <v>17091930.508921519</v>
      </c>
      <c r="J10">
        <f t="shared" si="4"/>
        <v>-5192.7000000000044</v>
      </c>
      <c r="K10" s="24">
        <f t="shared" ref="K10" si="10">J10-$P$3</f>
        <v>-1123.9695833333376</v>
      </c>
    </row>
    <row r="11" spans="1:17" x14ac:dyDescent="0.3">
      <c r="A11">
        <v>2012.2</v>
      </c>
      <c r="B11" s="6">
        <v>41223.800000000003</v>
      </c>
      <c r="C11"/>
      <c r="D11" s="23">
        <v>1</v>
      </c>
      <c r="E11" s="23">
        <f t="shared" si="5"/>
        <v>11</v>
      </c>
      <c r="F11" s="23">
        <f t="shared" si="2"/>
        <v>121</v>
      </c>
      <c r="G11" s="40">
        <f t="shared" si="0"/>
        <v>42635.311272222461</v>
      </c>
      <c r="H11" s="40">
        <f t="shared" si="1"/>
        <v>-1411.5112722224585</v>
      </c>
      <c r="I11" s="40">
        <f t="shared" si="3"/>
        <v>1992364.0716110633</v>
      </c>
      <c r="J11">
        <f t="shared" si="4"/>
        <v>2148.6000000000058</v>
      </c>
      <c r="K11" s="24">
        <f t="shared" ref="K11:K63" si="11">J11-$P$4</f>
        <v>-781.02458333332743</v>
      </c>
    </row>
    <row r="12" spans="1:17" x14ac:dyDescent="0.3">
      <c r="A12">
        <v>2012.3</v>
      </c>
      <c r="B12" s="6">
        <v>41766.800000000003</v>
      </c>
      <c r="C12"/>
      <c r="D12" s="23">
        <v>1</v>
      </c>
      <c r="E12" s="23">
        <f t="shared" si="5"/>
        <v>12</v>
      </c>
      <c r="F12" s="23">
        <f t="shared" si="2"/>
        <v>144</v>
      </c>
      <c r="G12" s="40">
        <f t="shared" si="0"/>
        <v>42091.237549733749</v>
      </c>
      <c r="H12" s="40">
        <f t="shared" si="1"/>
        <v>-324.43754973374598</v>
      </c>
      <c r="I12" s="40">
        <f t="shared" si="3"/>
        <v>105259.72367723689</v>
      </c>
      <c r="J12">
        <f t="shared" si="4"/>
        <v>543</v>
      </c>
      <c r="K12" s="24">
        <f t="shared" ref="K12:K60" si="12">J12-$P$5</f>
        <v>-1945.8295833333341</v>
      </c>
    </row>
    <row r="13" spans="1:17" x14ac:dyDescent="0.3">
      <c r="A13">
        <v>2012.4</v>
      </c>
      <c r="B13" s="6">
        <v>41700.400000000001</v>
      </c>
      <c r="C13"/>
      <c r="D13" s="23">
        <v>1</v>
      </c>
      <c r="E13" s="23">
        <f t="shared" si="5"/>
        <v>13</v>
      </c>
      <c r="F13" s="23">
        <f t="shared" si="2"/>
        <v>169</v>
      </c>
      <c r="G13" s="40">
        <f t="shared" si="0"/>
        <v>41577.217639003749</v>
      </c>
      <c r="H13" s="40">
        <f t="shared" si="1"/>
        <v>123.1823609962521</v>
      </c>
      <c r="I13" s="40">
        <f t="shared" si="3"/>
        <v>15173.89406061097</v>
      </c>
      <c r="J13">
        <f t="shared" si="4"/>
        <v>-66.400000000001455</v>
      </c>
      <c r="K13" s="24">
        <f t="shared" ref="K13:K61" si="13">J13-$P$6</f>
        <v>1283.3237499999996</v>
      </c>
    </row>
    <row r="14" spans="1:17" x14ac:dyDescent="0.3">
      <c r="A14">
        <v>2013.1</v>
      </c>
      <c r="B14" s="6">
        <v>36810.699999999997</v>
      </c>
      <c r="C14"/>
      <c r="D14" s="23">
        <v>1</v>
      </c>
      <c r="E14" s="23">
        <f t="shared" si="5"/>
        <v>14</v>
      </c>
      <c r="F14" s="23">
        <f t="shared" si="2"/>
        <v>196</v>
      </c>
      <c r="G14" s="40">
        <f t="shared" si="0"/>
        <v>41093.251540032448</v>
      </c>
      <c r="H14" s="40">
        <f t="shared" si="1"/>
        <v>-4282.5515400324512</v>
      </c>
      <c r="I14" s="40">
        <f t="shared" si="3"/>
        <v>18340247.693034317</v>
      </c>
      <c r="J14">
        <f t="shared" si="4"/>
        <v>-4889.7000000000044</v>
      </c>
      <c r="K14" s="24">
        <f t="shared" ref="K14" si="14">J14-$P$3</f>
        <v>-820.9695833333376</v>
      </c>
    </row>
    <row r="15" spans="1:17" x14ac:dyDescent="0.3">
      <c r="A15">
        <v>2013.2</v>
      </c>
      <c r="B15" s="6">
        <v>39772.1</v>
      </c>
      <c r="C15"/>
      <c r="D15" s="23">
        <v>1</v>
      </c>
      <c r="E15" s="23">
        <f t="shared" si="5"/>
        <v>15</v>
      </c>
      <c r="F15" s="23">
        <f t="shared" si="2"/>
        <v>225</v>
      </c>
      <c r="G15" s="40">
        <f t="shared" si="0"/>
        <v>40639.33925281986</v>
      </c>
      <c r="H15" s="40">
        <f t="shared" si="1"/>
        <v>-867.23925281986158</v>
      </c>
      <c r="I15" s="40">
        <f t="shared" si="3"/>
        <v>752103.92163155181</v>
      </c>
      <c r="J15">
        <f t="shared" si="4"/>
        <v>2961.4000000000015</v>
      </c>
      <c r="K15" s="24">
        <f t="shared" si="11"/>
        <v>31.775416666668207</v>
      </c>
    </row>
    <row r="16" spans="1:17" x14ac:dyDescent="0.3">
      <c r="A16">
        <v>2013.3</v>
      </c>
      <c r="B16" s="6">
        <v>40769.199999999997</v>
      </c>
      <c r="C16"/>
      <c r="D16" s="23">
        <v>1</v>
      </c>
      <c r="E16" s="23">
        <f t="shared" si="5"/>
        <v>16</v>
      </c>
      <c r="F16" s="23">
        <f t="shared" si="2"/>
        <v>256</v>
      </c>
      <c r="G16" s="40">
        <f t="shared" si="0"/>
        <v>40215.48077736597</v>
      </c>
      <c r="H16" s="40">
        <f t="shared" si="1"/>
        <v>553.71922263402666</v>
      </c>
      <c r="I16" s="40">
        <f t="shared" si="3"/>
        <v>306604.97751443076</v>
      </c>
      <c r="J16">
        <f t="shared" si="4"/>
        <v>997.09999999999854</v>
      </c>
      <c r="K16" s="24">
        <f t="shared" si="12"/>
        <v>-1491.7295833333355</v>
      </c>
    </row>
    <row r="17" spans="1:11" x14ac:dyDescent="0.3">
      <c r="A17">
        <v>2013.4</v>
      </c>
      <c r="B17" s="6">
        <v>40443.199999999997</v>
      </c>
      <c r="C17"/>
      <c r="D17" s="23">
        <v>1</v>
      </c>
      <c r="E17" s="23">
        <f t="shared" si="5"/>
        <v>17</v>
      </c>
      <c r="F17" s="23">
        <f t="shared" si="2"/>
        <v>289</v>
      </c>
      <c r="G17" s="40">
        <f t="shared" si="0"/>
        <v>39821.676113670794</v>
      </c>
      <c r="H17" s="40">
        <f t="shared" si="1"/>
        <v>621.52388632920338</v>
      </c>
      <c r="I17" s="40">
        <f t="shared" si="3"/>
        <v>386291.94127775653</v>
      </c>
      <c r="J17">
        <f t="shared" si="4"/>
        <v>-326</v>
      </c>
      <c r="K17" s="24">
        <f t="shared" si="13"/>
        <v>1023.723750000001</v>
      </c>
    </row>
    <row r="18" spans="1:11" x14ac:dyDescent="0.3">
      <c r="A18">
        <v>2014.1</v>
      </c>
      <c r="B18" s="6">
        <v>36236.6</v>
      </c>
      <c r="C18"/>
      <c r="D18" s="23">
        <v>1</v>
      </c>
      <c r="E18" s="23">
        <f t="shared" si="5"/>
        <v>18</v>
      </c>
      <c r="F18" s="23">
        <f t="shared" si="2"/>
        <v>324</v>
      </c>
      <c r="G18" s="40">
        <f t="shared" si="0"/>
        <v>39457.925261734315</v>
      </c>
      <c r="H18" s="40">
        <f t="shared" si="1"/>
        <v>-3221.3252617343169</v>
      </c>
      <c r="I18" s="40">
        <f t="shared" si="3"/>
        <v>10376936.441887666</v>
      </c>
      <c r="J18">
        <f t="shared" si="4"/>
        <v>-4206.5999999999985</v>
      </c>
      <c r="K18" s="24">
        <f t="shared" ref="K18" si="15">J18-$P$3</f>
        <v>-137.86958333333178</v>
      </c>
    </row>
    <row r="19" spans="1:11" x14ac:dyDescent="0.3">
      <c r="A19">
        <v>2014.2</v>
      </c>
      <c r="B19" s="6">
        <v>38745.9</v>
      </c>
      <c r="C19"/>
      <c r="D19" s="23">
        <v>1</v>
      </c>
      <c r="E19" s="23">
        <f t="shared" si="5"/>
        <v>19</v>
      </c>
      <c r="F19" s="23">
        <f t="shared" si="2"/>
        <v>361</v>
      </c>
      <c r="G19" s="40">
        <f t="shared" si="0"/>
        <v>39124.22822155655</v>
      </c>
      <c r="H19" s="40">
        <f t="shared" si="1"/>
        <v>-378.32822155654867</v>
      </c>
      <c r="I19" s="40">
        <f t="shared" si="3"/>
        <v>143132.24322614097</v>
      </c>
      <c r="J19">
        <f t="shared" si="4"/>
        <v>2509.3000000000029</v>
      </c>
      <c r="K19" s="24">
        <f t="shared" si="11"/>
        <v>-420.32458333333034</v>
      </c>
    </row>
    <row r="20" spans="1:11" x14ac:dyDescent="0.3">
      <c r="A20">
        <v>2014.3</v>
      </c>
      <c r="B20" s="6">
        <v>40325.300000000003</v>
      </c>
      <c r="C20"/>
      <c r="D20" s="23">
        <v>1</v>
      </c>
      <c r="E20" s="23">
        <f t="shared" si="5"/>
        <v>20</v>
      </c>
      <c r="F20" s="23">
        <f t="shared" si="2"/>
        <v>400</v>
      </c>
      <c r="G20" s="40">
        <f t="shared" si="0"/>
        <v>38820.584993137483</v>
      </c>
      <c r="H20" s="40">
        <f t="shared" si="1"/>
        <v>1504.7150068625197</v>
      </c>
      <c r="I20" s="40">
        <f t="shared" si="3"/>
        <v>2264167.2518772725</v>
      </c>
      <c r="J20">
        <f t="shared" si="4"/>
        <v>1579.4000000000015</v>
      </c>
      <c r="K20" s="24">
        <f t="shared" si="12"/>
        <v>-909.42958333333263</v>
      </c>
    </row>
    <row r="21" spans="1:11" x14ac:dyDescent="0.3">
      <c r="A21">
        <v>2014.4</v>
      </c>
      <c r="B21" s="6">
        <v>40047.5</v>
      </c>
      <c r="C21"/>
      <c r="D21" s="23">
        <v>1</v>
      </c>
      <c r="E21" s="23">
        <f t="shared" si="5"/>
        <v>21</v>
      </c>
      <c r="F21" s="23">
        <f t="shared" si="2"/>
        <v>441</v>
      </c>
      <c r="G21" s="40">
        <f t="shared" si="0"/>
        <v>38546.995576477129</v>
      </c>
      <c r="H21" s="40">
        <f t="shared" si="1"/>
        <v>1500.5044235228706</v>
      </c>
      <c r="I21" s="40">
        <f t="shared" si="3"/>
        <v>2251513.5250117024</v>
      </c>
      <c r="J21">
        <f t="shared" si="4"/>
        <v>-277.80000000000291</v>
      </c>
      <c r="K21" s="24">
        <f t="shared" si="13"/>
        <v>1071.9237499999981</v>
      </c>
    </row>
    <row r="22" spans="1:11" x14ac:dyDescent="0.3">
      <c r="A22">
        <v>2015.1</v>
      </c>
      <c r="B22" s="6">
        <v>36268.1</v>
      </c>
      <c r="C22"/>
      <c r="D22" s="23">
        <v>1</v>
      </c>
      <c r="E22" s="23">
        <f t="shared" si="5"/>
        <v>22</v>
      </c>
      <c r="F22" s="23">
        <f t="shared" si="2"/>
        <v>484</v>
      </c>
      <c r="G22" s="40">
        <f t="shared" si="0"/>
        <v>38303.459971575481</v>
      </c>
      <c r="H22" s="40">
        <f t="shared" si="1"/>
        <v>-2035.3599715754826</v>
      </c>
      <c r="I22" s="40">
        <f t="shared" si="3"/>
        <v>4142690.2138917493</v>
      </c>
      <c r="J22">
        <f t="shared" si="4"/>
        <v>-3779.4000000000015</v>
      </c>
      <c r="K22" s="24">
        <f t="shared" ref="K22" si="16">J22-$P$3</f>
        <v>289.33041666666531</v>
      </c>
    </row>
    <row r="23" spans="1:11" x14ac:dyDescent="0.3">
      <c r="A23">
        <v>2015.2</v>
      </c>
      <c r="B23" s="6">
        <v>38729.1</v>
      </c>
      <c r="C23"/>
      <c r="D23" s="23">
        <v>1</v>
      </c>
      <c r="E23" s="23">
        <f t="shared" si="5"/>
        <v>23</v>
      </c>
      <c r="F23" s="23">
        <f t="shared" si="2"/>
        <v>529</v>
      </c>
      <c r="G23" s="40">
        <f t="shared" si="0"/>
        <v>38089.978178432539</v>
      </c>
      <c r="H23" s="40">
        <f t="shared" si="1"/>
        <v>639.12182156745985</v>
      </c>
      <c r="I23" s="40">
        <f t="shared" si="3"/>
        <v>408476.70280370797</v>
      </c>
      <c r="J23">
        <f t="shared" si="4"/>
        <v>2461</v>
      </c>
      <c r="K23" s="24">
        <f t="shared" si="11"/>
        <v>-468.62458333333325</v>
      </c>
    </row>
    <row r="24" spans="1:11" x14ac:dyDescent="0.3">
      <c r="A24">
        <v>2015.3</v>
      </c>
      <c r="B24" s="6">
        <v>39614</v>
      </c>
      <c r="C24"/>
      <c r="D24" s="23">
        <v>1</v>
      </c>
      <c r="E24" s="23">
        <f t="shared" si="5"/>
        <v>24</v>
      </c>
      <c r="F24" s="23">
        <f t="shared" si="2"/>
        <v>576</v>
      </c>
      <c r="G24" s="40">
        <f t="shared" si="0"/>
        <v>37906.550197048302</v>
      </c>
      <c r="H24" s="40">
        <f t="shared" si="1"/>
        <v>1707.4498029516981</v>
      </c>
      <c r="I24" s="40">
        <f t="shared" si="3"/>
        <v>2915384.8295997926</v>
      </c>
      <c r="J24">
        <f t="shared" si="4"/>
        <v>884.90000000000146</v>
      </c>
      <c r="K24" s="24">
        <f t="shared" si="12"/>
        <v>-1603.9295833333326</v>
      </c>
    </row>
    <row r="25" spans="1:11" x14ac:dyDescent="0.3">
      <c r="A25">
        <v>2015.4</v>
      </c>
      <c r="B25" s="6">
        <v>40169.5</v>
      </c>
      <c r="C25"/>
      <c r="D25" s="23">
        <v>1</v>
      </c>
      <c r="E25" s="23">
        <f t="shared" si="5"/>
        <v>25</v>
      </c>
      <c r="F25" s="23">
        <f t="shared" si="2"/>
        <v>625</v>
      </c>
      <c r="G25" s="40">
        <f t="shared" si="0"/>
        <v>37753.176027422771</v>
      </c>
      <c r="H25" s="40">
        <f t="shared" si="1"/>
        <v>2416.3239725772291</v>
      </c>
      <c r="I25" s="40">
        <f t="shared" si="3"/>
        <v>5838621.5404514018</v>
      </c>
      <c r="J25">
        <f t="shared" si="4"/>
        <v>555.5</v>
      </c>
      <c r="K25" s="24">
        <f t="shared" si="13"/>
        <v>1905.223750000001</v>
      </c>
    </row>
    <row r="26" spans="1:11" x14ac:dyDescent="0.3">
      <c r="A26">
        <v>2016.1</v>
      </c>
      <c r="B26" s="6">
        <v>35233.800000000003</v>
      </c>
      <c r="C26"/>
      <c r="D26" s="23">
        <v>1</v>
      </c>
      <c r="E26" s="23">
        <f t="shared" si="5"/>
        <v>26</v>
      </c>
      <c r="F26" s="23">
        <f t="shared" si="2"/>
        <v>676</v>
      </c>
      <c r="G26" s="40">
        <f t="shared" si="0"/>
        <v>37629.855669555945</v>
      </c>
      <c r="H26" s="40">
        <f t="shared" si="1"/>
        <v>-2396.0556695559426</v>
      </c>
      <c r="I26" s="40">
        <f t="shared" si="3"/>
        <v>5741082.7716111764</v>
      </c>
      <c r="J26">
        <f t="shared" si="4"/>
        <v>-4935.6999999999971</v>
      </c>
      <c r="K26" s="24">
        <f t="shared" ref="K26" si="17">J26-$P$3</f>
        <v>-866.96958333333032</v>
      </c>
    </row>
    <row r="27" spans="1:11" x14ac:dyDescent="0.3">
      <c r="A27">
        <v>2016.2</v>
      </c>
      <c r="B27" s="6">
        <v>37936</v>
      </c>
      <c r="C27"/>
      <c r="D27" s="23">
        <v>1</v>
      </c>
      <c r="E27" s="23">
        <f t="shared" si="5"/>
        <v>27</v>
      </c>
      <c r="F27" s="23">
        <f t="shared" si="2"/>
        <v>729</v>
      </c>
      <c r="G27" s="40">
        <f t="shared" si="0"/>
        <v>37536.589123447826</v>
      </c>
      <c r="H27" s="40">
        <f t="shared" si="1"/>
        <v>399.41087655217416</v>
      </c>
      <c r="I27" s="40">
        <f t="shared" si="3"/>
        <v>159529.0483081761</v>
      </c>
      <c r="J27">
        <f t="shared" si="4"/>
        <v>2702.1999999999971</v>
      </c>
      <c r="K27" s="24">
        <f t="shared" si="11"/>
        <v>-227.42458333333616</v>
      </c>
    </row>
    <row r="28" spans="1:11" x14ac:dyDescent="0.3">
      <c r="A28">
        <v>2016.3</v>
      </c>
      <c r="B28" s="6">
        <v>39732</v>
      </c>
      <c r="C28"/>
      <c r="D28" s="23">
        <v>1</v>
      </c>
      <c r="E28" s="23">
        <f t="shared" si="5"/>
        <v>28</v>
      </c>
      <c r="F28" s="23">
        <f t="shared" si="2"/>
        <v>784</v>
      </c>
      <c r="G28" s="40">
        <f t="shared" si="0"/>
        <v>37473.376389098412</v>
      </c>
      <c r="H28" s="40">
        <f t="shared" si="1"/>
        <v>2258.6236109015881</v>
      </c>
      <c r="I28" s="40">
        <f t="shared" si="3"/>
        <v>5101380.6157221282</v>
      </c>
      <c r="J28">
        <f t="shared" si="4"/>
        <v>1796</v>
      </c>
      <c r="K28" s="24">
        <f t="shared" si="12"/>
        <v>-692.82958333333409</v>
      </c>
    </row>
    <row r="29" spans="1:11" x14ac:dyDescent="0.3">
      <c r="A29">
        <v>2016.4</v>
      </c>
      <c r="B29" s="6">
        <v>39113.800000000003</v>
      </c>
      <c r="C29"/>
      <c r="D29" s="23">
        <v>1</v>
      </c>
      <c r="E29" s="23">
        <f t="shared" si="5"/>
        <v>29</v>
      </c>
      <c r="F29" s="23">
        <f t="shared" si="2"/>
        <v>841</v>
      </c>
      <c r="G29" s="40">
        <f t="shared" si="0"/>
        <v>37440.217466507711</v>
      </c>
      <c r="H29" s="40">
        <f t="shared" si="1"/>
        <v>1673.582533492292</v>
      </c>
      <c r="I29" s="40">
        <f t="shared" si="3"/>
        <v>2800878.4964104788</v>
      </c>
      <c r="J29">
        <f t="shared" si="4"/>
        <v>-618.19999999999709</v>
      </c>
      <c r="K29" s="24">
        <f t="shared" si="13"/>
        <v>731.52375000000393</v>
      </c>
    </row>
    <row r="30" spans="1:11" x14ac:dyDescent="0.3">
      <c r="A30">
        <v>2017.1</v>
      </c>
      <c r="B30" s="6">
        <v>35997.300000000003</v>
      </c>
      <c r="C30"/>
      <c r="D30" s="23">
        <v>1</v>
      </c>
      <c r="E30" s="23">
        <f t="shared" si="5"/>
        <v>30</v>
      </c>
      <c r="F30" s="23">
        <f t="shared" si="2"/>
        <v>900</v>
      </c>
      <c r="G30" s="40">
        <f t="shared" si="0"/>
        <v>37437.112355675708</v>
      </c>
      <c r="H30" s="40">
        <f t="shared" si="1"/>
        <v>-1439.8123556757055</v>
      </c>
      <c r="I30" s="40">
        <f t="shared" si="3"/>
        <v>2073059.6195564242</v>
      </c>
      <c r="J30">
        <f t="shared" si="4"/>
        <v>-3116.5</v>
      </c>
      <c r="K30" s="24">
        <f t="shared" ref="K30" si="18">J30-$P$3</f>
        <v>952.23041666666677</v>
      </c>
    </row>
    <row r="31" spans="1:11" x14ac:dyDescent="0.3">
      <c r="A31">
        <v>2017.2</v>
      </c>
      <c r="B31" s="6">
        <v>38526.1</v>
      </c>
      <c r="C31"/>
      <c r="D31" s="23">
        <v>1</v>
      </c>
      <c r="E31" s="23">
        <f t="shared" si="5"/>
        <v>31</v>
      </c>
      <c r="F31" s="23">
        <f t="shared" si="2"/>
        <v>961</v>
      </c>
      <c r="G31" s="40">
        <f t="shared" si="0"/>
        <v>37464.061056602412</v>
      </c>
      <c r="H31" s="40">
        <f t="shared" si="1"/>
        <v>1062.038943397587</v>
      </c>
      <c r="I31" s="40">
        <f t="shared" si="3"/>
        <v>1127926.7172930629</v>
      </c>
      <c r="J31">
        <f t="shared" si="4"/>
        <v>2528.7999999999956</v>
      </c>
      <c r="K31" s="24">
        <f t="shared" si="11"/>
        <v>-400.82458333333761</v>
      </c>
    </row>
    <row r="32" spans="1:11" x14ac:dyDescent="0.3">
      <c r="A32">
        <v>2017.3</v>
      </c>
      <c r="B32" s="6">
        <v>41277.4</v>
      </c>
      <c r="C32"/>
      <c r="D32" s="23">
        <v>1</v>
      </c>
      <c r="E32" s="23">
        <f t="shared" si="5"/>
        <v>32</v>
      </c>
      <c r="F32" s="23">
        <f t="shared" si="2"/>
        <v>1024</v>
      </c>
      <c r="G32" s="40">
        <f t="shared" si="0"/>
        <v>37521.063569287828</v>
      </c>
      <c r="H32" s="40">
        <f t="shared" si="1"/>
        <v>3756.3364307121738</v>
      </c>
      <c r="I32" s="40">
        <f t="shared" si="3"/>
        <v>14110063.380695473</v>
      </c>
      <c r="J32">
        <f t="shared" si="4"/>
        <v>2751.3000000000029</v>
      </c>
      <c r="K32" s="24">
        <f t="shared" si="12"/>
        <v>262.47041666666883</v>
      </c>
    </row>
    <row r="33" spans="1:11" x14ac:dyDescent="0.3">
      <c r="A33">
        <v>2017.4</v>
      </c>
      <c r="B33" s="6">
        <v>38981.5</v>
      </c>
      <c r="C33"/>
      <c r="D33" s="23">
        <v>1</v>
      </c>
      <c r="E33" s="23">
        <f t="shared" si="5"/>
        <v>33</v>
      </c>
      <c r="F33" s="23">
        <f t="shared" si="2"/>
        <v>1089</v>
      </c>
      <c r="G33" s="40">
        <f t="shared" si="0"/>
        <v>37608.119893731942</v>
      </c>
      <c r="H33" s="40">
        <f t="shared" si="1"/>
        <v>1373.3801062680577</v>
      </c>
      <c r="I33" s="40">
        <f t="shared" si="3"/>
        <v>1886172.9162928616</v>
      </c>
      <c r="J33">
        <f t="shared" si="4"/>
        <v>-2295.9000000000015</v>
      </c>
      <c r="K33" s="24">
        <f t="shared" si="13"/>
        <v>-946.17625000000044</v>
      </c>
    </row>
    <row r="34" spans="1:11" x14ac:dyDescent="0.3">
      <c r="A34">
        <v>2018.1</v>
      </c>
      <c r="B34" s="6">
        <v>36049</v>
      </c>
      <c r="C34"/>
      <c r="D34" s="23">
        <v>1</v>
      </c>
      <c r="E34" s="23">
        <f t="shared" si="5"/>
        <v>34</v>
      </c>
      <c r="F34" s="23">
        <f t="shared" si="2"/>
        <v>1156</v>
      </c>
      <c r="G34" s="40">
        <f t="shared" si="0"/>
        <v>37725.23002993477</v>
      </c>
      <c r="H34" s="40">
        <f t="shared" si="1"/>
        <v>-1676.2300299347698</v>
      </c>
      <c r="I34" s="40">
        <f t="shared" si="3"/>
        <v>2809747.1132551194</v>
      </c>
      <c r="J34">
        <f t="shared" si="4"/>
        <v>-2932.5</v>
      </c>
      <c r="K34" s="24">
        <f t="shared" ref="K34" si="19">J34-$P$3</f>
        <v>1136.2304166666668</v>
      </c>
    </row>
    <row r="35" spans="1:11" x14ac:dyDescent="0.3">
      <c r="A35">
        <v>2018.2</v>
      </c>
      <c r="B35" s="6">
        <v>39184.9</v>
      </c>
      <c r="C35"/>
      <c r="D35" s="23">
        <v>1</v>
      </c>
      <c r="E35" s="23">
        <f t="shared" si="5"/>
        <v>35</v>
      </c>
      <c r="F35" s="23">
        <f t="shared" si="2"/>
        <v>1225</v>
      </c>
      <c r="G35" s="40">
        <f t="shared" si="0"/>
        <v>37872.393977896303</v>
      </c>
      <c r="H35" s="40">
        <f t="shared" si="1"/>
        <v>1312.5060221036983</v>
      </c>
      <c r="I35" s="40">
        <f t="shared" si="3"/>
        <v>1722672.058058474</v>
      </c>
      <c r="J35">
        <f t="shared" ref="J35:J63" si="20">B35-B34</f>
        <v>3135.9000000000015</v>
      </c>
      <c r="K35" s="24">
        <f t="shared" si="11"/>
        <v>206.27541666666821</v>
      </c>
    </row>
    <row r="36" spans="1:11" x14ac:dyDescent="0.3">
      <c r="A36">
        <v>2018.3</v>
      </c>
      <c r="B36" s="6">
        <v>41724.6</v>
      </c>
      <c r="C36"/>
      <c r="D36" s="23">
        <v>1</v>
      </c>
      <c r="E36" s="23">
        <f t="shared" si="5"/>
        <v>36</v>
      </c>
      <c r="F36" s="23">
        <f t="shared" si="2"/>
        <v>1296</v>
      </c>
      <c r="G36" s="40">
        <f t="shared" ref="G36:G63" si="21">$D$85+$D$86*E36+$D$87*F36</f>
        <v>38049.611737616535</v>
      </c>
      <c r="H36" s="40">
        <f t="shared" si="1"/>
        <v>3674.9882623834637</v>
      </c>
      <c r="I36" s="40">
        <f t="shared" si="3"/>
        <v>13505538.72865623</v>
      </c>
      <c r="J36">
        <f t="shared" si="20"/>
        <v>2539.6999999999971</v>
      </c>
      <c r="K36" s="24">
        <f t="shared" si="12"/>
        <v>50.870416666663004</v>
      </c>
    </row>
    <row r="37" spans="1:11" x14ac:dyDescent="0.3">
      <c r="A37">
        <v>2018.4</v>
      </c>
      <c r="B37" s="6">
        <v>39676.400000000001</v>
      </c>
      <c r="C37"/>
      <c r="D37" s="23">
        <v>1</v>
      </c>
      <c r="E37" s="23">
        <f t="shared" si="5"/>
        <v>37</v>
      </c>
      <c r="F37" s="23">
        <f t="shared" si="2"/>
        <v>1369</v>
      </c>
      <c r="G37" s="40">
        <f t="shared" si="21"/>
        <v>38256.883309095487</v>
      </c>
      <c r="H37" s="40">
        <f t="shared" si="1"/>
        <v>1419.5166909045147</v>
      </c>
      <c r="I37" s="40">
        <f t="shared" si="3"/>
        <v>2015027.6357565036</v>
      </c>
      <c r="J37">
        <f t="shared" si="20"/>
        <v>-2048.1999999999971</v>
      </c>
      <c r="K37" s="24">
        <f t="shared" si="13"/>
        <v>-698.47624999999607</v>
      </c>
    </row>
    <row r="38" spans="1:11" x14ac:dyDescent="0.3">
      <c r="A38">
        <v>2019.1</v>
      </c>
      <c r="B38" s="6">
        <v>36562.699999999997</v>
      </c>
      <c r="C38"/>
      <c r="D38" s="23">
        <v>1</v>
      </c>
      <c r="E38" s="23">
        <f t="shared" si="5"/>
        <v>38</v>
      </c>
      <c r="F38" s="23">
        <f t="shared" si="2"/>
        <v>1444</v>
      </c>
      <c r="G38" s="40">
        <f t="shared" si="21"/>
        <v>38494.20869233313</v>
      </c>
      <c r="H38" s="40">
        <f t="shared" si="1"/>
        <v>-1931.5086923331328</v>
      </c>
      <c r="I38" s="40">
        <f t="shared" si="3"/>
        <v>3730725.8285584487</v>
      </c>
      <c r="J38">
        <f t="shared" si="20"/>
        <v>-3113.7000000000044</v>
      </c>
      <c r="K38" s="24">
        <f t="shared" ref="K38" si="22">J38-$P$3</f>
        <v>955.0304166666624</v>
      </c>
    </row>
    <row r="39" spans="1:11" x14ac:dyDescent="0.3">
      <c r="A39">
        <v>2019.2</v>
      </c>
      <c r="B39" s="6">
        <v>40409.9</v>
      </c>
      <c r="C39"/>
      <c r="D39" s="23">
        <v>1</v>
      </c>
      <c r="E39" s="23">
        <f t="shared" si="5"/>
        <v>39</v>
      </c>
      <c r="F39" s="23">
        <f t="shared" si="2"/>
        <v>1521</v>
      </c>
      <c r="G39" s="40">
        <f t="shared" si="21"/>
        <v>38761.587887329486</v>
      </c>
      <c r="H39" s="40">
        <f t="shared" si="1"/>
        <v>1648.3121126705155</v>
      </c>
      <c r="I39" s="40">
        <f t="shared" si="3"/>
        <v>2716932.8207763382</v>
      </c>
      <c r="J39">
        <f t="shared" si="20"/>
        <v>3847.2000000000044</v>
      </c>
      <c r="K39" s="24">
        <f t="shared" si="11"/>
        <v>917.57541666667112</v>
      </c>
    </row>
    <row r="40" spans="1:11" x14ac:dyDescent="0.3">
      <c r="A40">
        <v>2019.3</v>
      </c>
      <c r="B40" s="6">
        <v>43406.8</v>
      </c>
      <c r="C40"/>
      <c r="D40" s="23">
        <v>1</v>
      </c>
      <c r="E40" s="23">
        <f t="shared" si="5"/>
        <v>40</v>
      </c>
      <c r="F40" s="23">
        <f t="shared" si="2"/>
        <v>1600</v>
      </c>
      <c r="G40" s="40">
        <f t="shared" si="21"/>
        <v>39059.020894084548</v>
      </c>
      <c r="H40" s="40">
        <f t="shared" si="1"/>
        <v>4347.7791059154551</v>
      </c>
      <c r="I40" s="40">
        <f t="shared" si="3"/>
        <v>18903183.153834995</v>
      </c>
      <c r="J40">
        <f t="shared" si="20"/>
        <v>2996.9000000000015</v>
      </c>
      <c r="K40" s="24">
        <f t="shared" si="12"/>
        <v>508.07041666666737</v>
      </c>
    </row>
    <row r="41" spans="1:11" x14ac:dyDescent="0.3">
      <c r="A41">
        <v>2019.4</v>
      </c>
      <c r="B41" s="6">
        <v>40353.199999999997</v>
      </c>
      <c r="C41"/>
      <c r="D41" s="23">
        <v>1</v>
      </c>
      <c r="E41" s="23">
        <f t="shared" si="5"/>
        <v>41</v>
      </c>
      <c r="F41" s="23">
        <f t="shared" si="2"/>
        <v>1681</v>
      </c>
      <c r="G41" s="40">
        <f t="shared" si="21"/>
        <v>39386.507712598315</v>
      </c>
      <c r="H41" s="40">
        <f t="shared" si="1"/>
        <v>966.69228740168182</v>
      </c>
      <c r="I41" s="40">
        <f t="shared" si="3"/>
        <v>934493.97852189583</v>
      </c>
      <c r="J41">
        <f t="shared" si="20"/>
        <v>-3053.6000000000058</v>
      </c>
      <c r="K41" s="24">
        <f t="shared" si="13"/>
        <v>-1703.8762500000048</v>
      </c>
    </row>
    <row r="42" spans="1:11" x14ac:dyDescent="0.3">
      <c r="A42">
        <v>2020.1</v>
      </c>
      <c r="B42" s="6">
        <v>36283.300000000003</v>
      </c>
      <c r="C42"/>
      <c r="D42" s="23">
        <v>1</v>
      </c>
      <c r="E42" s="23">
        <f t="shared" si="5"/>
        <v>42</v>
      </c>
      <c r="F42" s="23">
        <f t="shared" si="2"/>
        <v>1764</v>
      </c>
      <c r="G42" s="40">
        <f t="shared" si="21"/>
        <v>39744.048342870788</v>
      </c>
      <c r="H42" s="40">
        <f t="shared" si="1"/>
        <v>-3460.7483428707856</v>
      </c>
      <c r="I42" s="40">
        <f t="shared" si="3"/>
        <v>11976779.092682889</v>
      </c>
      <c r="J42">
        <f t="shared" si="20"/>
        <v>-4069.8999999999942</v>
      </c>
      <c r="K42" s="24">
        <f t="shared" ref="K42" si="23">J42-$P$3</f>
        <v>-1.1695833333274095</v>
      </c>
    </row>
    <row r="43" spans="1:11" x14ac:dyDescent="0.3">
      <c r="A43">
        <v>2020.2</v>
      </c>
      <c r="B43" s="6">
        <v>34354.5</v>
      </c>
      <c r="C43"/>
      <c r="D43" s="23">
        <v>1</v>
      </c>
      <c r="E43" s="23">
        <f t="shared" si="5"/>
        <v>43</v>
      </c>
      <c r="F43" s="23">
        <f t="shared" si="2"/>
        <v>1849</v>
      </c>
      <c r="G43" s="40">
        <f t="shared" si="21"/>
        <v>40131.642784901967</v>
      </c>
      <c r="H43" s="40">
        <f t="shared" si="1"/>
        <v>-5777.1427849019674</v>
      </c>
      <c r="I43" s="40">
        <f t="shared" si="3"/>
        <v>33375378.757144861</v>
      </c>
      <c r="J43">
        <f t="shared" si="20"/>
        <v>-1928.8000000000029</v>
      </c>
      <c r="K43" s="24">
        <f t="shared" si="11"/>
        <v>-4858.4245833333362</v>
      </c>
    </row>
    <row r="44" spans="1:11" x14ac:dyDescent="0.3">
      <c r="A44">
        <v>2020.3</v>
      </c>
      <c r="B44" s="6">
        <v>39026.300000000003</v>
      </c>
      <c r="C44"/>
      <c r="D44" s="23">
        <v>1</v>
      </c>
      <c r="E44" s="23">
        <f t="shared" si="5"/>
        <v>44</v>
      </c>
      <c r="F44" s="23">
        <f t="shared" si="2"/>
        <v>1936</v>
      </c>
      <c r="G44" s="40">
        <f t="shared" si="21"/>
        <v>40549.291038691852</v>
      </c>
      <c r="H44" s="40">
        <f t="shared" si="1"/>
        <v>-1522.9910386918491</v>
      </c>
      <c r="I44" s="40">
        <f t="shared" si="3"/>
        <v>2319501.7039356772</v>
      </c>
      <c r="J44">
        <f t="shared" si="20"/>
        <v>4671.8000000000029</v>
      </c>
      <c r="K44" s="24">
        <f t="shared" si="12"/>
        <v>2182.9704166666688</v>
      </c>
    </row>
    <row r="45" spans="1:11" x14ac:dyDescent="0.3">
      <c r="A45">
        <v>2020.4</v>
      </c>
      <c r="B45" s="6">
        <v>37572.199999999997</v>
      </c>
      <c r="C45"/>
      <c r="D45" s="23">
        <v>1</v>
      </c>
      <c r="E45" s="23">
        <f t="shared" si="5"/>
        <v>45</v>
      </c>
      <c r="F45" s="23">
        <f t="shared" si="2"/>
        <v>2025</v>
      </c>
      <c r="G45" s="40">
        <f t="shared" si="21"/>
        <v>40996.99310424045</v>
      </c>
      <c r="H45" s="40">
        <f t="shared" si="1"/>
        <v>-3424.7931042404525</v>
      </c>
      <c r="I45" s="40">
        <f t="shared" si="3"/>
        <v>11729207.806852955</v>
      </c>
      <c r="J45">
        <f t="shared" si="20"/>
        <v>-1454.1000000000058</v>
      </c>
      <c r="K45" s="24">
        <f t="shared" si="13"/>
        <v>-104.3762500000048</v>
      </c>
    </row>
    <row r="46" spans="1:11" x14ac:dyDescent="0.3">
      <c r="A46">
        <v>2021.1</v>
      </c>
      <c r="B46" s="6">
        <v>35500.300000000003</v>
      </c>
      <c r="C46"/>
      <c r="D46" s="23">
        <v>1</v>
      </c>
      <c r="E46" s="23">
        <f t="shared" si="5"/>
        <v>46</v>
      </c>
      <c r="F46" s="23">
        <f t="shared" si="2"/>
        <v>2116</v>
      </c>
      <c r="G46" s="40">
        <f t="shared" si="21"/>
        <v>41474.748981547746</v>
      </c>
      <c r="H46" s="40">
        <f t="shared" si="1"/>
        <v>-5974.4489815477427</v>
      </c>
      <c r="I46" s="40">
        <f t="shared" si="3"/>
        <v>35694040.633116864</v>
      </c>
      <c r="J46">
        <f t="shared" si="20"/>
        <v>-2071.8999999999942</v>
      </c>
      <c r="K46" s="24">
        <f t="shared" ref="K46" si="24">J46-$P$3</f>
        <v>1996.8304166666726</v>
      </c>
    </row>
    <row r="47" spans="1:11" x14ac:dyDescent="0.3">
      <c r="A47">
        <v>2021.2</v>
      </c>
      <c r="B47" s="6">
        <v>39015.699999999997</v>
      </c>
      <c r="C47"/>
      <c r="D47" s="23">
        <v>1</v>
      </c>
      <c r="E47" s="23">
        <f t="shared" si="5"/>
        <v>47</v>
      </c>
      <c r="F47" s="23">
        <f t="shared" si="2"/>
        <v>2209</v>
      </c>
      <c r="G47" s="40">
        <f t="shared" si="21"/>
        <v>41982.558670613755</v>
      </c>
      <c r="H47" s="40">
        <f t="shared" si="1"/>
        <v>-2966.8586706137576</v>
      </c>
      <c r="I47" s="40">
        <f t="shared" si="3"/>
        <v>8802250.3713960331</v>
      </c>
      <c r="J47">
        <f t="shared" si="20"/>
        <v>3515.3999999999942</v>
      </c>
      <c r="K47" s="24">
        <f t="shared" si="11"/>
        <v>585.77541666666093</v>
      </c>
    </row>
    <row r="48" spans="1:11" x14ac:dyDescent="0.3">
      <c r="A48">
        <v>2021.3</v>
      </c>
      <c r="B48" s="6">
        <v>44025.3</v>
      </c>
      <c r="C48"/>
      <c r="D48" s="23">
        <v>1</v>
      </c>
      <c r="E48" s="23">
        <f t="shared" si="5"/>
        <v>48</v>
      </c>
      <c r="F48" s="23">
        <f t="shared" si="2"/>
        <v>2304</v>
      </c>
      <c r="G48" s="40">
        <f t="shared" si="21"/>
        <v>42520.422171438462</v>
      </c>
      <c r="H48" s="40">
        <f t="shared" si="1"/>
        <v>1504.8778285615408</v>
      </c>
      <c r="I48" s="40">
        <f t="shared" si="3"/>
        <v>2264657.278896098</v>
      </c>
      <c r="J48">
        <f t="shared" si="20"/>
        <v>5009.6000000000058</v>
      </c>
      <c r="K48" s="24">
        <f t="shared" si="12"/>
        <v>2520.7704166666717</v>
      </c>
    </row>
    <row r="49" spans="1:11" x14ac:dyDescent="0.3">
      <c r="A49">
        <v>2021.4</v>
      </c>
      <c r="B49" s="6">
        <v>42474.1</v>
      </c>
      <c r="C49"/>
      <c r="D49" s="23">
        <v>1</v>
      </c>
      <c r="E49" s="23">
        <f t="shared" si="5"/>
        <v>49</v>
      </c>
      <c r="F49" s="23">
        <f t="shared" si="2"/>
        <v>2401</v>
      </c>
      <c r="G49" s="40">
        <f t="shared" si="21"/>
        <v>43088.339484021883</v>
      </c>
      <c r="H49" s="40">
        <f t="shared" si="1"/>
        <v>-614.23948402188398</v>
      </c>
      <c r="I49" s="40">
        <f t="shared" si="3"/>
        <v>377290.14373147028</v>
      </c>
      <c r="J49">
        <f t="shared" si="20"/>
        <v>-1551.2000000000044</v>
      </c>
      <c r="K49" s="24">
        <f t="shared" si="13"/>
        <v>-201.47625000000335</v>
      </c>
    </row>
    <row r="50" spans="1:11" x14ac:dyDescent="0.3">
      <c r="A50">
        <v>2022.1</v>
      </c>
      <c r="B50" s="6">
        <v>40446.6</v>
      </c>
      <c r="C50"/>
      <c r="D50" s="23">
        <v>1</v>
      </c>
      <c r="E50" s="23">
        <f t="shared" si="5"/>
        <v>50</v>
      </c>
      <c r="F50" s="23">
        <f t="shared" si="2"/>
        <v>2500</v>
      </c>
      <c r="G50" s="40">
        <f t="shared" si="21"/>
        <v>43686.310608364001</v>
      </c>
      <c r="H50" s="40">
        <f t="shared" si="1"/>
        <v>-3239.7106083640028</v>
      </c>
      <c r="I50" s="40">
        <f t="shared" si="3"/>
        <v>10495724.825946257</v>
      </c>
      <c r="J50">
        <f t="shared" si="20"/>
        <v>-2027.5</v>
      </c>
      <c r="K50" s="24">
        <f t="shared" ref="K50" si="25">J50-$P$3</f>
        <v>2041.2304166666668</v>
      </c>
    </row>
    <row r="51" spans="1:11" x14ac:dyDescent="0.3">
      <c r="A51">
        <v>2022.2</v>
      </c>
      <c r="B51" s="6">
        <v>44851.1</v>
      </c>
      <c r="C51"/>
      <c r="D51" s="23">
        <v>1</v>
      </c>
      <c r="E51" s="23">
        <f t="shared" si="5"/>
        <v>51</v>
      </c>
      <c r="F51" s="23">
        <f t="shared" si="2"/>
        <v>2601</v>
      </c>
      <c r="G51" s="40">
        <f t="shared" si="21"/>
        <v>44314.335544464833</v>
      </c>
      <c r="H51" s="40">
        <f t="shared" si="1"/>
        <v>536.76445553516533</v>
      </c>
      <c r="I51" s="40">
        <f t="shared" si="3"/>
        <v>288116.08072596247</v>
      </c>
      <c r="J51">
        <f t="shared" si="20"/>
        <v>4404.5</v>
      </c>
      <c r="K51" s="24">
        <f t="shared" si="11"/>
        <v>1474.8754166666668</v>
      </c>
    </row>
    <row r="52" spans="1:11" x14ac:dyDescent="0.3">
      <c r="A52">
        <v>2022.3</v>
      </c>
      <c r="B52" s="6">
        <v>50374.1</v>
      </c>
      <c r="C52"/>
      <c r="D52" s="23">
        <v>1</v>
      </c>
      <c r="E52" s="23">
        <f t="shared" si="5"/>
        <v>52</v>
      </c>
      <c r="F52" s="23">
        <f t="shared" si="2"/>
        <v>2704</v>
      </c>
      <c r="G52" s="40">
        <f t="shared" si="21"/>
        <v>44972.414292324363</v>
      </c>
      <c r="H52" s="40">
        <f t="shared" si="1"/>
        <v>5401.6857076756351</v>
      </c>
      <c r="I52" s="40">
        <f t="shared" si="3"/>
        <v>29178208.484507225</v>
      </c>
      <c r="J52">
        <f t="shared" si="20"/>
        <v>5523</v>
      </c>
      <c r="K52" s="24">
        <f t="shared" si="12"/>
        <v>3034.1704166666659</v>
      </c>
    </row>
    <row r="53" spans="1:11" x14ac:dyDescent="0.3">
      <c r="A53">
        <v>2022.4</v>
      </c>
      <c r="B53" s="6">
        <v>47736.9</v>
      </c>
      <c r="C53"/>
      <c r="D53" s="23">
        <v>1</v>
      </c>
      <c r="E53" s="23">
        <f t="shared" si="5"/>
        <v>53</v>
      </c>
      <c r="F53" s="23">
        <f t="shared" si="2"/>
        <v>2809</v>
      </c>
      <c r="G53" s="40">
        <f t="shared" si="21"/>
        <v>45660.546851942607</v>
      </c>
      <c r="H53" s="40">
        <f t="shared" si="1"/>
        <v>2076.3531480573947</v>
      </c>
      <c r="I53" s="40">
        <f t="shared" si="3"/>
        <v>4311242.395447853</v>
      </c>
      <c r="J53">
        <f t="shared" si="20"/>
        <v>-2637.1999999999971</v>
      </c>
      <c r="K53" s="24">
        <f t="shared" si="13"/>
        <v>-1287.4762499999961</v>
      </c>
    </row>
    <row r="54" spans="1:11" x14ac:dyDescent="0.3">
      <c r="A54">
        <v>2023.1</v>
      </c>
      <c r="B54" s="6">
        <v>44156.9</v>
      </c>
      <c r="C54"/>
      <c r="D54" s="23">
        <v>1</v>
      </c>
      <c r="E54" s="23">
        <f t="shared" si="5"/>
        <v>54</v>
      </c>
      <c r="F54" s="23">
        <f t="shared" si="2"/>
        <v>2916</v>
      </c>
      <c r="G54" s="40">
        <f t="shared" si="21"/>
        <v>46378.733223319556</v>
      </c>
      <c r="H54" s="40">
        <f t="shared" si="1"/>
        <v>-2221.8332233195542</v>
      </c>
      <c r="I54" s="40">
        <f t="shared" si="3"/>
        <v>4936542.8722465597</v>
      </c>
      <c r="J54">
        <f t="shared" si="20"/>
        <v>-3580</v>
      </c>
      <c r="K54" s="24">
        <f t="shared" ref="K54" si="26">J54-$P$3</f>
        <v>488.73041666666677</v>
      </c>
    </row>
    <row r="55" spans="1:11" x14ac:dyDescent="0.3">
      <c r="A55">
        <v>2023.2</v>
      </c>
      <c r="B55" s="6">
        <v>48505.9</v>
      </c>
      <c r="C55"/>
      <c r="D55" s="23">
        <v>1</v>
      </c>
      <c r="E55" s="23">
        <f t="shared" si="5"/>
        <v>55</v>
      </c>
      <c r="F55" s="23">
        <f t="shared" si="2"/>
        <v>3025</v>
      </c>
      <c r="G55" s="40">
        <f t="shared" si="21"/>
        <v>47126.97340645521</v>
      </c>
      <c r="H55" s="40">
        <f t="shared" si="1"/>
        <v>1378.9265935447911</v>
      </c>
      <c r="I55" s="40">
        <f t="shared" si="3"/>
        <v>1901438.5503850416</v>
      </c>
      <c r="J55">
        <f t="shared" si="20"/>
        <v>4349</v>
      </c>
      <c r="K55" s="24">
        <f t="shared" si="11"/>
        <v>1419.3754166666668</v>
      </c>
    </row>
    <row r="56" spans="1:11" x14ac:dyDescent="0.3">
      <c r="A56">
        <v>2023.3</v>
      </c>
      <c r="B56" s="6">
        <v>53448.4</v>
      </c>
      <c r="C56"/>
      <c r="D56" s="23">
        <v>1</v>
      </c>
      <c r="E56" s="23">
        <f t="shared" si="5"/>
        <v>56</v>
      </c>
      <c r="F56" s="23">
        <f t="shared" si="2"/>
        <v>3136</v>
      </c>
      <c r="G56" s="40">
        <f t="shared" si="21"/>
        <v>47905.267401349571</v>
      </c>
      <c r="H56" s="40">
        <f t="shared" si="1"/>
        <v>5543.1325986504307</v>
      </c>
      <c r="I56" s="40">
        <f t="shared" si="3"/>
        <v>30726319.006221078</v>
      </c>
      <c r="J56">
        <f t="shared" si="20"/>
        <v>4942.5</v>
      </c>
      <c r="K56" s="24">
        <f t="shared" si="12"/>
        <v>2453.6704166666659</v>
      </c>
    </row>
    <row r="57" spans="1:11" x14ac:dyDescent="0.3">
      <c r="A57">
        <v>2023.4</v>
      </c>
      <c r="B57" s="6">
        <v>50416.9</v>
      </c>
      <c r="C57"/>
      <c r="D57" s="23">
        <v>1</v>
      </c>
      <c r="E57" s="23">
        <f t="shared" si="5"/>
        <v>57</v>
      </c>
      <c r="F57" s="23">
        <f t="shared" si="2"/>
        <v>3249</v>
      </c>
      <c r="G57" s="40">
        <f t="shared" si="21"/>
        <v>48713.615208002637</v>
      </c>
      <c r="H57" s="40">
        <f t="shared" si="1"/>
        <v>1703.2847919973647</v>
      </c>
      <c r="I57" s="40">
        <f t="shared" si="3"/>
        <v>2901179.0826495057</v>
      </c>
      <c r="J57">
        <f t="shared" si="20"/>
        <v>-3031.5</v>
      </c>
      <c r="K57" s="24">
        <f t="shared" si="13"/>
        <v>-1681.776249999999</v>
      </c>
    </row>
    <row r="58" spans="1:11" x14ac:dyDescent="0.3">
      <c r="A58">
        <v>2024.1</v>
      </c>
      <c r="B58" s="6">
        <v>45905.4</v>
      </c>
      <c r="C58"/>
      <c r="D58" s="23">
        <v>1</v>
      </c>
      <c r="E58" s="23">
        <f t="shared" si="5"/>
        <v>58</v>
      </c>
      <c r="F58" s="23">
        <f t="shared" si="2"/>
        <v>3364</v>
      </c>
      <c r="G58" s="40">
        <f t="shared" si="21"/>
        <v>49552.016826414409</v>
      </c>
      <c r="H58" s="40">
        <f t="shared" si="1"/>
        <v>-3646.6168264144071</v>
      </c>
      <c r="I58" s="40">
        <f t="shared" si="3"/>
        <v>13297814.278688682</v>
      </c>
      <c r="J58">
        <f t="shared" si="20"/>
        <v>-4511.5</v>
      </c>
      <c r="K58" s="24">
        <f t="shared" ref="K58" si="27">J58-$P$3</f>
        <v>-442.76958333333323</v>
      </c>
    </row>
    <row r="59" spans="1:11" x14ac:dyDescent="0.3">
      <c r="A59">
        <v>2024.2</v>
      </c>
      <c r="B59" s="6">
        <v>51005</v>
      </c>
      <c r="C59"/>
      <c r="D59" s="23">
        <v>1</v>
      </c>
      <c r="E59" s="23">
        <f t="shared" si="5"/>
        <v>59</v>
      </c>
      <c r="F59" s="23">
        <f t="shared" si="2"/>
        <v>3481</v>
      </c>
      <c r="G59" s="40">
        <f t="shared" si="21"/>
        <v>50420.472256584886</v>
      </c>
      <c r="H59" s="40">
        <f t="shared" si="1"/>
        <v>584.52774341511395</v>
      </c>
      <c r="I59" s="40">
        <f t="shared" si="3"/>
        <v>341672.68282196531</v>
      </c>
      <c r="J59">
        <f t="shared" si="20"/>
        <v>5099.5999999999985</v>
      </c>
      <c r="K59" s="24">
        <f t="shared" si="11"/>
        <v>2169.9754166666653</v>
      </c>
    </row>
    <row r="60" spans="1:11" x14ac:dyDescent="0.3">
      <c r="A60">
        <v>2024.3</v>
      </c>
      <c r="B60" s="6">
        <v>56074</v>
      </c>
      <c r="C60"/>
      <c r="D60" s="23">
        <v>1</v>
      </c>
      <c r="E60" s="23">
        <f t="shared" si="5"/>
        <v>60</v>
      </c>
      <c r="F60" s="23">
        <f t="shared" si="2"/>
        <v>3600</v>
      </c>
      <c r="G60" s="40">
        <f t="shared" si="21"/>
        <v>51318.981498514069</v>
      </c>
      <c r="H60" s="40">
        <f t="shared" si="1"/>
        <v>4755.0185014859308</v>
      </c>
      <c r="I60" s="40">
        <f t="shared" si="3"/>
        <v>22610200.949473508</v>
      </c>
      <c r="J60">
        <f t="shared" si="20"/>
        <v>5069</v>
      </c>
      <c r="K60" s="24">
        <f t="shared" si="12"/>
        <v>2580.1704166666659</v>
      </c>
    </row>
    <row r="61" spans="1:11" x14ac:dyDescent="0.3">
      <c r="A61">
        <v>2024.4</v>
      </c>
      <c r="B61" s="6">
        <v>52936</v>
      </c>
      <c r="C61"/>
      <c r="D61" s="23">
        <v>1</v>
      </c>
      <c r="E61" s="23">
        <f t="shared" si="5"/>
        <v>61</v>
      </c>
      <c r="F61" s="23">
        <f t="shared" si="2"/>
        <v>3721</v>
      </c>
      <c r="G61" s="40">
        <f t="shared" si="21"/>
        <v>52247.544552201965</v>
      </c>
      <c r="H61" s="40">
        <f t="shared" si="1"/>
        <v>688.45544779803458</v>
      </c>
      <c r="I61" s="40">
        <f t="shared" si="3"/>
        <v>473970.9036027923</v>
      </c>
      <c r="J61">
        <f t="shared" si="20"/>
        <v>-3138</v>
      </c>
      <c r="K61" s="24">
        <f t="shared" si="13"/>
        <v>-1788.276249999999</v>
      </c>
    </row>
    <row r="62" spans="1:11" x14ac:dyDescent="0.3">
      <c r="A62">
        <v>2025.1</v>
      </c>
      <c r="B62" s="6">
        <v>47907.8</v>
      </c>
      <c r="C62"/>
      <c r="D62" s="23">
        <v>1</v>
      </c>
      <c r="E62" s="23">
        <f t="shared" si="5"/>
        <v>62</v>
      </c>
      <c r="F62" s="23">
        <f t="shared" si="2"/>
        <v>3844</v>
      </c>
      <c r="G62" s="40">
        <f t="shared" si="21"/>
        <v>53206.16141764856</v>
      </c>
      <c r="H62" s="40">
        <f t="shared" si="1"/>
        <v>-5298.3614176485571</v>
      </c>
      <c r="I62" s="40">
        <f t="shared" si="3"/>
        <v>28072633.712026827</v>
      </c>
      <c r="J62">
        <f t="shared" si="20"/>
        <v>-5028.1999999999971</v>
      </c>
      <c r="K62" s="24">
        <f t="shared" ref="K62" si="28">J62-$P$3</f>
        <v>-959.46958333333032</v>
      </c>
    </row>
    <row r="63" spans="1:11" x14ac:dyDescent="0.3">
      <c r="A63">
        <v>2025.2</v>
      </c>
      <c r="B63" s="6">
        <v>53716</v>
      </c>
      <c r="C63"/>
      <c r="D63" s="23">
        <v>1</v>
      </c>
      <c r="E63" s="23">
        <f t="shared" si="5"/>
        <v>63</v>
      </c>
      <c r="F63" s="23">
        <f t="shared" si="2"/>
        <v>3969</v>
      </c>
      <c r="G63" s="40">
        <f t="shared" si="21"/>
        <v>54194.832094853868</v>
      </c>
      <c r="H63" s="40">
        <f t="shared" si="1"/>
        <v>-478.8320948538676</v>
      </c>
      <c r="I63" s="40">
        <f t="shared" si="3"/>
        <v>229280.17506214327</v>
      </c>
      <c r="J63">
        <f t="shared" si="20"/>
        <v>5808.1999999999971</v>
      </c>
      <c r="K63" s="24">
        <f t="shared" si="11"/>
        <v>2878.5754166666638</v>
      </c>
    </row>
    <row r="65" spans="1:66" x14ac:dyDescent="0.3">
      <c r="A65"/>
      <c r="B65" s="1">
        <f>AVERAGE(B2:B63)</f>
        <v>42373.20161290322</v>
      </c>
      <c r="C65"/>
      <c r="D65"/>
      <c r="E65"/>
      <c r="F65"/>
      <c r="G65"/>
      <c r="H65" s="24" t="s">
        <v>53</v>
      </c>
      <c r="I65" s="3">
        <f>SUM(I2:I63)</f>
        <v>429893461.45599991</v>
      </c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</row>
    <row r="66" spans="1:66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</row>
    <row r="67" spans="1:66" x14ac:dyDescent="0.3">
      <c r="A67"/>
      <c r="B67"/>
      <c r="C67"/>
      <c r="D67" s="4" cm="1">
        <f t="array" ref="D67:BM69">TRANSPOSE(D2:F63)</f>
        <v>1</v>
      </c>
      <c r="E67" s="4">
        <v>1</v>
      </c>
      <c r="F67" s="4">
        <v>1</v>
      </c>
      <c r="G67" s="4">
        <v>1</v>
      </c>
      <c r="H67" s="4">
        <v>1</v>
      </c>
      <c r="I67" s="4">
        <v>1</v>
      </c>
      <c r="J67" s="4">
        <v>1</v>
      </c>
      <c r="K67" s="4">
        <v>1</v>
      </c>
      <c r="L67" s="4">
        <v>1</v>
      </c>
      <c r="M67" s="4">
        <v>1</v>
      </c>
      <c r="N67" s="4">
        <v>1</v>
      </c>
      <c r="O67" s="4">
        <v>1</v>
      </c>
      <c r="P67" s="4">
        <v>1</v>
      </c>
      <c r="Q67" s="4">
        <v>1</v>
      </c>
      <c r="R67" s="4">
        <v>1</v>
      </c>
      <c r="S67" s="4">
        <v>1</v>
      </c>
      <c r="T67" s="4">
        <v>1</v>
      </c>
      <c r="U67" s="4">
        <v>1</v>
      </c>
      <c r="V67" s="4">
        <v>1</v>
      </c>
      <c r="W67" s="4">
        <v>1</v>
      </c>
      <c r="X67" s="4">
        <v>1</v>
      </c>
      <c r="Y67" s="4">
        <v>1</v>
      </c>
      <c r="Z67" s="4">
        <v>1</v>
      </c>
      <c r="AA67" s="4">
        <v>1</v>
      </c>
      <c r="AB67" s="4">
        <v>1</v>
      </c>
      <c r="AC67" s="4">
        <v>1</v>
      </c>
      <c r="AD67" s="4">
        <v>1</v>
      </c>
      <c r="AE67" s="4">
        <v>1</v>
      </c>
      <c r="AF67" s="4">
        <v>1</v>
      </c>
      <c r="AG67" s="4">
        <v>1</v>
      </c>
      <c r="AH67" s="4">
        <v>1</v>
      </c>
      <c r="AI67" s="4">
        <v>1</v>
      </c>
      <c r="AJ67" s="4">
        <v>1</v>
      </c>
      <c r="AK67" s="4">
        <v>1</v>
      </c>
      <c r="AL67" s="4">
        <v>1</v>
      </c>
      <c r="AM67" s="4">
        <v>1</v>
      </c>
      <c r="AN67" s="4">
        <v>1</v>
      </c>
      <c r="AO67" s="4">
        <v>1</v>
      </c>
      <c r="AP67" s="4">
        <v>1</v>
      </c>
      <c r="AQ67" s="4">
        <v>1</v>
      </c>
      <c r="AR67" s="4">
        <v>1</v>
      </c>
      <c r="AS67" s="4">
        <v>1</v>
      </c>
      <c r="AT67" s="4">
        <v>1</v>
      </c>
      <c r="AU67" s="4">
        <v>1</v>
      </c>
      <c r="AV67" s="4">
        <v>1</v>
      </c>
      <c r="AW67" s="4">
        <v>1</v>
      </c>
      <c r="AX67" s="4">
        <v>1</v>
      </c>
      <c r="AY67" s="4">
        <v>1</v>
      </c>
      <c r="AZ67" s="4">
        <v>1</v>
      </c>
      <c r="BA67" s="4">
        <v>1</v>
      </c>
      <c r="BB67" s="4">
        <v>1</v>
      </c>
      <c r="BC67" s="4">
        <v>1</v>
      </c>
      <c r="BD67" s="4">
        <v>1</v>
      </c>
      <c r="BE67" s="4">
        <v>1</v>
      </c>
      <c r="BF67" s="4">
        <v>1</v>
      </c>
      <c r="BG67" s="4">
        <v>1</v>
      </c>
      <c r="BH67" s="4">
        <v>1</v>
      </c>
      <c r="BI67" s="4">
        <v>1</v>
      </c>
      <c r="BJ67" s="4">
        <v>1</v>
      </c>
      <c r="BK67" s="4">
        <v>1</v>
      </c>
      <c r="BL67" s="4">
        <v>1</v>
      </c>
      <c r="BM67" s="4">
        <v>1</v>
      </c>
      <c r="BN67"/>
    </row>
    <row r="68" spans="1:66" x14ac:dyDescent="0.3">
      <c r="A68"/>
      <c r="B68"/>
      <c r="C68"/>
      <c r="D68" s="4">
        <v>2</v>
      </c>
      <c r="E68" s="4">
        <v>3</v>
      </c>
      <c r="F68" s="4">
        <v>4</v>
      </c>
      <c r="G68" s="4">
        <v>5</v>
      </c>
      <c r="H68" s="4">
        <v>6</v>
      </c>
      <c r="I68" s="4">
        <v>7</v>
      </c>
      <c r="J68" s="4">
        <v>8</v>
      </c>
      <c r="K68" s="4">
        <v>9</v>
      </c>
      <c r="L68" s="4">
        <v>10</v>
      </c>
      <c r="M68" s="4">
        <v>11</v>
      </c>
      <c r="N68" s="4">
        <v>12</v>
      </c>
      <c r="O68" s="4">
        <v>13</v>
      </c>
      <c r="P68" s="4">
        <v>14</v>
      </c>
      <c r="Q68" s="4">
        <v>15</v>
      </c>
      <c r="R68" s="4">
        <v>16</v>
      </c>
      <c r="S68" s="4">
        <v>17</v>
      </c>
      <c r="T68" s="4">
        <v>18</v>
      </c>
      <c r="U68" s="4">
        <v>19</v>
      </c>
      <c r="V68" s="4">
        <v>20</v>
      </c>
      <c r="W68" s="4">
        <v>21</v>
      </c>
      <c r="X68" s="4">
        <v>22</v>
      </c>
      <c r="Y68" s="4">
        <v>23</v>
      </c>
      <c r="Z68" s="4">
        <v>24</v>
      </c>
      <c r="AA68" s="4">
        <v>25</v>
      </c>
      <c r="AB68" s="4">
        <v>26</v>
      </c>
      <c r="AC68" s="4">
        <v>27</v>
      </c>
      <c r="AD68" s="4">
        <v>28</v>
      </c>
      <c r="AE68" s="4">
        <v>29</v>
      </c>
      <c r="AF68" s="4">
        <v>30</v>
      </c>
      <c r="AG68" s="4">
        <v>31</v>
      </c>
      <c r="AH68" s="4">
        <v>32</v>
      </c>
      <c r="AI68" s="4">
        <v>33</v>
      </c>
      <c r="AJ68" s="4">
        <v>34</v>
      </c>
      <c r="AK68" s="4">
        <v>35</v>
      </c>
      <c r="AL68" s="4">
        <v>36</v>
      </c>
      <c r="AM68" s="4">
        <v>37</v>
      </c>
      <c r="AN68" s="4">
        <v>38</v>
      </c>
      <c r="AO68" s="4">
        <v>39</v>
      </c>
      <c r="AP68" s="4">
        <v>40</v>
      </c>
      <c r="AQ68" s="4">
        <v>41</v>
      </c>
      <c r="AR68" s="4">
        <v>42</v>
      </c>
      <c r="AS68" s="4">
        <v>43</v>
      </c>
      <c r="AT68" s="4">
        <v>44</v>
      </c>
      <c r="AU68" s="4">
        <v>45</v>
      </c>
      <c r="AV68" s="4">
        <v>46</v>
      </c>
      <c r="AW68" s="4">
        <v>47</v>
      </c>
      <c r="AX68" s="4">
        <v>48</v>
      </c>
      <c r="AY68" s="4">
        <v>49</v>
      </c>
      <c r="AZ68" s="4">
        <v>50</v>
      </c>
      <c r="BA68" s="4">
        <v>51</v>
      </c>
      <c r="BB68" s="4">
        <v>52</v>
      </c>
      <c r="BC68" s="4">
        <v>53</v>
      </c>
      <c r="BD68" s="4">
        <v>54</v>
      </c>
      <c r="BE68" s="4">
        <v>55</v>
      </c>
      <c r="BF68" s="4">
        <v>56</v>
      </c>
      <c r="BG68" s="4">
        <v>57</v>
      </c>
      <c r="BH68" s="4">
        <v>58</v>
      </c>
      <c r="BI68" s="4">
        <v>59</v>
      </c>
      <c r="BJ68" s="4">
        <v>60</v>
      </c>
      <c r="BK68" s="4">
        <v>61</v>
      </c>
      <c r="BL68" s="4">
        <v>62</v>
      </c>
      <c r="BM68" s="4">
        <v>63</v>
      </c>
      <c r="BN68"/>
    </row>
    <row r="69" spans="1:66" x14ac:dyDescent="0.3">
      <c r="A69"/>
      <c r="B69"/>
      <c r="C69"/>
      <c r="D69" s="4">
        <v>4</v>
      </c>
      <c r="E69" s="4">
        <v>9</v>
      </c>
      <c r="F69" s="4">
        <v>16</v>
      </c>
      <c r="G69" s="4">
        <v>25</v>
      </c>
      <c r="H69" s="4">
        <v>36</v>
      </c>
      <c r="I69" s="4">
        <v>49</v>
      </c>
      <c r="J69" s="4">
        <v>64</v>
      </c>
      <c r="K69" s="4">
        <v>81</v>
      </c>
      <c r="L69" s="4">
        <v>100</v>
      </c>
      <c r="M69" s="4">
        <v>121</v>
      </c>
      <c r="N69" s="4">
        <v>144</v>
      </c>
      <c r="O69" s="4">
        <v>169</v>
      </c>
      <c r="P69" s="4">
        <v>196</v>
      </c>
      <c r="Q69" s="4">
        <v>225</v>
      </c>
      <c r="R69" s="4">
        <v>256</v>
      </c>
      <c r="S69" s="4">
        <v>289</v>
      </c>
      <c r="T69" s="4">
        <v>324</v>
      </c>
      <c r="U69" s="4">
        <v>361</v>
      </c>
      <c r="V69" s="4">
        <v>400</v>
      </c>
      <c r="W69" s="4">
        <v>441</v>
      </c>
      <c r="X69" s="4">
        <v>484</v>
      </c>
      <c r="Y69" s="4">
        <v>529</v>
      </c>
      <c r="Z69" s="4">
        <v>576</v>
      </c>
      <c r="AA69" s="4">
        <v>625</v>
      </c>
      <c r="AB69" s="4">
        <v>676</v>
      </c>
      <c r="AC69" s="4">
        <v>729</v>
      </c>
      <c r="AD69" s="4">
        <v>784</v>
      </c>
      <c r="AE69" s="4">
        <v>841</v>
      </c>
      <c r="AF69" s="4">
        <v>900</v>
      </c>
      <c r="AG69" s="4">
        <v>961</v>
      </c>
      <c r="AH69" s="4">
        <v>1024</v>
      </c>
      <c r="AI69" s="4">
        <v>1089</v>
      </c>
      <c r="AJ69" s="4">
        <v>1156</v>
      </c>
      <c r="AK69" s="4">
        <v>1225</v>
      </c>
      <c r="AL69" s="4">
        <v>1296</v>
      </c>
      <c r="AM69" s="4">
        <v>1369</v>
      </c>
      <c r="AN69" s="4">
        <v>1444</v>
      </c>
      <c r="AO69" s="4">
        <v>1521</v>
      </c>
      <c r="AP69" s="4">
        <v>1600</v>
      </c>
      <c r="AQ69" s="4">
        <v>1681</v>
      </c>
      <c r="AR69" s="4">
        <v>1764</v>
      </c>
      <c r="AS69" s="4">
        <v>1849</v>
      </c>
      <c r="AT69" s="4">
        <v>1936</v>
      </c>
      <c r="AU69" s="4">
        <v>2025</v>
      </c>
      <c r="AV69" s="4">
        <v>2116</v>
      </c>
      <c r="AW69" s="4">
        <v>2209</v>
      </c>
      <c r="AX69" s="4">
        <v>2304</v>
      </c>
      <c r="AY69" s="4">
        <v>2401</v>
      </c>
      <c r="AZ69" s="4">
        <v>2500</v>
      </c>
      <c r="BA69" s="4">
        <v>2601</v>
      </c>
      <c r="BB69" s="4">
        <v>2704</v>
      </c>
      <c r="BC69" s="4">
        <v>2809</v>
      </c>
      <c r="BD69" s="4">
        <v>2916</v>
      </c>
      <c r="BE69" s="4">
        <v>3025</v>
      </c>
      <c r="BF69" s="4">
        <v>3136</v>
      </c>
      <c r="BG69" s="4">
        <v>3249</v>
      </c>
      <c r="BH69" s="4">
        <v>3364</v>
      </c>
      <c r="BI69" s="4">
        <v>3481</v>
      </c>
      <c r="BJ69" s="4">
        <v>3600</v>
      </c>
      <c r="BK69" s="4">
        <v>3721</v>
      </c>
      <c r="BL69" s="4">
        <v>3844</v>
      </c>
      <c r="BM69" s="4">
        <v>3969</v>
      </c>
      <c r="BN69"/>
    </row>
    <row r="70" spans="1:66" x14ac:dyDescent="0.3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</row>
    <row r="71" spans="1:66" x14ac:dyDescent="0.3">
      <c r="A71"/>
      <c r="B71"/>
      <c r="C71"/>
      <c r="D71" cm="1">
        <f t="array" ref="D71:F73">MMULT(_xlfn.ANCHORARRAY(D67),D2:F63)</f>
        <v>62</v>
      </c>
      <c r="E71">
        <v>2015</v>
      </c>
      <c r="F71">
        <v>85343</v>
      </c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</row>
    <row r="72" spans="1:66" x14ac:dyDescent="0.3">
      <c r="A72"/>
      <c r="B72"/>
      <c r="C72"/>
      <c r="D72">
        <v>2015</v>
      </c>
      <c r="E72">
        <v>85343</v>
      </c>
      <c r="F72">
        <v>4064255</v>
      </c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</row>
    <row r="73" spans="1:66" x14ac:dyDescent="0.3">
      <c r="A73"/>
      <c r="B73"/>
      <c r="C73"/>
      <c r="D73">
        <v>85343</v>
      </c>
      <c r="E73">
        <v>4064255</v>
      </c>
      <c r="F73">
        <v>206447135</v>
      </c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</row>
    <row r="74" spans="1:66" x14ac:dyDescent="0.3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</row>
    <row r="75" spans="1:66" x14ac:dyDescent="0.3">
      <c r="A75"/>
      <c r="B75"/>
      <c r="C75"/>
      <c r="D75" s="25" cm="1">
        <f t="array" ref="D75:F77">MINVERSE(_xlfn.ANCHORARRAY(D71))</f>
        <v>0.17589584749817416</v>
      </c>
      <c r="E75" s="25">
        <v>-1.1048575961320533E-2</v>
      </c>
      <c r="F75" s="25">
        <v>1.447961521996422E-4</v>
      </c>
      <c r="G75"/>
      <c r="H75"/>
      <c r="I75"/>
      <c r="J75"/>
      <c r="K75" s="26">
        <f t="shared" ref="K75:M77" si="29">$I$76*D75</f>
        <v>1281635.1650292673</v>
      </c>
      <c r="L75" s="27">
        <f t="shared" si="29"/>
        <v>-80503.568884265012</v>
      </c>
      <c r="M75" s="27">
        <f t="shared" si="29"/>
        <v>1055.0325266883726</v>
      </c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</row>
    <row r="76" spans="1:66" x14ac:dyDescent="0.3">
      <c r="A76"/>
      <c r="B76"/>
      <c r="C76"/>
      <c r="D76" s="25">
        <v>-1.1048575961320539E-2</v>
      </c>
      <c r="E76" s="25">
        <v>8.815646168567903E-4</v>
      </c>
      <c r="F76" s="25">
        <v>-1.2787703658935813E-5</v>
      </c>
      <c r="G76"/>
      <c r="H76" t="s">
        <v>54</v>
      </c>
      <c r="I76" s="41">
        <f>I65/(62-3)</f>
        <v>7286329.8551864391</v>
      </c>
      <c r="J76"/>
      <c r="K76" s="27">
        <f t="shared" si="29"/>
        <v>-80503.568884265056</v>
      </c>
      <c r="L76" s="26">
        <f t="shared" si="29"/>
        <v>6423.3705870796257</v>
      </c>
      <c r="M76" s="27">
        <f t="shared" si="29"/>
        <v>-93.175426949380878</v>
      </c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</row>
    <row r="77" spans="1:66" x14ac:dyDescent="0.3">
      <c r="A77"/>
      <c r="B77"/>
      <c r="C77"/>
      <c r="D77" s="25">
        <v>1.4479615219964244E-4</v>
      </c>
      <c r="E77" s="25">
        <v>-1.2787703658935816E-5</v>
      </c>
      <c r="F77" s="25">
        <v>1.9673390244516643E-7</v>
      </c>
      <c r="G77"/>
      <c r="H77"/>
      <c r="I77"/>
      <c r="J77"/>
      <c r="K77" s="27">
        <f t="shared" si="29"/>
        <v>1055.0325266883742</v>
      </c>
      <c r="L77" s="27">
        <f t="shared" si="29"/>
        <v>-93.175426949380906</v>
      </c>
      <c r="M77" s="26">
        <f t="shared" si="29"/>
        <v>1.4334681069135526</v>
      </c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</row>
    <row r="78" spans="1:66" x14ac:dyDescent="0.3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</row>
    <row r="79" spans="1:66" x14ac:dyDescent="0.3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</row>
    <row r="80" spans="1:66" x14ac:dyDescent="0.3">
      <c r="A80"/>
      <c r="B80"/>
      <c r="C80"/>
      <c r="D80" cm="1">
        <f t="array" ref="D80:D82">MMULT(_xlfn.ANCHORARRAY(D67),B2:B63)</f>
        <v>2627138.4999999995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</row>
    <row r="81" spans="1:66" x14ac:dyDescent="0.3">
      <c r="A81"/>
      <c r="B81"/>
      <c r="C81"/>
      <c r="D81">
        <v>87110548.100000009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</row>
    <row r="82" spans="1:66" x14ac:dyDescent="0.3">
      <c r="A82"/>
      <c r="B82"/>
      <c r="C82"/>
      <c r="D82">
        <v>3804993573.2999992</v>
      </c>
      <c r="E82"/>
      <c r="F82"/>
      <c r="G82"/>
      <c r="H82" s="28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</row>
    <row r="83" spans="1:66" x14ac:dyDescent="0.3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</row>
    <row r="84" spans="1:66" x14ac:dyDescent="0.3">
      <c r="A84"/>
      <c r="B84"/>
      <c r="C84"/>
      <c r="D84"/>
      <c r="E84" t="s">
        <v>20</v>
      </c>
      <c r="F84" t="s">
        <v>21</v>
      </c>
      <c r="G84" t="s">
        <v>55</v>
      </c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</row>
    <row r="85" spans="1:66" x14ac:dyDescent="0.3">
      <c r="A85"/>
      <c r="B85"/>
      <c r="C85" t="s">
        <v>56</v>
      </c>
      <c r="D85" s="42" cm="1">
        <f t="array" ref="D85:D87">MMULT(_xlfn.ANCHORARRAY(D75),_xlfn.ANCHORARRAY(D80))</f>
        <v>50603.67379567289</v>
      </c>
      <c r="E85" s="27">
        <f>K75^0.5</f>
        <v>1132.0932669304536</v>
      </c>
      <c r="F85">
        <f>D85/E85</f>
        <v>44.69920922052578</v>
      </c>
      <c r="G85" s="30">
        <f>_xlfn.T.DIST.2T(F85,62-2-1)</f>
        <v>3.3142538259218845E-47</v>
      </c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</row>
    <row r="86" spans="1:66" x14ac:dyDescent="0.3">
      <c r="A86"/>
      <c r="B86"/>
      <c r="C86" t="s">
        <v>57</v>
      </c>
      <c r="D86" s="42">
        <v>-889.69255771383177</v>
      </c>
      <c r="E86" s="27">
        <f>L76^0.5</f>
        <v>80.14593306637353</v>
      </c>
      <c r="F86">
        <f>D86/E86</f>
        <v>-11.100907103758159</v>
      </c>
      <c r="G86" s="30">
        <f>_xlfn.T.DIST.2T(ABS(F86), 59)</f>
        <v>4.4475132920799335E-16</v>
      </c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</row>
    <row r="87" spans="1:66" x14ac:dyDescent="0.3">
      <c r="A87"/>
      <c r="B87"/>
      <c r="C87" t="s">
        <v>58</v>
      </c>
      <c r="D87" s="42">
        <v>15.02690587935308</v>
      </c>
      <c r="E87" s="27">
        <f>M77^0.5</f>
        <v>1.1972752845162855</v>
      </c>
      <c r="F87">
        <f t="shared" ref="F87" si="30">D87/E87</f>
        <v>12.550919637019103</v>
      </c>
      <c r="G87" s="30">
        <f>_xlfn.T.DIST.2T(F87,62-2-1)</f>
        <v>2.652999092465805E-18</v>
      </c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</row>
    <row r="88" spans="1:66" x14ac:dyDescent="0.3">
      <c r="A88"/>
      <c r="B88"/>
      <c r="C88"/>
      <c r="D88" s="29"/>
      <c r="E88" s="27"/>
      <c r="F88"/>
      <c r="G88" s="31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</row>
    <row r="89" spans="1:66" x14ac:dyDescent="0.3">
      <c r="A89"/>
      <c r="B89"/>
      <c r="C89"/>
      <c r="D89" s="28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</row>
    <row r="90" spans="1:66" x14ac:dyDescent="0.3">
      <c r="A90"/>
      <c r="B90"/>
      <c r="C90" t="s">
        <v>59</v>
      </c>
      <c r="D90" s="24">
        <f>D86+2*D87*AVERAGE(E2:E63)</f>
        <v>87.056324444118445</v>
      </c>
      <c r="E90" t="s">
        <v>77</v>
      </c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</row>
    <row r="91" spans="1:66" x14ac:dyDescent="0.3">
      <c r="A91"/>
      <c r="B91"/>
      <c r="C91" t="s">
        <v>60</v>
      </c>
      <c r="D91" s="32">
        <f>D90/B65</f>
        <v>2.0545137287338844E-3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</row>
    <row r="92" spans="1:66" x14ac:dyDescent="0.3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</row>
    <row r="93" spans="1:66" x14ac:dyDescent="0.3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</row>
    <row r="94" spans="1:66" x14ac:dyDescent="0.3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</row>
    <row r="95" spans="1:66" x14ac:dyDescent="0.3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</row>
    <row r="96" spans="1:66" x14ac:dyDescent="0.3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</row>
    <row r="97" spans="1:66" x14ac:dyDescent="0.3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</row>
  </sheetData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BC677-FF2E-4043-8227-BA4CCFA33C39}">
  <dimension ref="A1:P161"/>
  <sheetViews>
    <sheetView zoomScaleNormal="100" workbookViewId="0">
      <selection activeCell="H75" sqref="H75"/>
    </sheetView>
  </sheetViews>
  <sheetFormatPr defaultColWidth="9.109375" defaultRowHeight="15.6" x14ac:dyDescent="0.3"/>
  <cols>
    <col min="1" max="1" width="9.109375" style="10"/>
    <col min="2" max="3" width="11.5546875" style="10" customWidth="1"/>
    <col min="4" max="4" width="12.6640625" style="10" customWidth="1"/>
    <col min="5" max="7" width="11.5546875" style="10" customWidth="1"/>
    <col min="8" max="8" width="18" style="10" customWidth="1"/>
    <col min="9" max="9" width="19" style="10" customWidth="1"/>
    <col min="10" max="10" width="18.6640625" style="10" customWidth="1"/>
    <col min="11" max="11" width="22.44140625" style="10" customWidth="1"/>
    <col min="12" max="12" width="2.77734375" style="10" customWidth="1"/>
    <col min="13" max="13" width="3.109375" style="10" customWidth="1"/>
    <col min="14" max="14" width="9.109375" style="10"/>
    <col min="15" max="15" width="11.109375" style="10" customWidth="1"/>
    <col min="16" max="16" width="18.5546875" style="10" customWidth="1"/>
    <col min="17" max="16384" width="9.109375" style="10"/>
  </cols>
  <sheetData>
    <row r="1" spans="1:16" x14ac:dyDescent="0.3">
      <c r="A1" s="15" t="s">
        <v>0</v>
      </c>
      <c r="B1" s="15" t="s">
        <v>1</v>
      </c>
      <c r="C1" s="15"/>
      <c r="D1" s="15"/>
      <c r="E1" s="15" t="s">
        <v>50</v>
      </c>
      <c r="F1" s="15"/>
      <c r="G1" s="15" t="s">
        <v>13</v>
      </c>
      <c r="H1" s="15" t="s">
        <v>14</v>
      </c>
      <c r="I1" s="15" t="s">
        <v>15</v>
      </c>
      <c r="J1" s="15" t="s">
        <v>2</v>
      </c>
      <c r="K1" s="15" t="s">
        <v>3</v>
      </c>
      <c r="L1" s="15"/>
      <c r="M1" s="15"/>
      <c r="N1" s="15"/>
      <c r="O1" s="15" t="s">
        <v>52</v>
      </c>
      <c r="P1" s="15"/>
    </row>
    <row r="2" spans="1:16" x14ac:dyDescent="0.3">
      <c r="A2" s="15">
        <v>2010.1</v>
      </c>
      <c r="B2" s="33">
        <v>48489.7</v>
      </c>
      <c r="C2" s="15"/>
      <c r="D2" s="34">
        <v>1</v>
      </c>
      <c r="E2" s="34">
        <v>2</v>
      </c>
      <c r="F2" s="37">
        <f>MAX(B2:B63)</f>
        <v>56074</v>
      </c>
      <c r="G2" s="15">
        <f>$F$6/(1+$F$7*EXP(-$F$8*E2))</f>
        <v>39713.895662213916</v>
      </c>
      <c r="H2" s="15">
        <f>B2-G2</f>
        <v>8775.8043377860813</v>
      </c>
      <c r="I2" s="15">
        <f>H2^2</f>
        <v>77014741.775105</v>
      </c>
      <c r="J2" s="15"/>
      <c r="K2" s="15"/>
      <c r="L2" s="15"/>
      <c r="M2" s="15"/>
      <c r="N2" s="15"/>
      <c r="O2" s="15" t="s">
        <v>5</v>
      </c>
      <c r="P2" s="15" t="s">
        <v>6</v>
      </c>
    </row>
    <row r="3" spans="1:16" x14ac:dyDescent="0.3">
      <c r="A3" s="15">
        <v>2010.2</v>
      </c>
      <c r="B3" s="33">
        <v>49856.6</v>
      </c>
      <c r="C3" s="15"/>
      <c r="D3" s="34">
        <v>1</v>
      </c>
      <c r="E3" s="34">
        <f>E2+1</f>
        <v>3</v>
      </c>
      <c r="F3" s="15">
        <f>(F2-B2)/B2</f>
        <v>0.15641053667067445</v>
      </c>
      <c r="G3" s="15">
        <f t="shared" ref="G3:G63" si="0">$F$6/(1+$F$7*EXP(-$F$8*E3))</f>
        <v>39800.688980662344</v>
      </c>
      <c r="H3" s="15">
        <f t="shared" ref="H3:H63" si="1">B3-G3</f>
        <v>10055.911019337655</v>
      </c>
      <c r="I3" s="15">
        <f t="shared" ref="I3:I63" si="2">H3^2</f>
        <v>101121346.42883646</v>
      </c>
      <c r="J3" s="15">
        <f>B3-B2</f>
        <v>1366.9000000000015</v>
      </c>
      <c r="K3" s="35">
        <f>J3-$P$4</f>
        <v>-1562.7245833333318</v>
      </c>
      <c r="L3" s="15"/>
      <c r="M3" s="15"/>
      <c r="N3" s="15" t="s">
        <v>7</v>
      </c>
      <c r="O3" s="35">
        <f>AVERAGE(J6,J10,J14,J18,J22,J26,J30,J34,J38,J42,J46,J50,J54,J58,J62)</f>
        <v>-4031.08</v>
      </c>
      <c r="P3" s="35">
        <f>O3-$O$7</f>
        <v>-4068.7304166666668</v>
      </c>
    </row>
    <row r="4" spans="1:16" x14ac:dyDescent="0.3">
      <c r="A4" s="15">
        <v>2010.3</v>
      </c>
      <c r="B4" s="33">
        <v>48755.4</v>
      </c>
      <c r="C4" s="15"/>
      <c r="D4" s="34">
        <v>1</v>
      </c>
      <c r="E4" s="34">
        <f t="shared" ref="E4:E63" si="3">E3+1</f>
        <v>4</v>
      </c>
      <c r="F4" s="15">
        <f>ABS((1/(47-16)*LN(((F2-B48)/B48)/((F2-B17)/B17))))</f>
        <v>1.1133951758650494E-2</v>
      </c>
      <c r="G4" s="15">
        <f t="shared" si="0"/>
        <v>39887.503970637546</v>
      </c>
      <c r="H4" s="15">
        <f t="shared" si="1"/>
        <v>8867.896029362455</v>
      </c>
      <c r="I4" s="15">
        <f t="shared" si="2"/>
        <v>78639579.9875824</v>
      </c>
      <c r="J4" s="15">
        <f t="shared" ref="J4:J63" si="4">B4-B3</f>
        <v>-1101.1999999999971</v>
      </c>
      <c r="K4" s="35">
        <f>J4-$P$5</f>
        <v>-3590.0295833333312</v>
      </c>
      <c r="L4" s="15"/>
      <c r="M4" s="15"/>
      <c r="N4" s="15" t="s">
        <v>8</v>
      </c>
      <c r="O4" s="35">
        <f>AVERAGE(J7,J11,J15,J19,J23,J27,J31,J35,J3,J39,J43,J47,J51,J55,J59,J63)</f>
        <v>2967.2750000000001</v>
      </c>
      <c r="P4" s="35">
        <f t="shared" ref="P4:P6" si="5">O4-$O$7</f>
        <v>2929.6245833333332</v>
      </c>
    </row>
    <row r="5" spans="1:16" x14ac:dyDescent="0.3">
      <c r="A5" s="15">
        <v>2010.4</v>
      </c>
      <c r="B5" s="33">
        <v>50094</v>
      </c>
      <c r="C5" s="15"/>
      <c r="D5" s="34">
        <v>1</v>
      </c>
      <c r="E5" s="34">
        <f t="shared" si="3"/>
        <v>5</v>
      </c>
      <c r="F5" s="15"/>
      <c r="G5" s="15">
        <f t="shared" si="0"/>
        <v>39974.339905927147</v>
      </c>
      <c r="H5" s="15">
        <f t="shared" si="1"/>
        <v>10119.660094072853</v>
      </c>
      <c r="I5" s="15">
        <f t="shared" si="2"/>
        <v>102407520.41957058</v>
      </c>
      <c r="J5" s="15">
        <f t="shared" si="4"/>
        <v>1338.5999999999985</v>
      </c>
      <c r="K5" s="35">
        <f>J5-$P$6</f>
        <v>2688.3237499999996</v>
      </c>
      <c r="L5" s="15"/>
      <c r="M5" s="15"/>
      <c r="N5" s="15" t="s">
        <v>9</v>
      </c>
      <c r="O5" s="35">
        <f>AVERAGE(J8,J12,J16,J20,J24,J28,J32,J4,J36,J40,J44,J48,J52,J56,J60)</f>
        <v>2526.4800000000009</v>
      </c>
      <c r="P5" s="35">
        <f t="shared" si="5"/>
        <v>2488.8295833333341</v>
      </c>
    </row>
    <row r="6" spans="1:16" x14ac:dyDescent="0.3">
      <c r="A6" s="15">
        <v>2011.1</v>
      </c>
      <c r="B6" s="33">
        <v>43083.6</v>
      </c>
      <c r="C6" s="15"/>
      <c r="D6" s="34">
        <v>1</v>
      </c>
      <c r="E6" s="34">
        <f t="shared" si="3"/>
        <v>6</v>
      </c>
      <c r="F6" s="36">
        <v>84746.401361029304</v>
      </c>
      <c r="G6" s="15">
        <f t="shared" si="0"/>
        <v>40061.196059614042</v>
      </c>
      <c r="H6" s="15">
        <f t="shared" si="1"/>
        <v>3022.403940385957</v>
      </c>
      <c r="I6" s="15">
        <f t="shared" si="2"/>
        <v>9134925.5788605586</v>
      </c>
      <c r="J6" s="15">
        <f t="shared" si="4"/>
        <v>-7010.4000000000015</v>
      </c>
      <c r="K6" s="35">
        <f>J6-$P$3</f>
        <v>-2941.6695833333347</v>
      </c>
      <c r="L6" s="15"/>
      <c r="M6" s="15"/>
      <c r="N6" s="15" t="s">
        <v>10</v>
      </c>
      <c r="O6" s="35">
        <f>AVERAGE(J9,J13,J17,J21,J25,J29,J33,J5,J37,J41,J45,J49,J53,J57,J61)</f>
        <v>-1312.0733333333342</v>
      </c>
      <c r="P6" s="35">
        <f t="shared" si="5"/>
        <v>-1349.723750000001</v>
      </c>
    </row>
    <row r="7" spans="1:16" x14ac:dyDescent="0.3">
      <c r="A7" s="15">
        <v>2011.2</v>
      </c>
      <c r="B7" s="33">
        <v>45650.8</v>
      </c>
      <c r="C7" s="15"/>
      <c r="D7" s="34">
        <v>1</v>
      </c>
      <c r="E7" s="34">
        <f t="shared" si="3"/>
        <v>7</v>
      </c>
      <c r="F7" s="36">
        <v>1.1432876446098548</v>
      </c>
      <c r="G7" s="15">
        <f t="shared" si="0"/>
        <v>40148.071704100585</v>
      </c>
      <c r="H7" s="15">
        <f t="shared" si="1"/>
        <v>5502.7282958994183</v>
      </c>
      <c r="I7" s="15">
        <f t="shared" si="2"/>
        <v>30280018.698492117</v>
      </c>
      <c r="J7" s="15">
        <f t="shared" si="4"/>
        <v>2567.2000000000044</v>
      </c>
      <c r="K7" s="35">
        <f t="shared" ref="K7" si="6">J7-$P$4</f>
        <v>-362.42458333332888</v>
      </c>
      <c r="L7" s="15"/>
      <c r="M7" s="15"/>
      <c r="N7" s="15"/>
      <c r="O7" s="35">
        <f>AVERAGE(O3:O6)</f>
        <v>37.650416666666729</v>
      </c>
      <c r="P7" s="13">
        <f>SUM(P3:P6)</f>
        <v>0</v>
      </c>
    </row>
    <row r="8" spans="1:16" x14ac:dyDescent="0.3">
      <c r="A8" s="15">
        <v>2011.3</v>
      </c>
      <c r="B8" s="33">
        <v>45345</v>
      </c>
      <c r="C8" s="15"/>
      <c r="D8" s="34">
        <v>1</v>
      </c>
      <c r="E8" s="34">
        <f t="shared" si="3"/>
        <v>8</v>
      </c>
      <c r="F8" s="36">
        <v>4.1122879980884514E-3</v>
      </c>
      <c r="G8" s="15">
        <f t="shared" si="0"/>
        <v>40234.966111132853</v>
      </c>
      <c r="H8" s="15">
        <f t="shared" si="1"/>
        <v>5110.0338888671467</v>
      </c>
      <c r="I8" s="15">
        <f t="shared" si="2"/>
        <v>26112446.345370695</v>
      </c>
      <c r="J8" s="15">
        <f t="shared" si="4"/>
        <v>-305.80000000000291</v>
      </c>
      <c r="K8" s="35">
        <f t="shared" ref="K8" si="7">J8-$P$5</f>
        <v>-2794.629583333337</v>
      </c>
      <c r="L8" s="15"/>
      <c r="M8" s="15"/>
      <c r="N8" s="15"/>
      <c r="O8" s="15"/>
      <c r="P8" s="15"/>
    </row>
    <row r="9" spans="1:16" x14ac:dyDescent="0.3">
      <c r="A9" s="15">
        <v>2011.4</v>
      </c>
      <c r="B9" s="33">
        <v>44267.9</v>
      </c>
      <c r="C9" s="15"/>
      <c r="D9" s="34">
        <v>1</v>
      </c>
      <c r="E9" s="34">
        <f t="shared" si="3"/>
        <v>9</v>
      </c>
      <c r="F9" s="15"/>
      <c r="G9" s="15">
        <f t="shared" si="0"/>
        <v>40321.878551825001</v>
      </c>
      <c r="H9" s="15">
        <f t="shared" si="1"/>
        <v>3946.0214481750008</v>
      </c>
      <c r="I9" s="15">
        <f t="shared" si="2"/>
        <v>15571085.269457132</v>
      </c>
      <c r="J9" s="15">
        <f t="shared" si="4"/>
        <v>-1077.0999999999985</v>
      </c>
      <c r="K9" s="35">
        <f t="shared" ref="K9" si="8">J9-$P$6</f>
        <v>272.62375000000247</v>
      </c>
      <c r="L9" s="15"/>
      <c r="M9" s="15"/>
      <c r="N9" s="15"/>
      <c r="O9" s="15"/>
      <c r="P9" s="15"/>
    </row>
    <row r="10" spans="1:16" x14ac:dyDescent="0.3">
      <c r="A10" s="15">
        <v>2012.1</v>
      </c>
      <c r="B10" s="33">
        <v>39075.199999999997</v>
      </c>
      <c r="C10" s="15"/>
      <c r="D10" s="34">
        <v>1</v>
      </c>
      <c r="E10" s="34">
        <f t="shared" si="3"/>
        <v>10</v>
      </c>
      <c r="F10" s="15"/>
      <c r="G10" s="15">
        <f t="shared" si="0"/>
        <v>40408.808296683557</v>
      </c>
      <c r="H10" s="15">
        <f t="shared" si="1"/>
        <v>-1333.6082966835602</v>
      </c>
      <c r="I10" s="15">
        <f t="shared" si="2"/>
        <v>1778511.0889832266</v>
      </c>
      <c r="J10" s="15">
        <f t="shared" si="4"/>
        <v>-5192.7000000000044</v>
      </c>
      <c r="K10" s="35">
        <f t="shared" ref="K10" si="9">J10-$P$3</f>
        <v>-1123.9695833333376</v>
      </c>
      <c r="L10" s="15"/>
      <c r="M10" s="15"/>
      <c r="N10" s="15"/>
      <c r="O10" s="15"/>
      <c r="P10" s="15"/>
    </row>
    <row r="11" spans="1:16" x14ac:dyDescent="0.3">
      <c r="A11" s="15">
        <v>2012.2</v>
      </c>
      <c r="B11" s="33">
        <v>41223.800000000003</v>
      </c>
      <c r="C11" s="15"/>
      <c r="D11" s="34">
        <v>1</v>
      </c>
      <c r="E11" s="34">
        <f t="shared" si="3"/>
        <v>11</v>
      </c>
      <c r="F11" s="15"/>
      <c r="G11" s="15">
        <f t="shared" si="0"/>
        <v>40495.754615631864</v>
      </c>
      <c r="H11" s="15">
        <f t="shared" si="1"/>
        <v>728.04538436813891</v>
      </c>
      <c r="I11" s="15">
        <f t="shared" si="2"/>
        <v>530050.08169975108</v>
      </c>
      <c r="J11" s="15">
        <f t="shared" si="4"/>
        <v>2148.6000000000058</v>
      </c>
      <c r="K11" s="35">
        <f t="shared" ref="K11:K63" si="10">J11-$P$4</f>
        <v>-781.02458333332743</v>
      </c>
      <c r="L11" s="15"/>
      <c r="M11" s="15"/>
      <c r="N11" s="15"/>
      <c r="O11" s="15"/>
      <c r="P11" s="15"/>
    </row>
    <row r="12" spans="1:16" x14ac:dyDescent="0.3">
      <c r="A12" s="15">
        <v>2012.3</v>
      </c>
      <c r="B12" s="33">
        <v>41766.800000000003</v>
      </c>
      <c r="C12" s="15"/>
      <c r="D12" s="34">
        <v>1</v>
      </c>
      <c r="E12" s="34">
        <f t="shared" si="3"/>
        <v>12</v>
      </c>
      <c r="F12" s="15"/>
      <c r="G12" s="15">
        <f t="shared" si="0"/>
        <v>40582.716778034526</v>
      </c>
      <c r="H12" s="15">
        <f t="shared" si="1"/>
        <v>1184.0832219654767</v>
      </c>
      <c r="I12" s="15">
        <f t="shared" si="2"/>
        <v>1402053.0765401444</v>
      </c>
      <c r="J12" s="15">
        <f t="shared" si="4"/>
        <v>543</v>
      </c>
      <c r="K12" s="35">
        <f t="shared" ref="K12:K60" si="11">J12-$P$5</f>
        <v>-1945.8295833333341</v>
      </c>
      <c r="L12" s="15"/>
      <c r="M12" s="15"/>
      <c r="N12" s="15"/>
      <c r="O12" s="15"/>
      <c r="P12" s="15"/>
    </row>
    <row r="13" spans="1:16" x14ac:dyDescent="0.3">
      <c r="A13" s="15">
        <v>2012.4</v>
      </c>
      <c r="B13" s="33">
        <v>41700.400000000001</v>
      </c>
      <c r="C13" s="15"/>
      <c r="D13" s="34">
        <v>1</v>
      </c>
      <c r="E13" s="34">
        <f t="shared" si="3"/>
        <v>13</v>
      </c>
      <c r="F13" s="15"/>
      <c r="G13" s="15">
        <f t="shared" si="0"/>
        <v>40669.694052721854</v>
      </c>
      <c r="H13" s="15">
        <f t="shared" si="1"/>
        <v>1030.7059472781475</v>
      </c>
      <c r="I13" s="15">
        <f t="shared" si="2"/>
        <v>1062354.7497545434</v>
      </c>
      <c r="J13" s="15">
        <f t="shared" si="4"/>
        <v>-66.400000000001455</v>
      </c>
      <c r="K13" s="35">
        <f t="shared" ref="K13:K61" si="12">J13-$P$6</f>
        <v>1283.3237499999996</v>
      </c>
      <c r="L13" s="15"/>
      <c r="M13" s="15"/>
      <c r="N13" s="15"/>
      <c r="O13" s="15"/>
      <c r="P13" s="15"/>
    </row>
    <row r="14" spans="1:16" x14ac:dyDescent="0.3">
      <c r="A14" s="15">
        <v>2013.1</v>
      </c>
      <c r="B14" s="33">
        <v>36810.699999999997</v>
      </c>
      <c r="C14" s="15"/>
      <c r="D14" s="34">
        <v>1</v>
      </c>
      <c r="E14" s="34">
        <f t="shared" si="3"/>
        <v>14</v>
      </c>
      <c r="F14" s="15"/>
      <c r="G14" s="15">
        <f t="shared" si="0"/>
        <v>40756.685708014411</v>
      </c>
      <c r="H14" s="15">
        <f t="shared" si="1"/>
        <v>-3945.9857080144138</v>
      </c>
      <c r="I14" s="15">
        <f t="shared" si="2"/>
        <v>15570803.207854014</v>
      </c>
      <c r="J14" s="15">
        <f t="shared" si="4"/>
        <v>-4889.7000000000044</v>
      </c>
      <c r="K14" s="35">
        <f t="shared" ref="K14" si="13">J14-$P$3</f>
        <v>-820.9695833333376</v>
      </c>
      <c r="L14" s="15"/>
      <c r="M14" s="15"/>
      <c r="N14" s="15"/>
      <c r="O14" s="15"/>
      <c r="P14" s="15"/>
    </row>
    <row r="15" spans="1:16" x14ac:dyDescent="0.3">
      <c r="A15" s="15">
        <v>2013.2</v>
      </c>
      <c r="B15" s="33">
        <v>39772.1</v>
      </c>
      <c r="C15" s="15"/>
      <c r="D15" s="34">
        <v>1</v>
      </c>
      <c r="E15" s="34">
        <f t="shared" si="3"/>
        <v>15</v>
      </c>
      <c r="F15" s="15"/>
      <c r="G15" s="15">
        <f t="shared" si="0"/>
        <v>40843.691011747585</v>
      </c>
      <c r="H15" s="15">
        <f t="shared" si="1"/>
        <v>-1071.5910117475869</v>
      </c>
      <c r="I15" s="15">
        <f t="shared" si="2"/>
        <v>1148307.2964582168</v>
      </c>
      <c r="J15" s="15">
        <f t="shared" si="4"/>
        <v>2961.4000000000015</v>
      </c>
      <c r="K15" s="35">
        <f t="shared" si="10"/>
        <v>31.775416666668207</v>
      </c>
      <c r="L15" s="15"/>
      <c r="M15" s="15"/>
      <c r="N15" s="15"/>
      <c r="O15" s="15"/>
      <c r="P15" s="15"/>
    </row>
    <row r="16" spans="1:16" x14ac:dyDescent="0.3">
      <c r="A16" s="15">
        <v>2013.3</v>
      </c>
      <c r="B16" s="33">
        <v>40769.199999999997</v>
      </c>
      <c r="C16" s="15"/>
      <c r="D16" s="34">
        <v>1</v>
      </c>
      <c r="E16" s="34">
        <f t="shared" si="3"/>
        <v>16</v>
      </c>
      <c r="F16" s="15"/>
      <c r="G16" s="15">
        <f t="shared" si="0"/>
        <v>40930.709231296125</v>
      </c>
      <c r="H16" s="15">
        <f t="shared" si="1"/>
        <v>-161.50923129612784</v>
      </c>
      <c r="I16" s="15">
        <f t="shared" si="2"/>
        <v>26085.231793866118</v>
      </c>
      <c r="J16" s="15">
        <f t="shared" si="4"/>
        <v>997.09999999999854</v>
      </c>
      <c r="K16" s="35">
        <f t="shared" si="11"/>
        <v>-1491.7295833333355</v>
      </c>
      <c r="L16" s="15"/>
      <c r="M16" s="15"/>
      <c r="N16" s="15"/>
      <c r="O16" s="15"/>
      <c r="P16" s="15"/>
    </row>
    <row r="17" spans="1:16" x14ac:dyDescent="0.3">
      <c r="A17" s="15">
        <v>2013.4</v>
      </c>
      <c r="B17" s="38">
        <v>40443.199999999997</v>
      </c>
      <c r="C17" s="15"/>
      <c r="D17" s="34">
        <v>1</v>
      </c>
      <c r="E17" s="34">
        <f t="shared" si="3"/>
        <v>17</v>
      </c>
      <c r="F17" s="15"/>
      <c r="G17" s="15">
        <f t="shared" si="0"/>
        <v>41017.739633598852</v>
      </c>
      <c r="H17" s="15">
        <f t="shared" si="1"/>
        <v>-574.53963359885529</v>
      </c>
      <c r="I17" s="15">
        <f t="shared" si="2"/>
        <v>330095.79057590687</v>
      </c>
      <c r="J17" s="15">
        <f t="shared" si="4"/>
        <v>-326</v>
      </c>
      <c r="K17" s="35">
        <f t="shared" si="12"/>
        <v>1023.723750000001</v>
      </c>
      <c r="L17" s="15"/>
      <c r="M17" s="15"/>
      <c r="N17" s="15"/>
      <c r="O17" s="15"/>
      <c r="P17" s="15"/>
    </row>
    <row r="18" spans="1:16" x14ac:dyDescent="0.3">
      <c r="A18" s="15">
        <v>2014.1</v>
      </c>
      <c r="B18" s="33">
        <v>36236.6</v>
      </c>
      <c r="C18" s="15"/>
      <c r="D18" s="34">
        <v>1</v>
      </c>
      <c r="E18" s="34">
        <f t="shared" si="3"/>
        <v>18</v>
      </c>
      <c r="F18" s="15"/>
      <c r="G18" s="15">
        <f t="shared" si="0"/>
        <v>41104.781485183208</v>
      </c>
      <c r="H18" s="15">
        <f t="shared" si="1"/>
        <v>-4868.1814851832096</v>
      </c>
      <c r="I18" s="15">
        <f t="shared" si="2"/>
        <v>23699190.972680598</v>
      </c>
      <c r="J18" s="15">
        <f t="shared" si="4"/>
        <v>-4206.5999999999985</v>
      </c>
      <c r="K18" s="35">
        <f t="shared" ref="K18" si="14">J18-$P$3</f>
        <v>-137.86958333333178</v>
      </c>
      <c r="L18" s="15"/>
      <c r="M18" s="15"/>
      <c r="N18" s="15"/>
      <c r="O18" s="15"/>
      <c r="P18" s="15"/>
    </row>
    <row r="19" spans="1:16" x14ac:dyDescent="0.3">
      <c r="A19" s="15">
        <v>2014.2</v>
      </c>
      <c r="B19" s="33">
        <v>38745.9</v>
      </c>
      <c r="C19" s="15"/>
      <c r="D19" s="34">
        <v>1</v>
      </c>
      <c r="E19" s="34">
        <f t="shared" si="3"/>
        <v>19</v>
      </c>
      <c r="F19" s="15"/>
      <c r="G19" s="15">
        <f t="shared" si="0"/>
        <v>41191.834052190039</v>
      </c>
      <c r="H19" s="15">
        <f t="shared" si="1"/>
        <v>-2445.9340521900376</v>
      </c>
      <c r="I19" s="15">
        <f t="shared" si="2"/>
        <v>5982593.3876627777</v>
      </c>
      <c r="J19" s="15">
        <f t="shared" si="4"/>
        <v>2509.3000000000029</v>
      </c>
      <c r="K19" s="35">
        <f t="shared" si="10"/>
        <v>-420.32458333333034</v>
      </c>
      <c r="L19" s="15"/>
      <c r="M19" s="15"/>
      <c r="N19" s="15"/>
      <c r="O19" s="15"/>
      <c r="P19" s="15"/>
    </row>
    <row r="20" spans="1:16" x14ac:dyDescent="0.3">
      <c r="A20" s="15">
        <v>2014.3</v>
      </c>
      <c r="B20" s="33">
        <v>40325.300000000003</v>
      </c>
      <c r="C20" s="15"/>
      <c r="D20" s="34">
        <v>1</v>
      </c>
      <c r="E20" s="34">
        <f t="shared" si="3"/>
        <v>20</v>
      </c>
      <c r="F20" s="15"/>
      <c r="G20" s="15">
        <f t="shared" si="0"/>
        <v>41278.89660039825</v>
      </c>
      <c r="H20" s="15">
        <f t="shared" si="1"/>
        <v>-953.59660039824666</v>
      </c>
      <c r="I20" s="15">
        <f t="shared" si="2"/>
        <v>909346.47629109328</v>
      </c>
      <c r="J20" s="15">
        <f t="shared" si="4"/>
        <v>1579.4000000000015</v>
      </c>
      <c r="K20" s="35">
        <f t="shared" si="11"/>
        <v>-909.42958333333263</v>
      </c>
      <c r="L20" s="15"/>
      <c r="M20" s="15"/>
      <c r="N20" s="15"/>
      <c r="O20" s="15"/>
      <c r="P20" s="15"/>
    </row>
    <row r="21" spans="1:16" x14ac:dyDescent="0.3">
      <c r="A21" s="15">
        <v>2014.4</v>
      </c>
      <c r="B21" s="33">
        <v>40047.5</v>
      </c>
      <c r="C21" s="15"/>
      <c r="D21" s="34">
        <v>1</v>
      </c>
      <c r="E21" s="34">
        <f t="shared" si="3"/>
        <v>21</v>
      </c>
      <c r="F21" s="15"/>
      <c r="G21" s="15">
        <f t="shared" si="0"/>
        <v>41365.96839524954</v>
      </c>
      <c r="H21" s="15">
        <f t="shared" si="1"/>
        <v>-1318.4683952495398</v>
      </c>
      <c r="I21" s="15">
        <f t="shared" si="2"/>
        <v>1738358.9092718966</v>
      </c>
      <c r="J21" s="15">
        <f t="shared" si="4"/>
        <v>-277.80000000000291</v>
      </c>
      <c r="K21" s="35">
        <f t="shared" si="12"/>
        <v>1071.9237499999981</v>
      </c>
      <c r="L21" s="15"/>
      <c r="M21" s="15"/>
      <c r="N21" s="15"/>
      <c r="O21" s="15"/>
      <c r="P21" s="15"/>
    </row>
    <row r="22" spans="1:16" x14ac:dyDescent="0.3">
      <c r="A22" s="15">
        <v>2015.1</v>
      </c>
      <c r="B22" s="33">
        <v>36268.1</v>
      </c>
      <c r="C22" s="15"/>
      <c r="D22" s="34">
        <v>1</v>
      </c>
      <c r="E22" s="34">
        <f t="shared" si="3"/>
        <v>22</v>
      </c>
      <c r="F22" s="15"/>
      <c r="G22" s="15">
        <f t="shared" si="0"/>
        <v>41453.048701873238</v>
      </c>
      <c r="H22" s="15">
        <f t="shared" si="1"/>
        <v>-5184.9487018732398</v>
      </c>
      <c r="I22" s="15">
        <f t="shared" si="2"/>
        <v>26883693.041056994</v>
      </c>
      <c r="J22" s="15">
        <f t="shared" si="4"/>
        <v>-3779.4000000000015</v>
      </c>
      <c r="K22" s="35">
        <f t="shared" ref="K22" si="15">J22-$P$3</f>
        <v>289.33041666666531</v>
      </c>
      <c r="L22" s="15"/>
      <c r="M22" s="15"/>
      <c r="N22" s="15"/>
      <c r="O22" s="15"/>
      <c r="P22" s="15"/>
    </row>
    <row r="23" spans="1:16" x14ac:dyDescent="0.3">
      <c r="A23" s="15">
        <v>2015.2</v>
      </c>
      <c r="B23" s="33">
        <v>38729.1</v>
      </c>
      <c r="C23" s="15"/>
      <c r="D23" s="34">
        <v>1</v>
      </c>
      <c r="E23" s="34">
        <f t="shared" si="3"/>
        <v>23</v>
      </c>
      <c r="F23" s="15"/>
      <c r="G23" s="15">
        <f t="shared" si="0"/>
        <v>41540.13678511099</v>
      </c>
      <c r="H23" s="15">
        <f t="shared" si="1"/>
        <v>-2811.0367851109913</v>
      </c>
      <c r="I23" s="15">
        <f t="shared" si="2"/>
        <v>7901927.8072471377</v>
      </c>
      <c r="J23" s="15">
        <f t="shared" si="4"/>
        <v>2461</v>
      </c>
      <c r="K23" s="35">
        <f t="shared" si="10"/>
        <v>-468.62458333333325</v>
      </c>
      <c r="L23" s="15"/>
      <c r="M23" s="15"/>
      <c r="N23" s="15"/>
      <c r="O23" s="15"/>
      <c r="P23" s="15"/>
    </row>
    <row r="24" spans="1:16" x14ac:dyDescent="0.3">
      <c r="A24" s="15">
        <v>2015.3</v>
      </c>
      <c r="B24" s="33">
        <v>39614</v>
      </c>
      <c r="C24" s="15"/>
      <c r="D24" s="34">
        <v>1</v>
      </c>
      <c r="E24" s="34">
        <f t="shared" si="3"/>
        <v>24</v>
      </c>
      <c r="F24" s="15"/>
      <c r="G24" s="15">
        <f t="shared" si="0"/>
        <v>41627.231909541624</v>
      </c>
      <c r="H24" s="15">
        <f t="shared" si="1"/>
        <v>-2013.2319095416242</v>
      </c>
      <c r="I24" s="15">
        <f t="shared" si="2"/>
        <v>4053102.7215966145</v>
      </c>
      <c r="J24" s="15">
        <f t="shared" si="4"/>
        <v>884.90000000000146</v>
      </c>
      <c r="K24" s="35">
        <f t="shared" si="11"/>
        <v>-1603.9295833333326</v>
      </c>
      <c r="L24" s="15"/>
      <c r="M24" s="15"/>
      <c r="N24" s="15"/>
      <c r="O24" s="15"/>
      <c r="P24" s="15"/>
    </row>
    <row r="25" spans="1:16" x14ac:dyDescent="0.3">
      <c r="A25" s="15">
        <v>2015.4</v>
      </c>
      <c r="B25" s="33">
        <v>40169.5</v>
      </c>
      <c r="C25" s="15"/>
      <c r="D25" s="34">
        <v>1</v>
      </c>
      <c r="E25" s="34">
        <f t="shared" si="3"/>
        <v>25</v>
      </c>
      <c r="F25" s="15"/>
      <c r="G25" s="15">
        <f t="shared" si="0"/>
        <v>41714.333339505967</v>
      </c>
      <c r="H25" s="15">
        <f t="shared" si="1"/>
        <v>-1544.8333395059672</v>
      </c>
      <c r="I25" s="15">
        <f t="shared" si="2"/>
        <v>2386510.0468491586</v>
      </c>
      <c r="J25" s="15">
        <f t="shared" si="4"/>
        <v>555.5</v>
      </c>
      <c r="K25" s="35">
        <f t="shared" si="12"/>
        <v>1905.223750000001</v>
      </c>
      <c r="L25" s="15"/>
      <c r="M25" s="15"/>
      <c r="N25" s="15"/>
      <c r="O25" s="15"/>
      <c r="P25" s="15"/>
    </row>
    <row r="26" spans="1:16" x14ac:dyDescent="0.3">
      <c r="A26" s="15">
        <v>2016.1</v>
      </c>
      <c r="B26" s="33">
        <v>35233.800000000003</v>
      </c>
      <c r="C26" s="15"/>
      <c r="D26" s="34">
        <v>1</v>
      </c>
      <c r="E26" s="34">
        <f t="shared" si="3"/>
        <v>26</v>
      </c>
      <c r="F26" s="15"/>
      <c r="G26" s="15">
        <f t="shared" si="0"/>
        <v>41801.440339131681</v>
      </c>
      <c r="H26" s="15">
        <f t="shared" si="1"/>
        <v>-6567.640339131678</v>
      </c>
      <c r="I26" s="15">
        <f t="shared" si="2"/>
        <v>43133899.62418966</v>
      </c>
      <c r="J26" s="15">
        <f t="shared" si="4"/>
        <v>-4935.6999999999971</v>
      </c>
      <c r="K26" s="35">
        <f t="shared" ref="K26" si="16">J26-$P$3</f>
        <v>-866.96958333333032</v>
      </c>
      <c r="L26" s="15"/>
      <c r="M26" s="15"/>
      <c r="N26" s="15"/>
      <c r="O26" s="15"/>
      <c r="P26" s="15"/>
    </row>
    <row r="27" spans="1:16" x14ac:dyDescent="0.3">
      <c r="A27" s="15">
        <v>2016.2</v>
      </c>
      <c r="B27" s="33">
        <v>37936</v>
      </c>
      <c r="C27" s="15"/>
      <c r="D27" s="34">
        <v>1</v>
      </c>
      <c r="E27" s="34">
        <f t="shared" si="3"/>
        <v>27</v>
      </c>
      <c r="F27" s="15"/>
      <c r="G27" s="15">
        <f t="shared" si="0"/>
        <v>41888.552172358119</v>
      </c>
      <c r="H27" s="15">
        <f t="shared" si="1"/>
        <v>-3952.5521723581187</v>
      </c>
      <c r="I27" s="15">
        <f t="shared" si="2"/>
        <v>15622668.675212882</v>
      </c>
      <c r="J27" s="15">
        <f t="shared" si="4"/>
        <v>2702.1999999999971</v>
      </c>
      <c r="K27" s="35">
        <f t="shared" si="10"/>
        <v>-227.42458333333616</v>
      </c>
      <c r="L27" s="15"/>
      <c r="M27" s="15"/>
      <c r="N27" s="15"/>
      <c r="O27" s="15"/>
      <c r="P27" s="15"/>
    </row>
    <row r="28" spans="1:16" x14ac:dyDescent="0.3">
      <c r="A28" s="15">
        <v>2016.3</v>
      </c>
      <c r="B28" s="33">
        <v>39732</v>
      </c>
      <c r="C28" s="15"/>
      <c r="D28" s="34">
        <v>1</v>
      </c>
      <c r="E28" s="34">
        <f t="shared" si="3"/>
        <v>28</v>
      </c>
      <c r="F28" s="15"/>
      <c r="G28" s="15">
        <f t="shared" si="0"/>
        <v>41975.668102961201</v>
      </c>
      <c r="H28" s="15">
        <f t="shared" si="1"/>
        <v>-2243.6681029612009</v>
      </c>
      <c r="I28" s="15">
        <f t="shared" si="2"/>
        <v>5034046.5562455142</v>
      </c>
      <c r="J28" s="15">
        <f t="shared" si="4"/>
        <v>1796</v>
      </c>
      <c r="K28" s="35">
        <f t="shared" si="11"/>
        <v>-692.82958333333409</v>
      </c>
      <c r="L28" s="15"/>
      <c r="M28" s="15"/>
      <c r="N28" s="15"/>
      <c r="O28" s="15"/>
      <c r="P28" s="15"/>
    </row>
    <row r="29" spans="1:16" x14ac:dyDescent="0.3">
      <c r="A29" s="15">
        <v>2016.4</v>
      </c>
      <c r="B29" s="33">
        <v>39113.800000000003</v>
      </c>
      <c r="C29" s="15"/>
      <c r="D29" s="34">
        <v>1</v>
      </c>
      <c r="E29" s="34">
        <f t="shared" si="3"/>
        <v>29</v>
      </c>
      <c r="F29" s="15"/>
      <c r="G29" s="15">
        <f t="shared" si="0"/>
        <v>42062.787394578292</v>
      </c>
      <c r="H29" s="15">
        <f t="shared" si="1"/>
        <v>-2948.9873945782892</v>
      </c>
      <c r="I29" s="15">
        <f t="shared" si="2"/>
        <v>8696526.6533816457</v>
      </c>
      <c r="J29" s="15">
        <f t="shared" si="4"/>
        <v>-618.19999999999709</v>
      </c>
      <c r="K29" s="35">
        <f t="shared" si="12"/>
        <v>731.52375000000393</v>
      </c>
      <c r="L29" s="15"/>
      <c r="M29" s="15"/>
      <c r="N29" s="15"/>
      <c r="O29" s="15"/>
      <c r="P29" s="15"/>
    </row>
    <row r="30" spans="1:16" x14ac:dyDescent="0.3">
      <c r="A30" s="15">
        <v>2017.1</v>
      </c>
      <c r="B30" s="33">
        <v>35997.300000000003</v>
      </c>
      <c r="C30" s="15"/>
      <c r="D30" s="34">
        <v>1</v>
      </c>
      <c r="E30" s="34">
        <f t="shared" si="3"/>
        <v>30</v>
      </c>
      <c r="F30" s="15"/>
      <c r="G30" s="15">
        <f t="shared" si="0"/>
        <v>42149.909310733106</v>
      </c>
      <c r="H30" s="15">
        <f t="shared" si="1"/>
        <v>-6152.6093107331035</v>
      </c>
      <c r="I30" s="15">
        <f t="shared" si="2"/>
        <v>37854601.330519676</v>
      </c>
      <c r="J30" s="15">
        <f t="shared" si="4"/>
        <v>-3116.5</v>
      </c>
      <c r="K30" s="35">
        <f t="shared" ref="K30" si="17">J30-$P$3</f>
        <v>952.23041666666677</v>
      </c>
      <c r="L30" s="15"/>
      <c r="M30" s="15"/>
      <c r="N30" s="15"/>
      <c r="O30" s="15"/>
      <c r="P30" s="15"/>
    </row>
    <row r="31" spans="1:16" x14ac:dyDescent="0.3">
      <c r="A31" s="15">
        <v>2017.2</v>
      </c>
      <c r="B31" s="33">
        <v>38526.1</v>
      </c>
      <c r="C31" s="15"/>
      <c r="D31" s="34">
        <v>1</v>
      </c>
      <c r="E31" s="34">
        <f t="shared" si="3"/>
        <v>31</v>
      </c>
      <c r="F31" s="15"/>
      <c r="G31" s="15">
        <f t="shared" si="0"/>
        <v>42237.033114860584</v>
      </c>
      <c r="H31" s="15">
        <f t="shared" si="1"/>
        <v>-3710.9331148605852</v>
      </c>
      <c r="I31" s="15">
        <f t="shared" si="2"/>
        <v>13771024.582968885</v>
      </c>
      <c r="J31" s="15">
        <f t="shared" si="4"/>
        <v>2528.7999999999956</v>
      </c>
      <c r="K31" s="35">
        <f t="shared" si="10"/>
        <v>-400.82458333333761</v>
      </c>
      <c r="L31" s="15"/>
      <c r="M31" s="15"/>
      <c r="N31" s="15"/>
      <c r="O31" s="15"/>
      <c r="P31" s="15"/>
    </row>
    <row r="32" spans="1:16" x14ac:dyDescent="0.3">
      <c r="A32" s="15">
        <v>2017.3</v>
      </c>
      <c r="B32" s="33">
        <v>41277.4</v>
      </c>
      <c r="C32" s="15"/>
      <c r="D32" s="34">
        <v>1</v>
      </c>
      <c r="E32" s="34">
        <f t="shared" si="3"/>
        <v>32</v>
      </c>
      <c r="F32" s="15"/>
      <c r="G32" s="15">
        <f t="shared" si="0"/>
        <v>42324.158070331825</v>
      </c>
      <c r="H32" s="15">
        <f t="shared" si="1"/>
        <v>-1046.7580703318235</v>
      </c>
      <c r="I32" s="15">
        <f t="shared" si="2"/>
        <v>1095702.4578048028</v>
      </c>
      <c r="J32" s="15">
        <f t="shared" si="4"/>
        <v>2751.3000000000029</v>
      </c>
      <c r="K32" s="35">
        <f t="shared" si="11"/>
        <v>262.47041666666883</v>
      </c>
      <c r="L32" s="15"/>
      <c r="M32" s="15"/>
      <c r="N32" s="15"/>
      <c r="O32" s="15"/>
      <c r="P32" s="15"/>
    </row>
    <row r="33" spans="1:16" x14ac:dyDescent="0.3">
      <c r="A33" s="15">
        <v>2017.4</v>
      </c>
      <c r="B33" s="33">
        <v>38981.5</v>
      </c>
      <c r="C33" s="15"/>
      <c r="D33" s="34">
        <v>1</v>
      </c>
      <c r="E33" s="34">
        <f t="shared" si="3"/>
        <v>33</v>
      </c>
      <c r="F33" s="15"/>
      <c r="G33" s="15">
        <f t="shared" si="0"/>
        <v>42411.28344047899</v>
      </c>
      <c r="H33" s="15">
        <f t="shared" si="1"/>
        <v>-3429.7834404789901</v>
      </c>
      <c r="I33" s="15">
        <f t="shared" si="2"/>
        <v>11763414.448583899</v>
      </c>
      <c r="J33" s="15">
        <f t="shared" si="4"/>
        <v>-2295.9000000000015</v>
      </c>
      <c r="K33" s="35">
        <f t="shared" si="12"/>
        <v>-946.17625000000044</v>
      </c>
      <c r="L33" s="15"/>
      <c r="M33" s="15"/>
      <c r="N33" s="15"/>
      <c r="O33" s="15"/>
      <c r="P33" s="15"/>
    </row>
    <row r="34" spans="1:16" x14ac:dyDescent="0.3">
      <c r="A34" s="15">
        <v>2018.1</v>
      </c>
      <c r="B34" s="33">
        <v>36049</v>
      </c>
      <c r="C34" s="15"/>
      <c r="D34" s="34">
        <v>1</v>
      </c>
      <c r="E34" s="34">
        <f t="shared" si="3"/>
        <v>34</v>
      </c>
      <c r="F34" s="15"/>
      <c r="G34" s="15">
        <f t="shared" si="0"/>
        <v>42498.408488620211</v>
      </c>
      <c r="H34" s="15">
        <f t="shared" si="1"/>
        <v>-6449.4084886202108</v>
      </c>
      <c r="I34" s="15">
        <f t="shared" si="2"/>
        <v>41594869.853086434</v>
      </c>
      <c r="J34" s="15">
        <f t="shared" si="4"/>
        <v>-2932.5</v>
      </c>
      <c r="K34" s="35">
        <f t="shared" ref="K34" si="18">J34-$P$3</f>
        <v>1136.2304166666668</v>
      </c>
      <c r="L34" s="15"/>
      <c r="M34" s="15"/>
      <c r="N34" s="15"/>
      <c r="O34" s="15"/>
      <c r="P34" s="15"/>
    </row>
    <row r="35" spans="1:16" x14ac:dyDescent="0.3">
      <c r="A35" s="15">
        <v>2018.2</v>
      </c>
      <c r="B35" s="33">
        <v>39184.9</v>
      </c>
      <c r="C35" s="15"/>
      <c r="D35" s="34">
        <v>1</v>
      </c>
      <c r="E35" s="34">
        <f t="shared" si="3"/>
        <v>35</v>
      </c>
      <c r="F35" s="15"/>
      <c r="G35" s="15">
        <f t="shared" si="0"/>
        <v>42585.532478084511</v>
      </c>
      <c r="H35" s="15">
        <f t="shared" si="1"/>
        <v>-3400.6324780845098</v>
      </c>
      <c r="I35" s="15">
        <f t="shared" si="2"/>
        <v>11564301.251003195</v>
      </c>
      <c r="J35" s="15">
        <f t="shared" si="4"/>
        <v>3135.9000000000015</v>
      </c>
      <c r="K35" s="35">
        <f t="shared" si="10"/>
        <v>206.27541666666821</v>
      </c>
      <c r="L35" s="15"/>
      <c r="M35" s="15"/>
      <c r="N35" s="15"/>
      <c r="O35" s="15"/>
      <c r="P35" s="15"/>
    </row>
    <row r="36" spans="1:16" x14ac:dyDescent="0.3">
      <c r="A36" s="15">
        <v>2018.3</v>
      </c>
      <c r="B36" s="33">
        <v>41724.6</v>
      </c>
      <c r="C36" s="15"/>
      <c r="D36" s="34">
        <v>1</v>
      </c>
      <c r="E36" s="34">
        <f t="shared" si="3"/>
        <v>36</v>
      </c>
      <c r="F36" s="15"/>
      <c r="G36" s="15">
        <f t="shared" si="0"/>
        <v>42672.654672236713</v>
      </c>
      <c r="H36" s="15">
        <f t="shared" si="1"/>
        <v>-948.0546722367144</v>
      </c>
      <c r="I36" s="15">
        <f t="shared" si="2"/>
        <v>898807.66154986399</v>
      </c>
      <c r="J36" s="15">
        <f t="shared" si="4"/>
        <v>2539.6999999999971</v>
      </c>
      <c r="K36" s="35">
        <f t="shared" si="11"/>
        <v>50.870416666663004</v>
      </c>
      <c r="L36" s="15"/>
      <c r="M36" s="15"/>
      <c r="N36" s="15"/>
      <c r="O36" s="15"/>
      <c r="P36" s="15"/>
    </row>
    <row r="37" spans="1:16" x14ac:dyDescent="0.3">
      <c r="A37" s="15">
        <v>2018.4</v>
      </c>
      <c r="B37" s="33">
        <v>39676.400000000001</v>
      </c>
      <c r="C37" s="15"/>
      <c r="D37" s="34">
        <v>1</v>
      </c>
      <c r="E37" s="34">
        <f t="shared" si="3"/>
        <v>37</v>
      </c>
      <c r="F37" s="15"/>
      <c r="G37" s="15">
        <f t="shared" si="0"/>
        <v>42759.774334502385</v>
      </c>
      <c r="H37" s="15">
        <f t="shared" si="1"/>
        <v>-3083.3743345023831</v>
      </c>
      <c r="I37" s="15">
        <f t="shared" si="2"/>
        <v>9507197.2866680138</v>
      </c>
      <c r="J37" s="15">
        <f t="shared" si="4"/>
        <v>-2048.1999999999971</v>
      </c>
      <c r="K37" s="35">
        <f t="shared" si="12"/>
        <v>-698.47624999999607</v>
      </c>
      <c r="L37" s="15"/>
      <c r="M37" s="15"/>
      <c r="N37" s="15"/>
      <c r="O37" s="15"/>
      <c r="P37" s="15"/>
    </row>
    <row r="38" spans="1:16" x14ac:dyDescent="0.3">
      <c r="A38" s="15">
        <v>2019.1</v>
      </c>
      <c r="B38" s="33">
        <v>36562.699999999997</v>
      </c>
      <c r="C38" s="15"/>
      <c r="D38" s="34">
        <v>1</v>
      </c>
      <c r="E38" s="34">
        <f t="shared" si="3"/>
        <v>38</v>
      </c>
      <c r="F38" s="15"/>
      <c r="G38" s="15">
        <f t="shared" si="0"/>
        <v>42846.890728392667</v>
      </c>
      <c r="H38" s="15">
        <f t="shared" si="1"/>
        <v>-6284.1907283926703</v>
      </c>
      <c r="I38" s="15">
        <f t="shared" si="2"/>
        <v>39491053.110816397</v>
      </c>
      <c r="J38" s="15">
        <f t="shared" si="4"/>
        <v>-3113.7000000000044</v>
      </c>
      <c r="K38" s="35">
        <f t="shared" ref="K38" si="19">J38-$P$3</f>
        <v>955.0304166666624</v>
      </c>
      <c r="L38" s="15"/>
      <c r="M38" s="15"/>
      <c r="N38" s="15"/>
      <c r="O38" s="15"/>
      <c r="P38" s="15"/>
    </row>
    <row r="39" spans="1:16" x14ac:dyDescent="0.3">
      <c r="A39" s="15">
        <v>2019.2</v>
      </c>
      <c r="B39" s="33">
        <v>40409.9</v>
      </c>
      <c r="C39" s="15"/>
      <c r="D39" s="34">
        <v>1</v>
      </c>
      <c r="E39" s="34">
        <f t="shared" si="3"/>
        <v>39</v>
      </c>
      <c r="F39" s="15"/>
      <c r="G39" s="15">
        <f t="shared" si="0"/>
        <v>42934.00311752929</v>
      </c>
      <c r="H39" s="15">
        <f t="shared" si="1"/>
        <v>-2524.1031175292883</v>
      </c>
      <c r="I39" s="15">
        <f t="shared" si="2"/>
        <v>6371096.5479210718</v>
      </c>
      <c r="J39" s="15">
        <f t="shared" si="4"/>
        <v>3847.2000000000044</v>
      </c>
      <c r="K39" s="35">
        <f t="shared" si="10"/>
        <v>917.57541666667112</v>
      </c>
      <c r="L39" s="15"/>
      <c r="M39" s="15"/>
      <c r="N39" s="15"/>
      <c r="O39" s="15"/>
      <c r="P39" s="15"/>
    </row>
    <row r="40" spans="1:16" x14ac:dyDescent="0.3">
      <c r="A40" s="15">
        <v>2019.3</v>
      </c>
      <c r="B40" s="33">
        <v>43406.8</v>
      </c>
      <c r="C40" s="15"/>
      <c r="D40" s="34">
        <v>1</v>
      </c>
      <c r="E40" s="34">
        <f t="shared" si="3"/>
        <v>40</v>
      </c>
      <c r="F40" s="15"/>
      <c r="G40" s="15">
        <f t="shared" si="0"/>
        <v>43021.110765669364</v>
      </c>
      <c r="H40" s="15">
        <f t="shared" si="1"/>
        <v>385.68923433063901</v>
      </c>
      <c r="I40" s="15">
        <f t="shared" si="2"/>
        <v>148756.18547855457</v>
      </c>
      <c r="J40" s="15">
        <f t="shared" si="4"/>
        <v>2996.9000000000015</v>
      </c>
      <c r="K40" s="35">
        <f t="shared" si="11"/>
        <v>508.07041666666737</v>
      </c>
      <c r="L40" s="15"/>
      <c r="M40" s="15"/>
      <c r="N40" s="15"/>
      <c r="O40" s="15"/>
      <c r="P40" s="15"/>
    </row>
    <row r="41" spans="1:16" x14ac:dyDescent="0.3">
      <c r="A41" s="15">
        <v>2019.4</v>
      </c>
      <c r="B41" s="33">
        <v>40353.199999999997</v>
      </c>
      <c r="C41" s="15"/>
      <c r="D41" s="34">
        <v>1</v>
      </c>
      <c r="E41" s="34">
        <f t="shared" si="3"/>
        <v>41</v>
      </c>
      <c r="F41" s="15"/>
      <c r="G41" s="15">
        <f t="shared" si="0"/>
        <v>43108.212936730313</v>
      </c>
      <c r="H41" s="15">
        <f t="shared" si="1"/>
        <v>-2755.0129367303161</v>
      </c>
      <c r="I41" s="15">
        <f t="shared" si="2"/>
        <v>7590096.2815514011</v>
      </c>
      <c r="J41" s="15">
        <f t="shared" si="4"/>
        <v>-3053.6000000000058</v>
      </c>
      <c r="K41" s="35">
        <f t="shared" si="12"/>
        <v>-1703.8762500000048</v>
      </c>
      <c r="L41" s="15"/>
      <c r="M41" s="15"/>
      <c r="N41" s="15"/>
      <c r="O41" s="15"/>
      <c r="P41" s="15"/>
    </row>
    <row r="42" spans="1:16" x14ac:dyDescent="0.3">
      <c r="A42" s="15">
        <v>2020.1</v>
      </c>
      <c r="B42" s="33">
        <v>36283.300000000003</v>
      </c>
      <c r="C42" s="15"/>
      <c r="D42" s="34">
        <v>1</v>
      </c>
      <c r="E42" s="34">
        <f t="shared" si="3"/>
        <v>42</v>
      </c>
      <c r="F42" s="15"/>
      <c r="G42" s="15">
        <f t="shared" si="0"/>
        <v>43195.308894814749</v>
      </c>
      <c r="H42" s="15">
        <f t="shared" si="1"/>
        <v>-6912.0088948147459</v>
      </c>
      <c r="I42" s="15">
        <f t="shared" si="2"/>
        <v>47775866.961998165</v>
      </c>
      <c r="J42" s="15">
        <f t="shared" si="4"/>
        <v>-4069.8999999999942</v>
      </c>
      <c r="K42" s="35">
        <f t="shared" ref="K42" si="20">J42-$P$3</f>
        <v>-1.1695833333274095</v>
      </c>
      <c r="L42" s="15"/>
      <c r="M42" s="15"/>
      <c r="N42" s="15"/>
      <c r="O42" s="15"/>
      <c r="P42" s="15"/>
    </row>
    <row r="43" spans="1:16" x14ac:dyDescent="0.3">
      <c r="A43" s="15">
        <v>2020.2</v>
      </c>
      <c r="B43" s="33">
        <v>34354.5</v>
      </c>
      <c r="C43" s="15"/>
      <c r="D43" s="34">
        <v>1</v>
      </c>
      <c r="E43" s="34">
        <f t="shared" si="3"/>
        <v>43</v>
      </c>
      <c r="F43" s="15"/>
      <c r="G43" s="15">
        <f t="shared" si="0"/>
        <v>43282.397904235309</v>
      </c>
      <c r="H43" s="15">
        <f t="shared" si="1"/>
        <v>-8927.8979042353094</v>
      </c>
      <c r="I43" s="15">
        <f t="shared" si="2"/>
        <v>79707360.988449231</v>
      </c>
      <c r="J43" s="15">
        <f t="shared" si="4"/>
        <v>-1928.8000000000029</v>
      </c>
      <c r="K43" s="35">
        <f t="shared" si="10"/>
        <v>-4858.4245833333362</v>
      </c>
      <c r="L43" s="15"/>
      <c r="M43" s="15"/>
      <c r="N43" s="15"/>
      <c r="O43" s="15"/>
      <c r="P43" s="15"/>
    </row>
    <row r="44" spans="1:16" x14ac:dyDescent="0.3">
      <c r="A44" s="15">
        <v>2020.3</v>
      </c>
      <c r="B44" s="33">
        <v>39026.300000000003</v>
      </c>
      <c r="C44" s="15"/>
      <c r="D44" s="34">
        <v>1</v>
      </c>
      <c r="E44" s="34">
        <f t="shared" si="3"/>
        <v>44</v>
      </c>
      <c r="F44" s="15"/>
      <c r="G44" s="15">
        <f t="shared" si="0"/>
        <v>43369.479229539524</v>
      </c>
      <c r="H44" s="15">
        <f t="shared" si="1"/>
        <v>-4343.1792295395207</v>
      </c>
      <c r="I44" s="15">
        <f t="shared" si="2"/>
        <v>18863205.819903504</v>
      </c>
      <c r="J44" s="15">
        <f t="shared" si="4"/>
        <v>4671.8000000000029</v>
      </c>
      <c r="K44" s="35">
        <f t="shared" si="11"/>
        <v>2182.9704166666688</v>
      </c>
      <c r="L44" s="15"/>
      <c r="M44" s="15"/>
      <c r="N44" s="15"/>
      <c r="O44" s="15"/>
      <c r="P44" s="15"/>
    </row>
    <row r="45" spans="1:16" x14ac:dyDescent="0.3">
      <c r="A45" s="15">
        <v>2020.4</v>
      </c>
      <c r="B45" s="33">
        <v>37572.199999999997</v>
      </c>
      <c r="C45" s="15"/>
      <c r="D45" s="34">
        <v>1</v>
      </c>
      <c r="E45" s="34">
        <f t="shared" si="3"/>
        <v>45</v>
      </c>
      <c r="F45" s="15"/>
      <c r="G45" s="15">
        <f t="shared" si="0"/>
        <v>43456.552135534621</v>
      </c>
      <c r="H45" s="15">
        <f t="shared" si="1"/>
        <v>-5884.3521355346238</v>
      </c>
      <c r="I45" s="15">
        <f t="shared" si="2"/>
        <v>34625600.05497089</v>
      </c>
      <c r="J45" s="15">
        <f t="shared" si="4"/>
        <v>-1454.1000000000058</v>
      </c>
      <c r="K45" s="35">
        <f t="shared" si="12"/>
        <v>-104.3762500000048</v>
      </c>
      <c r="L45" s="15"/>
      <c r="M45" s="15"/>
      <c r="N45" s="15"/>
      <c r="O45" s="15"/>
      <c r="P45" s="15"/>
    </row>
    <row r="46" spans="1:16" x14ac:dyDescent="0.3">
      <c r="A46" s="15">
        <v>2021.1</v>
      </c>
      <c r="B46" s="33">
        <v>35500.300000000003</v>
      </c>
      <c r="C46" s="15"/>
      <c r="D46" s="34">
        <v>1</v>
      </c>
      <c r="E46" s="34">
        <f t="shared" si="3"/>
        <v>46</v>
      </c>
      <c r="F46" s="15"/>
      <c r="G46" s="15">
        <f t="shared" si="0"/>
        <v>43543.615887312357</v>
      </c>
      <c r="H46" s="15">
        <f t="shared" si="1"/>
        <v>-8043.3158873123539</v>
      </c>
      <c r="I46" s="15">
        <f t="shared" si="2"/>
        <v>64694930.463091321</v>
      </c>
      <c r="J46" s="15">
        <f t="shared" si="4"/>
        <v>-2071.8999999999942</v>
      </c>
      <c r="K46" s="35">
        <f t="shared" ref="K46" si="21">J46-$P$3</f>
        <v>1996.8304166666726</v>
      </c>
      <c r="L46" s="15"/>
      <c r="M46" s="15"/>
      <c r="N46" s="15"/>
      <c r="O46" s="15"/>
      <c r="P46" s="15"/>
    </row>
    <row r="47" spans="1:16" x14ac:dyDescent="0.3">
      <c r="A47" s="15">
        <v>2021.2</v>
      </c>
      <c r="B47" s="33">
        <v>39015.699999999997</v>
      </c>
      <c r="C47" s="15"/>
      <c r="D47" s="34">
        <v>1</v>
      </c>
      <c r="E47" s="34">
        <f t="shared" si="3"/>
        <v>47</v>
      </c>
      <c r="F47" s="15"/>
      <c r="G47" s="15">
        <f t="shared" si="0"/>
        <v>43630.669750273788</v>
      </c>
      <c r="H47" s="15">
        <f t="shared" si="1"/>
        <v>-4614.9697502737909</v>
      </c>
      <c r="I47" s="15">
        <f t="shared" si="2"/>
        <v>21297945.795942135</v>
      </c>
      <c r="J47" s="15">
        <f t="shared" si="4"/>
        <v>3515.3999999999942</v>
      </c>
      <c r="K47" s="35">
        <f t="shared" si="10"/>
        <v>585.77541666666093</v>
      </c>
      <c r="L47" s="15"/>
      <c r="M47" s="15"/>
      <c r="N47" s="15"/>
      <c r="O47" s="15"/>
      <c r="P47" s="15"/>
    </row>
    <row r="48" spans="1:16" x14ac:dyDescent="0.3">
      <c r="A48" s="15">
        <v>2021.3</v>
      </c>
      <c r="B48" s="38">
        <v>44025.3</v>
      </c>
      <c r="C48" s="15"/>
      <c r="D48" s="34">
        <v>1</v>
      </c>
      <c r="E48" s="34">
        <f t="shared" si="3"/>
        <v>48</v>
      </c>
      <c r="F48" s="15"/>
      <c r="G48" s="15">
        <f t="shared" si="0"/>
        <v>43717.712990154039</v>
      </c>
      <c r="H48" s="15">
        <f t="shared" si="1"/>
        <v>307.58700984596362</v>
      </c>
      <c r="I48" s="15">
        <f t="shared" si="2"/>
        <v>94609.768625980927</v>
      </c>
      <c r="J48" s="15">
        <f t="shared" si="4"/>
        <v>5009.6000000000058</v>
      </c>
      <c r="K48" s="35">
        <f t="shared" si="11"/>
        <v>2520.7704166666717</v>
      </c>
      <c r="L48" s="15"/>
      <c r="M48" s="15"/>
      <c r="N48" s="15"/>
      <c r="O48" s="15"/>
      <c r="P48" s="15"/>
    </row>
    <row r="49" spans="1:16" x14ac:dyDescent="0.3">
      <c r="A49" s="15">
        <v>2021.4</v>
      </c>
      <c r="B49" s="33">
        <v>42474.1</v>
      </c>
      <c r="C49" s="15"/>
      <c r="D49" s="34">
        <v>1</v>
      </c>
      <c r="E49" s="34">
        <f t="shared" si="3"/>
        <v>49</v>
      </c>
      <c r="F49" s="15"/>
      <c r="G49" s="15">
        <f t="shared" si="0"/>
        <v>43804.744873047057</v>
      </c>
      <c r="H49" s="15">
        <f t="shared" si="1"/>
        <v>-1330.6448730470584</v>
      </c>
      <c r="I49" s="15">
        <f t="shared" si="2"/>
        <v>1770615.7781664222</v>
      </c>
      <c r="J49" s="15">
        <f t="shared" si="4"/>
        <v>-1551.2000000000044</v>
      </c>
      <c r="K49" s="35">
        <f t="shared" si="12"/>
        <v>-201.47625000000335</v>
      </c>
      <c r="L49" s="15"/>
      <c r="M49" s="15"/>
      <c r="N49" s="15"/>
      <c r="O49" s="15"/>
      <c r="P49" s="15"/>
    </row>
    <row r="50" spans="1:16" x14ac:dyDescent="0.3">
      <c r="A50" s="15">
        <v>2022.1</v>
      </c>
      <c r="B50" s="33">
        <v>40446.6</v>
      </c>
      <c r="C50" s="15"/>
      <c r="D50" s="34">
        <v>1</v>
      </c>
      <c r="E50" s="34">
        <f t="shared" si="3"/>
        <v>50</v>
      </c>
      <c r="F50" s="15"/>
      <c r="G50" s="15">
        <f t="shared" si="0"/>
        <v>43891.764665430324</v>
      </c>
      <c r="H50" s="15">
        <f t="shared" si="1"/>
        <v>-3445.1646654303258</v>
      </c>
      <c r="I50" s="15">
        <f t="shared" si="2"/>
        <v>11869159.571929649</v>
      </c>
      <c r="J50" s="15">
        <f t="shared" si="4"/>
        <v>-2027.5</v>
      </c>
      <c r="K50" s="35">
        <f t="shared" ref="K50" si="22">J50-$P$3</f>
        <v>2041.2304166666668</v>
      </c>
      <c r="L50" s="15"/>
      <c r="M50" s="15"/>
      <c r="N50" s="15"/>
      <c r="O50" s="15"/>
      <c r="P50" s="15"/>
    </row>
    <row r="51" spans="1:16" x14ac:dyDescent="0.3">
      <c r="A51" s="15">
        <v>2022.2</v>
      </c>
      <c r="B51" s="33">
        <v>44851.1</v>
      </c>
      <c r="C51" s="15"/>
      <c r="D51" s="34">
        <v>1</v>
      </c>
      <c r="E51" s="34">
        <f t="shared" si="3"/>
        <v>51</v>
      </c>
      <c r="F51" s="15"/>
      <c r="G51" s="15">
        <f t="shared" si="0"/>
        <v>43978.771634189521</v>
      </c>
      <c r="H51" s="15">
        <f t="shared" si="1"/>
        <v>872.32836581047741</v>
      </c>
      <c r="I51" s="15">
        <f t="shared" si="2"/>
        <v>760956.77779757814</v>
      </c>
      <c r="J51" s="15">
        <f t="shared" si="4"/>
        <v>4404.5</v>
      </c>
      <c r="K51" s="35">
        <f t="shared" si="10"/>
        <v>1474.8754166666668</v>
      </c>
      <c r="L51" s="15"/>
      <c r="M51" s="15"/>
      <c r="N51" s="15"/>
      <c r="O51" s="15"/>
      <c r="P51" s="15"/>
    </row>
    <row r="52" spans="1:16" x14ac:dyDescent="0.3">
      <c r="A52" s="15">
        <v>2022.3</v>
      </c>
      <c r="B52" s="33">
        <v>50374.1</v>
      </c>
      <c r="C52" s="15"/>
      <c r="D52" s="34">
        <v>1</v>
      </c>
      <c r="E52" s="34">
        <f t="shared" si="3"/>
        <v>52</v>
      </c>
      <c r="F52" s="15"/>
      <c r="G52" s="15">
        <f t="shared" si="0"/>
        <v>44065.765046643224</v>
      </c>
      <c r="H52" s="15">
        <f t="shared" si="1"/>
        <v>6308.3349533567743</v>
      </c>
      <c r="I52" s="15">
        <f t="shared" si="2"/>
        <v>39795089.883742817</v>
      </c>
      <c r="J52" s="15">
        <f t="shared" si="4"/>
        <v>5523</v>
      </c>
      <c r="K52" s="35">
        <f t="shared" si="11"/>
        <v>3034.1704166666659</v>
      </c>
      <c r="L52" s="15"/>
      <c r="M52" s="15"/>
      <c r="N52" s="15"/>
      <c r="O52" s="15"/>
      <c r="P52" s="15"/>
    </row>
    <row r="53" spans="1:16" x14ac:dyDescent="0.3">
      <c r="A53" s="15">
        <v>2022.4</v>
      </c>
      <c r="B53" s="33">
        <v>47736.9</v>
      </c>
      <c r="C53" s="15"/>
      <c r="D53" s="34">
        <v>1</v>
      </c>
      <c r="E53" s="34">
        <f t="shared" si="3"/>
        <v>53</v>
      </c>
      <c r="F53" s="15"/>
      <c r="G53" s="15">
        <f t="shared" si="0"/>
        <v>44152.744170567516</v>
      </c>
      <c r="H53" s="15">
        <f t="shared" si="1"/>
        <v>3584.1558294324859</v>
      </c>
      <c r="I53" s="15">
        <f t="shared" si="2"/>
        <v>12846173.00965487</v>
      </c>
      <c r="J53" s="15">
        <f t="shared" si="4"/>
        <v>-2637.1999999999971</v>
      </c>
      <c r="K53" s="35">
        <f t="shared" si="12"/>
        <v>-1287.4762499999961</v>
      </c>
      <c r="L53" s="15"/>
      <c r="M53" s="15"/>
      <c r="N53" s="15"/>
      <c r="O53" s="15"/>
      <c r="P53" s="15"/>
    </row>
    <row r="54" spans="1:16" x14ac:dyDescent="0.3">
      <c r="A54" s="15">
        <v>2023.1</v>
      </c>
      <c r="B54" s="33">
        <v>44156.9</v>
      </c>
      <c r="C54" s="15"/>
      <c r="D54" s="34">
        <v>1</v>
      </c>
      <c r="E54" s="34">
        <f t="shared" si="3"/>
        <v>54</v>
      </c>
      <c r="F54" s="15"/>
      <c r="G54" s="15">
        <f t="shared" si="0"/>
        <v>44239.708274220575</v>
      </c>
      <c r="H54" s="15">
        <f t="shared" si="1"/>
        <v>-82.808274220573367</v>
      </c>
      <c r="I54" s="15">
        <f t="shared" si="2"/>
        <v>6857.2102793896756</v>
      </c>
      <c r="J54" s="15">
        <f t="shared" si="4"/>
        <v>-3580</v>
      </c>
      <c r="K54" s="35">
        <f t="shared" ref="K54" si="23">J54-$P$3</f>
        <v>488.73041666666677</v>
      </c>
      <c r="L54" s="15"/>
      <c r="M54" s="15"/>
      <c r="N54" s="15"/>
      <c r="O54" s="15"/>
      <c r="P54" s="15"/>
    </row>
    <row r="55" spans="1:16" x14ac:dyDescent="0.3">
      <c r="A55" s="15">
        <v>2023.2</v>
      </c>
      <c r="B55" s="33">
        <v>48505.9</v>
      </c>
      <c r="C55" s="15"/>
      <c r="D55" s="34">
        <v>1</v>
      </c>
      <c r="E55" s="34">
        <f t="shared" si="3"/>
        <v>55</v>
      </c>
      <c r="F55" s="15"/>
      <c r="G55" s="15">
        <f t="shared" si="0"/>
        <v>44326.65662636725</v>
      </c>
      <c r="H55" s="15">
        <f t="shared" si="1"/>
        <v>4179.2433736327512</v>
      </c>
      <c r="I55" s="15">
        <f t="shared" si="2"/>
        <v>17466075.17605326</v>
      </c>
      <c r="J55" s="15">
        <f t="shared" si="4"/>
        <v>4349</v>
      </c>
      <c r="K55" s="35">
        <f t="shared" si="10"/>
        <v>1419.3754166666668</v>
      </c>
      <c r="L55" s="15"/>
      <c r="M55" s="15"/>
      <c r="N55" s="15"/>
      <c r="O55" s="15"/>
      <c r="P55" s="15"/>
    </row>
    <row r="56" spans="1:16" x14ac:dyDescent="0.3">
      <c r="A56" s="15">
        <v>2023.3</v>
      </c>
      <c r="B56" s="33">
        <v>53448.4</v>
      </c>
      <c r="C56" s="15"/>
      <c r="D56" s="34">
        <v>1</v>
      </c>
      <c r="E56" s="34">
        <f t="shared" si="3"/>
        <v>56</v>
      </c>
      <c r="F56" s="15"/>
      <c r="G56" s="15">
        <f t="shared" si="0"/>
        <v>44413.588496303571</v>
      </c>
      <c r="H56" s="15">
        <f t="shared" si="1"/>
        <v>9034.81150369643</v>
      </c>
      <c r="I56" s="15">
        <f t="shared" si="2"/>
        <v>81627818.907325342</v>
      </c>
      <c r="J56" s="15">
        <f t="shared" si="4"/>
        <v>4942.5</v>
      </c>
      <c r="K56" s="35">
        <f t="shared" si="11"/>
        <v>2453.6704166666659</v>
      </c>
      <c r="L56" s="15"/>
      <c r="M56" s="15"/>
      <c r="N56" s="15"/>
      <c r="O56" s="15"/>
      <c r="P56" s="15"/>
    </row>
    <row r="57" spans="1:16" x14ac:dyDescent="0.3">
      <c r="A57" s="15">
        <v>2023.4</v>
      </c>
      <c r="B57" s="33">
        <v>50416.9</v>
      </c>
      <c r="C57" s="15"/>
      <c r="D57" s="34">
        <v>1</v>
      </c>
      <c r="E57" s="34">
        <f t="shared" si="3"/>
        <v>57</v>
      </c>
      <c r="F57" s="15"/>
      <c r="G57" s="15">
        <f t="shared" si="0"/>
        <v>44500.503153881262</v>
      </c>
      <c r="H57" s="15">
        <f t="shared" si="1"/>
        <v>5916.3968461187396</v>
      </c>
      <c r="I57" s="15">
        <f t="shared" si="2"/>
        <v>35003751.640763767</v>
      </c>
      <c r="J57" s="15">
        <f t="shared" si="4"/>
        <v>-3031.5</v>
      </c>
      <c r="K57" s="35">
        <f t="shared" si="12"/>
        <v>-1681.776249999999</v>
      </c>
      <c r="L57" s="15"/>
      <c r="M57" s="15"/>
      <c r="N57" s="15"/>
      <c r="O57" s="15"/>
      <c r="P57" s="15"/>
    </row>
    <row r="58" spans="1:16" x14ac:dyDescent="0.3">
      <c r="A58" s="15">
        <v>2024.1</v>
      </c>
      <c r="B58" s="33">
        <v>45905.4</v>
      </c>
      <c r="C58" s="15"/>
      <c r="D58" s="34">
        <v>1</v>
      </c>
      <c r="E58" s="34">
        <f t="shared" si="3"/>
        <v>58</v>
      </c>
      <c r="F58" s="15"/>
      <c r="G58" s="15">
        <f t="shared" si="0"/>
        <v>44587.399869532157</v>
      </c>
      <c r="H58" s="15">
        <f t="shared" si="1"/>
        <v>1318.0001304678444</v>
      </c>
      <c r="I58" s="15">
        <f t="shared" si="2"/>
        <v>1737124.343913255</v>
      </c>
      <c r="J58" s="15">
        <f t="shared" si="4"/>
        <v>-4511.5</v>
      </c>
      <c r="K58" s="35">
        <f t="shared" ref="K58" si="24">J58-$P$3</f>
        <v>-442.76958333333323</v>
      </c>
      <c r="L58" s="15"/>
      <c r="M58" s="15"/>
      <c r="N58" s="15"/>
      <c r="O58" s="15"/>
      <c r="P58" s="15"/>
    </row>
    <row r="59" spans="1:16" x14ac:dyDescent="0.3">
      <c r="A59" s="15">
        <v>2024.2</v>
      </c>
      <c r="B59" s="33">
        <v>51005</v>
      </c>
      <c r="C59" s="15"/>
      <c r="D59" s="34">
        <v>1</v>
      </c>
      <c r="E59" s="34">
        <f t="shared" si="3"/>
        <v>59</v>
      </c>
      <c r="F59" s="15"/>
      <c r="G59" s="15">
        <f t="shared" si="0"/>
        <v>44674.277914292608</v>
      </c>
      <c r="H59" s="15">
        <f t="shared" si="1"/>
        <v>6330.7220857073917</v>
      </c>
      <c r="I59" s="15">
        <f t="shared" si="2"/>
        <v>40078042.126463346</v>
      </c>
      <c r="J59" s="15">
        <f t="shared" si="4"/>
        <v>5099.5999999999985</v>
      </c>
      <c r="K59" s="35">
        <f t="shared" si="10"/>
        <v>2169.9754166666653</v>
      </c>
      <c r="L59" s="15"/>
      <c r="M59" s="15"/>
      <c r="N59" s="15"/>
      <c r="O59" s="15"/>
      <c r="P59" s="15"/>
    </row>
    <row r="60" spans="1:16" x14ac:dyDescent="0.3">
      <c r="A60" s="15">
        <v>2024.3</v>
      </c>
      <c r="B60" s="33">
        <v>56074</v>
      </c>
      <c r="C60" s="15"/>
      <c r="D60" s="34">
        <v>1</v>
      </c>
      <c r="E60" s="34">
        <f t="shared" si="3"/>
        <v>60</v>
      </c>
      <c r="F60" s="15"/>
      <c r="G60" s="15">
        <f t="shared" si="0"/>
        <v>44761.136559827886</v>
      </c>
      <c r="H60" s="15">
        <f t="shared" si="1"/>
        <v>11312.863440172114</v>
      </c>
      <c r="I60" s="15">
        <f t="shared" si="2"/>
        <v>127980879.21598284</v>
      </c>
      <c r="J60" s="15">
        <f t="shared" si="4"/>
        <v>5069</v>
      </c>
      <c r="K60" s="35">
        <f t="shared" si="11"/>
        <v>2580.1704166666659</v>
      </c>
      <c r="L60" s="15"/>
      <c r="M60" s="15"/>
      <c r="N60" s="15"/>
      <c r="O60" s="15"/>
      <c r="P60" s="15"/>
    </row>
    <row r="61" spans="1:16" x14ac:dyDescent="0.3">
      <c r="A61" s="15">
        <v>2024.4</v>
      </c>
      <c r="B61" s="33">
        <v>52936</v>
      </c>
      <c r="C61" s="15"/>
      <c r="D61" s="34">
        <v>1</v>
      </c>
      <c r="E61" s="34">
        <f t="shared" si="3"/>
        <v>61</v>
      </c>
      <c r="F61" s="15"/>
      <c r="G61" s="15">
        <f t="shared" si="0"/>
        <v>44847.975078456438</v>
      </c>
      <c r="H61" s="15">
        <f t="shared" si="1"/>
        <v>8088.0249215435615</v>
      </c>
      <c r="I61" s="15">
        <f t="shared" si="2"/>
        <v>65416147.131509736</v>
      </c>
      <c r="J61" s="15">
        <f t="shared" si="4"/>
        <v>-3138</v>
      </c>
      <c r="K61" s="35">
        <f t="shared" si="12"/>
        <v>-1788.276249999999</v>
      </c>
      <c r="L61" s="15"/>
      <c r="M61" s="15"/>
      <c r="N61" s="15"/>
      <c r="O61" s="15"/>
      <c r="P61" s="15"/>
    </row>
    <row r="62" spans="1:16" x14ac:dyDescent="0.3">
      <c r="A62" s="15">
        <v>2025.1</v>
      </c>
      <c r="B62" s="33">
        <v>47907.8</v>
      </c>
      <c r="C62" s="15"/>
      <c r="D62" s="34">
        <v>1</v>
      </c>
      <c r="E62" s="34">
        <f t="shared" si="3"/>
        <v>62</v>
      </c>
      <c r="F62" s="15"/>
      <c r="G62" s="15">
        <f t="shared" si="0"/>
        <v>44934.792743174236</v>
      </c>
      <c r="H62" s="15">
        <f t="shared" si="1"/>
        <v>2973.0072568257674</v>
      </c>
      <c r="I62" s="15">
        <f t="shared" si="2"/>
        <v>8838772.1491386741</v>
      </c>
      <c r="J62" s="15">
        <f t="shared" si="4"/>
        <v>-5028.1999999999971</v>
      </c>
      <c r="K62" s="35">
        <f t="shared" ref="K62" si="25">J62-$P$3</f>
        <v>-959.46958333333032</v>
      </c>
      <c r="L62" s="15"/>
      <c r="M62" s="15"/>
      <c r="N62" s="15"/>
      <c r="O62" s="15"/>
      <c r="P62" s="15"/>
    </row>
    <row r="63" spans="1:16" x14ac:dyDescent="0.3">
      <c r="A63" s="15">
        <v>2025.2</v>
      </c>
      <c r="B63" s="33">
        <v>53716</v>
      </c>
      <c r="C63" s="15"/>
      <c r="D63" s="34">
        <v>1</v>
      </c>
      <c r="E63" s="34">
        <f t="shared" si="3"/>
        <v>63</v>
      </c>
      <c r="F63" s="15"/>
      <c r="G63" s="15">
        <f t="shared" si="0"/>
        <v>45021.588827678897</v>
      </c>
      <c r="H63" s="15">
        <f t="shared" si="1"/>
        <v>8694.4111723211026</v>
      </c>
      <c r="I63" s="15">
        <f t="shared" si="2"/>
        <v>75592785.633382007</v>
      </c>
      <c r="J63" s="15">
        <f t="shared" si="4"/>
        <v>5808.1999999999971</v>
      </c>
      <c r="K63" s="35">
        <f t="shared" si="10"/>
        <v>2878.5754166666638</v>
      </c>
      <c r="L63" s="15"/>
      <c r="M63" s="15"/>
      <c r="N63" s="15"/>
      <c r="O63" s="15"/>
      <c r="P63" s="15"/>
    </row>
    <row r="64" spans="1:16" x14ac:dyDescent="0.3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</row>
    <row r="65" spans="1:16" x14ac:dyDescent="0.3">
      <c r="A65" s="15"/>
      <c r="B65" s="37">
        <f>AVERAGE(B2:B63)</f>
        <v>42373.20161290322</v>
      </c>
      <c r="C65" s="15"/>
      <c r="D65" s="15"/>
      <c r="E65" s="15"/>
      <c r="F65" s="15"/>
      <c r="G65" s="15"/>
      <c r="H65" s="15" t="s">
        <v>53</v>
      </c>
      <c r="I65" s="12">
        <f>SUM(I2:I63)</f>
        <v>1577672479.3056571</v>
      </c>
      <c r="J65" s="15"/>
      <c r="K65" s="15"/>
      <c r="L65" s="15"/>
      <c r="M65" s="15"/>
      <c r="N65" s="15"/>
      <c r="O65" s="15"/>
      <c r="P65" s="15"/>
    </row>
    <row r="66" spans="1:16" x14ac:dyDescent="0.3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</row>
    <row r="67" spans="1:16" x14ac:dyDescent="0.3">
      <c r="A67" s="15"/>
      <c r="B67" s="15"/>
      <c r="C67" s="15"/>
      <c r="D67" s="15"/>
      <c r="E67" s="15"/>
      <c r="F67" s="15"/>
      <c r="G67" s="15"/>
      <c r="H67" s="15" t="s">
        <v>54</v>
      </c>
      <c r="I67" s="7">
        <f>I65/(62-3)</f>
        <v>26740211.513655204</v>
      </c>
      <c r="J67" s="15"/>
      <c r="K67" s="15"/>
      <c r="L67" s="15"/>
      <c r="M67" s="15"/>
      <c r="N67" s="15"/>
      <c r="O67" s="15"/>
      <c r="P67" s="15"/>
    </row>
    <row r="68" spans="1:16" x14ac:dyDescent="0.3">
      <c r="A68" s="15" t="s">
        <v>61</v>
      </c>
      <c r="B68" s="15">
        <f>62*0.25</f>
        <v>15.5</v>
      </c>
      <c r="C68" s="15">
        <v>16</v>
      </c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</row>
    <row r="69" spans="1:16" x14ac:dyDescent="0.3">
      <c r="A69" s="15" t="s">
        <v>62</v>
      </c>
      <c r="B69" s="15">
        <f>62*0.75</f>
        <v>46.5</v>
      </c>
      <c r="C69" s="15">
        <v>47</v>
      </c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</row>
    <row r="70" spans="1:16" x14ac:dyDescent="0.3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</row>
    <row r="71" spans="1:16" x14ac:dyDescent="0.3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</row>
    <row r="72" spans="1:16" x14ac:dyDescent="0.3">
      <c r="A72" s="15"/>
      <c r="B72" s="15" t="s">
        <v>63</v>
      </c>
      <c r="C72" s="35">
        <f>F8*B65*(1-B65/F6)</f>
        <v>87.125402299536859</v>
      </c>
      <c r="D72" s="15" t="s">
        <v>98</v>
      </c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</row>
    <row r="73" spans="1:16" x14ac:dyDescent="0.3">
      <c r="A73" s="15"/>
      <c r="B73" s="15" t="s">
        <v>64</v>
      </c>
      <c r="C73" s="39">
        <f>C72/B65</f>
        <v>2.0561439538004131E-3</v>
      </c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</row>
    <row r="74" spans="1:16" x14ac:dyDescent="0.3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</row>
    <row r="75" spans="1:16" x14ac:dyDescent="0.3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</row>
    <row r="76" spans="1:16" x14ac:dyDescent="0.3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</row>
    <row r="77" spans="1:16" x14ac:dyDescent="0.3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</row>
    <row r="78" spans="1:16" x14ac:dyDescent="0.3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</row>
    <row r="79" spans="1:16" x14ac:dyDescent="0.3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</row>
    <row r="80" spans="1:16" x14ac:dyDescent="0.3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</row>
    <row r="81" spans="1:16" x14ac:dyDescent="0.3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</row>
    <row r="82" spans="1:16" x14ac:dyDescent="0.3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</row>
    <row r="83" spans="1:16" x14ac:dyDescent="0.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</row>
    <row r="84" spans="1:16" x14ac:dyDescent="0.3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</row>
    <row r="85" spans="1:16" x14ac:dyDescent="0.3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</row>
    <row r="86" spans="1:16" x14ac:dyDescent="0.3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</row>
    <row r="87" spans="1:16" x14ac:dyDescent="0.3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</row>
    <row r="88" spans="1:16" x14ac:dyDescent="0.3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</row>
    <row r="89" spans="1:16" x14ac:dyDescent="0.3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</row>
    <row r="90" spans="1:16" x14ac:dyDescent="0.3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</row>
    <row r="91" spans="1:16" x14ac:dyDescent="0.3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</row>
    <row r="92" spans="1:16" x14ac:dyDescent="0.3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</row>
    <row r="93" spans="1:16" x14ac:dyDescent="0.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</row>
    <row r="94" spans="1:16" x14ac:dyDescent="0.3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</row>
    <row r="95" spans="1:16" x14ac:dyDescent="0.3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</row>
    <row r="96" spans="1:16" x14ac:dyDescent="0.3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</row>
    <row r="97" spans="1:16" x14ac:dyDescent="0.3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</row>
    <row r="98" spans="1:16" x14ac:dyDescent="0.3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</row>
    <row r="99" spans="1:16" x14ac:dyDescent="0.3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</row>
    <row r="100" spans="1:16" x14ac:dyDescent="0.3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</row>
    <row r="101" spans="1:16" x14ac:dyDescent="0.3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</row>
    <row r="102" spans="1:16" x14ac:dyDescent="0.3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</row>
    <row r="103" spans="1:16" x14ac:dyDescent="0.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</row>
    <row r="104" spans="1:16" x14ac:dyDescent="0.3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</row>
    <row r="105" spans="1:16" x14ac:dyDescent="0.3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</row>
    <row r="106" spans="1:16" x14ac:dyDescent="0.3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</row>
    <row r="107" spans="1:16" x14ac:dyDescent="0.3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</row>
    <row r="108" spans="1:16" x14ac:dyDescent="0.3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</row>
    <row r="109" spans="1:16" x14ac:dyDescent="0.3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</row>
    <row r="110" spans="1:16" x14ac:dyDescent="0.3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</row>
    <row r="111" spans="1:16" x14ac:dyDescent="0.3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</row>
    <row r="112" spans="1:16" x14ac:dyDescent="0.3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</row>
    <row r="113" spans="1:16" x14ac:dyDescent="0.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</row>
    <row r="114" spans="1:16" x14ac:dyDescent="0.3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</row>
    <row r="115" spans="1:16" x14ac:dyDescent="0.3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</row>
    <row r="116" spans="1:16" x14ac:dyDescent="0.3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</row>
    <row r="117" spans="1:16" x14ac:dyDescent="0.3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</row>
    <row r="118" spans="1:16" x14ac:dyDescent="0.3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</row>
    <row r="119" spans="1:16" x14ac:dyDescent="0.3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</row>
    <row r="120" spans="1:16" x14ac:dyDescent="0.3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</row>
    <row r="121" spans="1:16" x14ac:dyDescent="0.3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</row>
    <row r="122" spans="1:16" x14ac:dyDescent="0.3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</row>
    <row r="123" spans="1:16" x14ac:dyDescent="0.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</row>
    <row r="124" spans="1:16" x14ac:dyDescent="0.3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</row>
    <row r="125" spans="1:16" x14ac:dyDescent="0.3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</row>
    <row r="126" spans="1:16" x14ac:dyDescent="0.3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</row>
    <row r="127" spans="1:16" x14ac:dyDescent="0.3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</row>
    <row r="128" spans="1:16" x14ac:dyDescent="0.3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</row>
    <row r="129" spans="1:16" x14ac:dyDescent="0.3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</row>
    <row r="130" spans="1:16" x14ac:dyDescent="0.3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</row>
    <row r="131" spans="1:16" x14ac:dyDescent="0.3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</row>
    <row r="132" spans="1:16" x14ac:dyDescent="0.3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</row>
    <row r="133" spans="1:16" x14ac:dyDescent="0.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</row>
    <row r="134" spans="1:16" x14ac:dyDescent="0.3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</row>
    <row r="135" spans="1:16" x14ac:dyDescent="0.3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</row>
    <row r="136" spans="1:16" x14ac:dyDescent="0.3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</row>
    <row r="137" spans="1:16" x14ac:dyDescent="0.3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</row>
    <row r="138" spans="1:16" x14ac:dyDescent="0.3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</row>
    <row r="139" spans="1:16" x14ac:dyDescent="0.3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</row>
    <row r="140" spans="1:16" x14ac:dyDescent="0.3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</row>
    <row r="141" spans="1:16" x14ac:dyDescent="0.3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</row>
    <row r="142" spans="1:16" x14ac:dyDescent="0.3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</row>
    <row r="143" spans="1:16" x14ac:dyDescent="0.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</row>
    <row r="144" spans="1:16" x14ac:dyDescent="0.3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</row>
    <row r="145" spans="1:16" x14ac:dyDescent="0.3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</row>
    <row r="146" spans="1:16" x14ac:dyDescent="0.3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</row>
    <row r="147" spans="1:16" x14ac:dyDescent="0.3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</row>
    <row r="148" spans="1:16" x14ac:dyDescent="0.3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</row>
    <row r="149" spans="1:16" x14ac:dyDescent="0.3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</row>
    <row r="150" spans="1:16" x14ac:dyDescent="0.3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</row>
    <row r="151" spans="1:16" x14ac:dyDescent="0.3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</row>
    <row r="152" spans="1:16" x14ac:dyDescent="0.3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</row>
    <row r="153" spans="1:16" x14ac:dyDescent="0.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</row>
    <row r="154" spans="1:16" x14ac:dyDescent="0.3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</row>
    <row r="155" spans="1:16" x14ac:dyDescent="0.3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</row>
    <row r="156" spans="1:16" x14ac:dyDescent="0.3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</row>
    <row r="157" spans="1:16" x14ac:dyDescent="0.3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</row>
    <row r="158" spans="1:16" x14ac:dyDescent="0.3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</row>
    <row r="159" spans="1:16" x14ac:dyDescent="0.3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</row>
    <row r="160" spans="1:16" x14ac:dyDescent="0.3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</row>
    <row r="161" spans="1:16" x14ac:dyDescent="0.3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</row>
  </sheetData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5EDA4-8D45-479C-9CFE-88556DEDA72C}">
  <dimension ref="A1:BM95"/>
  <sheetViews>
    <sheetView zoomScaleNormal="100" workbookViewId="0">
      <selection activeCell="B65" sqref="B65"/>
    </sheetView>
  </sheetViews>
  <sheetFormatPr defaultRowHeight="14.4" x14ac:dyDescent="0.3"/>
  <cols>
    <col min="1" max="1" width="7" bestFit="1" customWidth="1"/>
    <col min="2" max="2" width="9" bestFit="1" customWidth="1"/>
    <col min="3" max="3" width="6.5546875" bestFit="1" customWidth="1"/>
    <col min="4" max="4" width="13.33203125" customWidth="1"/>
    <col min="5" max="5" width="16" customWidth="1"/>
    <col min="6" max="6" width="14.109375" customWidth="1"/>
    <col min="7" max="7" width="12.6640625" bestFit="1" customWidth="1"/>
    <col min="8" max="8" width="23.77734375" customWidth="1"/>
    <col min="9" max="9" width="15.88671875" customWidth="1"/>
    <col min="10" max="10" width="16.88671875" customWidth="1"/>
    <col min="11" max="11" width="14.21875" bestFit="1" customWidth="1"/>
    <col min="12" max="12" width="5.6640625" customWidth="1"/>
    <col min="13" max="13" width="6.21875" customWidth="1"/>
    <col min="14" max="14" width="6.77734375" customWidth="1"/>
    <col min="15" max="15" width="12.6640625" bestFit="1" customWidth="1"/>
    <col min="16" max="16" width="16.33203125" customWidth="1"/>
    <col min="17" max="17" width="8.33203125" customWidth="1"/>
    <col min="18" max="36" width="3" bestFit="1" customWidth="1"/>
    <col min="37" max="37" width="3.33203125" customWidth="1"/>
    <col min="38" max="65" width="3" bestFit="1" customWidth="1"/>
  </cols>
  <sheetData>
    <row r="1" spans="1:16" x14ac:dyDescent="0.3">
      <c r="A1" t="s">
        <v>0</v>
      </c>
      <c r="B1" t="s">
        <v>1</v>
      </c>
      <c r="E1" t="s">
        <v>50</v>
      </c>
      <c r="F1" t="s">
        <v>13</v>
      </c>
      <c r="G1" t="s">
        <v>14</v>
      </c>
      <c r="H1" t="s">
        <v>15</v>
      </c>
      <c r="J1" t="s">
        <v>2</v>
      </c>
      <c r="K1" t="s">
        <v>3</v>
      </c>
      <c r="O1" t="s">
        <v>4</v>
      </c>
    </row>
    <row r="2" spans="1:16" x14ac:dyDescent="0.3">
      <c r="A2">
        <v>2010.1</v>
      </c>
      <c r="B2" s="6">
        <v>48489.7</v>
      </c>
      <c r="C2" s="1"/>
      <c r="D2" s="2">
        <v>1</v>
      </c>
      <c r="E2" s="2">
        <v>2</v>
      </c>
      <c r="F2" s="1">
        <f>EXP($D$80)*E2^$D$81</f>
        <v>42369.871296640609</v>
      </c>
      <c r="G2" s="1">
        <f t="shared" ref="G2:G63" si="0">B2-F2</f>
        <v>6119.8287033593879</v>
      </c>
      <c r="H2" s="1">
        <f t="shared" ref="H2:H63" si="1">G2^2</f>
        <v>37452303.358461447</v>
      </c>
      <c r="I2" s="1"/>
      <c r="O2" t="s">
        <v>5</v>
      </c>
      <c r="P2" t="s">
        <v>6</v>
      </c>
    </row>
    <row r="3" spans="1:16" x14ac:dyDescent="0.3">
      <c r="A3">
        <v>2010.2</v>
      </c>
      <c r="B3" s="6">
        <v>49856.6</v>
      </c>
      <c r="C3" s="1"/>
      <c r="D3" s="2">
        <v>1</v>
      </c>
      <c r="E3" s="2">
        <v>3</v>
      </c>
      <c r="F3" s="1">
        <f t="shared" ref="F3:F63" si="2">EXP($D$80)*E3^$D$81</f>
        <v>42320.416326499733</v>
      </c>
      <c r="G3" s="1">
        <f t="shared" si="0"/>
        <v>7536.1836735002653</v>
      </c>
      <c r="H3" s="1">
        <f t="shared" si="1"/>
        <v>56794064.360731952</v>
      </c>
      <c r="I3" s="1"/>
      <c r="J3">
        <f t="shared" ref="J3:J63" si="3">B3-B2</f>
        <v>1366.9000000000015</v>
      </c>
      <c r="K3">
        <f>J3-$P$4</f>
        <v>-1539.2152083333322</v>
      </c>
      <c r="N3" t="s">
        <v>7</v>
      </c>
      <c r="O3">
        <f>AVERAGE(J6,J10,,J14,J18,J22,J26,J30,J34,J38,J42,J46,J50,J54,J58,J62)</f>
        <v>-3779.1374999999998</v>
      </c>
      <c r="P3">
        <f>O3-$O$8</f>
        <v>-3840.2972916666668</v>
      </c>
    </row>
    <row r="4" spans="1:16" x14ac:dyDescent="0.3">
      <c r="A4">
        <v>2010.3</v>
      </c>
      <c r="B4" s="6">
        <v>48755.4</v>
      </c>
      <c r="C4" s="1"/>
      <c r="D4" s="2">
        <v>1</v>
      </c>
      <c r="E4" s="2">
        <v>4</v>
      </c>
      <c r="F4" s="1">
        <f t="shared" si="2"/>
        <v>42285.362478466035</v>
      </c>
      <c r="G4" s="1">
        <f t="shared" si="0"/>
        <v>6470.0375215339664</v>
      </c>
      <c r="H4" s="1">
        <f t="shared" si="1"/>
        <v>41861385.530057393</v>
      </c>
      <c r="I4" s="1"/>
      <c r="J4">
        <f t="shared" si="3"/>
        <v>-1101.1999999999971</v>
      </c>
      <c r="K4">
        <f>J4-$P$5</f>
        <v>-3408.6152083333309</v>
      </c>
      <c r="N4" t="s">
        <v>8</v>
      </c>
      <c r="O4">
        <f>AVERAGE(J3,J7,J11,J15,J19,J23,J27,J31,J35,J39,J43,J47,J51,J55,J59,J63)</f>
        <v>2967.2750000000001</v>
      </c>
      <c r="P4">
        <f t="shared" ref="P4:P6" si="4">O4-$O$8</f>
        <v>2906.1152083333336</v>
      </c>
    </row>
    <row r="5" spans="1:16" x14ac:dyDescent="0.3">
      <c r="A5">
        <v>2010.4</v>
      </c>
      <c r="B5" s="6">
        <v>50094</v>
      </c>
      <c r="C5" s="1"/>
      <c r="D5" s="2">
        <v>1</v>
      </c>
      <c r="E5" s="2">
        <v>5</v>
      </c>
      <c r="F5" s="1">
        <f t="shared" si="2"/>
        <v>42258.192597868954</v>
      </c>
      <c r="G5" s="1">
        <f t="shared" si="0"/>
        <v>7835.8074021310458</v>
      </c>
      <c r="H5" s="1">
        <f t="shared" si="1"/>
        <v>61399877.643291689</v>
      </c>
      <c r="I5" s="1"/>
      <c r="J5">
        <f t="shared" si="3"/>
        <v>1338.5999999999985</v>
      </c>
      <c r="K5">
        <f>J5-$P$6</f>
        <v>2711.8331249999992</v>
      </c>
      <c r="N5" t="s">
        <v>9</v>
      </c>
      <c r="O5">
        <f>AVERAGE(J4,J8,J12,,J16,J20,J24,J28,J32,J36,J40,J44,J48,J52,J56,J60)</f>
        <v>2368.5750000000007</v>
      </c>
      <c r="P5">
        <f t="shared" si="4"/>
        <v>2307.4152083333338</v>
      </c>
    </row>
    <row r="6" spans="1:16" x14ac:dyDescent="0.3">
      <c r="A6">
        <v>2011.1</v>
      </c>
      <c r="B6" s="6">
        <v>43083.6</v>
      </c>
      <c r="C6" s="1"/>
      <c r="D6" s="2">
        <v>1</v>
      </c>
      <c r="E6" s="2">
        <v>6</v>
      </c>
      <c r="F6" s="1">
        <f t="shared" si="2"/>
        <v>42236.006148725784</v>
      </c>
      <c r="G6" s="1">
        <f t="shared" si="0"/>
        <v>847.5938512742141</v>
      </c>
      <c r="H6" s="1">
        <f t="shared" si="1"/>
        <v>718415.3367178546</v>
      </c>
      <c r="I6" s="1"/>
      <c r="J6">
        <f t="shared" si="3"/>
        <v>-7010.4000000000015</v>
      </c>
      <c r="K6">
        <f>J6-$P$3</f>
        <v>-3170.1027083333347</v>
      </c>
      <c r="N6" t="s">
        <v>10</v>
      </c>
      <c r="O6">
        <f>AVERAGE(J5,J9,J13,J17,J21,J25,J29,J33,J37,J41,J45,J49,J53,J57,J61)</f>
        <v>-1312.0733333333342</v>
      </c>
      <c r="P6">
        <f t="shared" si="4"/>
        <v>-1373.2331250000009</v>
      </c>
    </row>
    <row r="7" spans="1:16" x14ac:dyDescent="0.3">
      <c r="A7">
        <v>2011.2</v>
      </c>
      <c r="B7" s="6">
        <v>45650.8</v>
      </c>
      <c r="C7" s="1"/>
      <c r="D7" s="2">
        <v>1</v>
      </c>
      <c r="E7" s="2">
        <v>7</v>
      </c>
      <c r="F7" s="1">
        <f t="shared" si="2"/>
        <v>42217.256861189177</v>
      </c>
      <c r="G7" s="1">
        <f t="shared" si="0"/>
        <v>3433.5431388108263</v>
      </c>
      <c r="H7" s="1">
        <f t="shared" si="1"/>
        <v>11789218.486074902</v>
      </c>
      <c r="I7" s="1"/>
      <c r="J7">
        <f t="shared" si="3"/>
        <v>2567.2000000000044</v>
      </c>
      <c r="K7">
        <f>J7-$P$4</f>
        <v>-338.91520833332925</v>
      </c>
    </row>
    <row r="8" spans="1:16" x14ac:dyDescent="0.3">
      <c r="A8">
        <v>2011.3</v>
      </c>
      <c r="B8" s="6">
        <v>45345</v>
      </c>
      <c r="C8" s="1"/>
      <c r="D8" s="2">
        <v>1</v>
      </c>
      <c r="E8" s="2">
        <v>8</v>
      </c>
      <c r="F8" s="1">
        <f t="shared" si="2"/>
        <v>42201.022217337559</v>
      </c>
      <c r="G8" s="1">
        <f t="shared" si="0"/>
        <v>3143.9777826624413</v>
      </c>
      <c r="H8" s="1">
        <f t="shared" si="1"/>
        <v>9884596.2978750411</v>
      </c>
      <c r="I8" s="1"/>
      <c r="J8">
        <f t="shared" si="3"/>
        <v>-305.80000000000291</v>
      </c>
      <c r="K8">
        <f>J8-$P$5</f>
        <v>-2613.2152083333367</v>
      </c>
      <c r="O8">
        <f>AVERAGE(O3:O6)</f>
        <v>61.159791666666706</v>
      </c>
      <c r="P8">
        <f>SUM(P3:P6)</f>
        <v>0</v>
      </c>
    </row>
    <row r="9" spans="1:16" x14ac:dyDescent="0.3">
      <c r="A9">
        <v>2011.4</v>
      </c>
      <c r="B9" s="6">
        <v>44267.9</v>
      </c>
      <c r="C9" s="1"/>
      <c r="D9" s="2">
        <v>1</v>
      </c>
      <c r="E9" s="2">
        <v>9</v>
      </c>
      <c r="F9" s="1">
        <f t="shared" si="2"/>
        <v>42186.707428691188</v>
      </c>
      <c r="G9" s="1">
        <f t="shared" si="0"/>
        <v>2081.1925713088131</v>
      </c>
      <c r="H9" s="1">
        <f t="shared" si="1"/>
        <v>4331362.5188709889</v>
      </c>
      <c r="I9" s="1"/>
      <c r="J9">
        <f t="shared" si="3"/>
        <v>-1077.0999999999985</v>
      </c>
      <c r="K9">
        <f>J9-$P$6</f>
        <v>296.13312500000234</v>
      </c>
    </row>
    <row r="10" spans="1:16" x14ac:dyDescent="0.3">
      <c r="A10">
        <v>2012.1</v>
      </c>
      <c r="B10" s="6">
        <v>39075.199999999997</v>
      </c>
      <c r="C10" s="1"/>
      <c r="D10" s="2">
        <v>1</v>
      </c>
      <c r="E10" s="2">
        <v>10</v>
      </c>
      <c r="F10" s="1">
        <f t="shared" si="2"/>
        <v>42173.906528420302</v>
      </c>
      <c r="G10" s="1">
        <f t="shared" si="0"/>
        <v>-3098.7065284203054</v>
      </c>
      <c r="H10" s="1">
        <f t="shared" si="1"/>
        <v>9601982.1492746212</v>
      </c>
      <c r="I10" s="1"/>
      <c r="J10">
        <f t="shared" si="3"/>
        <v>-5192.7000000000044</v>
      </c>
      <c r="K10">
        <f t="shared" ref="K10" si="5">J10-$P$3</f>
        <v>-1352.4027083333376</v>
      </c>
    </row>
    <row r="11" spans="1:16" x14ac:dyDescent="0.3">
      <c r="A11">
        <v>2012.2</v>
      </c>
      <c r="B11" s="6">
        <v>41223.800000000003</v>
      </c>
      <c r="C11" s="1"/>
      <c r="D11" s="2">
        <v>1</v>
      </c>
      <c r="E11" s="2">
        <v>11</v>
      </c>
      <c r="F11" s="1">
        <f t="shared" si="2"/>
        <v>42162.330051735204</v>
      </c>
      <c r="G11" s="1">
        <f t="shared" si="0"/>
        <v>-938.53005173520069</v>
      </c>
      <c r="H11" s="1">
        <f t="shared" si="1"/>
        <v>880838.65801007848</v>
      </c>
      <c r="I11" s="1"/>
      <c r="J11">
        <f t="shared" si="3"/>
        <v>2148.6000000000058</v>
      </c>
      <c r="K11">
        <f t="shared" ref="K11" si="6">J11-$P$4</f>
        <v>-757.51520833332779</v>
      </c>
    </row>
    <row r="12" spans="1:16" x14ac:dyDescent="0.3">
      <c r="A12">
        <v>2012.3</v>
      </c>
      <c r="B12" s="6">
        <v>41766.800000000003</v>
      </c>
      <c r="C12" s="1"/>
      <c r="D12" s="2">
        <v>1</v>
      </c>
      <c r="E12" s="2">
        <v>12</v>
      </c>
      <c r="F12" s="1">
        <f t="shared" si="2"/>
        <v>42151.764331254752</v>
      </c>
      <c r="G12" s="1">
        <f t="shared" si="0"/>
        <v>-384.96433125474869</v>
      </c>
      <c r="H12" s="1">
        <f t="shared" si="1"/>
        <v>148197.53633841587</v>
      </c>
      <c r="I12" s="1"/>
      <c r="J12">
        <f t="shared" si="3"/>
        <v>543</v>
      </c>
      <c r="K12">
        <f t="shared" ref="K12" si="7">J12-$P$5</f>
        <v>-1764.4152083333338</v>
      </c>
    </row>
    <row r="13" spans="1:16" x14ac:dyDescent="0.3">
      <c r="A13">
        <v>2012.4</v>
      </c>
      <c r="B13" s="6">
        <v>41700.400000000001</v>
      </c>
      <c r="C13" s="1"/>
      <c r="D13" s="2">
        <v>1</v>
      </c>
      <c r="E13" s="2">
        <v>13</v>
      </c>
      <c r="F13" s="1">
        <f t="shared" si="2"/>
        <v>42142.047148755999</v>
      </c>
      <c r="G13" s="1">
        <f t="shared" si="0"/>
        <v>-441.64714875599748</v>
      </c>
      <c r="H13" s="1">
        <f t="shared" si="1"/>
        <v>195052.20400430216</v>
      </c>
      <c r="I13" s="1"/>
      <c r="J13">
        <f t="shared" si="3"/>
        <v>-66.400000000001455</v>
      </c>
      <c r="K13">
        <f t="shared" ref="K13" si="8">J13-$P$6</f>
        <v>1306.8331249999994</v>
      </c>
    </row>
    <row r="14" spans="1:16" x14ac:dyDescent="0.3">
      <c r="A14">
        <v>2013.1</v>
      </c>
      <c r="B14" s="6">
        <v>36810.699999999997</v>
      </c>
      <c r="C14" s="1"/>
      <c r="D14" s="2">
        <v>1</v>
      </c>
      <c r="E14" s="2">
        <v>14</v>
      </c>
      <c r="F14" s="1">
        <f t="shared" si="2"/>
        <v>42133.052440105785</v>
      </c>
      <c r="G14" s="1">
        <f t="shared" si="0"/>
        <v>-5322.3524401057875</v>
      </c>
      <c r="H14" s="1">
        <f t="shared" si="1"/>
        <v>28327435.49670003</v>
      </c>
      <c r="I14" s="1"/>
      <c r="J14">
        <f t="shared" si="3"/>
        <v>-4889.7000000000044</v>
      </c>
      <c r="K14">
        <f t="shared" ref="K14" si="9">J14-$P$3</f>
        <v>-1049.4027083333376</v>
      </c>
    </row>
    <row r="15" spans="1:16" x14ac:dyDescent="0.3">
      <c r="A15">
        <v>2013.2</v>
      </c>
      <c r="B15" s="6">
        <v>39772.1</v>
      </c>
      <c r="C15" s="1"/>
      <c r="D15" s="2">
        <v>1</v>
      </c>
      <c r="E15" s="2">
        <v>15</v>
      </c>
      <c r="F15" s="1">
        <f t="shared" si="2"/>
        <v>42124.680292317651</v>
      </c>
      <c r="G15" s="1">
        <f t="shared" si="0"/>
        <v>-2352.5802923176525</v>
      </c>
      <c r="H15" s="1">
        <f t="shared" si="1"/>
        <v>5534634.031801411</v>
      </c>
      <c r="I15" s="1"/>
      <c r="J15">
        <f t="shared" si="3"/>
        <v>2961.4000000000015</v>
      </c>
      <c r="K15">
        <f t="shared" ref="K15" si="10">J15-$P$4</f>
        <v>55.284791666667843</v>
      </c>
    </row>
    <row r="16" spans="1:16" x14ac:dyDescent="0.3">
      <c r="A16">
        <v>2013.3</v>
      </c>
      <c r="B16" s="6">
        <v>40769.199999999997</v>
      </c>
      <c r="C16" s="1"/>
      <c r="D16" s="2">
        <v>1</v>
      </c>
      <c r="E16" s="2">
        <v>16</v>
      </c>
      <c r="F16" s="1">
        <f t="shared" si="2"/>
        <v>42116.850177059765</v>
      </c>
      <c r="G16" s="1">
        <f t="shared" si="0"/>
        <v>-1347.6501770597679</v>
      </c>
      <c r="H16" s="1">
        <f t="shared" si="1"/>
        <v>1816160.9997292238</v>
      </c>
      <c r="I16" s="1"/>
      <c r="J16">
        <f t="shared" si="3"/>
        <v>997.09999999999854</v>
      </c>
      <c r="K16">
        <f t="shared" ref="K16" si="11">J16-$P$5</f>
        <v>-1310.3152083333352</v>
      </c>
    </row>
    <row r="17" spans="1:11" x14ac:dyDescent="0.3">
      <c r="A17">
        <v>2013.4</v>
      </c>
      <c r="B17" s="6">
        <v>40443.199999999997</v>
      </c>
      <c r="C17" s="1"/>
      <c r="D17" s="2">
        <v>1</v>
      </c>
      <c r="E17" s="2">
        <v>17</v>
      </c>
      <c r="F17" s="1">
        <f t="shared" si="2"/>
        <v>42109.496240115812</v>
      </c>
      <c r="G17" s="1">
        <f t="shared" si="0"/>
        <v>-1666.2962401158147</v>
      </c>
      <c r="H17" s="1">
        <f t="shared" si="1"/>
        <v>2776543.1598241008</v>
      </c>
      <c r="I17" s="1"/>
      <c r="J17">
        <f t="shared" si="3"/>
        <v>-326</v>
      </c>
      <c r="K17">
        <f t="shared" ref="K17" si="12">J17-$P$6</f>
        <v>1047.2331250000009</v>
      </c>
    </row>
    <row r="18" spans="1:11" x14ac:dyDescent="0.3">
      <c r="A18">
        <v>2014.1</v>
      </c>
      <c r="B18" s="6">
        <v>36236.6</v>
      </c>
      <c r="C18" s="1"/>
      <c r="D18" s="2">
        <v>1</v>
      </c>
      <c r="E18" s="2">
        <v>18</v>
      </c>
      <c r="F18" s="1">
        <f t="shared" si="2"/>
        <v>42102.563939972177</v>
      </c>
      <c r="G18" s="1">
        <f t="shared" si="0"/>
        <v>-5865.9639399721782</v>
      </c>
      <c r="H18" s="1">
        <f t="shared" si="1"/>
        <v>34409532.94505392</v>
      </c>
      <c r="I18" s="1"/>
      <c r="J18">
        <f t="shared" si="3"/>
        <v>-4206.5999999999985</v>
      </c>
      <c r="K18">
        <f t="shared" ref="K18" si="13">J18-$P$3</f>
        <v>-366.30270833333179</v>
      </c>
    </row>
    <row r="19" spans="1:11" x14ac:dyDescent="0.3">
      <c r="A19">
        <v>2014.2</v>
      </c>
      <c r="B19" s="6">
        <v>38745.9</v>
      </c>
      <c r="C19" s="1"/>
      <c r="D19" s="2">
        <v>1</v>
      </c>
      <c r="E19" s="2">
        <v>19</v>
      </c>
      <c r="F19" s="1">
        <f t="shared" si="2"/>
        <v>42096.007596897354</v>
      </c>
      <c r="G19" s="1">
        <f t="shared" si="0"/>
        <v>-3350.1075968973528</v>
      </c>
      <c r="H19" s="1">
        <f t="shared" si="1"/>
        <v>11223220.910789356</v>
      </c>
      <c r="I19" s="1"/>
      <c r="J19">
        <f t="shared" si="3"/>
        <v>2509.3000000000029</v>
      </c>
      <c r="K19">
        <f t="shared" ref="K19" si="14">J19-$P$4</f>
        <v>-396.8152083333307</v>
      </c>
    </row>
    <row r="20" spans="1:11" x14ac:dyDescent="0.3">
      <c r="A20">
        <v>2014.3</v>
      </c>
      <c r="B20" s="6">
        <v>40325.300000000003</v>
      </c>
      <c r="C20" s="1"/>
      <c r="D20" s="2">
        <v>1</v>
      </c>
      <c r="E20" s="2">
        <v>20</v>
      </c>
      <c r="F20" s="1">
        <f t="shared" si="2"/>
        <v>42089.788571734309</v>
      </c>
      <c r="G20" s="1">
        <f t="shared" si="0"/>
        <v>-1764.4885717343059</v>
      </c>
      <c r="H20" s="1">
        <f t="shared" si="1"/>
        <v>3113419.9197809706</v>
      </c>
      <c r="I20" s="1"/>
      <c r="J20">
        <f t="shared" si="3"/>
        <v>1579.4000000000015</v>
      </c>
      <c r="K20">
        <f t="shared" ref="K20" si="15">J20-$P$5</f>
        <v>-728.01520833333234</v>
      </c>
    </row>
    <row r="21" spans="1:11" x14ac:dyDescent="0.3">
      <c r="A21">
        <v>2014.4</v>
      </c>
      <c r="B21" s="6">
        <v>40047.5</v>
      </c>
      <c r="C21" s="1"/>
      <c r="D21" s="2">
        <v>1</v>
      </c>
      <c r="E21" s="2">
        <v>21</v>
      </c>
      <c r="F21" s="1">
        <f t="shared" si="2"/>
        <v>42083.873889720751</v>
      </c>
      <c r="G21" s="1">
        <f t="shared" si="0"/>
        <v>-2036.3738897207513</v>
      </c>
      <c r="H21" s="1">
        <f t="shared" si="1"/>
        <v>4146818.6187364226</v>
      </c>
      <c r="I21" s="1"/>
      <c r="J21">
        <f t="shared" si="3"/>
        <v>-277.80000000000291</v>
      </c>
      <c r="K21">
        <f t="shared" ref="K21" si="16">J21-$P$6</f>
        <v>1095.433124999998</v>
      </c>
    </row>
    <row r="22" spans="1:11" x14ac:dyDescent="0.3">
      <c r="A22">
        <v>2015.1</v>
      </c>
      <c r="B22" s="6">
        <v>36268.1</v>
      </c>
      <c r="C22" s="1"/>
      <c r="D22" s="2">
        <v>1</v>
      </c>
      <c r="E22" s="2">
        <v>22</v>
      </c>
      <c r="F22" s="1">
        <f t="shared" si="2"/>
        <v>42078.23518490843</v>
      </c>
      <c r="G22" s="1">
        <f t="shared" si="0"/>
        <v>-5810.1351849084313</v>
      </c>
      <c r="H22" s="1">
        <f t="shared" si="1"/>
        <v>33757670.866910927</v>
      </c>
      <c r="I22" s="1"/>
      <c r="J22">
        <f t="shared" si="3"/>
        <v>-3779.4000000000015</v>
      </c>
      <c r="K22">
        <f t="shared" ref="K22" si="17">J22-$P$3</f>
        <v>60.897291666665296</v>
      </c>
    </row>
    <row r="23" spans="1:11" x14ac:dyDescent="0.3">
      <c r="A23">
        <v>2015.2</v>
      </c>
      <c r="B23" s="6">
        <v>38729.1</v>
      </c>
      <c r="C23" s="1"/>
      <c r="D23" s="2">
        <v>1</v>
      </c>
      <c r="E23" s="2">
        <v>23</v>
      </c>
      <c r="F23" s="1">
        <f t="shared" si="2"/>
        <v>42072.847879538196</v>
      </c>
      <c r="G23" s="1">
        <f t="shared" si="0"/>
        <v>-3343.7478795381976</v>
      </c>
      <c r="H23" s="1">
        <f t="shared" si="1"/>
        <v>11180649.881916193</v>
      </c>
      <c r="I23" s="1"/>
      <c r="J23">
        <f t="shared" si="3"/>
        <v>2461</v>
      </c>
      <c r="K23">
        <f t="shared" ref="K23" si="18">J23-$P$4</f>
        <v>-445.11520833333361</v>
      </c>
    </row>
    <row r="24" spans="1:11" x14ac:dyDescent="0.3">
      <c r="A24">
        <v>2015.3</v>
      </c>
      <c r="B24" s="6">
        <v>39614</v>
      </c>
      <c r="C24" s="1"/>
      <c r="D24" s="2">
        <v>1</v>
      </c>
      <c r="E24" s="2">
        <v>24</v>
      </c>
      <c r="F24" s="1">
        <f t="shared" si="2"/>
        <v>42067.690538283627</v>
      </c>
      <c r="G24" s="1">
        <f t="shared" si="0"/>
        <v>-2453.6905382836267</v>
      </c>
      <c r="H24" s="1">
        <f t="shared" si="1"/>
        <v>6020597.2576625934</v>
      </c>
      <c r="I24" s="1"/>
      <c r="J24">
        <f t="shared" si="3"/>
        <v>884.90000000000146</v>
      </c>
      <c r="K24">
        <f t="shared" ref="K24" si="19">J24-$P$5</f>
        <v>-1422.5152083333323</v>
      </c>
    </row>
    <row r="25" spans="1:11" x14ac:dyDescent="0.3">
      <c r="A25">
        <v>2015.4</v>
      </c>
      <c r="B25" s="6">
        <v>40169.5</v>
      </c>
      <c r="C25" s="1"/>
      <c r="D25" s="2">
        <v>1</v>
      </c>
      <c r="E25" s="2">
        <v>25</v>
      </c>
      <c r="F25" s="1">
        <f t="shared" si="2"/>
        <v>42062.744354472779</v>
      </c>
      <c r="G25" s="1">
        <f t="shared" si="0"/>
        <v>-1893.2443544727794</v>
      </c>
      <c r="H25" s="1">
        <f t="shared" si="1"/>
        <v>3584374.1857430511</v>
      </c>
      <c r="I25" s="1"/>
      <c r="J25">
        <f t="shared" si="3"/>
        <v>555.5</v>
      </c>
      <c r="K25">
        <f t="shared" ref="K25" si="20">J25-$P$6</f>
        <v>1928.7331250000009</v>
      </c>
    </row>
    <row r="26" spans="1:11" x14ac:dyDescent="0.3">
      <c r="A26">
        <v>2016.1</v>
      </c>
      <c r="B26" s="6">
        <v>35233.800000000003</v>
      </c>
      <c r="C26" s="1"/>
      <c r="D26" s="2">
        <v>1</v>
      </c>
      <c r="E26" s="2">
        <v>26</v>
      </c>
      <c r="F26" s="1">
        <f t="shared" si="2"/>
        <v>42057.992737189241</v>
      </c>
      <c r="G26" s="1">
        <f t="shared" si="0"/>
        <v>-6824.192737189238</v>
      </c>
      <c r="H26" s="1">
        <f t="shared" si="1"/>
        <v>46569606.514306344</v>
      </c>
      <c r="I26" s="1"/>
      <c r="J26">
        <f t="shared" si="3"/>
        <v>-4935.6999999999971</v>
      </c>
      <c r="K26">
        <f t="shared" ref="K26" si="21">J26-$P$3</f>
        <v>-1095.4027083333303</v>
      </c>
    </row>
    <row r="27" spans="1:11" x14ac:dyDescent="0.3">
      <c r="A27">
        <v>2016.2</v>
      </c>
      <c r="B27" s="6">
        <v>37936</v>
      </c>
      <c r="C27" s="1"/>
      <c r="D27" s="2">
        <v>1</v>
      </c>
      <c r="E27" s="2">
        <v>27</v>
      </c>
      <c r="F27" s="1">
        <f t="shared" si="2"/>
        <v>42053.420976380716</v>
      </c>
      <c r="G27" s="1">
        <f t="shared" si="0"/>
        <v>-4117.4209763807157</v>
      </c>
      <c r="H27" s="1">
        <f t="shared" si="1"/>
        <v>16953155.496739928</v>
      </c>
      <c r="I27" s="1"/>
      <c r="J27">
        <f t="shared" si="3"/>
        <v>2702.1999999999971</v>
      </c>
      <c r="K27">
        <f t="shared" ref="K27" si="22">J27-$P$4</f>
        <v>-203.91520833333652</v>
      </c>
    </row>
    <row r="28" spans="1:11" x14ac:dyDescent="0.3">
      <c r="A28">
        <v>2016.3</v>
      </c>
      <c r="B28" s="6">
        <v>39732</v>
      </c>
      <c r="C28" s="1"/>
      <c r="D28" s="2">
        <v>1</v>
      </c>
      <c r="E28" s="2">
        <v>28</v>
      </c>
      <c r="F28" s="1">
        <f t="shared" si="2"/>
        <v>42049.01596893333</v>
      </c>
      <c r="G28" s="1">
        <f t="shared" si="0"/>
        <v>-2317.0159689333304</v>
      </c>
      <c r="H28" s="1">
        <f t="shared" si="1"/>
        <v>5368563.00029206</v>
      </c>
      <c r="I28" s="1"/>
      <c r="J28">
        <f t="shared" si="3"/>
        <v>1796</v>
      </c>
      <c r="K28">
        <f t="shared" ref="K28" si="23">J28-$P$5</f>
        <v>-511.41520833333379</v>
      </c>
    </row>
    <row r="29" spans="1:11" x14ac:dyDescent="0.3">
      <c r="A29">
        <v>2016.4</v>
      </c>
      <c r="B29" s="6">
        <v>39113.800000000003</v>
      </c>
      <c r="C29" s="1"/>
      <c r="D29" s="2">
        <v>1</v>
      </c>
      <c r="E29" s="2">
        <v>29</v>
      </c>
      <c r="F29" s="1">
        <f t="shared" si="2"/>
        <v>42044.765992860805</v>
      </c>
      <c r="G29" s="1">
        <f t="shared" si="0"/>
        <v>-2930.9659928608016</v>
      </c>
      <c r="H29" s="1">
        <f t="shared" si="1"/>
        <v>8590561.6513065044</v>
      </c>
      <c r="I29" s="1"/>
      <c r="J29">
        <f t="shared" si="3"/>
        <v>-618.19999999999709</v>
      </c>
      <c r="K29">
        <f t="shared" ref="K29" si="24">J29-$P$6</f>
        <v>755.03312500000379</v>
      </c>
    </row>
    <row r="30" spans="1:11" x14ac:dyDescent="0.3">
      <c r="A30">
        <v>2017.1</v>
      </c>
      <c r="B30" s="6">
        <v>35997.300000000003</v>
      </c>
      <c r="C30" s="1"/>
      <c r="D30" s="2">
        <v>1</v>
      </c>
      <c r="E30" s="2">
        <v>30</v>
      </c>
      <c r="F30" s="1">
        <f t="shared" si="2"/>
        <v>42040.660519810874</v>
      </c>
      <c r="G30" s="1">
        <f t="shared" si="0"/>
        <v>-6043.3605198108708</v>
      </c>
      <c r="H30" s="1">
        <f t="shared" si="1"/>
        <v>36522206.372408718</v>
      </c>
      <c r="I30" s="1"/>
      <c r="J30">
        <f t="shared" si="3"/>
        <v>-3116.5</v>
      </c>
      <c r="K30">
        <f t="shared" ref="K30" si="25">J30-$P$3</f>
        <v>723.79729166666675</v>
      </c>
    </row>
    <row r="31" spans="1:11" x14ac:dyDescent="0.3">
      <c r="A31">
        <v>2017.2</v>
      </c>
      <c r="B31" s="6">
        <v>38526.1</v>
      </c>
      <c r="C31" s="1"/>
      <c r="D31" s="2">
        <v>1</v>
      </c>
      <c r="E31" s="2">
        <v>31</v>
      </c>
      <c r="F31" s="1">
        <f t="shared" si="2"/>
        <v>42036.69005834272</v>
      </c>
      <c r="G31" s="1">
        <f t="shared" si="0"/>
        <v>-3510.590058342721</v>
      </c>
      <c r="H31" s="1">
        <f t="shared" si="1"/>
        <v>12324242.55773475</v>
      </c>
      <c r="I31" s="1"/>
      <c r="J31">
        <f t="shared" si="3"/>
        <v>2528.7999999999956</v>
      </c>
      <c r="K31">
        <f t="shared" ref="K31" si="26">J31-$P$4</f>
        <v>-377.31520833333798</v>
      </c>
    </row>
    <row r="32" spans="1:11" x14ac:dyDescent="0.3">
      <c r="A32">
        <v>2017.3</v>
      </c>
      <c r="B32" s="6">
        <v>41277.4</v>
      </c>
      <c r="C32" s="1"/>
      <c r="D32" s="2">
        <v>1</v>
      </c>
      <c r="E32" s="2">
        <v>32</v>
      </c>
      <c r="F32" s="1">
        <f t="shared" si="2"/>
        <v>42032.846022107762</v>
      </c>
      <c r="G32" s="1">
        <f t="shared" si="0"/>
        <v>-755.44602210776065</v>
      </c>
      <c r="H32" s="1">
        <f t="shared" si="1"/>
        <v>570698.69231843925</v>
      </c>
      <c r="I32" s="1"/>
      <c r="J32">
        <f t="shared" si="3"/>
        <v>2751.3000000000029</v>
      </c>
      <c r="K32">
        <f t="shared" ref="K32" si="27">J32-$P$5</f>
        <v>443.88479166666912</v>
      </c>
    </row>
    <row r="33" spans="1:11" x14ac:dyDescent="0.3">
      <c r="A33">
        <v>2017.4</v>
      </c>
      <c r="B33" s="6">
        <v>38981.5</v>
      </c>
      <c r="C33" s="1"/>
      <c r="D33" s="2">
        <v>1</v>
      </c>
      <c r="E33" s="2">
        <v>33</v>
      </c>
      <c r="F33" s="1">
        <f t="shared" si="2"/>
        <v>42029.120618331603</v>
      </c>
      <c r="G33" s="1">
        <f t="shared" si="0"/>
        <v>-3047.6206183316026</v>
      </c>
      <c r="H33" s="1">
        <f t="shared" si="1"/>
        <v>9287991.4332798999</v>
      </c>
      <c r="I33" s="1"/>
      <c r="J33">
        <f t="shared" si="3"/>
        <v>-2295.9000000000015</v>
      </c>
      <c r="K33">
        <f t="shared" ref="K33" si="28">J33-$P$6</f>
        <v>-922.66687500000057</v>
      </c>
    </row>
    <row r="34" spans="1:11" x14ac:dyDescent="0.3">
      <c r="A34">
        <v>2018.1</v>
      </c>
      <c r="B34" s="6">
        <v>36049</v>
      </c>
      <c r="C34" s="1"/>
      <c r="D34" s="2">
        <v>1</v>
      </c>
      <c r="E34" s="2">
        <v>34</v>
      </c>
      <c r="F34" s="1">
        <f t="shared" si="2"/>
        <v>42025.506752957263</v>
      </c>
      <c r="G34" s="1">
        <f t="shared" si="0"/>
        <v>-5976.5067529572625</v>
      </c>
      <c r="H34" s="1">
        <f t="shared" si="1"/>
        <v>35718632.968143761</v>
      </c>
      <c r="I34" s="1"/>
      <c r="J34">
        <f t="shared" si="3"/>
        <v>-2932.5</v>
      </c>
      <c r="K34">
        <f t="shared" ref="K34" si="29">J34-$P$3</f>
        <v>907.79729166666675</v>
      </c>
    </row>
    <row r="35" spans="1:11" x14ac:dyDescent="0.3">
      <c r="A35">
        <v>2018.2</v>
      </c>
      <c r="B35" s="6">
        <v>39184.9</v>
      </c>
      <c r="C35" s="1"/>
      <c r="D35" s="2">
        <v>1</v>
      </c>
      <c r="E35" s="2">
        <v>35</v>
      </c>
      <c r="F35" s="1">
        <f t="shared" si="2"/>
        <v>42021.99794954939</v>
      </c>
      <c r="G35" s="1">
        <f t="shared" si="0"/>
        <v>-2837.0979495493884</v>
      </c>
      <c r="H35" s="1">
        <f t="shared" si="1"/>
        <v>8049124.775337344</v>
      </c>
      <c r="I35" s="1"/>
      <c r="J35">
        <f t="shared" si="3"/>
        <v>3135.9000000000015</v>
      </c>
      <c r="K35">
        <f t="shared" ref="K35" si="30">J35-$P$4</f>
        <v>229.78479166666784</v>
      </c>
    </row>
    <row r="36" spans="1:11" x14ac:dyDescent="0.3">
      <c r="A36">
        <v>2018.3</v>
      </c>
      <c r="B36" s="6">
        <v>41724.6</v>
      </c>
      <c r="C36" s="1"/>
      <c r="D36" s="2">
        <v>1</v>
      </c>
      <c r="E36" s="2">
        <v>36</v>
      </c>
      <c r="F36" s="1">
        <f t="shared" si="2"/>
        <v>42018.588279631462</v>
      </c>
      <c r="G36" s="1">
        <f t="shared" si="0"/>
        <v>-293.98827963146323</v>
      </c>
      <c r="H36" s="1">
        <f t="shared" si="1"/>
        <v>86429.108560667417</v>
      </c>
      <c r="I36" s="1"/>
      <c r="J36">
        <f t="shared" si="3"/>
        <v>2539.6999999999971</v>
      </c>
      <c r="K36">
        <f t="shared" ref="K36" si="31">J36-$P$5</f>
        <v>232.2847916666633</v>
      </c>
    </row>
    <row r="37" spans="1:11" x14ac:dyDescent="0.3">
      <c r="A37">
        <v>2018.4</v>
      </c>
      <c r="B37" s="6">
        <v>39676.400000000001</v>
      </c>
      <c r="C37" s="1"/>
      <c r="D37" s="2">
        <v>1</v>
      </c>
      <c r="E37" s="2">
        <v>37</v>
      </c>
      <c r="F37" s="1">
        <f t="shared" si="2"/>
        <v>42015.27230257474</v>
      </c>
      <c r="G37" s="1">
        <f t="shared" si="0"/>
        <v>-2338.8723025747386</v>
      </c>
      <c r="H37" s="1">
        <f t="shared" si="1"/>
        <v>5470323.6477512596</v>
      </c>
      <c r="I37" s="1"/>
      <c r="J37">
        <f t="shared" si="3"/>
        <v>-2048.1999999999971</v>
      </c>
      <c r="K37">
        <f t="shared" ref="K37" si="32">J37-$P$6</f>
        <v>-674.96687499999621</v>
      </c>
    </row>
    <row r="38" spans="1:11" x14ac:dyDescent="0.3">
      <c r="A38">
        <v>2019.1</v>
      </c>
      <c r="B38" s="6">
        <v>36562.699999999997</v>
      </c>
      <c r="C38" s="1"/>
      <c r="D38" s="2">
        <v>1</v>
      </c>
      <c r="E38" s="2">
        <v>38</v>
      </c>
      <c r="F38" s="1">
        <f t="shared" si="2"/>
        <v>42012.045013509385</v>
      </c>
      <c r="G38" s="1">
        <f t="shared" si="0"/>
        <v>-5449.3450135093881</v>
      </c>
      <c r="H38" s="1">
        <f t="shared" si="1"/>
        <v>29695361.076259632</v>
      </c>
      <c r="I38" s="1"/>
      <c r="J38">
        <f t="shared" si="3"/>
        <v>-3113.7000000000044</v>
      </c>
      <c r="K38">
        <f t="shared" ref="K38" si="33">J38-$P$3</f>
        <v>726.59729166666239</v>
      </c>
    </row>
    <row r="39" spans="1:11" x14ac:dyDescent="0.3">
      <c r="A39">
        <v>2019.2</v>
      </c>
      <c r="B39" s="6">
        <v>40409.9</v>
      </c>
      <c r="C39" s="1"/>
      <c r="D39" s="2">
        <v>1</v>
      </c>
      <c r="E39" s="2">
        <v>39</v>
      </c>
      <c r="F39" s="1">
        <f t="shared" si="2"/>
        <v>42008.901798006525</v>
      </c>
      <c r="G39" s="1">
        <f t="shared" si="0"/>
        <v>-1599.001798006524</v>
      </c>
      <c r="H39" s="1">
        <f t="shared" si="1"/>
        <v>2556806.7500280966</v>
      </c>
      <c r="I39" s="1"/>
      <c r="J39">
        <f t="shared" si="3"/>
        <v>3847.2000000000044</v>
      </c>
      <c r="K39">
        <f t="shared" ref="K39" si="34">J39-$P$4</f>
        <v>941.08479166667075</v>
      </c>
    </row>
    <row r="40" spans="1:11" x14ac:dyDescent="0.3">
      <c r="A40">
        <v>2019.3</v>
      </c>
      <c r="B40" s="6">
        <v>43406.8</v>
      </c>
      <c r="C40" s="1"/>
      <c r="D40" s="2">
        <v>1</v>
      </c>
      <c r="E40" s="2">
        <v>40</v>
      </c>
      <c r="F40" s="1">
        <f t="shared" si="2"/>
        <v>42005.838392501719</v>
      </c>
      <c r="G40" s="1">
        <f t="shared" si="0"/>
        <v>1400.9616074982841</v>
      </c>
      <c r="H40" s="1">
        <f t="shared" si="1"/>
        <v>1962693.4256841764</v>
      </c>
      <c r="I40" s="1"/>
      <c r="J40">
        <f t="shared" si="3"/>
        <v>2996.9000000000015</v>
      </c>
      <c r="K40">
        <f t="shared" ref="K40" si="35">J40-$P$5</f>
        <v>689.48479166666766</v>
      </c>
    </row>
    <row r="41" spans="1:11" x14ac:dyDescent="0.3">
      <c r="A41">
        <v>2019.4</v>
      </c>
      <c r="B41" s="6">
        <v>40353.199999999997</v>
      </c>
      <c r="C41" s="1"/>
      <c r="D41" s="2">
        <v>1</v>
      </c>
      <c r="E41" s="2">
        <v>41</v>
      </c>
      <c r="F41" s="1">
        <f t="shared" si="2"/>
        <v>42002.850849608752</v>
      </c>
      <c r="G41" s="1">
        <f t="shared" si="0"/>
        <v>-1649.6508496087554</v>
      </c>
      <c r="H41" s="1">
        <f t="shared" si="1"/>
        <v>2721347.9256148883</v>
      </c>
      <c r="I41" s="1"/>
      <c r="J41">
        <f t="shared" si="3"/>
        <v>-3053.6000000000058</v>
      </c>
      <c r="K41">
        <f t="shared" ref="K41" si="36">J41-$P$6</f>
        <v>-1680.3668750000049</v>
      </c>
    </row>
    <row r="42" spans="1:11" x14ac:dyDescent="0.3">
      <c r="A42">
        <v>2020.1</v>
      </c>
      <c r="B42" s="6">
        <v>36283.300000000003</v>
      </c>
      <c r="C42" s="1"/>
      <c r="D42" s="2">
        <v>1</v>
      </c>
      <c r="E42" s="2">
        <v>42</v>
      </c>
      <c r="F42" s="1">
        <f t="shared" si="2"/>
        <v>41999.935507615963</v>
      </c>
      <c r="G42" s="1">
        <f t="shared" si="0"/>
        <v>-5716.6355076159598</v>
      </c>
      <c r="H42" s="1">
        <f t="shared" si="1"/>
        <v>32679921.526935581</v>
      </c>
      <c r="I42" s="1"/>
      <c r="J42">
        <f t="shared" si="3"/>
        <v>-4069.8999999999942</v>
      </c>
      <c r="K42">
        <f t="shared" ref="K42" si="37">J42-$P$3</f>
        <v>-229.60270833332743</v>
      </c>
    </row>
    <row r="43" spans="1:11" x14ac:dyDescent="0.3">
      <c r="A43">
        <v>2020.2</v>
      </c>
      <c r="B43" s="6">
        <v>34354.5</v>
      </c>
      <c r="C43" s="1"/>
      <c r="D43" s="2">
        <v>1</v>
      </c>
      <c r="E43" s="2">
        <v>43</v>
      </c>
      <c r="F43" s="1">
        <f t="shared" si="2"/>
        <v>41997.088963574301</v>
      </c>
      <c r="G43" s="1">
        <f t="shared" si="0"/>
        <v>-7642.5889635743006</v>
      </c>
      <c r="H43" s="1">
        <f t="shared" si="1"/>
        <v>58409166.0661477</v>
      </c>
      <c r="I43" s="1"/>
      <c r="J43">
        <f t="shared" si="3"/>
        <v>-1928.8000000000029</v>
      </c>
      <c r="K43">
        <f t="shared" ref="K43" si="38">J43-$P$4</f>
        <v>-4834.9152083333365</v>
      </c>
    </row>
    <row r="44" spans="1:11" x14ac:dyDescent="0.3">
      <c r="A44">
        <v>2020.3</v>
      </c>
      <c r="B44" s="6">
        <v>39026.300000000003</v>
      </c>
      <c r="C44" s="1"/>
      <c r="D44" s="2">
        <v>1</v>
      </c>
      <c r="E44" s="2">
        <v>44</v>
      </c>
      <c r="F44" s="1">
        <f t="shared" si="2"/>
        <v>41994.30804948118</v>
      </c>
      <c r="G44" s="1">
        <f t="shared" si="0"/>
        <v>-2968.0080494811773</v>
      </c>
      <c r="H44" s="1">
        <f t="shared" si="1"/>
        <v>8809071.7817850634</v>
      </c>
      <c r="I44" s="1"/>
      <c r="J44">
        <f t="shared" si="3"/>
        <v>4671.8000000000029</v>
      </c>
      <c r="K44">
        <f t="shared" ref="K44" si="39">J44-$P$5</f>
        <v>2364.3847916666691</v>
      </c>
    </row>
    <row r="45" spans="1:11" x14ac:dyDescent="0.3">
      <c r="A45">
        <v>2020.4</v>
      </c>
      <c r="B45" s="6">
        <v>37572.199999999997</v>
      </c>
      <c r="C45" s="1"/>
      <c r="D45" s="2">
        <v>1</v>
      </c>
      <c r="E45" s="2">
        <v>45</v>
      </c>
      <c r="F45" s="1">
        <f t="shared" si="2"/>
        <v>41991.589811142592</v>
      </c>
      <c r="G45" s="1">
        <f t="shared" si="0"/>
        <v>-4419.3898111425951</v>
      </c>
      <c r="H45" s="1">
        <f t="shared" si="1"/>
        <v>19531006.302830983</v>
      </c>
      <c r="I45" s="1"/>
      <c r="J45">
        <f t="shared" si="3"/>
        <v>-1454.1000000000058</v>
      </c>
      <c r="K45">
        <f t="shared" ref="K45" si="40">J45-$P$6</f>
        <v>-80.866875000004939</v>
      </c>
    </row>
    <row r="46" spans="1:11" x14ac:dyDescent="0.3">
      <c r="A46">
        <v>2021.1</v>
      </c>
      <c r="B46" s="6">
        <v>35500.300000000003</v>
      </c>
      <c r="C46" s="1"/>
      <c r="D46" s="2">
        <v>1</v>
      </c>
      <c r="E46" s="2">
        <v>46</v>
      </c>
      <c r="F46" s="1">
        <f t="shared" si="2"/>
        <v>41988.931489359777</v>
      </c>
      <c r="G46" s="1">
        <f t="shared" si="0"/>
        <v>-6488.6314893597737</v>
      </c>
      <c r="H46" s="1">
        <f t="shared" si="1"/>
        <v>42102338.604711235</v>
      </c>
      <c r="I46" s="1"/>
      <c r="J46">
        <f t="shared" si="3"/>
        <v>-2071.8999999999942</v>
      </c>
      <c r="K46">
        <f t="shared" ref="K46" si="41">J46-$P$3</f>
        <v>1768.3972916666726</v>
      </c>
    </row>
    <row r="47" spans="1:11" x14ac:dyDescent="0.3">
      <c r="A47">
        <v>2021.2</v>
      </c>
      <c r="B47" s="6">
        <v>39015.699999999997</v>
      </c>
      <c r="C47" s="1"/>
      <c r="D47" s="2">
        <v>1</v>
      </c>
      <c r="E47" s="2">
        <v>47</v>
      </c>
      <c r="F47" s="1">
        <f t="shared" si="2"/>
        <v>41986.330503140533</v>
      </c>
      <c r="G47" s="1">
        <f t="shared" si="0"/>
        <v>-2970.6305031405354</v>
      </c>
      <c r="H47" s="1">
        <f t="shared" si="1"/>
        <v>8824645.5861889906</v>
      </c>
      <c r="I47" s="1"/>
      <c r="J47">
        <f t="shared" si="3"/>
        <v>3515.3999999999942</v>
      </c>
      <c r="K47">
        <f t="shared" ref="K47" si="42">J47-$P$4</f>
        <v>609.28479166666057</v>
      </c>
    </row>
    <row r="48" spans="1:11" x14ac:dyDescent="0.3">
      <c r="A48">
        <v>2021.3</v>
      </c>
      <c r="B48" s="6">
        <v>44025.3</v>
      </c>
      <c r="C48" s="1"/>
      <c r="D48" s="2">
        <v>1</v>
      </c>
      <c r="E48" s="2">
        <v>48</v>
      </c>
      <c r="F48" s="1">
        <f t="shared" si="2"/>
        <v>41983.784434679153</v>
      </c>
      <c r="G48" s="1">
        <f t="shared" si="0"/>
        <v>2041.5155653208494</v>
      </c>
      <c r="H48" s="1">
        <f t="shared" si="1"/>
        <v>4167785.8034473076</v>
      </c>
      <c r="I48" s="1"/>
      <c r="J48">
        <f t="shared" si="3"/>
        <v>5009.6000000000058</v>
      </c>
      <c r="K48">
        <f t="shared" ref="K48" si="43">J48-$P$5</f>
        <v>2702.184791666672</v>
      </c>
    </row>
    <row r="49" spans="1:11" x14ac:dyDescent="0.3">
      <c r="A49">
        <v>2021.4</v>
      </c>
      <c r="B49" s="6">
        <v>42474.1</v>
      </c>
      <c r="C49" s="1"/>
      <c r="D49" s="2">
        <v>1</v>
      </c>
      <c r="E49" s="2">
        <v>49</v>
      </c>
      <c r="F49" s="1">
        <f t="shared" si="2"/>
        <v>41981.291015885879</v>
      </c>
      <c r="G49" s="1">
        <f t="shared" si="0"/>
        <v>492.80898411411908</v>
      </c>
      <c r="H49" s="1">
        <f t="shared" si="1"/>
        <v>242860.69482359008</v>
      </c>
      <c r="I49" s="1"/>
      <c r="J49">
        <f t="shared" si="3"/>
        <v>-1551.2000000000044</v>
      </c>
      <c r="K49">
        <f t="shared" ref="K49" si="44">J49-$P$6</f>
        <v>-177.96687500000348</v>
      </c>
    </row>
    <row r="50" spans="1:11" x14ac:dyDescent="0.3">
      <c r="A50">
        <v>2022.1</v>
      </c>
      <c r="B50" s="6">
        <v>40446.6</v>
      </c>
      <c r="C50" s="1"/>
      <c r="D50" s="2">
        <v>1</v>
      </c>
      <c r="E50" s="2">
        <v>50</v>
      </c>
      <c r="F50" s="1">
        <f t="shared" si="2"/>
        <v>41978.848116278234</v>
      </c>
      <c r="G50" s="1">
        <f t="shared" si="0"/>
        <v>-1532.2481162782351</v>
      </c>
      <c r="H50" s="1">
        <f t="shared" si="1"/>
        <v>2347784.2898382</v>
      </c>
      <c r="I50" s="1"/>
      <c r="J50">
        <f t="shared" si="3"/>
        <v>-2027.5</v>
      </c>
      <c r="K50">
        <f t="shared" ref="K50" si="45">J50-$P$3</f>
        <v>1812.7972916666668</v>
      </c>
    </row>
    <row r="51" spans="1:11" x14ac:dyDescent="0.3">
      <c r="A51">
        <v>2022.2</v>
      </c>
      <c r="B51" s="6">
        <v>44851.1</v>
      </c>
      <c r="C51" s="1"/>
      <c r="D51" s="2">
        <v>1</v>
      </c>
      <c r="E51" s="2">
        <v>51</v>
      </c>
      <c r="F51" s="1">
        <f t="shared" si="2"/>
        <v>41976.453732071932</v>
      </c>
      <c r="G51" s="1">
        <f t="shared" si="0"/>
        <v>2874.6462679280667</v>
      </c>
      <c r="H51" s="1">
        <f t="shared" si="1"/>
        <v>8263591.1657127617</v>
      </c>
      <c r="I51" s="1"/>
      <c r="J51">
        <f t="shared" si="3"/>
        <v>4404.5</v>
      </c>
      <c r="K51">
        <f t="shared" ref="K51" si="46">J51-$P$4</f>
        <v>1498.3847916666664</v>
      </c>
    </row>
    <row r="52" spans="1:11" x14ac:dyDescent="0.3">
      <c r="A52">
        <v>2022.3</v>
      </c>
      <c r="B52" s="6">
        <v>50374.1</v>
      </c>
      <c r="C52" s="1"/>
      <c r="D52" s="2">
        <v>1</v>
      </c>
      <c r="E52" s="2">
        <v>52</v>
      </c>
      <c r="F52" s="1">
        <f t="shared" si="2"/>
        <v>41974.105976331972</v>
      </c>
      <c r="G52" s="1">
        <f t="shared" si="0"/>
        <v>8399.9940236680268</v>
      </c>
      <c r="H52" s="1">
        <f t="shared" si="1"/>
        <v>70559899.59765856</v>
      </c>
      <c r="I52" s="1"/>
      <c r="J52">
        <f t="shared" si="3"/>
        <v>5523</v>
      </c>
      <c r="K52">
        <f t="shared" ref="K52" si="47">J52-$P$5</f>
        <v>3215.5847916666662</v>
      </c>
    </row>
    <row r="53" spans="1:11" x14ac:dyDescent="0.3">
      <c r="A53">
        <v>2022.4</v>
      </c>
      <c r="B53" s="6">
        <v>47736.9</v>
      </c>
      <c r="C53" s="1"/>
      <c r="D53" s="2">
        <v>1</v>
      </c>
      <c r="E53" s="2">
        <v>53</v>
      </c>
      <c r="F53" s="1">
        <f t="shared" si="2"/>
        <v>41971.803070062131</v>
      </c>
      <c r="G53" s="1">
        <f t="shared" si="0"/>
        <v>5765.0969299378703</v>
      </c>
      <c r="H53" s="1">
        <f t="shared" si="1"/>
        <v>33236342.611579057</v>
      </c>
      <c r="I53" s="1"/>
      <c r="J53">
        <f t="shared" si="3"/>
        <v>-2637.1999999999971</v>
      </c>
      <c r="K53">
        <f t="shared" ref="K53" si="48">J53-$P$6</f>
        <v>-1263.9668749999962</v>
      </c>
    </row>
    <row r="54" spans="1:11" x14ac:dyDescent="0.3">
      <c r="A54">
        <v>2023.1</v>
      </c>
      <c r="B54" s="6">
        <v>44156.9</v>
      </c>
      <c r="C54" s="1"/>
      <c r="D54" s="2">
        <v>1</v>
      </c>
      <c r="E54" s="2">
        <v>54</v>
      </c>
      <c r="F54" s="1">
        <f t="shared" si="2"/>
        <v>41969.543334128037</v>
      </c>
      <c r="G54" s="1">
        <f t="shared" si="0"/>
        <v>2187.3566658719647</v>
      </c>
      <c r="H54" s="1">
        <f t="shared" si="1"/>
        <v>4784529.1837345175</v>
      </c>
      <c r="I54" s="1"/>
      <c r="J54">
        <f t="shared" si="3"/>
        <v>-3580</v>
      </c>
      <c r="K54">
        <f t="shared" ref="K54" si="49">J54-$P$3</f>
        <v>260.29729166666675</v>
      </c>
    </row>
    <row r="55" spans="1:11" x14ac:dyDescent="0.3">
      <c r="A55">
        <v>2023.2</v>
      </c>
      <c r="B55" s="6">
        <v>48505.9</v>
      </c>
      <c r="C55" s="1"/>
      <c r="D55" s="2">
        <v>1</v>
      </c>
      <c r="E55" s="2">
        <v>55</v>
      </c>
      <c r="F55" s="1">
        <f t="shared" si="2"/>
        <v>41967.325181921704</v>
      </c>
      <c r="G55" s="1">
        <f t="shared" si="0"/>
        <v>6538.5748180782975</v>
      </c>
      <c r="H55" s="1">
        <f t="shared" si="1"/>
        <v>42752960.65160764</v>
      </c>
      <c r="I55" s="1"/>
      <c r="J55">
        <f t="shared" si="3"/>
        <v>4349</v>
      </c>
      <c r="K55">
        <f t="shared" ref="K55" si="50">J55-$P$4</f>
        <v>1442.8847916666664</v>
      </c>
    </row>
    <row r="56" spans="1:11" x14ac:dyDescent="0.3">
      <c r="A56">
        <v>2023.3</v>
      </c>
      <c r="B56" s="6">
        <v>53448.4</v>
      </c>
      <c r="C56" s="1"/>
      <c r="D56" s="2">
        <v>1</v>
      </c>
      <c r="E56" s="2">
        <v>56</v>
      </c>
      <c r="F56" s="1">
        <f t="shared" si="2"/>
        <v>41965.147112687366</v>
      </c>
      <c r="G56" s="1">
        <f t="shared" si="0"/>
        <v>11483.252887312636</v>
      </c>
      <c r="H56" s="1">
        <f t="shared" si="1"/>
        <v>131865096.87397398</v>
      </c>
      <c r="I56" s="1"/>
      <c r="J56">
        <f t="shared" si="3"/>
        <v>4942.5</v>
      </c>
      <c r="K56">
        <f t="shared" ref="K56" si="51">J56-$P$5</f>
        <v>2635.0847916666662</v>
      </c>
    </row>
    <row r="57" spans="1:11" x14ac:dyDescent="0.3">
      <c r="A57">
        <v>2023.4</v>
      </c>
      <c r="B57" s="6">
        <v>50416.9</v>
      </c>
      <c r="C57" s="1"/>
      <c r="D57" s="2">
        <v>1</v>
      </c>
      <c r="E57" s="2">
        <v>57</v>
      </c>
      <c r="F57" s="1">
        <f t="shared" si="2"/>
        <v>41963.007705438438</v>
      </c>
      <c r="G57" s="1">
        <f t="shared" si="0"/>
        <v>8453.8922945615632</v>
      </c>
      <c r="H57" s="1">
        <f t="shared" si="1"/>
        <v>71468294.928047374</v>
      </c>
      <c r="I57" s="1"/>
      <c r="J57">
        <f t="shared" si="3"/>
        <v>-3031.5</v>
      </c>
      <c r="K57">
        <f t="shared" ref="K57" si="52">J57-$P$6</f>
        <v>-1658.2668749999991</v>
      </c>
    </row>
    <row r="58" spans="1:11" x14ac:dyDescent="0.3">
      <c r="A58">
        <v>2024.1</v>
      </c>
      <c r="B58" s="6">
        <v>45905.4</v>
      </c>
      <c r="C58" s="1"/>
      <c r="D58" s="2">
        <v>1</v>
      </c>
      <c r="E58" s="2">
        <v>58</v>
      </c>
      <c r="F58" s="1">
        <f t="shared" si="2"/>
        <v>41960.905613403738</v>
      </c>
      <c r="G58" s="1">
        <f t="shared" si="0"/>
        <v>3944.4943865962632</v>
      </c>
      <c r="H58" s="1">
        <f t="shared" si="1"/>
        <v>15559035.965889432</v>
      </c>
      <c r="I58" s="1"/>
      <c r="J58">
        <f t="shared" si="3"/>
        <v>-4511.5</v>
      </c>
      <c r="K58">
        <f t="shared" ref="K58" si="53">J58-$P$3</f>
        <v>-671.20270833333325</v>
      </c>
    </row>
    <row r="59" spans="1:11" x14ac:dyDescent="0.3">
      <c r="A59">
        <v>2024.2</v>
      </c>
      <c r="B59" s="6">
        <v>51005</v>
      </c>
      <c r="C59" s="1"/>
      <c r="D59" s="2">
        <v>1</v>
      </c>
      <c r="E59" s="2">
        <v>59</v>
      </c>
      <c r="F59" s="1">
        <f t="shared" si="2"/>
        <v>41958.839558948814</v>
      </c>
      <c r="G59" s="1">
        <f t="shared" si="0"/>
        <v>9046.1604410511864</v>
      </c>
      <c r="H59" s="1">
        <f t="shared" si="1"/>
        <v>81833018.725239396</v>
      </c>
      <c r="I59" s="1"/>
      <c r="J59">
        <f t="shared" si="3"/>
        <v>5099.5999999999985</v>
      </c>
      <c r="K59">
        <f t="shared" ref="K59" si="54">J59-$P$4</f>
        <v>2193.4847916666649</v>
      </c>
    </row>
    <row r="60" spans="1:11" x14ac:dyDescent="0.3">
      <c r="A60">
        <v>2024.3</v>
      </c>
      <c r="B60" s="6">
        <v>56074</v>
      </c>
      <c r="C60" s="1"/>
      <c r="D60" s="2">
        <v>1</v>
      </c>
      <c r="E60" s="2">
        <v>60</v>
      </c>
      <c r="F60" s="1">
        <f t="shared" si="2"/>
        <v>41956.80832892425</v>
      </c>
      <c r="G60" s="1">
        <f t="shared" si="0"/>
        <v>14117.19167107575</v>
      </c>
      <c r="H60" s="1">
        <f t="shared" si="1"/>
        <v>199295100.67789054</v>
      </c>
      <c r="I60" s="1"/>
      <c r="J60">
        <f t="shared" si="3"/>
        <v>5069</v>
      </c>
      <c r="K60">
        <f t="shared" ref="K60" si="55">J60-$P$5</f>
        <v>2761.5847916666662</v>
      </c>
    </row>
    <row r="61" spans="1:11" x14ac:dyDescent="0.3">
      <c r="A61">
        <v>2024.4</v>
      </c>
      <c r="B61" s="6">
        <v>52936</v>
      </c>
      <c r="C61" s="1"/>
      <c r="D61" s="2">
        <v>1</v>
      </c>
      <c r="E61" s="2">
        <v>61</v>
      </c>
      <c r="F61" s="1">
        <f t="shared" si="2"/>
        <v>41954.810770398712</v>
      </c>
      <c r="G61" s="1">
        <f t="shared" si="0"/>
        <v>10981.189229601288</v>
      </c>
      <c r="H61" s="1">
        <f t="shared" si="1"/>
        <v>120586516.89631134</v>
      </c>
      <c r="I61" s="1"/>
      <c r="J61">
        <f t="shared" si="3"/>
        <v>-3138</v>
      </c>
      <c r="K61">
        <f t="shared" ref="K61" si="56">J61-$P$6</f>
        <v>-1764.7668749999991</v>
      </c>
    </row>
    <row r="62" spans="1:11" x14ac:dyDescent="0.3">
      <c r="A62">
        <v>2025.1</v>
      </c>
      <c r="B62" s="6">
        <v>47907.8</v>
      </c>
      <c r="C62" s="1"/>
      <c r="D62" s="2">
        <v>1</v>
      </c>
      <c r="E62" s="2">
        <v>62</v>
      </c>
      <c r="F62" s="1">
        <f t="shared" si="2"/>
        <v>41952.845786739206</v>
      </c>
      <c r="G62" s="1">
        <f t="shared" si="0"/>
        <v>5954.9542132607967</v>
      </c>
      <c r="H62" s="1">
        <f t="shared" si="1"/>
        <v>35461479.682032511</v>
      </c>
      <c r="I62" s="1"/>
      <c r="J62">
        <f t="shared" si="3"/>
        <v>-5028.1999999999971</v>
      </c>
      <c r="K62">
        <f t="shared" ref="K62" si="57">J62-$P$3</f>
        <v>-1187.9027083333303</v>
      </c>
    </row>
    <row r="63" spans="1:11" x14ac:dyDescent="0.3">
      <c r="A63">
        <v>2025.2</v>
      </c>
      <c r="B63" s="6">
        <v>53716</v>
      </c>
      <c r="C63" s="1"/>
      <c r="D63" s="2">
        <v>1</v>
      </c>
      <c r="E63" s="2">
        <v>63</v>
      </c>
      <c r="F63" s="1">
        <f t="shared" si="2"/>
        <v>41950.912334005036</v>
      </c>
      <c r="G63" s="1">
        <f t="shared" si="0"/>
        <v>11765.087665994964</v>
      </c>
      <c r="H63" s="1">
        <f t="shared" si="1"/>
        <v>138417287.78854683</v>
      </c>
      <c r="I63" s="1"/>
      <c r="J63">
        <f t="shared" si="3"/>
        <v>5808.1999999999971</v>
      </c>
      <c r="K63">
        <f t="shared" ref="K63" si="58">J63-$P$4</f>
        <v>2902.0847916666635</v>
      </c>
    </row>
    <row r="64" spans="1:11" x14ac:dyDescent="0.3">
      <c r="A64" s="1"/>
    </row>
    <row r="65" spans="2:65" x14ac:dyDescent="0.3">
      <c r="B65" s="1">
        <f>AVERAGE(B2:B63)</f>
        <v>42373.20161290322</v>
      </c>
      <c r="C65" s="1"/>
      <c r="D65" s="1"/>
      <c r="E65" s="1"/>
      <c r="F65" s="1"/>
      <c r="G65" s="1"/>
      <c r="H65" s="3">
        <f>SUM(H2:H63)</f>
        <v>1734593833.1550555</v>
      </c>
      <c r="I65" s="1"/>
    </row>
    <row r="66" spans="2:65" x14ac:dyDescent="0.3">
      <c r="D66" s="3"/>
      <c r="E66" s="3"/>
      <c r="F66" s="3"/>
      <c r="G66" s="3"/>
      <c r="H66" s="3"/>
      <c r="I66" s="3"/>
      <c r="J66" s="3"/>
      <c r="K66" s="3"/>
    </row>
    <row r="68" spans="2:65" x14ac:dyDescent="0.3">
      <c r="D68" s="4" cm="1">
        <f t="array" ref="D68:BM69">TRANSPOSE(D2:E63)</f>
        <v>1</v>
      </c>
      <c r="E68" s="4">
        <v>1</v>
      </c>
      <c r="F68" s="4">
        <v>1</v>
      </c>
      <c r="G68" s="4">
        <v>1</v>
      </c>
      <c r="H68" s="4">
        <v>1</v>
      </c>
      <c r="I68" s="4">
        <v>1</v>
      </c>
      <c r="J68" s="4">
        <v>1</v>
      </c>
      <c r="K68" s="4">
        <v>1</v>
      </c>
      <c r="L68" s="4">
        <v>1</v>
      </c>
      <c r="M68" s="4">
        <v>1</v>
      </c>
      <c r="N68" s="4">
        <v>1</v>
      </c>
      <c r="O68" s="4">
        <v>1</v>
      </c>
      <c r="P68" s="4">
        <v>1</v>
      </c>
      <c r="Q68" s="4">
        <v>1</v>
      </c>
      <c r="R68" s="4">
        <v>1</v>
      </c>
      <c r="S68" s="4">
        <v>1</v>
      </c>
      <c r="T68" s="4">
        <v>1</v>
      </c>
      <c r="U68" s="4">
        <v>1</v>
      </c>
      <c r="V68" s="4">
        <v>1</v>
      </c>
      <c r="W68" s="4">
        <v>1</v>
      </c>
      <c r="X68" s="4">
        <v>1</v>
      </c>
      <c r="Y68" s="4">
        <v>1</v>
      </c>
      <c r="Z68" s="4">
        <v>1</v>
      </c>
      <c r="AA68" s="4">
        <v>1</v>
      </c>
      <c r="AB68" s="4">
        <v>1</v>
      </c>
      <c r="AC68" s="4">
        <v>1</v>
      </c>
      <c r="AD68" s="4">
        <v>1</v>
      </c>
      <c r="AE68" s="4">
        <v>1</v>
      </c>
      <c r="AF68" s="4">
        <v>1</v>
      </c>
      <c r="AG68" s="4">
        <v>1</v>
      </c>
      <c r="AH68" s="4">
        <v>1</v>
      </c>
      <c r="AI68" s="4">
        <v>1</v>
      </c>
      <c r="AJ68" s="4">
        <v>1</v>
      </c>
      <c r="AK68" s="4">
        <v>1</v>
      </c>
      <c r="AL68" s="4">
        <v>1</v>
      </c>
      <c r="AM68" s="4">
        <v>1</v>
      </c>
      <c r="AN68" s="4">
        <v>1</v>
      </c>
      <c r="AO68" s="4">
        <v>1</v>
      </c>
      <c r="AP68" s="4">
        <v>1</v>
      </c>
      <c r="AQ68" s="4">
        <v>1</v>
      </c>
      <c r="AR68" s="4">
        <v>1</v>
      </c>
      <c r="AS68" s="4">
        <v>1</v>
      </c>
      <c r="AT68" s="4">
        <v>1</v>
      </c>
      <c r="AU68" s="4">
        <v>1</v>
      </c>
      <c r="AV68" s="4">
        <v>1</v>
      </c>
      <c r="AW68" s="4">
        <v>1</v>
      </c>
      <c r="AX68" s="4">
        <v>1</v>
      </c>
      <c r="AY68" s="4">
        <v>1</v>
      </c>
      <c r="AZ68" s="4">
        <v>1</v>
      </c>
      <c r="BA68" s="4">
        <v>1</v>
      </c>
      <c r="BB68" s="4">
        <v>1</v>
      </c>
      <c r="BC68" s="4">
        <v>1</v>
      </c>
      <c r="BD68" s="4">
        <v>1</v>
      </c>
      <c r="BE68" s="4">
        <v>1</v>
      </c>
      <c r="BF68" s="4">
        <v>1</v>
      </c>
      <c r="BG68" s="4">
        <v>1</v>
      </c>
      <c r="BH68" s="4">
        <v>1</v>
      </c>
      <c r="BI68" s="4">
        <v>1</v>
      </c>
      <c r="BJ68" s="4">
        <v>1</v>
      </c>
      <c r="BK68" s="4">
        <v>1</v>
      </c>
      <c r="BL68" s="4">
        <v>1</v>
      </c>
      <c r="BM68" s="4">
        <v>1</v>
      </c>
    </row>
    <row r="69" spans="2:65" x14ac:dyDescent="0.3">
      <c r="D69" s="4">
        <v>2</v>
      </c>
      <c r="E69" s="4">
        <v>3</v>
      </c>
      <c r="F69" s="4">
        <v>4</v>
      </c>
      <c r="G69" s="4">
        <v>5</v>
      </c>
      <c r="H69" s="4">
        <v>6</v>
      </c>
      <c r="I69" s="4">
        <v>7</v>
      </c>
      <c r="J69" s="4">
        <v>8</v>
      </c>
      <c r="K69" s="4">
        <v>9</v>
      </c>
      <c r="L69" s="4">
        <v>10</v>
      </c>
      <c r="M69" s="4">
        <v>11</v>
      </c>
      <c r="N69" s="4">
        <v>12</v>
      </c>
      <c r="O69" s="4">
        <v>13</v>
      </c>
      <c r="P69" s="4">
        <v>14</v>
      </c>
      <c r="Q69" s="4">
        <v>15</v>
      </c>
      <c r="R69" s="4">
        <v>16</v>
      </c>
      <c r="S69" s="4">
        <v>17</v>
      </c>
      <c r="T69" s="4">
        <v>18</v>
      </c>
      <c r="U69" s="4">
        <v>19</v>
      </c>
      <c r="V69" s="4">
        <v>20</v>
      </c>
      <c r="W69" s="4">
        <v>21</v>
      </c>
      <c r="X69" s="4">
        <v>22</v>
      </c>
      <c r="Y69" s="4">
        <v>23</v>
      </c>
      <c r="Z69" s="4">
        <v>24</v>
      </c>
      <c r="AA69" s="4">
        <v>25</v>
      </c>
      <c r="AB69" s="4">
        <v>26</v>
      </c>
      <c r="AC69" s="4">
        <v>27</v>
      </c>
      <c r="AD69" s="4">
        <v>28</v>
      </c>
      <c r="AE69" s="4">
        <v>29</v>
      </c>
      <c r="AF69" s="4">
        <v>30</v>
      </c>
      <c r="AG69" s="4">
        <v>31</v>
      </c>
      <c r="AH69" s="4">
        <v>32</v>
      </c>
      <c r="AI69" s="4">
        <v>33</v>
      </c>
      <c r="AJ69" s="4">
        <v>34</v>
      </c>
      <c r="AK69" s="4">
        <v>35</v>
      </c>
      <c r="AL69" s="4">
        <v>36</v>
      </c>
      <c r="AM69" s="4">
        <v>37</v>
      </c>
      <c r="AN69" s="4">
        <v>38</v>
      </c>
      <c r="AO69" s="4">
        <v>39</v>
      </c>
      <c r="AP69" s="4">
        <v>40</v>
      </c>
      <c r="AQ69" s="4">
        <v>41</v>
      </c>
      <c r="AR69" s="4">
        <v>42</v>
      </c>
      <c r="AS69" s="4">
        <v>43</v>
      </c>
      <c r="AT69" s="4">
        <v>44</v>
      </c>
      <c r="AU69" s="4">
        <v>45</v>
      </c>
      <c r="AV69" s="4">
        <v>46</v>
      </c>
      <c r="AW69" s="4">
        <v>47</v>
      </c>
      <c r="AX69" s="4">
        <v>48</v>
      </c>
      <c r="AY69" s="4">
        <v>49</v>
      </c>
      <c r="AZ69" s="4">
        <v>50</v>
      </c>
      <c r="BA69" s="4">
        <v>51</v>
      </c>
      <c r="BB69" s="4">
        <v>52</v>
      </c>
      <c r="BC69" s="4">
        <v>53</v>
      </c>
      <c r="BD69" s="4">
        <v>54</v>
      </c>
      <c r="BE69" s="4">
        <v>55</v>
      </c>
      <c r="BF69" s="4">
        <v>56</v>
      </c>
      <c r="BG69" s="4">
        <v>57</v>
      </c>
      <c r="BH69" s="4">
        <v>58</v>
      </c>
      <c r="BI69" s="4">
        <v>59</v>
      </c>
      <c r="BJ69" s="4">
        <v>60</v>
      </c>
      <c r="BK69" s="4">
        <v>61</v>
      </c>
      <c r="BL69" s="4">
        <v>62</v>
      </c>
      <c r="BM69" s="4">
        <v>63</v>
      </c>
    </row>
    <row r="72" spans="2:65" x14ac:dyDescent="0.3">
      <c r="D72" cm="1">
        <f t="array" ref="D72:E73">MMULT(_xlfn.ANCHORARRAY(D68),D2:E63)</f>
        <v>62</v>
      </c>
      <c r="E72">
        <v>2015</v>
      </c>
      <c r="G72" s="5" cm="1">
        <f t="array" ref="G72:H73">MINVERSE(_xlfn.ANCHORARRAY(D72))</f>
        <v>6.932587947923749E-2</v>
      </c>
      <c r="H72" s="5">
        <v>-1.6368260683437843E-3</v>
      </c>
    </row>
    <row r="73" spans="2:65" x14ac:dyDescent="0.3">
      <c r="D73">
        <v>2015</v>
      </c>
      <c r="E73">
        <v>85343</v>
      </c>
      <c r="G73" s="5">
        <v>-1.6368260683437838E-3</v>
      </c>
      <c r="H73" s="5">
        <v>5.0363879025962586E-5</v>
      </c>
    </row>
    <row r="76" spans="2:65" x14ac:dyDescent="0.3">
      <c r="D76" cm="1">
        <f t="array" ref="D76:D77">MMULT(_xlfn.ANCHORARRAY(D68),B2:B63)</f>
        <v>2627138.4999999995</v>
      </c>
      <c r="H76" t="s">
        <v>16</v>
      </c>
      <c r="I76" s="7">
        <f>H65/(62-1-1)</f>
        <v>28909897.219250925</v>
      </c>
    </row>
    <row r="77" spans="2:65" x14ac:dyDescent="0.3">
      <c r="D77">
        <v>87110548.100000009</v>
      </c>
      <c r="I77" s="7"/>
    </row>
    <row r="80" spans="2:65" x14ac:dyDescent="0.3">
      <c r="C80" t="s">
        <v>11</v>
      </c>
      <c r="D80" s="21">
        <v>10.656189347570036</v>
      </c>
    </row>
    <row r="81" spans="3:36" x14ac:dyDescent="0.3">
      <c r="C81" t="s">
        <v>12</v>
      </c>
      <c r="D81" s="21">
        <v>-2.8804006073729991E-3</v>
      </c>
    </row>
    <row r="84" spans="3:36" x14ac:dyDescent="0.3">
      <c r="C84" t="s">
        <v>19</v>
      </c>
    </row>
    <row r="85" spans="3:36" x14ac:dyDescent="0.3">
      <c r="D85">
        <f>I76*G72</f>
        <v>2004204.0503789326</v>
      </c>
      <c r="E85">
        <f>I76*H72</f>
        <v>-47320.473401609393</v>
      </c>
      <c r="H85" t="s">
        <v>17</v>
      </c>
      <c r="I85" s="19">
        <f>D81*B63/62</f>
        <v>-2.4955419197685162</v>
      </c>
      <c r="J85" t="s">
        <v>73</v>
      </c>
    </row>
    <row r="86" spans="3:36" x14ac:dyDescent="0.3">
      <c r="D86">
        <f>I76*G73</f>
        <v>-47320.473401609379</v>
      </c>
      <c r="E86">
        <f>I76*H73</f>
        <v>1456.0145662033658</v>
      </c>
      <c r="H86" t="s">
        <v>18</v>
      </c>
      <c r="I86" s="20">
        <f>D81/62</f>
        <v>-4.6458074312467727E-5</v>
      </c>
      <c r="J86" t="s">
        <v>74</v>
      </c>
    </row>
    <row r="90" spans="3:36" ht="15.6" x14ac:dyDescent="0.3">
      <c r="H90" s="14"/>
      <c r="I90" s="12"/>
      <c r="J90" s="11"/>
    </row>
    <row r="91" spans="3:36" ht="15.6" x14ac:dyDescent="0.3">
      <c r="H91" s="14"/>
      <c r="I91" s="12"/>
      <c r="J91" s="11"/>
    </row>
    <row r="92" spans="3:36" ht="15.6" x14ac:dyDescent="0.3">
      <c r="H92" s="15"/>
      <c r="I92" s="12"/>
      <c r="J92" s="11"/>
    </row>
    <row r="93" spans="3:36" ht="15.6" x14ac:dyDescent="0.3">
      <c r="H93" s="15"/>
      <c r="I93" s="7"/>
      <c r="J93" s="11"/>
    </row>
    <row r="94" spans="3:36" ht="15.6" x14ac:dyDescent="0.3">
      <c r="H94" s="15"/>
      <c r="I94" s="12"/>
      <c r="J94" s="11"/>
    </row>
    <row r="95" spans="3:36" x14ac:dyDescent="0.3"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</sheetData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26E28-90CB-4A6B-B997-5C265D9B5F2F}">
  <dimension ref="A1:BM95"/>
  <sheetViews>
    <sheetView zoomScaleNormal="100" workbookViewId="0"/>
  </sheetViews>
  <sheetFormatPr defaultRowHeight="14.4" x14ac:dyDescent="0.3"/>
  <cols>
    <col min="1" max="1" width="7" bestFit="1" customWidth="1"/>
    <col min="2" max="2" width="9" bestFit="1" customWidth="1"/>
    <col min="3" max="3" width="6.5546875" bestFit="1" customWidth="1"/>
    <col min="4" max="4" width="13.33203125" customWidth="1"/>
    <col min="5" max="5" width="16" customWidth="1"/>
    <col min="6" max="6" width="14.109375" customWidth="1"/>
    <col min="7" max="7" width="12.6640625" bestFit="1" customWidth="1"/>
    <col min="8" max="8" width="23.77734375" customWidth="1"/>
    <col min="9" max="9" width="15.88671875" customWidth="1"/>
    <col min="10" max="10" width="16.88671875" customWidth="1"/>
    <col min="11" max="11" width="14.21875" bestFit="1" customWidth="1"/>
    <col min="12" max="12" width="5.6640625" customWidth="1"/>
    <col min="13" max="13" width="6.21875" customWidth="1"/>
    <col min="14" max="14" width="6.77734375" customWidth="1"/>
    <col min="15" max="15" width="12.6640625" bestFit="1" customWidth="1"/>
    <col min="16" max="16" width="16.33203125" customWidth="1"/>
    <col min="17" max="17" width="8.33203125" customWidth="1"/>
    <col min="18" max="36" width="3" bestFit="1" customWidth="1"/>
    <col min="37" max="37" width="3.33203125" customWidth="1"/>
    <col min="38" max="65" width="3" bestFit="1" customWidth="1"/>
  </cols>
  <sheetData>
    <row r="1" spans="1:16" x14ac:dyDescent="0.3">
      <c r="A1" t="s">
        <v>0</v>
      </c>
      <c r="B1" t="s">
        <v>1</v>
      </c>
      <c r="E1" t="s">
        <v>50</v>
      </c>
      <c r="F1" t="s">
        <v>13</v>
      </c>
      <c r="G1" t="s">
        <v>14</v>
      </c>
      <c r="H1" t="s">
        <v>15</v>
      </c>
      <c r="J1" t="s">
        <v>2</v>
      </c>
      <c r="K1" t="s">
        <v>3</v>
      </c>
      <c r="O1" t="s">
        <v>4</v>
      </c>
    </row>
    <row r="2" spans="1:16" x14ac:dyDescent="0.3">
      <c r="A2">
        <v>2010.1</v>
      </c>
      <c r="B2" s="6">
        <v>48489.7</v>
      </c>
      <c r="C2" s="1"/>
      <c r="D2" s="2">
        <v>1</v>
      </c>
      <c r="E2" s="2">
        <v>2</v>
      </c>
      <c r="F2" s="1">
        <f>EXP($D$80+$D$81*E2)</f>
        <v>39736.717048661259</v>
      </c>
      <c r="G2" s="1">
        <f t="shared" ref="G2:G63" si="0">B2-F2</f>
        <v>8752.9829513387376</v>
      </c>
      <c r="H2" s="1">
        <f t="shared" ref="H2:H63" si="1">G2^2</f>
        <v>76614710.546426594</v>
      </c>
      <c r="I2" s="1"/>
      <c r="O2" t="s">
        <v>5</v>
      </c>
      <c r="P2" t="s">
        <v>6</v>
      </c>
    </row>
    <row r="3" spans="1:16" x14ac:dyDescent="0.3">
      <c r="A3">
        <v>2010.2</v>
      </c>
      <c r="B3" s="6">
        <v>49856.6</v>
      </c>
      <c r="C3" s="1"/>
      <c r="D3" s="2">
        <v>1</v>
      </c>
      <c r="E3" s="2">
        <v>3</v>
      </c>
      <c r="F3" s="1">
        <f t="shared" ref="F3:F63" si="2">EXP($D$80+$D$81*E3)</f>
        <v>39810.813517455637</v>
      </c>
      <c r="G3" s="1">
        <f t="shared" si="0"/>
        <v>10045.786482544361</v>
      </c>
      <c r="H3" s="1">
        <f t="shared" si="1"/>
        <v>100917826.052871</v>
      </c>
      <c r="I3" s="1"/>
      <c r="J3">
        <f t="shared" ref="J3:J63" si="3">B3-B2</f>
        <v>1366.9000000000015</v>
      </c>
      <c r="K3">
        <f>J3-$P$4</f>
        <v>-1539.2152083333322</v>
      </c>
      <c r="N3" t="s">
        <v>7</v>
      </c>
      <c r="O3">
        <f>AVERAGE(J6,J10,,J14,J18,J22,J26,J30,J34,J38,J42,J46,J50,J54,J58,J62)</f>
        <v>-3779.1374999999998</v>
      </c>
      <c r="P3">
        <f>O3-$O$8</f>
        <v>-3840.2972916666668</v>
      </c>
    </row>
    <row r="4" spans="1:16" x14ac:dyDescent="0.3">
      <c r="A4">
        <v>2010.3</v>
      </c>
      <c r="B4" s="6">
        <v>48755.4</v>
      </c>
      <c r="C4" s="1"/>
      <c r="D4" s="2">
        <v>1</v>
      </c>
      <c r="E4" s="2">
        <v>4</v>
      </c>
      <c r="F4" s="1">
        <f t="shared" si="2"/>
        <v>39885.048152839961</v>
      </c>
      <c r="G4" s="1">
        <f t="shared" si="0"/>
        <v>8870.3518471600401</v>
      </c>
      <c r="H4" s="1">
        <f t="shared" si="1"/>
        <v>78683141.892415538</v>
      </c>
      <c r="I4" s="1"/>
      <c r="J4">
        <f t="shared" si="3"/>
        <v>-1101.1999999999971</v>
      </c>
      <c r="K4">
        <f>J4-$P$5</f>
        <v>-3408.6152083333309</v>
      </c>
      <c r="N4" t="s">
        <v>8</v>
      </c>
      <c r="O4">
        <f>AVERAGE(J3,J7,J11,J15,J19,J23,J27,J31,J35,J39,J43,J47,J51,J55,J59,J63)</f>
        <v>2967.2750000000001</v>
      </c>
      <c r="P4">
        <f t="shared" ref="P4:P6" si="4">O4-$O$8</f>
        <v>2906.1152083333336</v>
      </c>
    </row>
    <row r="5" spans="1:16" x14ac:dyDescent="0.3">
      <c r="A5">
        <v>2010.4</v>
      </c>
      <c r="B5" s="6">
        <v>50094</v>
      </c>
      <c r="C5" s="1"/>
      <c r="D5" s="2">
        <v>1</v>
      </c>
      <c r="E5" s="2">
        <v>5</v>
      </c>
      <c r="F5" s="1">
        <f t="shared" si="2"/>
        <v>39959.4212124513</v>
      </c>
      <c r="G5" s="1">
        <f t="shared" si="0"/>
        <v>10134.5787875487</v>
      </c>
      <c r="H5" s="1">
        <f t="shared" si="1"/>
        <v>102709687.20103209</v>
      </c>
      <c r="I5" s="1"/>
      <c r="J5">
        <f t="shared" si="3"/>
        <v>1338.5999999999985</v>
      </c>
      <c r="K5">
        <f>J5-$P$6</f>
        <v>2711.8331249999992</v>
      </c>
      <c r="N5" t="s">
        <v>9</v>
      </c>
      <c r="O5">
        <f>AVERAGE(J4,J8,J12,,J16,J20,J24,J28,J32,J36,J40,J44,J48,J52,J56,J60)</f>
        <v>2368.5750000000007</v>
      </c>
      <c r="P5">
        <f t="shared" si="4"/>
        <v>2307.4152083333338</v>
      </c>
    </row>
    <row r="6" spans="1:16" x14ac:dyDescent="0.3">
      <c r="A6">
        <v>2011.1</v>
      </c>
      <c r="B6" s="6">
        <v>43083.6</v>
      </c>
      <c r="C6" s="1"/>
      <c r="D6" s="2">
        <v>1</v>
      </c>
      <c r="E6" s="2">
        <v>6</v>
      </c>
      <c r="F6" s="1">
        <f t="shared" si="2"/>
        <v>40033.932954407326</v>
      </c>
      <c r="G6" s="1">
        <f t="shared" si="0"/>
        <v>3049.6670455926724</v>
      </c>
      <c r="H6" s="1">
        <f t="shared" si="1"/>
        <v>9300469.0889739394</v>
      </c>
      <c r="I6" s="1"/>
      <c r="J6">
        <f t="shared" si="3"/>
        <v>-7010.4000000000015</v>
      </c>
      <c r="K6">
        <f>J6-$P$3</f>
        <v>-3170.1027083333347</v>
      </c>
      <c r="N6" t="s">
        <v>10</v>
      </c>
      <c r="O6">
        <f>AVERAGE(J5,J9,J13,J17,J21,J25,J29,J33,J37,J41,J45,J49,J53,J57,J61)</f>
        <v>-1312.0733333333342</v>
      </c>
      <c r="P6">
        <f t="shared" si="4"/>
        <v>-1373.2331250000009</v>
      </c>
    </row>
    <row r="7" spans="1:16" x14ac:dyDescent="0.3">
      <c r="A7">
        <v>2011.2</v>
      </c>
      <c r="B7" s="6">
        <v>45650.8</v>
      </c>
      <c r="C7" s="1"/>
      <c r="D7" s="2">
        <v>1</v>
      </c>
      <c r="E7" s="2">
        <v>7</v>
      </c>
      <c r="F7" s="1">
        <f t="shared" si="2"/>
        <v>40108.583637306969</v>
      </c>
      <c r="G7" s="1">
        <f t="shared" si="0"/>
        <v>5542.2163626930342</v>
      </c>
      <c r="H7" s="1">
        <f t="shared" si="1"/>
        <v>30716162.210902404</v>
      </c>
      <c r="I7" s="1"/>
      <c r="J7">
        <f t="shared" si="3"/>
        <v>2567.2000000000044</v>
      </c>
      <c r="K7">
        <f>J7-$P$4</f>
        <v>-338.91520833332925</v>
      </c>
    </row>
    <row r="8" spans="1:16" x14ac:dyDescent="0.3">
      <c r="A8">
        <v>2011.3</v>
      </c>
      <c r="B8" s="6">
        <v>45345</v>
      </c>
      <c r="C8" s="1"/>
      <c r="D8" s="2">
        <v>1</v>
      </c>
      <c r="E8" s="2">
        <v>8</v>
      </c>
      <c r="F8" s="1">
        <f t="shared" si="2"/>
        <v>40183.373520231333</v>
      </c>
      <c r="G8" s="1">
        <f t="shared" si="0"/>
        <v>5161.6264797686672</v>
      </c>
      <c r="H8" s="1">
        <f t="shared" si="1"/>
        <v>26642387.916649085</v>
      </c>
      <c r="I8" s="1"/>
      <c r="J8">
        <f t="shared" si="3"/>
        <v>-305.80000000000291</v>
      </c>
      <c r="K8">
        <f>J8-$P$5</f>
        <v>-2613.2152083333367</v>
      </c>
      <c r="O8">
        <f>AVERAGE(O3:O6)</f>
        <v>61.159791666666706</v>
      </c>
      <c r="P8">
        <f>SUM(P3:P6)</f>
        <v>0</v>
      </c>
    </row>
    <row r="9" spans="1:16" x14ac:dyDescent="0.3">
      <c r="A9">
        <v>2011.4</v>
      </c>
      <c r="B9" s="6">
        <v>44267.9</v>
      </c>
      <c r="C9" s="1"/>
      <c r="D9" s="2">
        <v>1</v>
      </c>
      <c r="E9" s="2">
        <v>9</v>
      </c>
      <c r="F9" s="1">
        <f t="shared" si="2"/>
        <v>40258.302862744669</v>
      </c>
      <c r="G9" s="1">
        <f t="shared" si="0"/>
        <v>4009.5971372553322</v>
      </c>
      <c r="H9" s="1">
        <f t="shared" si="1"/>
        <v>16076869.203086155</v>
      </c>
      <c r="I9" s="1"/>
      <c r="J9">
        <f t="shared" si="3"/>
        <v>-1077.0999999999985</v>
      </c>
      <c r="K9">
        <f>J9-$P$6</f>
        <v>296.13312500000234</v>
      </c>
    </row>
    <row r="10" spans="1:16" x14ac:dyDescent="0.3">
      <c r="A10">
        <v>2012.1</v>
      </c>
      <c r="B10" s="6">
        <v>39075.199999999997</v>
      </c>
      <c r="C10" s="1"/>
      <c r="D10" s="2">
        <v>1</v>
      </c>
      <c r="E10" s="2">
        <v>10</v>
      </c>
      <c r="F10" s="1">
        <f t="shared" si="2"/>
        <v>40333.371924895189</v>
      </c>
      <c r="G10" s="1">
        <f t="shared" si="0"/>
        <v>-1258.1719248951922</v>
      </c>
      <c r="H10" s="1">
        <f t="shared" si="1"/>
        <v>1582996.5925944732</v>
      </c>
      <c r="I10" s="1"/>
      <c r="J10">
        <f t="shared" si="3"/>
        <v>-5192.7000000000044</v>
      </c>
      <c r="K10">
        <f t="shared" ref="K10" si="5">J10-$P$3</f>
        <v>-1352.4027083333376</v>
      </c>
    </row>
    <row r="11" spans="1:16" x14ac:dyDescent="0.3">
      <c r="A11">
        <v>2012.2</v>
      </c>
      <c r="B11" s="6">
        <v>41223.800000000003</v>
      </c>
      <c r="C11" s="1"/>
      <c r="D11" s="2">
        <v>1</v>
      </c>
      <c r="E11" s="2">
        <v>11</v>
      </c>
      <c r="F11" s="1">
        <f t="shared" si="2"/>
        <v>40408.580967216054</v>
      </c>
      <c r="G11" s="1">
        <f t="shared" si="0"/>
        <v>815.21903278394893</v>
      </c>
      <c r="H11" s="1">
        <f t="shared" si="1"/>
        <v>664582.07141319721</v>
      </c>
      <c r="I11" s="1"/>
      <c r="J11">
        <f t="shared" si="3"/>
        <v>2148.6000000000058</v>
      </c>
      <c r="K11">
        <f t="shared" ref="K11" si="6">J11-$P$4</f>
        <v>-757.51520833332779</v>
      </c>
    </row>
    <row r="12" spans="1:16" x14ac:dyDescent="0.3">
      <c r="A12">
        <v>2012.3</v>
      </c>
      <c r="B12" s="6">
        <v>41766.800000000003</v>
      </c>
      <c r="C12" s="1"/>
      <c r="D12" s="2">
        <v>1</v>
      </c>
      <c r="E12" s="2">
        <v>12</v>
      </c>
      <c r="F12" s="1">
        <f t="shared" si="2"/>
        <v>40483.930250726276</v>
      </c>
      <c r="G12" s="1">
        <f t="shared" si="0"/>
        <v>1282.8697492737265</v>
      </c>
      <c r="H12" s="1">
        <f t="shared" si="1"/>
        <v>1645754.7936016337</v>
      </c>
      <c r="I12" s="1"/>
      <c r="J12">
        <f t="shared" si="3"/>
        <v>543</v>
      </c>
      <c r="K12">
        <f t="shared" ref="K12" si="7">J12-$P$5</f>
        <v>-1764.4152083333338</v>
      </c>
    </row>
    <row r="13" spans="1:16" x14ac:dyDescent="0.3">
      <c r="A13">
        <v>2012.4</v>
      </c>
      <c r="B13" s="6">
        <v>41700.400000000001</v>
      </c>
      <c r="C13" s="1"/>
      <c r="D13" s="2">
        <v>1</v>
      </c>
      <c r="E13" s="2">
        <v>13</v>
      </c>
      <c r="F13" s="1">
        <f t="shared" si="2"/>
        <v>40559.420036931384</v>
      </c>
      <c r="G13" s="1">
        <f t="shared" si="0"/>
        <v>1140.9799630686175</v>
      </c>
      <c r="H13" s="1">
        <f t="shared" si="1"/>
        <v>1301835.2761240639</v>
      </c>
      <c r="I13" s="1"/>
      <c r="J13">
        <f t="shared" si="3"/>
        <v>-66.400000000001455</v>
      </c>
      <c r="K13">
        <f t="shared" ref="K13" si="8">J13-$P$6</f>
        <v>1306.8331249999994</v>
      </c>
    </row>
    <row r="14" spans="1:16" x14ac:dyDescent="0.3">
      <c r="A14">
        <v>2013.1</v>
      </c>
      <c r="B14" s="6">
        <v>36810.699999999997</v>
      </c>
      <c r="C14" s="1"/>
      <c r="D14" s="2">
        <v>1</v>
      </c>
      <c r="E14" s="2">
        <v>14</v>
      </c>
      <c r="F14" s="1">
        <f t="shared" si="2"/>
        <v>40635.050587824757</v>
      </c>
      <c r="G14" s="1">
        <f t="shared" si="0"/>
        <v>-3824.3505878247597</v>
      </c>
      <c r="H14" s="1">
        <f t="shared" si="1"/>
        <v>14625657.418595586</v>
      </c>
      <c r="I14" s="1"/>
      <c r="J14">
        <f t="shared" si="3"/>
        <v>-4889.7000000000044</v>
      </c>
      <c r="K14">
        <f t="shared" ref="K14" si="9">J14-$P$3</f>
        <v>-1049.4027083333376</v>
      </c>
    </row>
    <row r="15" spans="1:16" x14ac:dyDescent="0.3">
      <c r="A15">
        <v>2013.2</v>
      </c>
      <c r="B15" s="6">
        <v>39772.1</v>
      </c>
      <c r="C15" s="1"/>
      <c r="D15" s="2">
        <v>1</v>
      </c>
      <c r="E15" s="2">
        <v>15</v>
      </c>
      <c r="F15" s="1">
        <f t="shared" si="2"/>
        <v>40710.822165888225</v>
      </c>
      <c r="G15" s="1">
        <f t="shared" si="0"/>
        <v>-938.7221658882263</v>
      </c>
      <c r="H15" s="1">
        <f t="shared" si="1"/>
        <v>881199.30472988263</v>
      </c>
      <c r="I15" s="1"/>
      <c r="J15">
        <f t="shared" si="3"/>
        <v>2961.4000000000015</v>
      </c>
      <c r="K15">
        <f t="shared" ref="K15" si="10">J15-$P$4</f>
        <v>55.284791666667843</v>
      </c>
    </row>
    <row r="16" spans="1:16" x14ac:dyDescent="0.3">
      <c r="A16">
        <v>2013.3</v>
      </c>
      <c r="B16" s="6">
        <v>40769.199999999997</v>
      </c>
      <c r="C16" s="1"/>
      <c r="D16" s="2">
        <v>1</v>
      </c>
      <c r="E16" s="2">
        <v>16</v>
      </c>
      <c r="F16" s="1">
        <f t="shared" si="2"/>
        <v>40786.735034093064</v>
      </c>
      <c r="G16" s="1">
        <f t="shared" si="0"/>
        <v>-17.535034093067225</v>
      </c>
      <c r="H16" s="1">
        <f t="shared" si="1"/>
        <v>307.47742064502989</v>
      </c>
      <c r="I16" s="1"/>
      <c r="J16">
        <f t="shared" si="3"/>
        <v>997.09999999999854</v>
      </c>
      <c r="K16">
        <f t="shared" ref="K16" si="11">J16-$P$5</f>
        <v>-1310.3152083333352</v>
      </c>
    </row>
    <row r="17" spans="1:11" x14ac:dyDescent="0.3">
      <c r="A17">
        <v>2013.4</v>
      </c>
      <c r="B17" s="6">
        <v>40443.199999999997</v>
      </c>
      <c r="C17" s="1"/>
      <c r="D17" s="2">
        <v>1</v>
      </c>
      <c r="E17" s="2">
        <v>17</v>
      </c>
      <c r="F17" s="1">
        <f t="shared" si="2"/>
        <v>40862.789455900915</v>
      </c>
      <c r="G17" s="1">
        <f t="shared" si="0"/>
        <v>-419.58945590091753</v>
      </c>
      <c r="H17" s="1">
        <f t="shared" si="1"/>
        <v>176055.311503228</v>
      </c>
      <c r="I17" s="1"/>
      <c r="J17">
        <f t="shared" si="3"/>
        <v>-326</v>
      </c>
      <c r="K17">
        <f t="shared" ref="K17" si="12">J17-$P$6</f>
        <v>1047.2331250000009</v>
      </c>
    </row>
    <row r="18" spans="1:11" x14ac:dyDescent="0.3">
      <c r="A18">
        <v>2014.1</v>
      </c>
      <c r="B18" s="6">
        <v>36236.6</v>
      </c>
      <c r="C18" s="1"/>
      <c r="D18" s="2">
        <v>1</v>
      </c>
      <c r="E18" s="2">
        <v>18</v>
      </c>
      <c r="F18" s="1">
        <f t="shared" si="2"/>
        <v>40938.985695264681</v>
      </c>
      <c r="G18" s="1">
        <f t="shared" si="0"/>
        <v>-4702.385695264682</v>
      </c>
      <c r="H18" s="1">
        <f t="shared" si="1"/>
        <v>22112431.227029908</v>
      </c>
      <c r="I18" s="1"/>
      <c r="J18">
        <f t="shared" si="3"/>
        <v>-4206.5999999999985</v>
      </c>
      <c r="K18">
        <f t="shared" ref="K18" si="13">J18-$P$3</f>
        <v>-366.30270833333179</v>
      </c>
    </row>
    <row r="19" spans="1:11" x14ac:dyDescent="0.3">
      <c r="A19">
        <v>2014.2</v>
      </c>
      <c r="B19" s="6">
        <v>38745.9</v>
      </c>
      <c r="C19" s="1"/>
      <c r="D19" s="2">
        <v>1</v>
      </c>
      <c r="E19" s="2">
        <v>19</v>
      </c>
      <c r="F19" s="1">
        <f t="shared" si="2"/>
        <v>41015.324016629471</v>
      </c>
      <c r="G19" s="1">
        <f t="shared" si="0"/>
        <v>-2269.4240166294694</v>
      </c>
      <c r="H19" s="1">
        <f t="shared" si="1"/>
        <v>5150285.3672546344</v>
      </c>
      <c r="I19" s="1"/>
      <c r="J19">
        <f t="shared" si="3"/>
        <v>2509.3000000000029</v>
      </c>
      <c r="K19">
        <f t="shared" ref="K19" si="14">J19-$P$4</f>
        <v>-396.8152083333307</v>
      </c>
    </row>
    <row r="20" spans="1:11" x14ac:dyDescent="0.3">
      <c r="A20">
        <v>2014.3</v>
      </c>
      <c r="B20" s="6">
        <v>40325.300000000003</v>
      </c>
      <c r="C20" s="1"/>
      <c r="D20" s="2">
        <v>1</v>
      </c>
      <c r="E20" s="2">
        <v>20</v>
      </c>
      <c r="F20" s="1">
        <f t="shared" si="2"/>
        <v>41091.804684933559</v>
      </c>
      <c r="G20" s="1">
        <f t="shared" si="0"/>
        <v>-766.50468493355584</v>
      </c>
      <c r="H20" s="1">
        <f t="shared" si="1"/>
        <v>587529.43202508974</v>
      </c>
      <c r="I20" s="1"/>
      <c r="J20">
        <f t="shared" si="3"/>
        <v>1579.4000000000015</v>
      </c>
      <c r="K20">
        <f t="shared" ref="K20" si="15">J20-$P$5</f>
        <v>-728.01520833333234</v>
      </c>
    </row>
    <row r="21" spans="1:11" x14ac:dyDescent="0.3">
      <c r="A21">
        <v>2014.4</v>
      </c>
      <c r="B21" s="6">
        <v>40047.5</v>
      </c>
      <c r="C21" s="1"/>
      <c r="D21" s="2">
        <v>1</v>
      </c>
      <c r="E21" s="2">
        <v>21</v>
      </c>
      <c r="F21" s="1">
        <f t="shared" si="2"/>
        <v>41168.427965609037</v>
      </c>
      <c r="G21" s="1">
        <f t="shared" si="0"/>
        <v>-1120.9279656090366</v>
      </c>
      <c r="H21" s="1">
        <f t="shared" si="1"/>
        <v>1256479.5040844136</v>
      </c>
      <c r="I21" s="1"/>
      <c r="J21">
        <f t="shared" si="3"/>
        <v>-277.80000000000291</v>
      </c>
      <c r="K21">
        <f t="shared" ref="K21" si="16">J21-$P$6</f>
        <v>1095.433124999998</v>
      </c>
    </row>
    <row r="22" spans="1:11" x14ac:dyDescent="0.3">
      <c r="A22">
        <v>2015.1</v>
      </c>
      <c r="B22" s="6">
        <v>36268.1</v>
      </c>
      <c r="C22" s="1"/>
      <c r="D22" s="2">
        <v>1</v>
      </c>
      <c r="E22" s="2">
        <v>22</v>
      </c>
      <c r="F22" s="1">
        <f t="shared" si="2"/>
        <v>41245.194124583155</v>
      </c>
      <c r="G22" s="1">
        <f t="shared" si="0"/>
        <v>-4977.0941245831564</v>
      </c>
      <c r="H22" s="1">
        <f t="shared" si="1"/>
        <v>24771465.924960177</v>
      </c>
      <c r="I22" s="1"/>
      <c r="J22">
        <f t="shared" si="3"/>
        <v>-3779.4000000000015</v>
      </c>
      <c r="K22">
        <f t="shared" ref="K22" si="17">J22-$P$3</f>
        <v>60.897291666665296</v>
      </c>
    </row>
    <row r="23" spans="1:11" x14ac:dyDescent="0.3">
      <c r="A23">
        <v>2015.2</v>
      </c>
      <c r="B23" s="6">
        <v>38729.1</v>
      </c>
      <c r="C23" s="1"/>
      <c r="D23" s="2">
        <v>1</v>
      </c>
      <c r="E23" s="2">
        <v>23</v>
      </c>
      <c r="F23" s="1">
        <f t="shared" si="2"/>
        <v>41322.10342827897</v>
      </c>
      <c r="G23" s="1">
        <f t="shared" si="0"/>
        <v>-2593.0034282789711</v>
      </c>
      <c r="H23" s="1">
        <f t="shared" si="1"/>
        <v>6723666.7790664975</v>
      </c>
      <c r="I23" s="1"/>
      <c r="J23">
        <f t="shared" si="3"/>
        <v>2461</v>
      </c>
      <c r="K23">
        <f t="shared" ref="K23" si="18">J23-$P$4</f>
        <v>-445.11520833333361</v>
      </c>
    </row>
    <row r="24" spans="1:11" x14ac:dyDescent="0.3">
      <c r="A24">
        <v>2015.3</v>
      </c>
      <c r="B24" s="6">
        <v>39614</v>
      </c>
      <c r="C24" s="1"/>
      <c r="D24" s="2">
        <v>1</v>
      </c>
      <c r="E24" s="2">
        <v>24</v>
      </c>
      <c r="F24" s="1">
        <f t="shared" si="2"/>
        <v>41399.156143616317</v>
      </c>
      <c r="G24" s="1">
        <f t="shared" si="0"/>
        <v>-1785.1561436163174</v>
      </c>
      <c r="H24" s="1">
        <f t="shared" si="1"/>
        <v>3186782.4570910819</v>
      </c>
      <c r="I24" s="1"/>
      <c r="J24">
        <f t="shared" si="3"/>
        <v>884.90000000000146</v>
      </c>
      <c r="K24">
        <f t="shared" ref="K24" si="19">J24-$P$5</f>
        <v>-1422.5152083333323</v>
      </c>
    </row>
    <row r="25" spans="1:11" x14ac:dyDescent="0.3">
      <c r="A25">
        <v>2015.4</v>
      </c>
      <c r="B25" s="6">
        <v>40169.5</v>
      </c>
      <c r="C25" s="1"/>
      <c r="D25" s="2">
        <v>1</v>
      </c>
      <c r="E25" s="2">
        <v>25</v>
      </c>
      <c r="F25" s="1">
        <f t="shared" si="2"/>
        <v>41476.352538012776</v>
      </c>
      <c r="G25" s="1">
        <f t="shared" si="0"/>
        <v>-1306.8525380127758</v>
      </c>
      <c r="H25" s="1">
        <f t="shared" si="1"/>
        <v>1707863.5561104335</v>
      </c>
      <c r="I25" s="1"/>
      <c r="J25">
        <f t="shared" si="3"/>
        <v>555.5</v>
      </c>
      <c r="K25">
        <f t="shared" ref="K25" si="20">J25-$P$6</f>
        <v>1928.7331250000009</v>
      </c>
    </row>
    <row r="26" spans="1:11" x14ac:dyDescent="0.3">
      <c r="A26">
        <v>2016.1</v>
      </c>
      <c r="B26" s="6">
        <v>35233.800000000003</v>
      </c>
      <c r="C26" s="1"/>
      <c r="D26" s="2">
        <v>1</v>
      </c>
      <c r="E26" s="2">
        <v>26</v>
      </c>
      <c r="F26" s="1">
        <f t="shared" si="2"/>
        <v>41553.692879384551</v>
      </c>
      <c r="G26" s="1">
        <f t="shared" si="0"/>
        <v>-6319.892879384548</v>
      </c>
      <c r="H26" s="1">
        <f t="shared" si="1"/>
        <v>39941046.006895512</v>
      </c>
      <c r="I26" s="1"/>
      <c r="J26">
        <f t="shared" si="3"/>
        <v>-4935.6999999999971</v>
      </c>
      <c r="K26">
        <f t="shared" ref="K26" si="21">J26-$P$3</f>
        <v>-1095.4027083333303</v>
      </c>
    </row>
    <row r="27" spans="1:11" x14ac:dyDescent="0.3">
      <c r="A27">
        <v>2016.2</v>
      </c>
      <c r="B27" s="6">
        <v>37936</v>
      </c>
      <c r="C27" s="1"/>
      <c r="D27" s="2">
        <v>1</v>
      </c>
      <c r="E27" s="2">
        <v>27</v>
      </c>
      <c r="F27" s="1">
        <f t="shared" si="2"/>
        <v>41631.177436147453</v>
      </c>
      <c r="G27" s="1">
        <f t="shared" si="0"/>
        <v>-3695.1774361474527</v>
      </c>
      <c r="H27" s="1">
        <f t="shared" si="1"/>
        <v>13654336.284613261</v>
      </c>
      <c r="I27" s="1"/>
      <c r="J27">
        <f t="shared" si="3"/>
        <v>2702.1999999999971</v>
      </c>
      <c r="K27">
        <f t="shared" ref="K27" si="22">J27-$P$4</f>
        <v>-203.91520833333652</v>
      </c>
    </row>
    <row r="28" spans="1:11" x14ac:dyDescent="0.3">
      <c r="A28">
        <v>2016.3</v>
      </c>
      <c r="B28" s="6">
        <v>39732</v>
      </c>
      <c r="C28" s="1"/>
      <c r="D28" s="2">
        <v>1</v>
      </c>
      <c r="E28" s="2">
        <v>28</v>
      </c>
      <c r="F28" s="1">
        <f t="shared" si="2"/>
        <v>41708.806477217855</v>
      </c>
      <c r="G28" s="1">
        <f t="shared" si="0"/>
        <v>-1976.806477217855</v>
      </c>
      <c r="H28" s="1">
        <f t="shared" si="1"/>
        <v>3907763.8483704659</v>
      </c>
      <c r="I28" s="1"/>
      <c r="J28">
        <f t="shared" si="3"/>
        <v>1796</v>
      </c>
      <c r="K28">
        <f t="shared" ref="K28" si="23">J28-$P$5</f>
        <v>-511.41520833333379</v>
      </c>
    </row>
    <row r="29" spans="1:11" x14ac:dyDescent="0.3">
      <c r="A29">
        <v>2016.4</v>
      </c>
      <c r="B29" s="6">
        <v>39113.800000000003</v>
      </c>
      <c r="C29" s="1"/>
      <c r="D29" s="2">
        <v>1</v>
      </c>
      <c r="E29" s="2">
        <v>29</v>
      </c>
      <c r="F29" s="1">
        <f t="shared" si="2"/>
        <v>41786.580272013358</v>
      </c>
      <c r="G29" s="1">
        <f t="shared" si="0"/>
        <v>-2672.780272013355</v>
      </c>
      <c r="H29" s="1">
        <f t="shared" si="1"/>
        <v>7143754.382463784</v>
      </c>
      <c r="I29" s="1"/>
      <c r="J29">
        <f t="shared" si="3"/>
        <v>-618.19999999999709</v>
      </c>
      <c r="K29">
        <f t="shared" ref="K29" si="24">J29-$P$6</f>
        <v>755.03312500000379</v>
      </c>
    </row>
    <row r="30" spans="1:11" x14ac:dyDescent="0.3">
      <c r="A30">
        <v>2017.1</v>
      </c>
      <c r="B30" s="6">
        <v>35997.300000000003</v>
      </c>
      <c r="C30" s="1"/>
      <c r="D30" s="2">
        <v>1</v>
      </c>
      <c r="E30" s="2">
        <v>30</v>
      </c>
      <c r="F30" s="1">
        <f t="shared" si="2"/>
        <v>41864.499090454177</v>
      </c>
      <c r="G30" s="1">
        <f t="shared" si="0"/>
        <v>-5867.1990904541744</v>
      </c>
      <c r="H30" s="1">
        <f t="shared" si="1"/>
        <v>34424025.167026289</v>
      </c>
      <c r="I30" s="1"/>
      <c r="J30">
        <f t="shared" si="3"/>
        <v>-3116.5</v>
      </c>
      <c r="K30">
        <f t="shared" ref="K30" si="25">J30-$P$3</f>
        <v>723.79729166666675</v>
      </c>
    </row>
    <row r="31" spans="1:11" x14ac:dyDescent="0.3">
      <c r="A31">
        <v>2017.2</v>
      </c>
      <c r="B31" s="6">
        <v>38526.1</v>
      </c>
      <c r="C31" s="1"/>
      <c r="D31" s="2">
        <v>1</v>
      </c>
      <c r="E31" s="2">
        <v>31</v>
      </c>
      <c r="F31" s="1">
        <f t="shared" si="2"/>
        <v>41942.563202963756</v>
      </c>
      <c r="G31" s="1">
        <f t="shared" si="0"/>
        <v>-3416.4632029637578</v>
      </c>
      <c r="H31" s="1">
        <f t="shared" si="1"/>
        <v>11672220.817205379</v>
      </c>
      <c r="I31" s="1"/>
      <c r="J31">
        <f t="shared" si="3"/>
        <v>2528.7999999999956</v>
      </c>
      <c r="K31">
        <f t="shared" ref="K31" si="26">J31-$P$4</f>
        <v>-377.31520833333798</v>
      </c>
    </row>
    <row r="32" spans="1:11" x14ac:dyDescent="0.3">
      <c r="A32">
        <v>2017.3</v>
      </c>
      <c r="B32" s="6">
        <v>41277.4</v>
      </c>
      <c r="C32" s="1"/>
      <c r="D32" s="2">
        <v>1</v>
      </c>
      <c r="E32" s="2">
        <v>32</v>
      </c>
      <c r="F32" s="1">
        <f t="shared" si="2"/>
        <v>42020.772880469791</v>
      </c>
      <c r="G32" s="1">
        <f t="shared" si="0"/>
        <v>-743.37288046978938</v>
      </c>
      <c r="H32" s="1">
        <f t="shared" si="1"/>
        <v>552603.23941795179</v>
      </c>
      <c r="I32" s="1"/>
      <c r="J32">
        <f t="shared" si="3"/>
        <v>2751.3000000000029</v>
      </c>
      <c r="K32">
        <f t="shared" ref="K32" si="27">J32-$P$5</f>
        <v>443.88479166666912</v>
      </c>
    </row>
    <row r="33" spans="1:11" x14ac:dyDescent="0.3">
      <c r="A33">
        <v>2017.4</v>
      </c>
      <c r="B33" s="6">
        <v>38981.5</v>
      </c>
      <c r="C33" s="1"/>
      <c r="D33" s="2">
        <v>1</v>
      </c>
      <c r="E33" s="2">
        <v>33</v>
      </c>
      <c r="F33" s="1">
        <f t="shared" si="2"/>
        <v>42099.128394405183</v>
      </c>
      <c r="G33" s="1">
        <f t="shared" si="0"/>
        <v>-3117.6283944051829</v>
      </c>
      <c r="H33" s="1">
        <f t="shared" si="1"/>
        <v>9719606.8056014385</v>
      </c>
      <c r="I33" s="1"/>
      <c r="J33">
        <f t="shared" si="3"/>
        <v>-2295.9000000000015</v>
      </c>
      <c r="K33">
        <f t="shared" ref="K33" si="28">J33-$P$6</f>
        <v>-922.66687500000057</v>
      </c>
    </row>
    <row r="34" spans="1:11" x14ac:dyDescent="0.3">
      <c r="A34">
        <v>2018.1</v>
      </c>
      <c r="B34" s="6">
        <v>36049</v>
      </c>
      <c r="C34" s="1"/>
      <c r="D34" s="2">
        <v>1</v>
      </c>
      <c r="E34" s="2">
        <v>34</v>
      </c>
      <c r="F34" s="1">
        <f t="shared" si="2"/>
        <v>42177.630016708965</v>
      </c>
      <c r="G34" s="1">
        <f t="shared" si="0"/>
        <v>-6128.6300167089648</v>
      </c>
      <c r="H34" s="1">
        <f t="shared" si="1"/>
        <v>37560105.881706126</v>
      </c>
      <c r="I34" s="1"/>
      <c r="J34">
        <f t="shared" si="3"/>
        <v>-2932.5</v>
      </c>
      <c r="K34">
        <f t="shared" ref="K34" si="29">J34-$P$3</f>
        <v>907.79729166666675</v>
      </c>
    </row>
    <row r="35" spans="1:11" x14ac:dyDescent="0.3">
      <c r="A35">
        <v>2018.2</v>
      </c>
      <c r="B35" s="6">
        <v>39184.9</v>
      </c>
      <c r="C35" s="1"/>
      <c r="D35" s="2">
        <v>1</v>
      </c>
      <c r="E35" s="2">
        <v>35</v>
      </c>
      <c r="F35" s="1">
        <f t="shared" si="2"/>
        <v>42256.278019827252</v>
      </c>
      <c r="G35" s="1">
        <f t="shared" si="0"/>
        <v>-3071.3780198272507</v>
      </c>
      <c r="H35" s="1">
        <f t="shared" si="1"/>
        <v>9433362.9406779632</v>
      </c>
      <c r="I35" s="1"/>
      <c r="J35">
        <f t="shared" si="3"/>
        <v>3135.9000000000015</v>
      </c>
      <c r="K35">
        <f t="shared" ref="K35" si="30">J35-$P$4</f>
        <v>229.78479166666784</v>
      </c>
    </row>
    <row r="36" spans="1:11" x14ac:dyDescent="0.3">
      <c r="A36">
        <v>2018.3</v>
      </c>
      <c r="B36" s="6">
        <v>41724.6</v>
      </c>
      <c r="C36" s="1"/>
      <c r="D36" s="2">
        <v>1</v>
      </c>
      <c r="E36" s="2">
        <v>36</v>
      </c>
      <c r="F36" s="1">
        <f t="shared" si="2"/>
        <v>42335.072676714262</v>
      </c>
      <c r="G36" s="1">
        <f t="shared" si="0"/>
        <v>-610.4726767142638</v>
      </c>
      <c r="H36" s="1">
        <f t="shared" si="1"/>
        <v>372676.88901467802</v>
      </c>
      <c r="I36" s="1"/>
      <c r="J36">
        <f t="shared" si="3"/>
        <v>2539.6999999999971</v>
      </c>
      <c r="K36">
        <f t="shared" ref="K36" si="31">J36-$P$5</f>
        <v>232.2847916666633</v>
      </c>
    </row>
    <row r="37" spans="1:11" x14ac:dyDescent="0.3">
      <c r="A37">
        <v>2018.4</v>
      </c>
      <c r="B37" s="6">
        <v>39676.400000000001</v>
      </c>
      <c r="C37" s="1"/>
      <c r="D37" s="2">
        <v>1</v>
      </c>
      <c r="E37" s="2">
        <v>37</v>
      </c>
      <c r="F37" s="1">
        <f t="shared" si="2"/>
        <v>42414.014260832955</v>
      </c>
      <c r="G37" s="1">
        <f t="shared" si="0"/>
        <v>-2737.6142608329537</v>
      </c>
      <c r="H37" s="1">
        <f t="shared" si="1"/>
        <v>7494531.8411159599</v>
      </c>
      <c r="I37" s="1"/>
      <c r="J37">
        <f t="shared" si="3"/>
        <v>-2048.1999999999971</v>
      </c>
      <c r="K37">
        <f t="shared" ref="K37" si="32">J37-$P$6</f>
        <v>-674.96687499999621</v>
      </c>
    </row>
    <row r="38" spans="1:11" x14ac:dyDescent="0.3">
      <c r="A38">
        <v>2019.1</v>
      </c>
      <c r="B38" s="6">
        <v>36562.699999999997</v>
      </c>
      <c r="C38" s="1"/>
      <c r="D38" s="2">
        <v>1</v>
      </c>
      <c r="E38" s="2">
        <v>38</v>
      </c>
      <c r="F38" s="1">
        <f t="shared" si="2"/>
        <v>42493.103046156451</v>
      </c>
      <c r="G38" s="1">
        <f t="shared" si="0"/>
        <v>-5930.4030461564544</v>
      </c>
      <c r="H38" s="1">
        <f t="shared" si="1"/>
        <v>35169680.289861754</v>
      </c>
      <c r="I38" s="1"/>
      <c r="J38">
        <f t="shared" si="3"/>
        <v>-3113.7000000000044</v>
      </c>
      <c r="K38">
        <f t="shared" ref="K38" si="33">J38-$P$3</f>
        <v>726.59729166666239</v>
      </c>
    </row>
    <row r="39" spans="1:11" x14ac:dyDescent="0.3">
      <c r="A39">
        <v>2019.2</v>
      </c>
      <c r="B39" s="6">
        <v>40409.9</v>
      </c>
      <c r="C39" s="1"/>
      <c r="D39" s="2">
        <v>1</v>
      </c>
      <c r="E39" s="2">
        <v>39</v>
      </c>
      <c r="F39" s="1">
        <f t="shared" si="2"/>
        <v>42572.339307168644</v>
      </c>
      <c r="G39" s="1">
        <f t="shared" si="0"/>
        <v>-2162.4393071686427</v>
      </c>
      <c r="H39" s="1">
        <f t="shared" si="1"/>
        <v>4676143.7571879998</v>
      </c>
      <c r="I39" s="1"/>
      <c r="J39">
        <f t="shared" si="3"/>
        <v>3847.2000000000044</v>
      </c>
      <c r="K39">
        <f t="shared" ref="K39" si="34">J39-$P$4</f>
        <v>941.08479166667075</v>
      </c>
    </row>
    <row r="40" spans="1:11" x14ac:dyDescent="0.3">
      <c r="A40">
        <v>2019.3</v>
      </c>
      <c r="B40" s="6">
        <v>43406.8</v>
      </c>
      <c r="C40" s="1"/>
      <c r="D40" s="2">
        <v>1</v>
      </c>
      <c r="E40" s="2">
        <v>40</v>
      </c>
      <c r="F40" s="1">
        <f t="shared" si="2"/>
        <v>42651.72331886529</v>
      </c>
      <c r="G40" s="1">
        <f t="shared" si="0"/>
        <v>755.076681134713</v>
      </c>
      <c r="H40" s="1">
        <f t="shared" si="1"/>
        <v>570140.794393413</v>
      </c>
      <c r="I40" s="1"/>
      <c r="J40">
        <f t="shared" si="3"/>
        <v>2996.9000000000015</v>
      </c>
      <c r="K40">
        <f t="shared" ref="K40" si="35">J40-$P$5</f>
        <v>689.48479166666766</v>
      </c>
    </row>
    <row r="41" spans="1:11" x14ac:dyDescent="0.3">
      <c r="A41">
        <v>2019.4</v>
      </c>
      <c r="B41" s="6">
        <v>40353.199999999997</v>
      </c>
      <c r="C41" s="1"/>
      <c r="D41" s="2">
        <v>1</v>
      </c>
      <c r="E41" s="2">
        <v>41</v>
      </c>
      <c r="F41" s="1">
        <f t="shared" si="2"/>
        <v>42731.255356754889</v>
      </c>
      <c r="G41" s="1">
        <f t="shared" si="0"/>
        <v>-2378.0553567548923</v>
      </c>
      <c r="H41" s="1">
        <f t="shared" si="1"/>
        <v>5655147.279790638</v>
      </c>
      <c r="I41" s="1"/>
      <c r="J41">
        <f t="shared" si="3"/>
        <v>-3053.6000000000058</v>
      </c>
      <c r="K41">
        <f t="shared" ref="K41" si="36">J41-$P$6</f>
        <v>-1680.3668750000049</v>
      </c>
    </row>
    <row r="42" spans="1:11" x14ac:dyDescent="0.3">
      <c r="A42">
        <v>2020.1</v>
      </c>
      <c r="B42" s="6">
        <v>36283.300000000003</v>
      </c>
      <c r="C42" s="1"/>
      <c r="D42" s="2">
        <v>1</v>
      </c>
      <c r="E42" s="2">
        <v>42</v>
      </c>
      <c r="F42" s="1">
        <f t="shared" si="2"/>
        <v>42810.935696859706</v>
      </c>
      <c r="G42" s="1">
        <f t="shared" si="0"/>
        <v>-6527.6356968597029</v>
      </c>
      <c r="H42" s="1">
        <f t="shared" si="1"/>
        <v>42610027.790917061</v>
      </c>
      <c r="I42" s="1"/>
      <c r="J42">
        <f t="shared" si="3"/>
        <v>-4069.8999999999942</v>
      </c>
      <c r="K42">
        <f t="shared" ref="K42" si="37">J42-$P$3</f>
        <v>-229.60270833332743</v>
      </c>
    </row>
    <row r="43" spans="1:11" x14ac:dyDescent="0.3">
      <c r="A43">
        <v>2020.2</v>
      </c>
      <c r="B43" s="6">
        <v>34354.5</v>
      </c>
      <c r="C43" s="1"/>
      <c r="D43" s="2">
        <v>1</v>
      </c>
      <c r="E43" s="2">
        <v>43</v>
      </c>
      <c r="F43" s="1">
        <f t="shared" si="2"/>
        <v>42890.764615716682</v>
      </c>
      <c r="G43" s="1">
        <f t="shared" si="0"/>
        <v>-8536.2646157166819</v>
      </c>
      <c r="H43" s="1">
        <f t="shared" si="1"/>
        <v>72867813.589536667</v>
      </c>
      <c r="I43" s="1"/>
      <c r="J43">
        <f t="shared" si="3"/>
        <v>-1928.8000000000029</v>
      </c>
      <c r="K43">
        <f t="shared" ref="K43" si="38">J43-$P$4</f>
        <v>-4834.9152083333365</v>
      </c>
    </row>
    <row r="44" spans="1:11" x14ac:dyDescent="0.3">
      <c r="A44">
        <v>2020.3</v>
      </c>
      <c r="B44" s="6">
        <v>39026.300000000003</v>
      </c>
      <c r="C44" s="1"/>
      <c r="D44" s="2">
        <v>1</v>
      </c>
      <c r="E44" s="2">
        <v>44</v>
      </c>
      <c r="F44" s="1">
        <f t="shared" si="2"/>
        <v>42970.742390378502</v>
      </c>
      <c r="G44" s="1">
        <f t="shared" si="0"/>
        <v>-3944.4423903784991</v>
      </c>
      <c r="H44" s="1">
        <f t="shared" si="1"/>
        <v>15558625.771014849</v>
      </c>
      <c r="I44" s="1"/>
      <c r="J44">
        <f t="shared" si="3"/>
        <v>4671.8000000000029</v>
      </c>
      <c r="K44">
        <f t="shared" ref="K44" si="39">J44-$P$5</f>
        <v>2364.3847916666691</v>
      </c>
    </row>
    <row r="45" spans="1:11" x14ac:dyDescent="0.3">
      <c r="A45">
        <v>2020.4</v>
      </c>
      <c r="B45" s="6">
        <v>37572.199999999997</v>
      </c>
      <c r="C45" s="1"/>
      <c r="D45" s="2">
        <v>1</v>
      </c>
      <c r="E45" s="2">
        <v>45</v>
      </c>
      <c r="F45" s="1">
        <f t="shared" si="2"/>
        <v>43050.869298414225</v>
      </c>
      <c r="G45" s="1">
        <f t="shared" si="0"/>
        <v>-5478.6692984142283</v>
      </c>
      <c r="H45" s="1">
        <f t="shared" si="1"/>
        <v>30015817.281386651</v>
      </c>
      <c r="I45" s="1"/>
      <c r="J45">
        <f t="shared" si="3"/>
        <v>-1454.1000000000058</v>
      </c>
      <c r="K45">
        <f t="shared" ref="K45" si="40">J45-$P$6</f>
        <v>-80.866875000004939</v>
      </c>
    </row>
    <row r="46" spans="1:11" x14ac:dyDescent="0.3">
      <c r="A46">
        <v>2021.1</v>
      </c>
      <c r="B46" s="6">
        <v>35500.300000000003</v>
      </c>
      <c r="C46" s="1"/>
      <c r="D46" s="2">
        <v>1</v>
      </c>
      <c r="E46" s="2">
        <v>46</v>
      </c>
      <c r="F46" s="1">
        <f t="shared" si="2"/>
        <v>43131.145617910734</v>
      </c>
      <c r="G46" s="1">
        <f t="shared" si="0"/>
        <v>-7630.8456179107307</v>
      </c>
      <c r="H46" s="1">
        <f t="shared" si="1"/>
        <v>58229804.844387397</v>
      </c>
      <c r="I46" s="1"/>
      <c r="J46">
        <f t="shared" si="3"/>
        <v>-2071.8999999999942</v>
      </c>
      <c r="K46">
        <f t="shared" ref="K46" si="41">J46-$P$3</f>
        <v>1768.3972916666726</v>
      </c>
    </row>
    <row r="47" spans="1:11" x14ac:dyDescent="0.3">
      <c r="A47">
        <v>2021.2</v>
      </c>
      <c r="B47" s="6">
        <v>39015.699999999997</v>
      </c>
      <c r="C47" s="1"/>
      <c r="D47" s="2">
        <v>1</v>
      </c>
      <c r="E47" s="2">
        <v>47</v>
      </c>
      <c r="F47" s="1">
        <f t="shared" si="2"/>
        <v>43211.571627473357</v>
      </c>
      <c r="G47" s="1">
        <f t="shared" si="0"/>
        <v>-4195.8716274733597</v>
      </c>
      <c r="H47" s="1">
        <f t="shared" si="1"/>
        <v>17605338.714235939</v>
      </c>
      <c r="I47" s="1"/>
      <c r="J47">
        <f t="shared" si="3"/>
        <v>3515.3999999999942</v>
      </c>
      <c r="K47">
        <f t="shared" ref="K47" si="42">J47-$P$4</f>
        <v>609.28479166666057</v>
      </c>
    </row>
    <row r="48" spans="1:11" x14ac:dyDescent="0.3">
      <c r="A48">
        <v>2021.3</v>
      </c>
      <c r="B48" s="6">
        <v>44025.3</v>
      </c>
      <c r="C48" s="1"/>
      <c r="D48" s="2">
        <v>1</v>
      </c>
      <c r="E48" s="2">
        <v>48</v>
      </c>
      <c r="F48" s="1">
        <f t="shared" si="2"/>
        <v>43292.147606226958</v>
      </c>
      <c r="G48" s="1">
        <f t="shared" si="0"/>
        <v>733.15239377304533</v>
      </c>
      <c r="H48" s="1">
        <f t="shared" si="1"/>
        <v>537512.43249514652</v>
      </c>
      <c r="I48" s="1"/>
      <c r="J48">
        <f t="shared" si="3"/>
        <v>5009.6000000000058</v>
      </c>
      <c r="K48">
        <f t="shared" ref="K48" si="43">J48-$P$5</f>
        <v>2702.184791666672</v>
      </c>
    </row>
    <row r="49" spans="1:11" x14ac:dyDescent="0.3">
      <c r="A49">
        <v>2021.4</v>
      </c>
      <c r="B49" s="6">
        <v>42474.1</v>
      </c>
      <c r="C49" s="1"/>
      <c r="D49" s="2">
        <v>1</v>
      </c>
      <c r="E49" s="2">
        <v>49</v>
      </c>
      <c r="F49" s="1">
        <f t="shared" si="2"/>
        <v>43372.87383381687</v>
      </c>
      <c r="G49" s="1">
        <f t="shared" si="0"/>
        <v>-898.77383381687105</v>
      </c>
      <c r="H49" s="1">
        <f t="shared" si="1"/>
        <v>807794.40435387648</v>
      </c>
      <c r="I49" s="1"/>
      <c r="J49">
        <f t="shared" si="3"/>
        <v>-1551.2000000000044</v>
      </c>
      <c r="K49">
        <f t="shared" ref="K49" si="44">J49-$P$6</f>
        <v>-177.96687500000348</v>
      </c>
    </row>
    <row r="50" spans="1:11" x14ac:dyDescent="0.3">
      <c r="A50">
        <v>2022.1</v>
      </c>
      <c r="B50" s="6">
        <v>40446.6</v>
      </c>
      <c r="C50" s="1"/>
      <c r="D50" s="2">
        <v>1</v>
      </c>
      <c r="E50" s="2">
        <v>50</v>
      </c>
      <c r="F50" s="1">
        <f t="shared" si="2"/>
        <v>43453.75059040988</v>
      </c>
      <c r="G50" s="1">
        <f t="shared" si="0"/>
        <v>-3007.1505904098813</v>
      </c>
      <c r="H50" s="1">
        <f t="shared" si="1"/>
        <v>9042954.6734024975</v>
      </c>
      <c r="I50" s="1"/>
      <c r="J50">
        <f t="shared" si="3"/>
        <v>-2027.5</v>
      </c>
      <c r="K50">
        <f t="shared" ref="K50" si="45">J50-$P$3</f>
        <v>1812.7972916666668</v>
      </c>
    </row>
    <row r="51" spans="1:11" x14ac:dyDescent="0.3">
      <c r="A51">
        <v>2022.2</v>
      </c>
      <c r="B51" s="6">
        <v>44851.1</v>
      </c>
      <c r="C51" s="1"/>
      <c r="D51" s="2">
        <v>1</v>
      </c>
      <c r="E51" s="2">
        <v>51</v>
      </c>
      <c r="F51" s="1">
        <f t="shared" si="2"/>
        <v>43534.778156695182</v>
      </c>
      <c r="G51" s="1">
        <f t="shared" si="0"/>
        <v>1316.3218433048169</v>
      </c>
      <c r="H51" s="1">
        <f t="shared" si="1"/>
        <v>1732703.1951613908</v>
      </c>
      <c r="I51" s="1"/>
      <c r="J51">
        <f t="shared" si="3"/>
        <v>4404.5</v>
      </c>
      <c r="K51">
        <f t="shared" ref="K51" si="46">J51-$P$4</f>
        <v>1498.3847916666664</v>
      </c>
    </row>
    <row r="52" spans="1:11" x14ac:dyDescent="0.3">
      <c r="A52">
        <v>2022.3</v>
      </c>
      <c r="B52" s="6">
        <v>50374.1</v>
      </c>
      <c r="C52" s="1"/>
      <c r="D52" s="2">
        <v>1</v>
      </c>
      <c r="E52" s="2">
        <v>52</v>
      </c>
      <c r="F52" s="1">
        <f t="shared" si="2"/>
        <v>43615.956813885467</v>
      </c>
      <c r="G52" s="1">
        <f t="shared" si="0"/>
        <v>6758.143186114532</v>
      </c>
      <c r="H52" s="1">
        <f t="shared" si="1"/>
        <v>45672499.324026279</v>
      </c>
      <c r="I52" s="1"/>
      <c r="J52">
        <f t="shared" si="3"/>
        <v>5523</v>
      </c>
      <c r="K52">
        <f t="shared" ref="K52" si="47">J52-$P$5</f>
        <v>3215.5847916666662</v>
      </c>
    </row>
    <row r="53" spans="1:11" x14ac:dyDescent="0.3">
      <c r="A53">
        <v>2022.4</v>
      </c>
      <c r="B53" s="6">
        <v>47736.9</v>
      </c>
      <c r="C53" s="1"/>
      <c r="D53" s="2">
        <v>1</v>
      </c>
      <c r="E53" s="2">
        <v>53</v>
      </c>
      <c r="F53" s="1">
        <f t="shared" si="2"/>
        <v>43697.286843717549</v>
      </c>
      <c r="G53" s="1">
        <f t="shared" si="0"/>
        <v>4039.6131562824521</v>
      </c>
      <c r="H53" s="1">
        <f t="shared" si="1"/>
        <v>16318474.452410275</v>
      </c>
      <c r="I53" s="1"/>
      <c r="J53">
        <f t="shared" si="3"/>
        <v>-2637.1999999999971</v>
      </c>
      <c r="K53">
        <f t="shared" ref="K53" si="48">J53-$P$6</f>
        <v>-1263.9668749999962</v>
      </c>
    </row>
    <row r="54" spans="1:11" x14ac:dyDescent="0.3">
      <c r="A54">
        <v>2023.1</v>
      </c>
      <c r="B54" s="6">
        <v>44156.9</v>
      </c>
      <c r="C54" s="1"/>
      <c r="D54" s="2">
        <v>1</v>
      </c>
      <c r="E54" s="2">
        <v>54</v>
      </c>
      <c r="F54" s="1">
        <f t="shared" si="2"/>
        <v>43778.768528453838</v>
      </c>
      <c r="G54" s="1">
        <f t="shared" si="0"/>
        <v>378.13147154616308</v>
      </c>
      <c r="H54" s="1">
        <f t="shared" si="1"/>
        <v>142983.40977366673</v>
      </c>
      <c r="I54" s="1"/>
      <c r="J54">
        <f t="shared" si="3"/>
        <v>-3580</v>
      </c>
      <c r="K54">
        <f t="shared" ref="K54" si="49">J54-$P$3</f>
        <v>260.29729166666675</v>
      </c>
    </row>
    <row r="55" spans="1:11" x14ac:dyDescent="0.3">
      <c r="A55">
        <v>2023.2</v>
      </c>
      <c r="B55" s="6">
        <v>48505.9</v>
      </c>
      <c r="C55" s="1"/>
      <c r="D55" s="2">
        <v>1</v>
      </c>
      <c r="E55" s="2">
        <v>55</v>
      </c>
      <c r="F55" s="1">
        <f t="shared" si="2"/>
        <v>43860.402150882997</v>
      </c>
      <c r="G55" s="1">
        <f t="shared" si="0"/>
        <v>4645.4978491170041</v>
      </c>
      <c r="H55" s="1">
        <f t="shared" si="1"/>
        <v>21580650.266150713</v>
      </c>
      <c r="I55" s="1"/>
      <c r="J55">
        <f t="shared" si="3"/>
        <v>4349</v>
      </c>
      <c r="K55">
        <f t="shared" ref="K55" si="50">J55-$P$4</f>
        <v>1442.8847916666664</v>
      </c>
    </row>
    <row r="56" spans="1:11" x14ac:dyDescent="0.3">
      <c r="A56">
        <v>2023.3</v>
      </c>
      <c r="B56" s="6">
        <v>53448.4</v>
      </c>
      <c r="C56" s="1"/>
      <c r="D56" s="2">
        <v>1</v>
      </c>
      <c r="E56" s="2">
        <v>56</v>
      </c>
      <c r="F56" s="1">
        <f t="shared" si="2"/>
        <v>43942.187994320986</v>
      </c>
      <c r="G56" s="1">
        <f t="shared" si="0"/>
        <v>9506.2120056790154</v>
      </c>
      <c r="H56" s="1">
        <f t="shared" si="1"/>
        <v>90368066.69691585</v>
      </c>
      <c r="I56" s="1"/>
      <c r="J56">
        <f t="shared" si="3"/>
        <v>4942.5</v>
      </c>
      <c r="K56">
        <f t="shared" ref="K56" si="51">J56-$P$5</f>
        <v>2635.0847916666662</v>
      </c>
    </row>
    <row r="57" spans="1:11" x14ac:dyDescent="0.3">
      <c r="A57">
        <v>2023.4</v>
      </c>
      <c r="B57" s="6">
        <v>50416.9</v>
      </c>
      <c r="C57" s="1"/>
      <c r="D57" s="2">
        <v>1</v>
      </c>
      <c r="E57" s="2">
        <v>57</v>
      </c>
      <c r="F57" s="1">
        <f t="shared" si="2"/>
        <v>44024.126342612079</v>
      </c>
      <c r="G57" s="1">
        <f t="shared" si="0"/>
        <v>6392.7736573879229</v>
      </c>
      <c r="H57" s="1">
        <f t="shared" si="1"/>
        <v>40867555.034592956</v>
      </c>
      <c r="I57" s="1"/>
      <c r="J57">
        <f t="shared" si="3"/>
        <v>-3031.5</v>
      </c>
      <c r="K57">
        <f t="shared" ref="K57" si="52">J57-$P$6</f>
        <v>-1658.2668749999991</v>
      </c>
    </row>
    <row r="58" spans="1:11" x14ac:dyDescent="0.3">
      <c r="A58">
        <v>2024.1</v>
      </c>
      <c r="B58" s="6">
        <v>45905.4</v>
      </c>
      <c r="C58" s="1"/>
      <c r="D58" s="2">
        <v>1</v>
      </c>
      <c r="E58" s="2">
        <v>58</v>
      </c>
      <c r="F58" s="1">
        <f t="shared" si="2"/>
        <v>44106.21748012981</v>
      </c>
      <c r="G58" s="1">
        <f t="shared" si="0"/>
        <v>1799.1825198701918</v>
      </c>
      <c r="H58" s="1">
        <f t="shared" si="1"/>
        <v>3237057.7398064528</v>
      </c>
      <c r="I58" s="1"/>
      <c r="J58">
        <f t="shared" si="3"/>
        <v>-4511.5</v>
      </c>
      <c r="K58">
        <f t="shared" ref="K58" si="53">J58-$P$3</f>
        <v>-671.20270833333325</v>
      </c>
    </row>
    <row r="59" spans="1:11" x14ac:dyDescent="0.3">
      <c r="A59">
        <v>2024.2</v>
      </c>
      <c r="B59" s="6">
        <v>51005</v>
      </c>
      <c r="C59" s="1"/>
      <c r="D59" s="2">
        <v>1</v>
      </c>
      <c r="E59" s="2">
        <v>59</v>
      </c>
      <c r="F59" s="1">
        <f t="shared" si="2"/>
        <v>44188.461691777993</v>
      </c>
      <c r="G59" s="1">
        <f t="shared" si="0"/>
        <v>6816.5383082220069</v>
      </c>
      <c r="H59" s="1">
        <f t="shared" si="1"/>
        <v>46465194.507458143</v>
      </c>
      <c r="I59" s="1"/>
      <c r="J59">
        <f t="shared" si="3"/>
        <v>5099.5999999999985</v>
      </c>
      <c r="K59">
        <f t="shared" ref="K59" si="54">J59-$P$4</f>
        <v>2193.4847916666649</v>
      </c>
    </row>
    <row r="60" spans="1:11" x14ac:dyDescent="0.3">
      <c r="A60">
        <v>2024.3</v>
      </c>
      <c r="B60" s="6">
        <v>56074</v>
      </c>
      <c r="C60" s="1"/>
      <c r="D60" s="2">
        <v>1</v>
      </c>
      <c r="E60" s="2">
        <v>60</v>
      </c>
      <c r="F60" s="1">
        <f t="shared" si="2"/>
        <v>44270.859262991784</v>
      </c>
      <c r="G60" s="1">
        <f t="shared" si="0"/>
        <v>11803.140737008216</v>
      </c>
      <c r="H60" s="1">
        <f t="shared" si="1"/>
        <v>139314131.25762287</v>
      </c>
      <c r="I60" s="1"/>
      <c r="J60">
        <f t="shared" si="3"/>
        <v>5069</v>
      </c>
      <c r="K60">
        <f t="shared" ref="K60" si="55">J60-$P$5</f>
        <v>2761.5847916666662</v>
      </c>
    </row>
    <row r="61" spans="1:11" x14ac:dyDescent="0.3">
      <c r="A61">
        <v>2024.4</v>
      </c>
      <c r="B61" s="6">
        <v>52936</v>
      </c>
      <c r="C61" s="1"/>
      <c r="D61" s="2">
        <v>1</v>
      </c>
      <c r="E61" s="2">
        <v>61</v>
      </c>
      <c r="F61" s="1">
        <f t="shared" si="2"/>
        <v>44353.410479738333</v>
      </c>
      <c r="G61" s="1">
        <f t="shared" si="0"/>
        <v>8582.5895202616666</v>
      </c>
      <c r="H61" s="1">
        <f t="shared" si="1"/>
        <v>73660842.87330538</v>
      </c>
      <c r="I61" s="1"/>
      <c r="J61">
        <f t="shared" si="3"/>
        <v>-3138</v>
      </c>
      <c r="K61">
        <f t="shared" ref="K61" si="56">J61-$P$6</f>
        <v>-1764.7668749999991</v>
      </c>
    </row>
    <row r="62" spans="1:11" x14ac:dyDescent="0.3">
      <c r="A62">
        <v>2025.1</v>
      </c>
      <c r="B62" s="6">
        <v>47907.8</v>
      </c>
      <c r="C62" s="1"/>
      <c r="D62" s="2">
        <v>1</v>
      </c>
      <c r="E62" s="2">
        <v>62</v>
      </c>
      <c r="F62" s="1">
        <f t="shared" si="2"/>
        <v>44436.115628518273</v>
      </c>
      <c r="G62" s="1">
        <f t="shared" si="0"/>
        <v>3471.6843714817296</v>
      </c>
      <c r="H62" s="1">
        <f t="shared" si="1"/>
        <v>12052592.375190493</v>
      </c>
      <c r="I62" s="1"/>
      <c r="J62">
        <f t="shared" si="3"/>
        <v>-5028.1999999999971</v>
      </c>
      <c r="K62">
        <f t="shared" ref="K62" si="57">J62-$P$3</f>
        <v>-1187.9027083333303</v>
      </c>
    </row>
    <row r="63" spans="1:11" x14ac:dyDescent="0.3">
      <c r="A63">
        <v>2025.2</v>
      </c>
      <c r="B63" s="6">
        <v>53716</v>
      </c>
      <c r="C63" s="1"/>
      <c r="D63" s="2">
        <v>1</v>
      </c>
      <c r="E63" s="2">
        <v>63</v>
      </c>
      <c r="F63" s="1">
        <f t="shared" si="2"/>
        <v>44518.974996366393</v>
      </c>
      <c r="G63" s="1">
        <f t="shared" si="0"/>
        <v>9197.0250036336074</v>
      </c>
      <c r="H63" s="1">
        <f t="shared" si="1"/>
        <v>84585268.917461753</v>
      </c>
      <c r="I63" s="1"/>
      <c r="J63">
        <f t="shared" si="3"/>
        <v>5808.1999999999971</v>
      </c>
      <c r="K63">
        <f t="shared" ref="K63" si="58">J63-$P$4</f>
        <v>2902.0847916666635</v>
      </c>
    </row>
    <row r="64" spans="1:11" x14ac:dyDescent="0.3">
      <c r="A64" s="1"/>
    </row>
    <row r="65" spans="2:65" x14ac:dyDescent="0.3">
      <c r="B65" s="1">
        <f>AVERAGE(B2:B63)</f>
        <v>42373.20161290322</v>
      </c>
      <c r="C65" s="1"/>
      <c r="D65" s="1"/>
      <c r="E65" s="1"/>
      <c r="F65" s="1"/>
      <c r="G65" s="1"/>
      <c r="H65" s="3">
        <f>SUM(H2:H63)</f>
        <v>1573257002.3829103</v>
      </c>
      <c r="I65" s="1"/>
    </row>
    <row r="66" spans="2:65" x14ac:dyDescent="0.3">
      <c r="D66" s="3"/>
      <c r="E66" s="3"/>
      <c r="F66" s="3"/>
      <c r="G66" s="3"/>
      <c r="H66" s="3"/>
      <c r="I66" s="3"/>
      <c r="J66" s="3"/>
      <c r="K66" s="3"/>
    </row>
    <row r="68" spans="2:65" x14ac:dyDescent="0.3">
      <c r="D68" s="4" cm="1">
        <f t="array" ref="D68:BM69">TRANSPOSE(D2:E63)</f>
        <v>1</v>
      </c>
      <c r="E68" s="4">
        <v>1</v>
      </c>
      <c r="F68" s="4">
        <v>1</v>
      </c>
      <c r="G68" s="4">
        <v>1</v>
      </c>
      <c r="H68" s="4">
        <v>1</v>
      </c>
      <c r="I68" s="4">
        <v>1</v>
      </c>
      <c r="J68" s="4">
        <v>1</v>
      </c>
      <c r="K68" s="4">
        <v>1</v>
      </c>
      <c r="L68" s="4">
        <v>1</v>
      </c>
      <c r="M68" s="4">
        <v>1</v>
      </c>
      <c r="N68" s="4">
        <v>1</v>
      </c>
      <c r="O68" s="4">
        <v>1</v>
      </c>
      <c r="P68" s="4">
        <v>1</v>
      </c>
      <c r="Q68" s="4">
        <v>1</v>
      </c>
      <c r="R68" s="4">
        <v>1</v>
      </c>
      <c r="S68" s="4">
        <v>1</v>
      </c>
      <c r="T68" s="4">
        <v>1</v>
      </c>
      <c r="U68" s="4">
        <v>1</v>
      </c>
      <c r="V68" s="4">
        <v>1</v>
      </c>
      <c r="W68" s="4">
        <v>1</v>
      </c>
      <c r="X68" s="4">
        <v>1</v>
      </c>
      <c r="Y68" s="4">
        <v>1</v>
      </c>
      <c r="Z68" s="4">
        <v>1</v>
      </c>
      <c r="AA68" s="4">
        <v>1</v>
      </c>
      <c r="AB68" s="4">
        <v>1</v>
      </c>
      <c r="AC68" s="4">
        <v>1</v>
      </c>
      <c r="AD68" s="4">
        <v>1</v>
      </c>
      <c r="AE68" s="4">
        <v>1</v>
      </c>
      <c r="AF68" s="4">
        <v>1</v>
      </c>
      <c r="AG68" s="4">
        <v>1</v>
      </c>
      <c r="AH68" s="4">
        <v>1</v>
      </c>
      <c r="AI68" s="4">
        <v>1</v>
      </c>
      <c r="AJ68" s="4">
        <v>1</v>
      </c>
      <c r="AK68" s="4">
        <v>1</v>
      </c>
      <c r="AL68" s="4">
        <v>1</v>
      </c>
      <c r="AM68" s="4">
        <v>1</v>
      </c>
      <c r="AN68" s="4">
        <v>1</v>
      </c>
      <c r="AO68" s="4">
        <v>1</v>
      </c>
      <c r="AP68" s="4">
        <v>1</v>
      </c>
      <c r="AQ68" s="4">
        <v>1</v>
      </c>
      <c r="AR68" s="4">
        <v>1</v>
      </c>
      <c r="AS68" s="4">
        <v>1</v>
      </c>
      <c r="AT68" s="4">
        <v>1</v>
      </c>
      <c r="AU68" s="4">
        <v>1</v>
      </c>
      <c r="AV68" s="4">
        <v>1</v>
      </c>
      <c r="AW68" s="4">
        <v>1</v>
      </c>
      <c r="AX68" s="4">
        <v>1</v>
      </c>
      <c r="AY68" s="4">
        <v>1</v>
      </c>
      <c r="AZ68" s="4">
        <v>1</v>
      </c>
      <c r="BA68" s="4">
        <v>1</v>
      </c>
      <c r="BB68" s="4">
        <v>1</v>
      </c>
      <c r="BC68" s="4">
        <v>1</v>
      </c>
      <c r="BD68" s="4">
        <v>1</v>
      </c>
      <c r="BE68" s="4">
        <v>1</v>
      </c>
      <c r="BF68" s="4">
        <v>1</v>
      </c>
      <c r="BG68" s="4">
        <v>1</v>
      </c>
      <c r="BH68" s="4">
        <v>1</v>
      </c>
      <c r="BI68" s="4">
        <v>1</v>
      </c>
      <c r="BJ68" s="4">
        <v>1</v>
      </c>
      <c r="BK68" s="4">
        <v>1</v>
      </c>
      <c r="BL68" s="4">
        <v>1</v>
      </c>
      <c r="BM68" s="4">
        <v>1</v>
      </c>
    </row>
    <row r="69" spans="2:65" x14ac:dyDescent="0.3">
      <c r="D69" s="4">
        <v>2</v>
      </c>
      <c r="E69" s="4">
        <v>3</v>
      </c>
      <c r="F69" s="4">
        <v>4</v>
      </c>
      <c r="G69" s="4">
        <v>5</v>
      </c>
      <c r="H69" s="4">
        <v>6</v>
      </c>
      <c r="I69" s="4">
        <v>7</v>
      </c>
      <c r="J69" s="4">
        <v>8</v>
      </c>
      <c r="K69" s="4">
        <v>9</v>
      </c>
      <c r="L69" s="4">
        <v>10</v>
      </c>
      <c r="M69" s="4">
        <v>11</v>
      </c>
      <c r="N69" s="4">
        <v>12</v>
      </c>
      <c r="O69" s="4">
        <v>13</v>
      </c>
      <c r="P69" s="4">
        <v>14</v>
      </c>
      <c r="Q69" s="4">
        <v>15</v>
      </c>
      <c r="R69" s="4">
        <v>16</v>
      </c>
      <c r="S69" s="4">
        <v>17</v>
      </c>
      <c r="T69" s="4">
        <v>18</v>
      </c>
      <c r="U69" s="4">
        <v>19</v>
      </c>
      <c r="V69" s="4">
        <v>20</v>
      </c>
      <c r="W69" s="4">
        <v>21</v>
      </c>
      <c r="X69" s="4">
        <v>22</v>
      </c>
      <c r="Y69" s="4">
        <v>23</v>
      </c>
      <c r="Z69" s="4">
        <v>24</v>
      </c>
      <c r="AA69" s="4">
        <v>25</v>
      </c>
      <c r="AB69" s="4">
        <v>26</v>
      </c>
      <c r="AC69" s="4">
        <v>27</v>
      </c>
      <c r="AD69" s="4">
        <v>28</v>
      </c>
      <c r="AE69" s="4">
        <v>29</v>
      </c>
      <c r="AF69" s="4">
        <v>30</v>
      </c>
      <c r="AG69" s="4">
        <v>31</v>
      </c>
      <c r="AH69" s="4">
        <v>32</v>
      </c>
      <c r="AI69" s="4">
        <v>33</v>
      </c>
      <c r="AJ69" s="4">
        <v>34</v>
      </c>
      <c r="AK69" s="4">
        <v>35</v>
      </c>
      <c r="AL69" s="4">
        <v>36</v>
      </c>
      <c r="AM69" s="4">
        <v>37</v>
      </c>
      <c r="AN69" s="4">
        <v>38</v>
      </c>
      <c r="AO69" s="4">
        <v>39</v>
      </c>
      <c r="AP69" s="4">
        <v>40</v>
      </c>
      <c r="AQ69" s="4">
        <v>41</v>
      </c>
      <c r="AR69" s="4">
        <v>42</v>
      </c>
      <c r="AS69" s="4">
        <v>43</v>
      </c>
      <c r="AT69" s="4">
        <v>44</v>
      </c>
      <c r="AU69" s="4">
        <v>45</v>
      </c>
      <c r="AV69" s="4">
        <v>46</v>
      </c>
      <c r="AW69" s="4">
        <v>47</v>
      </c>
      <c r="AX69" s="4">
        <v>48</v>
      </c>
      <c r="AY69" s="4">
        <v>49</v>
      </c>
      <c r="AZ69" s="4">
        <v>50</v>
      </c>
      <c r="BA69" s="4">
        <v>51</v>
      </c>
      <c r="BB69" s="4">
        <v>52</v>
      </c>
      <c r="BC69" s="4">
        <v>53</v>
      </c>
      <c r="BD69" s="4">
        <v>54</v>
      </c>
      <c r="BE69" s="4">
        <v>55</v>
      </c>
      <c r="BF69" s="4">
        <v>56</v>
      </c>
      <c r="BG69" s="4">
        <v>57</v>
      </c>
      <c r="BH69" s="4">
        <v>58</v>
      </c>
      <c r="BI69" s="4">
        <v>59</v>
      </c>
      <c r="BJ69" s="4">
        <v>60</v>
      </c>
      <c r="BK69" s="4">
        <v>61</v>
      </c>
      <c r="BL69" s="4">
        <v>62</v>
      </c>
      <c r="BM69" s="4">
        <v>63</v>
      </c>
    </row>
    <row r="72" spans="2:65" x14ac:dyDescent="0.3">
      <c r="D72" cm="1">
        <f t="array" ref="D72:E73">MMULT(_xlfn.ANCHORARRAY(D68),D2:E63)</f>
        <v>62</v>
      </c>
      <c r="E72">
        <v>2015</v>
      </c>
      <c r="G72" s="5" cm="1">
        <f t="array" ref="G72:H73">MINVERSE(_xlfn.ANCHORARRAY(D72))</f>
        <v>6.932587947923749E-2</v>
      </c>
      <c r="H72" s="5">
        <v>-1.6368260683437843E-3</v>
      </c>
    </row>
    <row r="73" spans="2:65" x14ac:dyDescent="0.3">
      <c r="D73">
        <v>2015</v>
      </c>
      <c r="E73">
        <v>85343</v>
      </c>
      <c r="G73" s="5">
        <v>-1.6368260683437838E-3</v>
      </c>
      <c r="H73" s="5">
        <v>5.0363879025962586E-5</v>
      </c>
    </row>
    <row r="76" spans="2:65" x14ac:dyDescent="0.3">
      <c r="D76" cm="1">
        <f t="array" ref="D76:D77">MMULT(_xlfn.ANCHORARRAY(D68),B2:B63)</f>
        <v>2627138.4999999995</v>
      </c>
      <c r="H76" t="s">
        <v>16</v>
      </c>
      <c r="I76" s="7">
        <f>H65/(62-1-1)</f>
        <v>26220950.039715171</v>
      </c>
    </row>
    <row r="77" spans="2:65" x14ac:dyDescent="0.3">
      <c r="D77">
        <v>87110548.100000009</v>
      </c>
      <c r="I77" s="7"/>
    </row>
    <row r="80" spans="2:65" x14ac:dyDescent="0.3">
      <c r="C80" t="s">
        <v>11</v>
      </c>
      <c r="D80" s="21">
        <v>10.58630500424351</v>
      </c>
    </row>
    <row r="81" spans="3:36" x14ac:dyDescent="0.3">
      <c r="C81" t="s">
        <v>12</v>
      </c>
      <c r="D81" s="21">
        <v>1.8629488482384579E-3</v>
      </c>
    </row>
    <row r="84" spans="3:36" x14ac:dyDescent="0.3">
      <c r="C84" t="s">
        <v>19</v>
      </c>
    </row>
    <row r="85" spans="3:36" x14ac:dyDescent="0.3">
      <c r="D85">
        <f>I76*G72</f>
        <v>1817790.4222844015</v>
      </c>
      <c r="E85">
        <f>I76*H72</f>
        <v>-42919.134561745777</v>
      </c>
      <c r="H85" t="s">
        <v>17</v>
      </c>
      <c r="I85" s="9">
        <f>D81*B63</f>
        <v>100.07016033197701</v>
      </c>
      <c r="J85" t="s">
        <v>76</v>
      </c>
    </row>
    <row r="86" spans="3:36" x14ac:dyDescent="0.3">
      <c r="D86">
        <f>I76*G73</f>
        <v>-42919.134561745763</v>
      </c>
      <c r="E86">
        <f>I76*H73</f>
        <v>1320.5887557460237</v>
      </c>
      <c r="H86" t="s">
        <v>18</v>
      </c>
      <c r="I86" s="8">
        <f>D81</f>
        <v>1.8629488482384579E-3</v>
      </c>
      <c r="J86" t="s">
        <v>75</v>
      </c>
    </row>
    <row r="90" spans="3:36" ht="15.6" x14ac:dyDescent="0.3">
      <c r="H90" s="14"/>
      <c r="I90" s="12"/>
      <c r="J90" s="11"/>
    </row>
    <row r="91" spans="3:36" ht="15.6" x14ac:dyDescent="0.3">
      <c r="H91" s="14"/>
      <c r="I91" s="12"/>
      <c r="J91" s="11"/>
    </row>
    <row r="92" spans="3:36" ht="15.6" x14ac:dyDescent="0.3">
      <c r="H92" s="15"/>
      <c r="I92" s="12"/>
      <c r="J92" s="11"/>
    </row>
    <row r="93" spans="3:36" ht="15.6" x14ac:dyDescent="0.3">
      <c r="H93" s="15"/>
      <c r="I93" s="7"/>
      <c r="J93" s="11"/>
    </row>
    <row r="94" spans="3:36" ht="15.6" x14ac:dyDescent="0.3">
      <c r="H94" s="15"/>
      <c r="I94" s="12"/>
      <c r="J94" s="11"/>
    </row>
    <row r="95" spans="3:36" x14ac:dyDescent="0.3"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</sheetData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318CF-BC12-4366-B9E5-1505FC5EF53E}">
  <dimension ref="M29:U114"/>
  <sheetViews>
    <sheetView workbookViewId="0">
      <selection activeCell="P117" sqref="P117"/>
    </sheetView>
  </sheetViews>
  <sheetFormatPr defaultRowHeight="14.4" x14ac:dyDescent="0.3"/>
  <sheetData>
    <row r="29" spans="14:14" x14ac:dyDescent="0.3">
      <c r="N29" t="s">
        <v>78</v>
      </c>
    </row>
    <row r="32" spans="14:14" x14ac:dyDescent="0.3">
      <c r="N32" t="s">
        <v>79</v>
      </c>
    </row>
    <row r="33" spans="14:14" x14ac:dyDescent="0.3">
      <c r="N33" t="s">
        <v>110</v>
      </c>
    </row>
    <row r="34" spans="14:14" x14ac:dyDescent="0.3">
      <c r="N34" t="s">
        <v>111</v>
      </c>
    </row>
    <row r="35" spans="14:14" x14ac:dyDescent="0.3">
      <c r="N35" t="s">
        <v>113</v>
      </c>
    </row>
    <row r="36" spans="14:14" x14ac:dyDescent="0.3">
      <c r="N36" t="s">
        <v>112</v>
      </c>
    </row>
    <row r="37" spans="14:14" x14ac:dyDescent="0.3">
      <c r="N37" t="s">
        <v>80</v>
      </c>
    </row>
    <row r="93" spans="13:13" x14ac:dyDescent="0.3">
      <c r="M93" t="s">
        <v>81</v>
      </c>
    </row>
    <row r="94" spans="13:13" x14ac:dyDescent="0.3">
      <c r="M94" t="s">
        <v>82</v>
      </c>
    </row>
    <row r="98" spans="14:21" x14ac:dyDescent="0.3">
      <c r="N98" t="s">
        <v>83</v>
      </c>
      <c r="O98">
        <v>50259.4</v>
      </c>
    </row>
    <row r="99" spans="14:21" x14ac:dyDescent="0.3">
      <c r="N99" t="s">
        <v>84</v>
      </c>
      <c r="O99">
        <v>-118175</v>
      </c>
      <c r="Q99" t="s">
        <v>96</v>
      </c>
      <c r="T99">
        <v>40785.14499999999</v>
      </c>
    </row>
    <row r="100" spans="14:21" x14ac:dyDescent="0.3">
      <c r="N100" t="s">
        <v>85</v>
      </c>
      <c r="O100">
        <v>-979.66099999999994</v>
      </c>
      <c r="Q100" t="s">
        <v>97</v>
      </c>
      <c r="T100">
        <v>45260.577272727278</v>
      </c>
    </row>
    <row r="101" spans="14:21" x14ac:dyDescent="0.3">
      <c r="N101" t="s">
        <v>86</v>
      </c>
      <c r="O101">
        <v>4520.09</v>
      </c>
    </row>
    <row r="102" spans="14:21" x14ac:dyDescent="0.3">
      <c r="N102" t="s">
        <v>87</v>
      </c>
      <c r="O102">
        <v>19.166799999999999</v>
      </c>
    </row>
    <row r="103" spans="14:21" x14ac:dyDescent="0.3">
      <c r="N103" t="s">
        <v>88</v>
      </c>
      <c r="O103">
        <v>-44.851599999999998</v>
      </c>
    </row>
    <row r="105" spans="14:21" x14ac:dyDescent="0.3">
      <c r="Q105">
        <v>20.5</v>
      </c>
      <c r="S105">
        <v>51.5</v>
      </c>
      <c r="U105" t="s">
        <v>91</v>
      </c>
    </row>
    <row r="106" spans="14:21" x14ac:dyDescent="0.3">
      <c r="N106" t="s">
        <v>89</v>
      </c>
      <c r="Q106">
        <f>O100+(2*O102*20.5)</f>
        <v>-193.82219999999995</v>
      </c>
    </row>
    <row r="107" spans="14:21" x14ac:dyDescent="0.3">
      <c r="N107" t="s">
        <v>90</v>
      </c>
      <c r="Q107">
        <f>(O100+O101)+(2*(O102+O103)*51.5)</f>
        <v>894.89460000000008</v>
      </c>
    </row>
    <row r="109" spans="14:21" x14ac:dyDescent="0.3">
      <c r="N109" t="s">
        <v>92</v>
      </c>
      <c r="Q109" s="32">
        <f>Q106/T99</f>
        <v>-4.7522743881381318E-3</v>
      </c>
    </row>
    <row r="110" spans="14:21" x14ac:dyDescent="0.3">
      <c r="N110" t="s">
        <v>93</v>
      </c>
      <c r="Q110" s="32">
        <f>Q107/T100</f>
        <v>1.9772054488117141E-2</v>
      </c>
    </row>
    <row r="114" spans="13:13" x14ac:dyDescent="0.3">
      <c r="M114" t="s">
        <v>114</v>
      </c>
    </row>
  </sheetData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E8534-B3AF-4183-A32B-1A2294E10F0D}">
  <dimension ref="M3:N65"/>
  <sheetViews>
    <sheetView topLeftCell="A91" zoomScaleNormal="100" workbookViewId="0">
      <selection activeCell="U99" sqref="U99"/>
    </sheetView>
  </sheetViews>
  <sheetFormatPr defaultRowHeight="14.4" x14ac:dyDescent="0.3"/>
  <sheetData>
    <row r="3" spans="14:14" x14ac:dyDescent="0.3">
      <c r="N3" t="s">
        <v>99</v>
      </c>
    </row>
    <row r="4" spans="14:14" x14ac:dyDescent="0.3">
      <c r="N4" t="s">
        <v>118</v>
      </c>
    </row>
    <row r="28" spans="13:13" x14ac:dyDescent="0.3">
      <c r="M28" t="s">
        <v>115</v>
      </c>
    </row>
    <row r="29" spans="13:13" x14ac:dyDescent="0.3">
      <c r="M29" t="s">
        <v>116</v>
      </c>
    </row>
    <row r="30" spans="13:13" x14ac:dyDescent="0.3">
      <c r="M30" t="s">
        <v>117</v>
      </c>
    </row>
    <row r="32" spans="13:13" x14ac:dyDescent="0.3">
      <c r="M32" t="s">
        <v>119</v>
      </c>
    </row>
    <row r="63" spans="13:13" x14ac:dyDescent="0.3">
      <c r="M63" t="s">
        <v>100</v>
      </c>
    </row>
    <row r="65" spans="13:13" x14ac:dyDescent="0.3">
      <c r="M65" t="s">
        <v>101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C3D69-ED04-456D-AC09-BF909ECD7112}">
  <dimension ref="M4:M127"/>
  <sheetViews>
    <sheetView tabSelected="1" topLeftCell="A3" zoomScaleNormal="100" workbookViewId="0">
      <selection activeCell="V160" sqref="V160"/>
    </sheetView>
  </sheetViews>
  <sheetFormatPr defaultRowHeight="14.4" x14ac:dyDescent="0.3"/>
  <sheetData>
    <row r="4" spans="13:13" x14ac:dyDescent="0.3">
      <c r="M4" t="s">
        <v>121</v>
      </c>
    </row>
    <row r="6" spans="13:13" x14ac:dyDescent="0.3">
      <c r="M6" t="s">
        <v>120</v>
      </c>
    </row>
    <row r="38" spans="13:13" x14ac:dyDescent="0.3">
      <c r="M38" t="s">
        <v>122</v>
      </c>
    </row>
    <row r="77" spans="13:13" x14ac:dyDescent="0.3">
      <c r="M77" t="s">
        <v>130</v>
      </c>
    </row>
    <row r="79" spans="13:13" x14ac:dyDescent="0.3">
      <c r="M79" t="s">
        <v>123</v>
      </c>
    </row>
    <row r="119" spans="13:13" x14ac:dyDescent="0.3">
      <c r="M119" t="s">
        <v>124</v>
      </c>
    </row>
    <row r="120" spans="13:13" x14ac:dyDescent="0.3">
      <c r="M120" t="s">
        <v>126</v>
      </c>
    </row>
    <row r="121" spans="13:13" x14ac:dyDescent="0.3">
      <c r="M121" t="s">
        <v>125</v>
      </c>
    </row>
    <row r="123" spans="13:13" x14ac:dyDescent="0.3">
      <c r="M123" t="s">
        <v>127</v>
      </c>
    </row>
    <row r="127" spans="13:13" x14ac:dyDescent="0.3">
      <c r="M127" t="s">
        <v>128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D47CF-CC83-4181-9730-3C41A292D8EA}">
  <dimension ref="A1:I18"/>
  <sheetViews>
    <sheetView workbookViewId="0"/>
  </sheetViews>
  <sheetFormatPr defaultRowHeight="14.4" x14ac:dyDescent="0.3"/>
  <sheetData>
    <row r="1" spans="1:9" x14ac:dyDescent="0.3">
      <c r="A1" t="s">
        <v>25</v>
      </c>
    </row>
    <row r="2" spans="1:9" ht="15" thickBot="1" x14ac:dyDescent="0.35"/>
    <row r="3" spans="1:9" x14ac:dyDescent="0.3">
      <c r="A3" s="18" t="s">
        <v>26</v>
      </c>
      <c r="B3" s="18"/>
    </row>
    <row r="4" spans="1:9" x14ac:dyDescent="0.3">
      <c r="A4" t="s">
        <v>27</v>
      </c>
      <c r="B4">
        <v>1.9263376992130394E-2</v>
      </c>
    </row>
    <row r="5" spans="1:9" x14ac:dyDescent="0.3">
      <c r="A5" t="s">
        <v>28</v>
      </c>
      <c r="B5">
        <v>3.7107769314093856E-4</v>
      </c>
    </row>
    <row r="6" spans="1:9" x14ac:dyDescent="0.3">
      <c r="A6" t="s">
        <v>29</v>
      </c>
      <c r="B6">
        <v>-1.6289404345306714E-2</v>
      </c>
    </row>
    <row r="7" spans="1:9" x14ac:dyDescent="0.3">
      <c r="A7" t="s">
        <v>30</v>
      </c>
      <c r="B7">
        <v>0.12251301495244421</v>
      </c>
    </row>
    <row r="8" spans="1:9" ht="15" thickBot="1" x14ac:dyDescent="0.35">
      <c r="A8" s="16" t="s">
        <v>31</v>
      </c>
      <c r="B8" s="16">
        <v>62</v>
      </c>
    </row>
    <row r="10" spans="1:9" ht="15" thickBot="1" x14ac:dyDescent="0.35">
      <c r="A10" t="s">
        <v>32</v>
      </c>
    </row>
    <row r="11" spans="1:9" x14ac:dyDescent="0.3">
      <c r="A11" s="17"/>
      <c r="B11" s="17" t="s">
        <v>37</v>
      </c>
      <c r="C11" s="17" t="s">
        <v>38</v>
      </c>
      <c r="D11" s="17" t="s">
        <v>39</v>
      </c>
      <c r="E11" s="17" t="s">
        <v>40</v>
      </c>
      <c r="F11" s="17" t="s">
        <v>41</v>
      </c>
    </row>
    <row r="12" spans="1:9" x14ac:dyDescent="0.3">
      <c r="A12" t="s">
        <v>33</v>
      </c>
      <c r="B12">
        <v>1</v>
      </c>
      <c r="C12">
        <v>3.3430412904855711E-4</v>
      </c>
      <c r="D12">
        <v>3.3430412904855711E-4</v>
      </c>
      <c r="E12">
        <v>2.2272926574669141E-2</v>
      </c>
      <c r="F12">
        <v>0.88186384160732678</v>
      </c>
    </row>
    <row r="13" spans="1:9" x14ac:dyDescent="0.3">
      <c r="A13" t="s">
        <v>34</v>
      </c>
      <c r="B13">
        <v>60</v>
      </c>
      <c r="C13">
        <v>0.90056632996426911</v>
      </c>
      <c r="D13">
        <v>1.5009438832737818E-2</v>
      </c>
    </row>
    <row r="14" spans="1:9" ht="15" thickBot="1" x14ac:dyDescent="0.35">
      <c r="A14" s="16" t="s">
        <v>35</v>
      </c>
      <c r="B14" s="16">
        <v>61</v>
      </c>
      <c r="C14" s="16">
        <v>0.90090063409331766</v>
      </c>
      <c r="D14" s="16"/>
      <c r="E14" s="16"/>
      <c r="F14" s="16"/>
    </row>
    <row r="15" spans="1:9" ht="15" thickBot="1" x14ac:dyDescent="0.35"/>
    <row r="16" spans="1:9" x14ac:dyDescent="0.3">
      <c r="A16" s="17"/>
      <c r="B16" s="17" t="s">
        <v>42</v>
      </c>
      <c r="C16" s="17" t="s">
        <v>30</v>
      </c>
      <c r="D16" s="17" t="s">
        <v>43</v>
      </c>
      <c r="E16" s="17" t="s">
        <v>44</v>
      </c>
      <c r="F16" s="17" t="s">
        <v>45</v>
      </c>
      <c r="G16" s="17" t="s">
        <v>46</v>
      </c>
      <c r="H16" s="17" t="s">
        <v>47</v>
      </c>
      <c r="I16" s="17" t="s">
        <v>48</v>
      </c>
    </row>
    <row r="17" spans="1:9" x14ac:dyDescent="0.3">
      <c r="A17" t="s">
        <v>36</v>
      </c>
      <c r="B17" s="21">
        <v>10.656189347570036</v>
      </c>
      <c r="C17">
        <v>6.4478678526003405E-2</v>
      </c>
      <c r="D17">
        <v>165.26686947023168</v>
      </c>
      <c r="E17">
        <v>1.7231215084723239E-81</v>
      </c>
      <c r="F17">
        <v>10.527212787348114</v>
      </c>
      <c r="G17">
        <v>10.785165907791958</v>
      </c>
      <c r="H17">
        <v>10.527212787348114</v>
      </c>
      <c r="I17">
        <v>10.785165907791958</v>
      </c>
    </row>
    <row r="18" spans="1:9" ht="15" thickBot="1" x14ac:dyDescent="0.35">
      <c r="A18" s="16" t="s">
        <v>49</v>
      </c>
      <c r="B18" s="22">
        <v>-2.8804006073729991E-3</v>
      </c>
      <c r="C18" s="16">
        <v>1.9300308510227803E-2</v>
      </c>
      <c r="D18" s="16">
        <v>-0.14924116916818142</v>
      </c>
      <c r="E18" s="16">
        <v>0.88186384160728304</v>
      </c>
      <c r="F18" s="16">
        <v>-4.1486765684584974E-2</v>
      </c>
      <c r="G18" s="16">
        <v>3.5725964469838979E-2</v>
      </c>
      <c r="H18" s="16">
        <v>-4.1486765684584974E-2</v>
      </c>
      <c r="I18" s="16">
        <v>3.5725964469838979E-2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824C5-3561-4E84-B29D-52299CB24F42}">
  <dimension ref="A1:I18"/>
  <sheetViews>
    <sheetView workbookViewId="0"/>
  </sheetViews>
  <sheetFormatPr defaultRowHeight="14.4" x14ac:dyDescent="0.3"/>
  <sheetData>
    <row r="1" spans="1:9" x14ac:dyDescent="0.3">
      <c r="A1" t="s">
        <v>25</v>
      </c>
    </row>
    <row r="2" spans="1:9" ht="15" thickBot="1" x14ac:dyDescent="0.35"/>
    <row r="3" spans="1:9" x14ac:dyDescent="0.3">
      <c r="A3" s="18" t="s">
        <v>26</v>
      </c>
      <c r="B3" s="18"/>
    </row>
    <row r="4" spans="1:9" x14ac:dyDescent="0.3">
      <c r="A4" t="s">
        <v>27</v>
      </c>
      <c r="B4">
        <v>0.27656861708516861</v>
      </c>
    </row>
    <row r="5" spans="1:9" x14ac:dyDescent="0.3">
      <c r="A5" t="s">
        <v>28</v>
      </c>
      <c r="B5">
        <v>7.6490199956402632E-2</v>
      </c>
    </row>
    <row r="6" spans="1:9" x14ac:dyDescent="0.3">
      <c r="A6" t="s">
        <v>29</v>
      </c>
      <c r="B6">
        <v>6.109836995567601E-2</v>
      </c>
    </row>
    <row r="7" spans="1:9" x14ac:dyDescent="0.3">
      <c r="A7" t="s">
        <v>30</v>
      </c>
      <c r="B7">
        <v>0.11775614382065661</v>
      </c>
    </row>
    <row r="8" spans="1:9" ht="15" thickBot="1" x14ac:dyDescent="0.35">
      <c r="A8" s="16" t="s">
        <v>31</v>
      </c>
      <c r="B8" s="16">
        <v>62</v>
      </c>
    </row>
    <row r="10" spans="1:9" ht="15" thickBot="1" x14ac:dyDescent="0.35">
      <c r="A10" t="s">
        <v>32</v>
      </c>
    </row>
    <row r="11" spans="1:9" x14ac:dyDescent="0.3">
      <c r="A11" s="17"/>
      <c r="B11" s="17" t="s">
        <v>37</v>
      </c>
      <c r="C11" s="17" t="s">
        <v>38</v>
      </c>
      <c r="D11" s="17" t="s">
        <v>39</v>
      </c>
      <c r="E11" s="17" t="s">
        <v>40</v>
      </c>
      <c r="F11" s="17" t="s">
        <v>41</v>
      </c>
    </row>
    <row r="12" spans="1:9" x14ac:dyDescent="0.3">
      <c r="A12" t="s">
        <v>33</v>
      </c>
      <c r="B12">
        <v>1</v>
      </c>
      <c r="C12">
        <v>6.8910069642647787E-2</v>
      </c>
      <c r="D12">
        <v>6.8910069642647787E-2</v>
      </c>
      <c r="E12">
        <v>4.9695325346493338</v>
      </c>
      <c r="F12">
        <v>2.9553541916912493E-2</v>
      </c>
    </row>
    <row r="13" spans="1:9" x14ac:dyDescent="0.3">
      <c r="A13" t="s">
        <v>34</v>
      </c>
      <c r="B13">
        <v>60</v>
      </c>
      <c r="C13">
        <v>0.83199056445066988</v>
      </c>
      <c r="D13">
        <v>1.3866509407511165E-2</v>
      </c>
    </row>
    <row r="14" spans="1:9" ht="15" thickBot="1" x14ac:dyDescent="0.35">
      <c r="A14" s="16" t="s">
        <v>35</v>
      </c>
      <c r="B14" s="16">
        <v>61</v>
      </c>
      <c r="C14" s="16">
        <v>0.90090063409331766</v>
      </c>
      <c r="D14" s="16"/>
      <c r="E14" s="16"/>
      <c r="F14" s="16"/>
    </row>
    <row r="15" spans="1:9" ht="15" thickBot="1" x14ac:dyDescent="0.35"/>
    <row r="16" spans="1:9" x14ac:dyDescent="0.3">
      <c r="A16" s="17"/>
      <c r="B16" s="17" t="s">
        <v>42</v>
      </c>
      <c r="C16" s="17" t="s">
        <v>30</v>
      </c>
      <c r="D16" s="17" t="s">
        <v>43</v>
      </c>
      <c r="E16" s="17" t="s">
        <v>44</v>
      </c>
      <c r="F16" s="17" t="s">
        <v>45</v>
      </c>
      <c r="G16" s="17" t="s">
        <v>46</v>
      </c>
      <c r="H16" s="17" t="s">
        <v>47</v>
      </c>
      <c r="I16" s="17" t="s">
        <v>48</v>
      </c>
    </row>
    <row r="17" spans="1:9" x14ac:dyDescent="0.3">
      <c r="A17" t="s">
        <v>36</v>
      </c>
      <c r="B17" s="21">
        <v>10.58630500424351</v>
      </c>
      <c r="C17">
        <v>3.1004966698624788E-2</v>
      </c>
      <c r="D17">
        <v>341.4390057936447</v>
      </c>
      <c r="E17">
        <v>2.2397979372734959E-100</v>
      </c>
      <c r="F17">
        <v>10.524285836884626</v>
      </c>
      <c r="G17">
        <v>10.648324171602393</v>
      </c>
      <c r="H17">
        <v>10.524285836884626</v>
      </c>
      <c r="I17">
        <v>10.648324171602393</v>
      </c>
    </row>
    <row r="18" spans="1:9" ht="15" thickBot="1" x14ac:dyDescent="0.35">
      <c r="A18" s="16" t="s">
        <v>49</v>
      </c>
      <c r="B18" s="22">
        <v>1.8629488482384579E-3</v>
      </c>
      <c r="C18" s="16">
        <v>8.3568606684105047E-4</v>
      </c>
      <c r="D18" s="16">
        <v>2.2292448350617233</v>
      </c>
      <c r="E18" s="16">
        <v>2.9553541916911844E-2</v>
      </c>
      <c r="F18" s="16">
        <v>1.9132782884864058E-4</v>
      </c>
      <c r="G18" s="16">
        <v>3.5345698676282752E-3</v>
      </c>
      <c r="H18" s="16">
        <v>1.9132782884864058E-4</v>
      </c>
      <c r="I18" s="16">
        <v>3.5345698676282752E-3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BEA22-52AA-419A-9E86-6CF5CEEAF39E}">
  <dimension ref="A1:K67"/>
  <sheetViews>
    <sheetView workbookViewId="0"/>
  </sheetViews>
  <sheetFormatPr defaultRowHeight="14.4" x14ac:dyDescent="0.3"/>
  <cols>
    <col min="1" max="1" width="7" bestFit="1" customWidth="1"/>
    <col min="2" max="2" width="9" bestFit="1" customWidth="1"/>
    <col min="3" max="3" width="9.77734375" customWidth="1"/>
    <col min="4" max="4" width="16" customWidth="1"/>
    <col min="5" max="28" width="12.5546875" customWidth="1"/>
  </cols>
  <sheetData>
    <row r="1" spans="1:7" x14ac:dyDescent="0.3">
      <c r="A1" t="s">
        <v>0</v>
      </c>
      <c r="B1" t="s">
        <v>1</v>
      </c>
      <c r="C1" t="s">
        <v>23</v>
      </c>
      <c r="D1" t="s">
        <v>50</v>
      </c>
      <c r="E1" t="s">
        <v>24</v>
      </c>
    </row>
    <row r="2" spans="1:7" x14ac:dyDescent="0.3">
      <c r="A2">
        <v>2010.1</v>
      </c>
      <c r="B2" s="6">
        <v>48489.7</v>
      </c>
      <c r="C2" s="1">
        <f>LN(B2)</f>
        <v>10.789106683237611</v>
      </c>
      <c r="D2" s="2">
        <v>2</v>
      </c>
      <c r="E2">
        <f>LN(D2)</f>
        <v>0.69314718055994529</v>
      </c>
      <c r="G2">
        <v>1</v>
      </c>
    </row>
    <row r="3" spans="1:7" x14ac:dyDescent="0.3">
      <c r="A3">
        <v>2010.2</v>
      </c>
      <c r="B3" s="6">
        <v>49856.6</v>
      </c>
      <c r="C3" s="1">
        <f t="shared" ref="C3:C63" si="0">LN(B3)</f>
        <v>10.816906163817825</v>
      </c>
      <c r="D3" s="2">
        <v>3</v>
      </c>
      <c r="E3">
        <f t="shared" ref="E3:E63" si="1">LN(D3)</f>
        <v>1.0986122886681098</v>
      </c>
      <c r="G3">
        <v>2</v>
      </c>
    </row>
    <row r="4" spans="1:7" x14ac:dyDescent="0.3">
      <c r="A4">
        <v>2010.3</v>
      </c>
      <c r="B4" s="6">
        <v>48755.4</v>
      </c>
      <c r="C4" s="1">
        <f t="shared" si="0"/>
        <v>10.794571239522304</v>
      </c>
      <c r="D4" s="2">
        <v>4</v>
      </c>
      <c r="E4">
        <f t="shared" si="1"/>
        <v>1.3862943611198906</v>
      </c>
      <c r="G4">
        <v>3</v>
      </c>
    </row>
    <row r="5" spans="1:7" x14ac:dyDescent="0.3">
      <c r="A5">
        <v>2010.4</v>
      </c>
      <c r="B5" s="6">
        <v>50094</v>
      </c>
      <c r="C5" s="1">
        <f t="shared" si="0"/>
        <v>10.821656519422055</v>
      </c>
      <c r="D5" s="2">
        <v>5</v>
      </c>
      <c r="E5">
        <f t="shared" si="1"/>
        <v>1.6094379124341003</v>
      </c>
      <c r="G5">
        <v>4</v>
      </c>
    </row>
    <row r="6" spans="1:7" x14ac:dyDescent="0.3">
      <c r="A6">
        <v>2011.1</v>
      </c>
      <c r="B6" s="6">
        <v>43083.6</v>
      </c>
      <c r="C6" s="1">
        <f t="shared" si="0"/>
        <v>10.670897693238537</v>
      </c>
      <c r="D6" s="2">
        <v>6</v>
      </c>
      <c r="E6">
        <f t="shared" si="1"/>
        <v>1.791759469228055</v>
      </c>
      <c r="G6">
        <v>5</v>
      </c>
    </row>
    <row r="7" spans="1:7" x14ac:dyDescent="0.3">
      <c r="A7">
        <v>2011.2</v>
      </c>
      <c r="B7" s="6">
        <v>45650.8</v>
      </c>
      <c r="C7" s="1">
        <f t="shared" si="0"/>
        <v>10.728776410513591</v>
      </c>
      <c r="D7" s="2">
        <v>7</v>
      </c>
      <c r="E7">
        <f t="shared" si="1"/>
        <v>1.9459101490553132</v>
      </c>
      <c r="G7">
        <v>6</v>
      </c>
    </row>
    <row r="8" spans="1:7" x14ac:dyDescent="0.3">
      <c r="A8">
        <v>2011.3</v>
      </c>
      <c r="B8" s="6">
        <v>45345</v>
      </c>
      <c r="C8" s="1">
        <f t="shared" si="0"/>
        <v>10.722055195881667</v>
      </c>
      <c r="D8" s="2">
        <v>8</v>
      </c>
      <c r="E8">
        <f t="shared" si="1"/>
        <v>2.0794415416798357</v>
      </c>
      <c r="G8">
        <v>7</v>
      </c>
    </row>
    <row r="9" spans="1:7" x14ac:dyDescent="0.3">
      <c r="A9">
        <v>2011.4</v>
      </c>
      <c r="B9" s="6">
        <v>44267.9</v>
      </c>
      <c r="C9" s="1">
        <f t="shared" si="0"/>
        <v>10.698015088414021</v>
      </c>
      <c r="D9" s="2">
        <v>9</v>
      </c>
      <c r="E9">
        <f t="shared" si="1"/>
        <v>2.1972245773362196</v>
      </c>
      <c r="G9">
        <v>8</v>
      </c>
    </row>
    <row r="10" spans="1:7" x14ac:dyDescent="0.3">
      <c r="A10">
        <v>2012.1</v>
      </c>
      <c r="B10" s="6">
        <v>39075.199999999997</v>
      </c>
      <c r="C10" s="1">
        <f t="shared" si="0"/>
        <v>10.573243273638703</v>
      </c>
      <c r="D10" s="2">
        <v>10</v>
      </c>
      <c r="E10">
        <f t="shared" si="1"/>
        <v>2.3025850929940459</v>
      </c>
      <c r="G10">
        <v>9</v>
      </c>
    </row>
    <row r="11" spans="1:7" x14ac:dyDescent="0.3">
      <c r="A11">
        <v>2012.2</v>
      </c>
      <c r="B11" s="6">
        <v>41223.800000000003</v>
      </c>
      <c r="C11" s="1">
        <f t="shared" si="0"/>
        <v>10.626771038453501</v>
      </c>
      <c r="D11" s="2">
        <v>11</v>
      </c>
      <c r="E11">
        <f t="shared" si="1"/>
        <v>2.3978952727983707</v>
      </c>
      <c r="G11">
        <v>10</v>
      </c>
    </row>
    <row r="12" spans="1:7" x14ac:dyDescent="0.3">
      <c r="A12">
        <v>2012.3</v>
      </c>
      <c r="B12" s="6">
        <v>41766.800000000003</v>
      </c>
      <c r="C12" s="1">
        <f t="shared" si="0"/>
        <v>10.639857044549343</v>
      </c>
      <c r="D12" s="2">
        <v>12</v>
      </c>
      <c r="E12">
        <f t="shared" si="1"/>
        <v>2.4849066497880004</v>
      </c>
      <c r="G12">
        <v>11</v>
      </c>
    </row>
    <row r="13" spans="1:7" x14ac:dyDescent="0.3">
      <c r="A13">
        <v>2012.4</v>
      </c>
      <c r="B13" s="6">
        <v>41700.400000000001</v>
      </c>
      <c r="C13" s="1">
        <f t="shared" si="0"/>
        <v>10.638266000067025</v>
      </c>
      <c r="D13" s="2">
        <v>13</v>
      </c>
      <c r="E13">
        <f t="shared" si="1"/>
        <v>2.5649493574615367</v>
      </c>
      <c r="G13">
        <v>12</v>
      </c>
    </row>
    <row r="14" spans="1:7" x14ac:dyDescent="0.3">
      <c r="A14">
        <v>2013.1</v>
      </c>
      <c r="B14" s="6">
        <v>36810.699999999997</v>
      </c>
      <c r="C14" s="1">
        <f t="shared" si="0"/>
        <v>10.513543842763838</v>
      </c>
      <c r="D14" s="2">
        <v>14</v>
      </c>
      <c r="E14">
        <f t="shared" si="1"/>
        <v>2.6390573296152584</v>
      </c>
      <c r="G14">
        <v>13</v>
      </c>
    </row>
    <row r="15" spans="1:7" x14ac:dyDescent="0.3">
      <c r="A15">
        <v>2013.2</v>
      </c>
      <c r="B15" s="6">
        <v>39772.1</v>
      </c>
      <c r="C15" s="1">
        <f t="shared" si="0"/>
        <v>10.590920940428495</v>
      </c>
      <c r="D15" s="2">
        <v>15</v>
      </c>
      <c r="E15">
        <f t="shared" si="1"/>
        <v>2.7080502011022101</v>
      </c>
      <c r="G15">
        <v>14</v>
      </c>
    </row>
    <row r="16" spans="1:7" x14ac:dyDescent="0.3">
      <c r="A16">
        <v>2013.3</v>
      </c>
      <c r="B16" s="6">
        <v>40769.199999999997</v>
      </c>
      <c r="C16" s="1">
        <f t="shared" si="0"/>
        <v>10.615682173349501</v>
      </c>
      <c r="D16" s="2">
        <v>16</v>
      </c>
      <c r="E16">
        <f t="shared" si="1"/>
        <v>2.7725887222397811</v>
      </c>
      <c r="G16">
        <v>15</v>
      </c>
    </row>
    <row r="17" spans="1:7" x14ac:dyDescent="0.3">
      <c r="A17">
        <v>2013.4</v>
      </c>
      <c r="B17" s="6">
        <v>40443.199999999997</v>
      </c>
      <c r="C17" s="1">
        <f t="shared" si="0"/>
        <v>10.607653799578507</v>
      </c>
      <c r="D17" s="2">
        <v>17</v>
      </c>
      <c r="E17">
        <f t="shared" si="1"/>
        <v>2.8332133440562162</v>
      </c>
      <c r="G17">
        <v>16</v>
      </c>
    </row>
    <row r="18" spans="1:7" x14ac:dyDescent="0.3">
      <c r="A18">
        <v>2014.1</v>
      </c>
      <c r="B18" s="6">
        <v>36236.6</v>
      </c>
      <c r="C18" s="1">
        <f t="shared" si="0"/>
        <v>10.497824936771092</v>
      </c>
      <c r="D18" s="2">
        <v>18</v>
      </c>
      <c r="E18">
        <f t="shared" si="1"/>
        <v>2.8903717578961645</v>
      </c>
      <c r="G18">
        <v>17</v>
      </c>
    </row>
    <row r="19" spans="1:7" x14ac:dyDescent="0.3">
      <c r="A19">
        <v>2014.2</v>
      </c>
      <c r="B19" s="6">
        <v>38745.9</v>
      </c>
      <c r="C19" s="1">
        <f t="shared" si="0"/>
        <v>10.564780222731983</v>
      </c>
      <c r="D19" s="2">
        <v>19</v>
      </c>
      <c r="E19">
        <f t="shared" si="1"/>
        <v>2.9444389791664403</v>
      </c>
      <c r="G19">
        <v>18</v>
      </c>
    </row>
    <row r="20" spans="1:7" x14ac:dyDescent="0.3">
      <c r="A20">
        <v>2014.3</v>
      </c>
      <c r="B20" s="6">
        <v>40325.300000000003</v>
      </c>
      <c r="C20" s="1">
        <f t="shared" si="0"/>
        <v>10.604734342519363</v>
      </c>
      <c r="D20" s="2">
        <v>20</v>
      </c>
      <c r="E20">
        <f t="shared" si="1"/>
        <v>2.9957322735539909</v>
      </c>
      <c r="G20">
        <v>19</v>
      </c>
    </row>
    <row r="21" spans="1:7" x14ac:dyDescent="0.3">
      <c r="A21">
        <v>2014.4</v>
      </c>
      <c r="B21" s="6">
        <v>40047.5</v>
      </c>
      <c r="C21" s="1">
        <f t="shared" si="0"/>
        <v>10.597821528575638</v>
      </c>
      <c r="D21" s="2">
        <v>21</v>
      </c>
      <c r="E21">
        <f t="shared" si="1"/>
        <v>3.044522437723423</v>
      </c>
      <c r="G21">
        <v>20</v>
      </c>
    </row>
    <row r="22" spans="1:7" x14ac:dyDescent="0.3">
      <c r="A22">
        <v>2015.1</v>
      </c>
      <c r="B22" s="6">
        <v>36268.1</v>
      </c>
      <c r="C22" s="1">
        <f t="shared" si="0"/>
        <v>10.498693846013717</v>
      </c>
      <c r="D22" s="2">
        <v>22</v>
      </c>
      <c r="E22">
        <f t="shared" si="1"/>
        <v>3.0910424533583161</v>
      </c>
      <c r="G22">
        <v>21</v>
      </c>
    </row>
    <row r="23" spans="1:7" x14ac:dyDescent="0.3">
      <c r="A23">
        <v>2015.2</v>
      </c>
      <c r="B23" s="6">
        <v>38729.1</v>
      </c>
      <c r="C23" s="1">
        <f t="shared" si="0"/>
        <v>10.564346534438641</v>
      </c>
      <c r="D23" s="2">
        <v>23</v>
      </c>
      <c r="E23">
        <f t="shared" si="1"/>
        <v>3.1354942159291497</v>
      </c>
      <c r="G23">
        <v>22</v>
      </c>
    </row>
    <row r="24" spans="1:7" x14ac:dyDescent="0.3">
      <c r="A24">
        <v>2015.3</v>
      </c>
      <c r="B24" s="6">
        <v>39614</v>
      </c>
      <c r="C24" s="1">
        <f t="shared" si="0"/>
        <v>10.586937870117209</v>
      </c>
      <c r="D24" s="2">
        <v>24</v>
      </c>
      <c r="E24">
        <f t="shared" si="1"/>
        <v>3.1780538303479458</v>
      </c>
      <c r="G24">
        <v>23</v>
      </c>
    </row>
    <row r="25" spans="1:7" x14ac:dyDescent="0.3">
      <c r="A25">
        <v>2015.4</v>
      </c>
      <c r="B25" s="6">
        <v>40169.5</v>
      </c>
      <c r="C25" s="1">
        <f t="shared" si="0"/>
        <v>10.600863280176036</v>
      </c>
      <c r="D25" s="2">
        <v>25</v>
      </c>
      <c r="E25">
        <f t="shared" si="1"/>
        <v>3.2188758248682006</v>
      </c>
      <c r="G25">
        <v>24</v>
      </c>
    </row>
    <row r="26" spans="1:7" x14ac:dyDescent="0.3">
      <c r="A26">
        <v>2016.1</v>
      </c>
      <c r="B26" s="6">
        <v>35233.800000000003</v>
      </c>
      <c r="C26" s="1">
        <f t="shared" si="0"/>
        <v>10.469761128135618</v>
      </c>
      <c r="D26" s="2">
        <v>26</v>
      </c>
      <c r="E26">
        <f t="shared" si="1"/>
        <v>3.2580965380214821</v>
      </c>
      <c r="G26">
        <v>25</v>
      </c>
    </row>
    <row r="27" spans="1:7" x14ac:dyDescent="0.3">
      <c r="A27">
        <v>2016.2</v>
      </c>
      <c r="B27" s="6">
        <v>37936</v>
      </c>
      <c r="C27" s="1">
        <f t="shared" si="0"/>
        <v>10.543655808305187</v>
      </c>
      <c r="D27" s="2">
        <v>27</v>
      </c>
      <c r="E27">
        <f t="shared" si="1"/>
        <v>3.2958368660043291</v>
      </c>
      <c r="G27">
        <v>26</v>
      </c>
    </row>
    <row r="28" spans="1:7" x14ac:dyDescent="0.3">
      <c r="A28">
        <v>2016.3</v>
      </c>
      <c r="B28" s="6">
        <v>39732</v>
      </c>
      <c r="C28" s="1">
        <f t="shared" si="0"/>
        <v>10.589912187335246</v>
      </c>
      <c r="D28" s="2">
        <v>28</v>
      </c>
      <c r="E28">
        <f t="shared" si="1"/>
        <v>3.3322045101752038</v>
      </c>
      <c r="G28">
        <v>27</v>
      </c>
    </row>
    <row r="29" spans="1:7" x14ac:dyDescent="0.3">
      <c r="A29">
        <v>2016.4</v>
      </c>
      <c r="B29" s="6">
        <v>39113.800000000003</v>
      </c>
      <c r="C29" s="1">
        <f t="shared" si="0"/>
        <v>10.574230624880842</v>
      </c>
      <c r="D29" s="2">
        <v>29</v>
      </c>
      <c r="E29">
        <f t="shared" si="1"/>
        <v>3.3672958299864741</v>
      </c>
      <c r="G29">
        <v>28</v>
      </c>
    </row>
    <row r="30" spans="1:7" x14ac:dyDescent="0.3">
      <c r="A30">
        <v>2017.1</v>
      </c>
      <c r="B30" s="6">
        <v>35997.300000000003</v>
      </c>
      <c r="C30" s="1">
        <f t="shared" si="0"/>
        <v>10.491199214625606</v>
      </c>
      <c r="D30" s="2">
        <v>30</v>
      </c>
      <c r="E30">
        <f t="shared" si="1"/>
        <v>3.4011973816621555</v>
      </c>
      <c r="G30">
        <v>29</v>
      </c>
    </row>
    <row r="31" spans="1:7" x14ac:dyDescent="0.3">
      <c r="A31">
        <v>2017.2</v>
      </c>
      <c r="B31" s="6">
        <v>38526.1</v>
      </c>
      <c r="C31" s="1">
        <f t="shared" si="0"/>
        <v>10.559091212668426</v>
      </c>
      <c r="D31" s="2">
        <v>31</v>
      </c>
      <c r="E31">
        <f t="shared" si="1"/>
        <v>3.4339872044851463</v>
      </c>
      <c r="G31">
        <v>30</v>
      </c>
    </row>
    <row r="32" spans="1:7" x14ac:dyDescent="0.3">
      <c r="A32">
        <v>2017.3</v>
      </c>
      <c r="B32" s="6">
        <v>41277.4</v>
      </c>
      <c r="C32" s="1">
        <f t="shared" si="0"/>
        <v>10.628070413675713</v>
      </c>
      <c r="D32" s="2">
        <v>32</v>
      </c>
      <c r="E32">
        <f t="shared" si="1"/>
        <v>3.4657359027997265</v>
      </c>
      <c r="G32">
        <v>31</v>
      </c>
    </row>
    <row r="33" spans="1:9" x14ac:dyDescent="0.3">
      <c r="A33">
        <v>2017.4</v>
      </c>
      <c r="B33" s="6">
        <v>38981.5</v>
      </c>
      <c r="C33" s="1">
        <f t="shared" si="0"/>
        <v>10.570842453593613</v>
      </c>
      <c r="D33" s="2">
        <v>33</v>
      </c>
      <c r="E33">
        <f t="shared" si="1"/>
        <v>3.4965075614664802</v>
      </c>
      <c r="G33">
        <v>32</v>
      </c>
    </row>
    <row r="34" spans="1:9" x14ac:dyDescent="0.3">
      <c r="A34">
        <v>2018.1</v>
      </c>
      <c r="B34" s="6">
        <v>36049</v>
      </c>
      <c r="C34" s="1">
        <f t="shared" si="0"/>
        <v>10.492634403077314</v>
      </c>
      <c r="D34" s="2">
        <v>34</v>
      </c>
      <c r="E34">
        <f t="shared" si="1"/>
        <v>3.5263605246161616</v>
      </c>
      <c r="G34">
        <v>33</v>
      </c>
    </row>
    <row r="35" spans="1:9" x14ac:dyDescent="0.3">
      <c r="A35">
        <v>2018.2</v>
      </c>
      <c r="B35" s="6">
        <v>39184.9</v>
      </c>
      <c r="C35" s="1">
        <f t="shared" si="0"/>
        <v>10.576046747486771</v>
      </c>
      <c r="D35" s="2">
        <v>35</v>
      </c>
      <c r="E35">
        <f t="shared" si="1"/>
        <v>3.5553480614894135</v>
      </c>
      <c r="G35">
        <v>34</v>
      </c>
    </row>
    <row r="36" spans="1:9" x14ac:dyDescent="0.3">
      <c r="A36">
        <v>2018.3</v>
      </c>
      <c r="B36" s="6">
        <v>41724.6</v>
      </c>
      <c r="C36" s="1">
        <f t="shared" si="0"/>
        <v>10.638846161905295</v>
      </c>
      <c r="D36" s="2">
        <v>36</v>
      </c>
      <c r="E36">
        <f t="shared" si="1"/>
        <v>3.5835189384561099</v>
      </c>
      <c r="G36">
        <v>35</v>
      </c>
    </row>
    <row r="37" spans="1:9" x14ac:dyDescent="0.3">
      <c r="A37">
        <v>2018.4</v>
      </c>
      <c r="B37" s="6">
        <v>39676.400000000001</v>
      </c>
      <c r="C37" s="1">
        <f t="shared" si="0"/>
        <v>10.588511831476522</v>
      </c>
      <c r="D37" s="2">
        <v>37</v>
      </c>
      <c r="E37">
        <f t="shared" si="1"/>
        <v>3.6109179126442243</v>
      </c>
      <c r="G37">
        <v>36</v>
      </c>
    </row>
    <row r="38" spans="1:9" x14ac:dyDescent="0.3">
      <c r="A38">
        <v>2019.1</v>
      </c>
      <c r="B38" s="6">
        <v>36562.699999999997</v>
      </c>
      <c r="C38" s="1">
        <f t="shared" si="0"/>
        <v>10.506783874044721</v>
      </c>
      <c r="D38" s="2">
        <v>38</v>
      </c>
      <c r="E38">
        <f t="shared" si="1"/>
        <v>3.6375861597263857</v>
      </c>
      <c r="G38">
        <v>37</v>
      </c>
    </row>
    <row r="39" spans="1:9" x14ac:dyDescent="0.3">
      <c r="A39">
        <v>2019.2</v>
      </c>
      <c r="B39" s="6">
        <v>40409.9</v>
      </c>
      <c r="C39" s="1">
        <f t="shared" si="0"/>
        <v>10.606830083434467</v>
      </c>
      <c r="D39" s="2">
        <v>39</v>
      </c>
      <c r="E39">
        <f t="shared" si="1"/>
        <v>3.6635616461296463</v>
      </c>
      <c r="G39">
        <v>38</v>
      </c>
    </row>
    <row r="40" spans="1:9" x14ac:dyDescent="0.3">
      <c r="A40">
        <v>2019.3</v>
      </c>
      <c r="B40" s="6">
        <v>43406.8</v>
      </c>
      <c r="C40" s="1">
        <f t="shared" si="0"/>
        <v>10.678371389842798</v>
      </c>
      <c r="D40" s="2">
        <v>40</v>
      </c>
      <c r="E40">
        <f t="shared" si="1"/>
        <v>3.6888794541139363</v>
      </c>
      <c r="G40">
        <v>39</v>
      </c>
    </row>
    <row r="41" spans="1:9" x14ac:dyDescent="0.3">
      <c r="A41">
        <v>2019.4</v>
      </c>
      <c r="B41" s="6">
        <v>40353.199999999997</v>
      </c>
      <c r="C41" s="1">
        <f t="shared" si="0"/>
        <v>10.605425976625405</v>
      </c>
      <c r="D41" s="2">
        <v>41</v>
      </c>
      <c r="E41">
        <f t="shared" si="1"/>
        <v>3.713572066704308</v>
      </c>
      <c r="G41">
        <v>40</v>
      </c>
      <c r="I41">
        <f>AVERAGEA(G2:G41)</f>
        <v>20.5</v>
      </c>
    </row>
    <row r="42" spans="1:9" x14ac:dyDescent="0.3">
      <c r="A42">
        <v>2020.1</v>
      </c>
      <c r="B42" s="6">
        <v>36283.300000000003</v>
      </c>
      <c r="C42" s="1">
        <f t="shared" si="0"/>
        <v>10.499112859298709</v>
      </c>
      <c r="D42" s="2">
        <v>42</v>
      </c>
      <c r="E42">
        <f t="shared" si="1"/>
        <v>3.7376696182833684</v>
      </c>
      <c r="G42">
        <v>41</v>
      </c>
    </row>
    <row r="43" spans="1:9" x14ac:dyDescent="0.3">
      <c r="A43">
        <v>2020.2</v>
      </c>
      <c r="B43" s="6">
        <v>34354.5</v>
      </c>
      <c r="C43" s="1">
        <f t="shared" si="0"/>
        <v>10.444488293436985</v>
      </c>
      <c r="D43" s="2">
        <v>43</v>
      </c>
      <c r="E43">
        <f t="shared" si="1"/>
        <v>3.7612001156935624</v>
      </c>
      <c r="G43">
        <v>42</v>
      </c>
      <c r="I43">
        <f>AVERAGEA(G42:G63)</f>
        <v>51.5</v>
      </c>
    </row>
    <row r="44" spans="1:9" x14ac:dyDescent="0.3">
      <c r="A44">
        <v>2020.3</v>
      </c>
      <c r="B44" s="6">
        <v>39026.300000000003</v>
      </c>
      <c r="C44" s="1">
        <f t="shared" si="0"/>
        <v>10.571991056808301</v>
      </c>
      <c r="D44" s="2">
        <v>44</v>
      </c>
      <c r="E44">
        <f t="shared" si="1"/>
        <v>3.784189633918261</v>
      </c>
      <c r="G44">
        <v>43</v>
      </c>
    </row>
    <row r="45" spans="1:9" x14ac:dyDescent="0.3">
      <c r="A45">
        <v>2020.4</v>
      </c>
      <c r="B45" s="6">
        <v>37572.199999999997</v>
      </c>
      <c r="C45" s="1">
        <f t="shared" si="0"/>
        <v>10.534019694213194</v>
      </c>
      <c r="D45" s="2">
        <v>45</v>
      </c>
      <c r="E45">
        <f t="shared" si="1"/>
        <v>3.8066624897703196</v>
      </c>
      <c r="G45">
        <v>44</v>
      </c>
    </row>
    <row r="46" spans="1:9" x14ac:dyDescent="0.3">
      <c r="A46">
        <v>2021.1</v>
      </c>
      <c r="B46" s="6">
        <v>35500.300000000003</v>
      </c>
      <c r="C46" s="1">
        <f t="shared" si="0"/>
        <v>10.477296426132025</v>
      </c>
      <c r="D46" s="2">
        <v>46</v>
      </c>
      <c r="E46">
        <f t="shared" si="1"/>
        <v>3.8286413964890951</v>
      </c>
      <c r="G46">
        <v>45</v>
      </c>
    </row>
    <row r="47" spans="1:9" x14ac:dyDescent="0.3">
      <c r="A47">
        <v>2021.2</v>
      </c>
      <c r="B47" s="6">
        <v>39015.699999999997</v>
      </c>
      <c r="C47" s="1">
        <f t="shared" si="0"/>
        <v>10.571719408207159</v>
      </c>
      <c r="D47" s="2">
        <v>47</v>
      </c>
      <c r="E47">
        <f t="shared" si="1"/>
        <v>3.8501476017100584</v>
      </c>
      <c r="G47">
        <v>46</v>
      </c>
    </row>
    <row r="48" spans="1:9" x14ac:dyDescent="0.3">
      <c r="A48">
        <v>2021.3</v>
      </c>
      <c r="B48" s="6">
        <v>44025.3</v>
      </c>
      <c r="C48" s="1">
        <f t="shared" si="0"/>
        <v>10.692519747651241</v>
      </c>
      <c r="D48" s="2">
        <v>48</v>
      </c>
      <c r="E48">
        <f t="shared" si="1"/>
        <v>3.8712010109078911</v>
      </c>
      <c r="G48">
        <v>47</v>
      </c>
    </row>
    <row r="49" spans="1:7" x14ac:dyDescent="0.3">
      <c r="A49">
        <v>2021.4</v>
      </c>
      <c r="B49" s="6">
        <v>42474.1</v>
      </c>
      <c r="C49" s="1">
        <f t="shared" si="0"/>
        <v>10.656649757380977</v>
      </c>
      <c r="D49" s="2">
        <v>49</v>
      </c>
      <c r="E49">
        <f t="shared" si="1"/>
        <v>3.8918202981106265</v>
      </c>
      <c r="G49">
        <v>48</v>
      </c>
    </row>
    <row r="50" spans="1:7" x14ac:dyDescent="0.3">
      <c r="A50">
        <v>2022.1</v>
      </c>
      <c r="B50" s="6">
        <v>40446.6</v>
      </c>
      <c r="C50" s="1">
        <f t="shared" si="0"/>
        <v>10.607737864565737</v>
      </c>
      <c r="D50" s="2">
        <v>50</v>
      </c>
      <c r="E50">
        <f t="shared" si="1"/>
        <v>3.912023005428146</v>
      </c>
      <c r="G50">
        <v>49</v>
      </c>
    </row>
    <row r="51" spans="1:7" x14ac:dyDescent="0.3">
      <c r="A51">
        <v>2022.2</v>
      </c>
      <c r="B51" s="6">
        <v>44851.1</v>
      </c>
      <c r="C51" s="1">
        <f t="shared" si="0"/>
        <v>10.711103393384619</v>
      </c>
      <c r="D51" s="2">
        <v>51</v>
      </c>
      <c r="E51">
        <f t="shared" si="1"/>
        <v>3.9318256327243257</v>
      </c>
      <c r="G51">
        <v>50</v>
      </c>
    </row>
    <row r="52" spans="1:7" x14ac:dyDescent="0.3">
      <c r="A52">
        <v>2022.3</v>
      </c>
      <c r="B52" s="6">
        <v>50374.1</v>
      </c>
      <c r="C52" s="1">
        <f t="shared" si="0"/>
        <v>10.827232433084422</v>
      </c>
      <c r="D52" s="2">
        <v>52</v>
      </c>
      <c r="E52">
        <f t="shared" si="1"/>
        <v>3.9512437185814275</v>
      </c>
      <c r="G52">
        <v>51</v>
      </c>
    </row>
    <row r="53" spans="1:7" x14ac:dyDescent="0.3">
      <c r="A53">
        <v>2022.4</v>
      </c>
      <c r="B53" s="6">
        <v>47736.9</v>
      </c>
      <c r="C53" s="1">
        <f t="shared" si="0"/>
        <v>10.773459962719514</v>
      </c>
      <c r="D53" s="2">
        <v>53</v>
      </c>
      <c r="E53">
        <f t="shared" si="1"/>
        <v>3.970291913552122</v>
      </c>
      <c r="G53">
        <v>52</v>
      </c>
    </row>
    <row r="54" spans="1:7" x14ac:dyDescent="0.3">
      <c r="A54">
        <v>2023.1</v>
      </c>
      <c r="B54" s="6">
        <v>44156.9</v>
      </c>
      <c r="C54" s="1">
        <f t="shared" si="0"/>
        <v>10.695504479211531</v>
      </c>
      <c r="D54" s="2">
        <v>54</v>
      </c>
      <c r="E54">
        <f t="shared" si="1"/>
        <v>3.9889840465642745</v>
      </c>
      <c r="G54">
        <v>53</v>
      </c>
    </row>
    <row r="55" spans="1:7" x14ac:dyDescent="0.3">
      <c r="A55">
        <v>2023.2</v>
      </c>
      <c r="B55" s="6">
        <v>48505.9</v>
      </c>
      <c r="C55" s="1">
        <f t="shared" si="0"/>
        <v>10.789440719011413</v>
      </c>
      <c r="D55" s="2">
        <v>55</v>
      </c>
      <c r="E55">
        <f t="shared" si="1"/>
        <v>4.0073331852324712</v>
      </c>
      <c r="G55">
        <v>54</v>
      </c>
    </row>
    <row r="56" spans="1:7" x14ac:dyDescent="0.3">
      <c r="A56">
        <v>2023.3</v>
      </c>
      <c r="B56" s="6">
        <v>53448.4</v>
      </c>
      <c r="C56" s="1">
        <f t="shared" si="0"/>
        <v>10.886471981486903</v>
      </c>
      <c r="D56" s="2">
        <v>56</v>
      </c>
      <c r="E56">
        <f t="shared" si="1"/>
        <v>4.0253516907351496</v>
      </c>
      <c r="G56">
        <v>55</v>
      </c>
    </row>
    <row r="57" spans="1:7" x14ac:dyDescent="0.3">
      <c r="A57">
        <v>2023.4</v>
      </c>
      <c r="B57" s="6">
        <v>50416.9</v>
      </c>
      <c r="C57" s="1">
        <f t="shared" si="0"/>
        <v>10.828081715313441</v>
      </c>
      <c r="D57" s="2">
        <v>57</v>
      </c>
      <c r="E57">
        <f t="shared" si="1"/>
        <v>4.0430512678345503</v>
      </c>
      <c r="G57">
        <v>56</v>
      </c>
    </row>
    <row r="58" spans="1:7" x14ac:dyDescent="0.3">
      <c r="A58">
        <v>2024.1</v>
      </c>
      <c r="B58" s="6">
        <v>45905.4</v>
      </c>
      <c r="C58" s="1">
        <f t="shared" si="0"/>
        <v>10.734338036187587</v>
      </c>
      <c r="D58" s="2">
        <v>58</v>
      </c>
      <c r="E58">
        <f t="shared" si="1"/>
        <v>4.0604430105464191</v>
      </c>
      <c r="G58">
        <v>57</v>
      </c>
    </row>
    <row r="59" spans="1:7" x14ac:dyDescent="0.3">
      <c r="A59">
        <v>2024.2</v>
      </c>
      <c r="B59" s="6">
        <v>51005</v>
      </c>
      <c r="C59" s="1">
        <f t="shared" si="0"/>
        <v>10.839678946116619</v>
      </c>
      <c r="D59" s="2">
        <v>59</v>
      </c>
      <c r="E59">
        <f t="shared" si="1"/>
        <v>4.0775374439057197</v>
      </c>
      <c r="G59">
        <v>58</v>
      </c>
    </row>
    <row r="60" spans="1:7" x14ac:dyDescent="0.3">
      <c r="A60">
        <v>2024.3</v>
      </c>
      <c r="B60" s="6">
        <v>56074</v>
      </c>
      <c r="C60" s="1">
        <f t="shared" si="0"/>
        <v>10.934427525970367</v>
      </c>
      <c r="D60" s="2">
        <v>60</v>
      </c>
      <c r="E60">
        <f t="shared" si="1"/>
        <v>4.0943445622221004</v>
      </c>
      <c r="G60">
        <v>59</v>
      </c>
    </row>
    <row r="61" spans="1:7" x14ac:dyDescent="0.3">
      <c r="A61">
        <v>2024.4</v>
      </c>
      <c r="B61" s="6">
        <v>52936</v>
      </c>
      <c r="C61" s="1">
        <f t="shared" si="0"/>
        <v>10.876838915691895</v>
      </c>
      <c r="D61" s="2">
        <v>61</v>
      </c>
      <c r="E61">
        <f t="shared" si="1"/>
        <v>4.1108738641733114</v>
      </c>
      <c r="G61">
        <v>60</v>
      </c>
    </row>
    <row r="62" spans="1:7" x14ac:dyDescent="0.3">
      <c r="A62">
        <v>2025.1</v>
      </c>
      <c r="B62" s="6">
        <v>47907.8</v>
      </c>
      <c r="C62" s="1">
        <f t="shared" si="0"/>
        <v>10.777033609390569</v>
      </c>
      <c r="D62" s="2">
        <v>62</v>
      </c>
      <c r="E62">
        <f t="shared" si="1"/>
        <v>4.1271343850450917</v>
      </c>
      <c r="G62">
        <v>61</v>
      </c>
    </row>
    <row r="63" spans="1:7" x14ac:dyDescent="0.3">
      <c r="A63">
        <v>2025.2</v>
      </c>
      <c r="B63" s="6">
        <v>53716</v>
      </c>
      <c r="C63" s="1">
        <f t="shared" si="0"/>
        <v>10.891466187701067</v>
      </c>
      <c r="D63" s="2">
        <v>63</v>
      </c>
      <c r="E63">
        <f t="shared" si="1"/>
        <v>4.1431347263915326</v>
      </c>
      <c r="G63">
        <v>62</v>
      </c>
    </row>
    <row r="65" spans="2:11" x14ac:dyDescent="0.3">
      <c r="C65" s="1"/>
    </row>
    <row r="66" spans="2:11" x14ac:dyDescent="0.3">
      <c r="B66" t="s">
        <v>94</v>
      </c>
      <c r="E66" s="1">
        <f>AVERAGE(B2:B41)</f>
        <v>40785.14499999999</v>
      </c>
      <c r="F66" s="3"/>
      <c r="G66" s="3"/>
      <c r="H66" s="3"/>
      <c r="I66" s="3"/>
      <c r="J66" s="3"/>
      <c r="K66" s="3"/>
    </row>
    <row r="67" spans="2:11" x14ac:dyDescent="0.3">
      <c r="B67" t="s">
        <v>95</v>
      </c>
      <c r="E67" s="1">
        <f>AVERAGE(B42:B63)</f>
        <v>45260.577272727278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f20a811-f17a-454b-a878-f104ad76a41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A02DD375EACAC4FB15EEC8FD8FFC49B" ma:contentTypeVersion="15" ma:contentTypeDescription="Utwórz nowy dokument." ma:contentTypeScope="" ma:versionID="f277efaaccb9604b371bfb34b8a7b02d">
  <xsd:schema xmlns:xsd="http://www.w3.org/2001/XMLSchema" xmlns:xs="http://www.w3.org/2001/XMLSchema" xmlns:p="http://schemas.microsoft.com/office/2006/metadata/properties" xmlns:ns3="df20a811-f17a-454b-a878-f104ad76a41c" xmlns:ns4="e4643e21-c9d5-45ab-a099-62e58f861c93" targetNamespace="http://schemas.microsoft.com/office/2006/metadata/properties" ma:root="true" ma:fieldsID="1023a9ed3908abd5cf15810256093846" ns3:_="" ns4:_="">
    <xsd:import namespace="df20a811-f17a-454b-a878-f104ad76a41c"/>
    <xsd:import namespace="e4643e21-c9d5-45ab-a099-62e58f861c9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earchProperties" minOccurs="0"/>
                <xsd:element ref="ns3:_activity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20a811-f17a-454b-a878-f104ad76a4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643e21-c9d5-45ab-a099-62e58f861c9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krót wskazówki dotyczącej udostępniania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88DA980-E041-4F9A-8DF2-47093692E34E}">
  <ds:schemaRefs>
    <ds:schemaRef ds:uri="http://schemas.microsoft.com/office/2006/metadata/properties"/>
    <ds:schemaRef ds:uri="e4643e21-c9d5-45ab-a099-62e58f861c93"/>
    <ds:schemaRef ds:uri="http://www.w3.org/XML/1998/namespace"/>
    <ds:schemaRef ds:uri="http://purl.org/dc/elements/1.1/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df20a811-f17a-454b-a878-f104ad76a41c"/>
  </ds:schemaRefs>
</ds:datastoreItem>
</file>

<file path=customXml/itemProps2.xml><?xml version="1.0" encoding="utf-8"?>
<ds:datastoreItem xmlns:ds="http://schemas.openxmlformats.org/officeDocument/2006/customXml" ds:itemID="{B400A54C-1C51-4C97-BB2B-D804126662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f20a811-f17a-454b-a878-f104ad76a41c"/>
    <ds:schemaRef ds:uri="e4643e21-c9d5-45ab-a099-62e58f861c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5F1182F-CAF4-4608-99A5-03B2E59145B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15</vt:i4>
      </vt:variant>
    </vt:vector>
  </HeadingPairs>
  <TitlesOfParts>
    <vt:vector size="15" baseType="lpstr">
      <vt:lpstr>Grecja dane</vt:lpstr>
      <vt:lpstr>ćw. 1</vt:lpstr>
      <vt:lpstr>ćw. 2</vt:lpstr>
      <vt:lpstr>ćw. 2 - ceny 2015 i 2024</vt:lpstr>
      <vt:lpstr>t.liniowy</vt:lpstr>
      <vt:lpstr>t.kwadratowy</vt:lpstr>
      <vt:lpstr>t.logistyczny</vt:lpstr>
      <vt:lpstr>t.potegowy</vt:lpstr>
      <vt:lpstr>t.wykładniczy</vt:lpstr>
      <vt:lpstr>Gretl - test chowa</vt:lpstr>
      <vt:lpstr>Gretl - sezonowość</vt:lpstr>
      <vt:lpstr>Gretl - "najlepszy" model</vt:lpstr>
      <vt:lpstr>t.potęgowy-analiza danych</vt:lpstr>
      <vt:lpstr>t.wykładniczy-analiza danych</vt:lpstr>
      <vt:lpstr>LOGARYTM NATURALNY OBLICZENIA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Kacper Hołowaty</dc:creator>
  <cp:lastModifiedBy>Kacper Hołowaty</cp:lastModifiedBy>
  <dcterms:created xsi:type="dcterms:W3CDTF">2025-11-20T12:50:00Z</dcterms:created>
  <dcterms:modified xsi:type="dcterms:W3CDTF">2026-02-09T14:56:15Z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0x010100AA02DD375EACAC4FB15EEC8FD8FFC49B</vt:lpwstr>
  </property>
</Properties>
</file>