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acpr\Downloads\"/>
    </mc:Choice>
  </mc:AlternateContent>
  <xr:revisionPtr revIDLastSave="0" documentId="13_ncr:1_{CBDB5388-97CB-4096-84FF-E09CA45EF955}" xr6:coauthVersionLast="47" xr6:coauthVersionMax="47" xr10:uidLastSave="{00000000-0000-0000-0000-000000000000}"/>
  <bookViews>
    <workbookView xWindow="28665" yWindow="-135" windowWidth="20670" windowHeight="11070" xr2:uid="{453AE3FB-8AB2-4F9E-9E0A-A36A405C930B}"/>
  </bookViews>
  <sheets>
    <sheet name="Dashboard" sheetId="22" r:id="rId1"/>
    <sheet name="TotalsalesTIME" sheetId="18" r:id="rId2"/>
    <sheet name="TopCountires" sheetId="20" r:id="rId3"/>
    <sheet name="TopClient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5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M3" i="17" s="1"/>
  <c r="K4" i="17"/>
  <c r="K5" i="17"/>
  <c r="M5" i="17" s="1"/>
  <c r="K6" i="17"/>
  <c r="K7" i="17"/>
  <c r="K8" i="17"/>
  <c r="K9" i="17"/>
  <c r="K10" i="17"/>
  <c r="K11" i="17"/>
  <c r="M11" i="17" s="1"/>
  <c r="K12" i="17"/>
  <c r="K13" i="17"/>
  <c r="M13" i="17" s="1"/>
  <c r="K14" i="17"/>
  <c r="K15" i="17"/>
  <c r="K16" i="17"/>
  <c r="K17" i="17"/>
  <c r="K18" i="17"/>
  <c r="K19" i="17"/>
  <c r="M19" i="17" s="1"/>
  <c r="K20" i="17"/>
  <c r="K21" i="17"/>
  <c r="M21" i="17" s="1"/>
  <c r="K22" i="17"/>
  <c r="K23" i="17"/>
  <c r="K24" i="17"/>
  <c r="K25" i="17"/>
  <c r="K26" i="17"/>
  <c r="K27" i="17"/>
  <c r="M27" i="17" s="1"/>
  <c r="K28" i="17"/>
  <c r="K29" i="17"/>
  <c r="M29" i="17" s="1"/>
  <c r="K30" i="17"/>
  <c r="K31" i="17"/>
  <c r="K32" i="17"/>
  <c r="K33" i="17"/>
  <c r="K34" i="17"/>
  <c r="K35" i="17"/>
  <c r="M35" i="17" s="1"/>
  <c r="K36" i="17"/>
  <c r="K37" i="17"/>
  <c r="M37" i="17" s="1"/>
  <c r="K38" i="17"/>
  <c r="K39" i="17"/>
  <c r="K40" i="17"/>
  <c r="K41" i="17"/>
  <c r="K42" i="17"/>
  <c r="K43" i="17"/>
  <c r="M43" i="17" s="1"/>
  <c r="K44" i="17"/>
  <c r="K45" i="17"/>
  <c r="M45" i="17" s="1"/>
  <c r="K46" i="17"/>
  <c r="K47" i="17"/>
  <c r="K48" i="17"/>
  <c r="K49" i="17"/>
  <c r="K50" i="17"/>
  <c r="K51" i="17"/>
  <c r="M51" i="17" s="1"/>
  <c r="K52" i="17"/>
  <c r="K53" i="17"/>
  <c r="M53" i="17" s="1"/>
  <c r="K54" i="17"/>
  <c r="K55" i="17"/>
  <c r="K56" i="17"/>
  <c r="K57" i="17"/>
  <c r="K58" i="17"/>
  <c r="K59" i="17"/>
  <c r="M59" i="17" s="1"/>
  <c r="K60" i="17"/>
  <c r="K61" i="17"/>
  <c r="M61" i="17" s="1"/>
  <c r="K62" i="17"/>
  <c r="K63" i="17"/>
  <c r="K64" i="17"/>
  <c r="K65" i="17"/>
  <c r="K66" i="17"/>
  <c r="K67" i="17"/>
  <c r="M67" i="17" s="1"/>
  <c r="K68" i="17"/>
  <c r="K69" i="17"/>
  <c r="M69" i="17" s="1"/>
  <c r="K70" i="17"/>
  <c r="K71" i="17"/>
  <c r="K72" i="17"/>
  <c r="K73" i="17"/>
  <c r="K74" i="17"/>
  <c r="K75" i="17"/>
  <c r="M75" i="17" s="1"/>
  <c r="K76" i="17"/>
  <c r="K77" i="17"/>
  <c r="M77" i="17" s="1"/>
  <c r="K78" i="17"/>
  <c r="K79" i="17"/>
  <c r="K80" i="17"/>
  <c r="K81" i="17"/>
  <c r="K82" i="17"/>
  <c r="K83" i="17"/>
  <c r="M83" i="17" s="1"/>
  <c r="K84" i="17"/>
  <c r="K85" i="17"/>
  <c r="M85" i="17" s="1"/>
  <c r="K86" i="17"/>
  <c r="K87" i="17"/>
  <c r="K88" i="17"/>
  <c r="K89" i="17"/>
  <c r="K90" i="17"/>
  <c r="K91" i="17"/>
  <c r="M91" i="17" s="1"/>
  <c r="K92" i="17"/>
  <c r="K93" i="17"/>
  <c r="M93" i="17" s="1"/>
  <c r="K94" i="17"/>
  <c r="K95" i="17"/>
  <c r="K96" i="17"/>
  <c r="K97" i="17"/>
  <c r="K98" i="17"/>
  <c r="K99" i="17"/>
  <c r="M99" i="17" s="1"/>
  <c r="K100" i="17"/>
  <c r="K101" i="17"/>
  <c r="M101" i="17" s="1"/>
  <c r="K102" i="17"/>
  <c r="K103" i="17"/>
  <c r="K104" i="17"/>
  <c r="K105" i="17"/>
  <c r="K106" i="17"/>
  <c r="K107" i="17"/>
  <c r="M107" i="17" s="1"/>
  <c r="K108" i="17"/>
  <c r="K109" i="17"/>
  <c r="M109" i="17" s="1"/>
  <c r="K110" i="17"/>
  <c r="K111" i="17"/>
  <c r="K112" i="17"/>
  <c r="K113" i="17"/>
  <c r="K114" i="17"/>
  <c r="K115" i="17"/>
  <c r="M115" i="17" s="1"/>
  <c r="K116" i="17"/>
  <c r="K117" i="17"/>
  <c r="M117" i="17" s="1"/>
  <c r="K118" i="17"/>
  <c r="K119" i="17"/>
  <c r="K120" i="17"/>
  <c r="K121" i="17"/>
  <c r="K122" i="17"/>
  <c r="K123" i="17"/>
  <c r="M123" i="17" s="1"/>
  <c r="K124" i="17"/>
  <c r="K125" i="17"/>
  <c r="M125" i="17" s="1"/>
  <c r="K126" i="17"/>
  <c r="K127" i="17"/>
  <c r="K128" i="17"/>
  <c r="K129" i="17"/>
  <c r="K130" i="17"/>
  <c r="K131" i="17"/>
  <c r="M131" i="17" s="1"/>
  <c r="K132" i="17"/>
  <c r="K133" i="17"/>
  <c r="M133" i="17" s="1"/>
  <c r="K134" i="17"/>
  <c r="K135" i="17"/>
  <c r="K136" i="17"/>
  <c r="K137" i="17"/>
  <c r="K138" i="17"/>
  <c r="K139" i="17"/>
  <c r="M139" i="17" s="1"/>
  <c r="K140" i="17"/>
  <c r="K141" i="17"/>
  <c r="M141" i="17" s="1"/>
  <c r="K142" i="17"/>
  <c r="K143" i="17"/>
  <c r="K144" i="17"/>
  <c r="K145" i="17"/>
  <c r="K146" i="17"/>
  <c r="K147" i="17"/>
  <c r="M147" i="17" s="1"/>
  <c r="K148" i="17"/>
  <c r="K149" i="17"/>
  <c r="M149" i="17" s="1"/>
  <c r="K150" i="17"/>
  <c r="K151" i="17"/>
  <c r="K152" i="17"/>
  <c r="K153" i="17"/>
  <c r="K154" i="17"/>
  <c r="K155" i="17"/>
  <c r="M155" i="17" s="1"/>
  <c r="K156" i="17"/>
  <c r="K157" i="17"/>
  <c r="M157" i="17" s="1"/>
  <c r="K158" i="17"/>
  <c r="K159" i="17"/>
  <c r="K160" i="17"/>
  <c r="K161" i="17"/>
  <c r="K162" i="17"/>
  <c r="K163" i="17"/>
  <c r="M163" i="17" s="1"/>
  <c r="K164" i="17"/>
  <c r="K165" i="17"/>
  <c r="M165" i="17" s="1"/>
  <c r="K166" i="17"/>
  <c r="K167" i="17"/>
  <c r="K168" i="17"/>
  <c r="K169" i="17"/>
  <c r="K170" i="17"/>
  <c r="K171" i="17"/>
  <c r="M171" i="17" s="1"/>
  <c r="K172" i="17"/>
  <c r="K173" i="17"/>
  <c r="M173" i="17" s="1"/>
  <c r="K174" i="17"/>
  <c r="K175" i="17"/>
  <c r="K176" i="17"/>
  <c r="K177" i="17"/>
  <c r="K178" i="17"/>
  <c r="K179" i="17"/>
  <c r="M179" i="17" s="1"/>
  <c r="K180" i="17"/>
  <c r="K181" i="17"/>
  <c r="M181" i="17" s="1"/>
  <c r="K182" i="17"/>
  <c r="K183" i="17"/>
  <c r="K184" i="17"/>
  <c r="K185" i="17"/>
  <c r="K186" i="17"/>
  <c r="K187" i="17"/>
  <c r="M187" i="17" s="1"/>
  <c r="K188" i="17"/>
  <c r="K189" i="17"/>
  <c r="M189" i="17" s="1"/>
  <c r="K190" i="17"/>
  <c r="K191" i="17"/>
  <c r="K192" i="17"/>
  <c r="K193" i="17"/>
  <c r="K194" i="17"/>
  <c r="K195" i="17"/>
  <c r="M195" i="17" s="1"/>
  <c r="K196" i="17"/>
  <c r="K197" i="17"/>
  <c r="M197" i="17" s="1"/>
  <c r="K198" i="17"/>
  <c r="K199" i="17"/>
  <c r="K200" i="17"/>
  <c r="K201" i="17"/>
  <c r="K202" i="17"/>
  <c r="K203" i="17"/>
  <c r="M203" i="17" s="1"/>
  <c r="K204" i="17"/>
  <c r="K205" i="17"/>
  <c r="M205" i="17" s="1"/>
  <c r="K206" i="17"/>
  <c r="K207" i="17"/>
  <c r="K208" i="17"/>
  <c r="K209" i="17"/>
  <c r="K210" i="17"/>
  <c r="K211" i="17"/>
  <c r="M211" i="17" s="1"/>
  <c r="K212" i="17"/>
  <c r="K213" i="17"/>
  <c r="M213" i="17" s="1"/>
  <c r="K214" i="17"/>
  <c r="K215" i="17"/>
  <c r="K216" i="17"/>
  <c r="K217" i="17"/>
  <c r="K218" i="17"/>
  <c r="K219" i="17"/>
  <c r="M219" i="17" s="1"/>
  <c r="K220" i="17"/>
  <c r="K221" i="17"/>
  <c r="M221" i="17" s="1"/>
  <c r="K222" i="17"/>
  <c r="K223" i="17"/>
  <c r="K224" i="17"/>
  <c r="K225" i="17"/>
  <c r="K226" i="17"/>
  <c r="K227" i="17"/>
  <c r="M227" i="17" s="1"/>
  <c r="K228" i="17"/>
  <c r="K229" i="17"/>
  <c r="M229" i="17" s="1"/>
  <c r="K230" i="17"/>
  <c r="K231" i="17"/>
  <c r="K232" i="17"/>
  <c r="K233" i="17"/>
  <c r="K234" i="17"/>
  <c r="K235" i="17"/>
  <c r="M235" i="17" s="1"/>
  <c r="K236" i="17"/>
  <c r="K237" i="17"/>
  <c r="M237" i="17" s="1"/>
  <c r="K238" i="17"/>
  <c r="K239" i="17"/>
  <c r="K240" i="17"/>
  <c r="K241" i="17"/>
  <c r="K242" i="17"/>
  <c r="K243" i="17"/>
  <c r="M243" i="17" s="1"/>
  <c r="K244" i="17"/>
  <c r="K245" i="17"/>
  <c r="M245" i="17" s="1"/>
  <c r="K246" i="17"/>
  <c r="K247" i="17"/>
  <c r="K248" i="17"/>
  <c r="K249" i="17"/>
  <c r="K250" i="17"/>
  <c r="K251" i="17"/>
  <c r="M251" i="17" s="1"/>
  <c r="K252" i="17"/>
  <c r="K253" i="17"/>
  <c r="M253" i="17" s="1"/>
  <c r="K254" i="17"/>
  <c r="K255" i="17"/>
  <c r="K256" i="17"/>
  <c r="K257" i="17"/>
  <c r="K258" i="17"/>
  <c r="K259" i="17"/>
  <c r="M259" i="17" s="1"/>
  <c r="K260" i="17"/>
  <c r="K261" i="17"/>
  <c r="M261" i="17" s="1"/>
  <c r="K262" i="17"/>
  <c r="K263" i="17"/>
  <c r="K264" i="17"/>
  <c r="K265" i="17"/>
  <c r="K266" i="17"/>
  <c r="K267" i="17"/>
  <c r="M267" i="17" s="1"/>
  <c r="K268" i="17"/>
  <c r="M268" i="17" s="1"/>
  <c r="K269" i="17"/>
  <c r="M269" i="17" s="1"/>
  <c r="K270" i="17"/>
  <c r="K271" i="17"/>
  <c r="K272" i="17"/>
  <c r="K273" i="17"/>
  <c r="K274" i="17"/>
  <c r="K275" i="17"/>
  <c r="M275" i="17" s="1"/>
  <c r="K276" i="17"/>
  <c r="M276" i="17" s="1"/>
  <c r="K277" i="17"/>
  <c r="M277" i="17" s="1"/>
  <c r="K278" i="17"/>
  <c r="K279" i="17"/>
  <c r="K280" i="17"/>
  <c r="K281" i="17"/>
  <c r="K282" i="17"/>
  <c r="K283" i="17"/>
  <c r="M283" i="17" s="1"/>
  <c r="K284" i="17"/>
  <c r="M284" i="17" s="1"/>
  <c r="K285" i="17"/>
  <c r="M285" i="17" s="1"/>
  <c r="K286" i="17"/>
  <c r="K287" i="17"/>
  <c r="K288" i="17"/>
  <c r="K289" i="17"/>
  <c r="K290" i="17"/>
  <c r="K291" i="17"/>
  <c r="M291" i="17" s="1"/>
  <c r="K292" i="17"/>
  <c r="M292" i="17" s="1"/>
  <c r="K293" i="17"/>
  <c r="M293" i="17" s="1"/>
  <c r="K294" i="17"/>
  <c r="K295" i="17"/>
  <c r="K296" i="17"/>
  <c r="K297" i="17"/>
  <c r="K298" i="17"/>
  <c r="K299" i="17"/>
  <c r="M299" i="17" s="1"/>
  <c r="K300" i="17"/>
  <c r="M300" i="17" s="1"/>
  <c r="K301" i="17"/>
  <c r="M301" i="17" s="1"/>
  <c r="K302" i="17"/>
  <c r="K303" i="17"/>
  <c r="K304" i="17"/>
  <c r="K305" i="17"/>
  <c r="K306" i="17"/>
  <c r="K307" i="17"/>
  <c r="M307" i="17" s="1"/>
  <c r="K308" i="17"/>
  <c r="M308" i="17" s="1"/>
  <c r="K309" i="17"/>
  <c r="M309" i="17" s="1"/>
  <c r="K310" i="17"/>
  <c r="K311" i="17"/>
  <c r="K312" i="17"/>
  <c r="K313" i="17"/>
  <c r="K314" i="17"/>
  <c r="K315" i="17"/>
  <c r="M315" i="17" s="1"/>
  <c r="K316" i="17"/>
  <c r="M316" i="17" s="1"/>
  <c r="K317" i="17"/>
  <c r="M317" i="17" s="1"/>
  <c r="K318" i="17"/>
  <c r="K319" i="17"/>
  <c r="K320" i="17"/>
  <c r="K321" i="17"/>
  <c r="K322" i="17"/>
  <c r="K323" i="17"/>
  <c r="M323" i="17" s="1"/>
  <c r="K324" i="17"/>
  <c r="M324" i="17" s="1"/>
  <c r="K325" i="17"/>
  <c r="M325" i="17" s="1"/>
  <c r="K326" i="17"/>
  <c r="K327" i="17"/>
  <c r="K328" i="17"/>
  <c r="K329" i="17"/>
  <c r="K330" i="17"/>
  <c r="K331" i="17"/>
  <c r="M331" i="17" s="1"/>
  <c r="K332" i="17"/>
  <c r="M332" i="17" s="1"/>
  <c r="K333" i="17"/>
  <c r="M333" i="17" s="1"/>
  <c r="K334" i="17"/>
  <c r="K335" i="17"/>
  <c r="K336" i="17"/>
  <c r="K337" i="17"/>
  <c r="K338" i="17"/>
  <c r="K339" i="17"/>
  <c r="M339" i="17" s="1"/>
  <c r="K340" i="17"/>
  <c r="M340" i="17" s="1"/>
  <c r="K341" i="17"/>
  <c r="M341" i="17" s="1"/>
  <c r="K342" i="17"/>
  <c r="K343" i="17"/>
  <c r="K344" i="17"/>
  <c r="K345" i="17"/>
  <c r="K346" i="17"/>
  <c r="K347" i="17"/>
  <c r="M347" i="17" s="1"/>
  <c r="K348" i="17"/>
  <c r="M348" i="17" s="1"/>
  <c r="K349" i="17"/>
  <c r="M349" i="17" s="1"/>
  <c r="K350" i="17"/>
  <c r="K351" i="17"/>
  <c r="K352" i="17"/>
  <c r="K353" i="17"/>
  <c r="K354" i="17"/>
  <c r="K355" i="17"/>
  <c r="M355" i="17" s="1"/>
  <c r="K356" i="17"/>
  <c r="M356" i="17" s="1"/>
  <c r="K357" i="17"/>
  <c r="M357" i="17" s="1"/>
  <c r="K358" i="17"/>
  <c r="K359" i="17"/>
  <c r="K360" i="17"/>
  <c r="K361" i="17"/>
  <c r="K362" i="17"/>
  <c r="K363" i="17"/>
  <c r="M363" i="17" s="1"/>
  <c r="K364" i="17"/>
  <c r="M364" i="17" s="1"/>
  <c r="K365" i="17"/>
  <c r="M365" i="17" s="1"/>
  <c r="K366" i="17"/>
  <c r="K367" i="17"/>
  <c r="K368" i="17"/>
  <c r="K369" i="17"/>
  <c r="K370" i="17"/>
  <c r="K371" i="17"/>
  <c r="M371" i="17" s="1"/>
  <c r="K372" i="17"/>
  <c r="M372" i="17" s="1"/>
  <c r="K373" i="17"/>
  <c r="M373" i="17" s="1"/>
  <c r="K374" i="17"/>
  <c r="K375" i="17"/>
  <c r="K376" i="17"/>
  <c r="K377" i="17"/>
  <c r="K378" i="17"/>
  <c r="K379" i="17"/>
  <c r="M379" i="17" s="1"/>
  <c r="K380" i="17"/>
  <c r="M380" i="17" s="1"/>
  <c r="K381" i="17"/>
  <c r="M381" i="17" s="1"/>
  <c r="K382" i="17"/>
  <c r="K383" i="17"/>
  <c r="K384" i="17"/>
  <c r="K385" i="17"/>
  <c r="K386" i="17"/>
  <c r="K387" i="17"/>
  <c r="M387" i="17" s="1"/>
  <c r="K388" i="17"/>
  <c r="M388" i="17" s="1"/>
  <c r="K389" i="17"/>
  <c r="M389" i="17" s="1"/>
  <c r="K390" i="17"/>
  <c r="K391" i="17"/>
  <c r="K392" i="17"/>
  <c r="K393" i="17"/>
  <c r="K394" i="17"/>
  <c r="K395" i="17"/>
  <c r="M395" i="17" s="1"/>
  <c r="K396" i="17"/>
  <c r="M396" i="17" s="1"/>
  <c r="K397" i="17"/>
  <c r="M397" i="17" s="1"/>
  <c r="K398" i="17"/>
  <c r="K399" i="17"/>
  <c r="K400" i="17"/>
  <c r="K401" i="17"/>
  <c r="K402" i="17"/>
  <c r="K403" i="17"/>
  <c r="M403" i="17" s="1"/>
  <c r="K404" i="17"/>
  <c r="M404" i="17" s="1"/>
  <c r="K405" i="17"/>
  <c r="M405" i="17" s="1"/>
  <c r="K406" i="17"/>
  <c r="K407" i="17"/>
  <c r="K408" i="17"/>
  <c r="K409" i="17"/>
  <c r="K410" i="17"/>
  <c r="K411" i="17"/>
  <c r="M411" i="17" s="1"/>
  <c r="K412" i="17"/>
  <c r="M412" i="17" s="1"/>
  <c r="K413" i="17"/>
  <c r="M413" i="17" s="1"/>
  <c r="K414" i="17"/>
  <c r="K415" i="17"/>
  <c r="K416" i="17"/>
  <c r="K417" i="17"/>
  <c r="K418" i="17"/>
  <c r="K419" i="17"/>
  <c r="M419" i="17" s="1"/>
  <c r="K420" i="17"/>
  <c r="M420" i="17" s="1"/>
  <c r="K421" i="17"/>
  <c r="M421" i="17" s="1"/>
  <c r="K422" i="17"/>
  <c r="K423" i="17"/>
  <c r="K424" i="17"/>
  <c r="K425" i="17"/>
  <c r="K426" i="17"/>
  <c r="K427" i="17"/>
  <c r="M427" i="17" s="1"/>
  <c r="K428" i="17"/>
  <c r="M428" i="17" s="1"/>
  <c r="K429" i="17"/>
  <c r="M429" i="17" s="1"/>
  <c r="K430" i="17"/>
  <c r="K431" i="17"/>
  <c r="K432" i="17"/>
  <c r="K433" i="17"/>
  <c r="K434" i="17"/>
  <c r="K435" i="17"/>
  <c r="M435" i="17" s="1"/>
  <c r="K436" i="17"/>
  <c r="M436" i="17" s="1"/>
  <c r="K437" i="17"/>
  <c r="M437" i="17" s="1"/>
  <c r="K438" i="17"/>
  <c r="K439" i="17"/>
  <c r="K440" i="17"/>
  <c r="K441" i="17"/>
  <c r="K442" i="17"/>
  <c r="K443" i="17"/>
  <c r="M443" i="17" s="1"/>
  <c r="K444" i="17"/>
  <c r="M444" i="17" s="1"/>
  <c r="K445" i="17"/>
  <c r="M445" i="17" s="1"/>
  <c r="K446" i="17"/>
  <c r="K447" i="17"/>
  <c r="K448" i="17"/>
  <c r="K449" i="17"/>
  <c r="K450" i="17"/>
  <c r="K451" i="17"/>
  <c r="M451" i="17" s="1"/>
  <c r="K452" i="17"/>
  <c r="M452" i="17" s="1"/>
  <c r="K453" i="17"/>
  <c r="M453" i="17" s="1"/>
  <c r="K454" i="17"/>
  <c r="K455" i="17"/>
  <c r="K456" i="17"/>
  <c r="K457" i="17"/>
  <c r="K458" i="17"/>
  <c r="K459" i="17"/>
  <c r="M459" i="17" s="1"/>
  <c r="K460" i="17"/>
  <c r="M460" i="17" s="1"/>
  <c r="K461" i="17"/>
  <c r="M461" i="17" s="1"/>
  <c r="K462" i="17"/>
  <c r="K463" i="17"/>
  <c r="K464" i="17"/>
  <c r="K465" i="17"/>
  <c r="K466" i="17"/>
  <c r="K467" i="17"/>
  <c r="M467" i="17" s="1"/>
  <c r="K468" i="17"/>
  <c r="M468" i="17" s="1"/>
  <c r="K469" i="17"/>
  <c r="M469" i="17" s="1"/>
  <c r="K470" i="17"/>
  <c r="K471" i="17"/>
  <c r="K472" i="17"/>
  <c r="K473" i="17"/>
  <c r="K474" i="17"/>
  <c r="K475" i="17"/>
  <c r="M475" i="17" s="1"/>
  <c r="K476" i="17"/>
  <c r="M476" i="17" s="1"/>
  <c r="K477" i="17"/>
  <c r="M477" i="17" s="1"/>
  <c r="K478" i="17"/>
  <c r="K479" i="17"/>
  <c r="K480" i="17"/>
  <c r="K481" i="17"/>
  <c r="K482" i="17"/>
  <c r="K483" i="17"/>
  <c r="M483" i="17" s="1"/>
  <c r="K484" i="17"/>
  <c r="M484" i="17" s="1"/>
  <c r="K485" i="17"/>
  <c r="M485" i="17" s="1"/>
  <c r="K486" i="17"/>
  <c r="K487" i="17"/>
  <c r="K488" i="17"/>
  <c r="K489" i="17"/>
  <c r="K490" i="17"/>
  <c r="K491" i="17"/>
  <c r="M491" i="17" s="1"/>
  <c r="K492" i="17"/>
  <c r="M492" i="17" s="1"/>
  <c r="K493" i="17"/>
  <c r="M493" i="17" s="1"/>
  <c r="K494" i="17"/>
  <c r="K495" i="17"/>
  <c r="K496" i="17"/>
  <c r="K497" i="17"/>
  <c r="K498" i="17"/>
  <c r="K499" i="17"/>
  <c r="M499" i="17" s="1"/>
  <c r="K500" i="17"/>
  <c r="M500" i="17" s="1"/>
  <c r="K501" i="17"/>
  <c r="M501" i="17" s="1"/>
  <c r="K502" i="17"/>
  <c r="K503" i="17"/>
  <c r="K504" i="17"/>
  <c r="K505" i="17"/>
  <c r="K506" i="17"/>
  <c r="K507" i="17"/>
  <c r="M507" i="17" s="1"/>
  <c r="K508" i="17"/>
  <c r="M508" i="17" s="1"/>
  <c r="K509" i="17"/>
  <c r="M509" i="17" s="1"/>
  <c r="K510" i="17"/>
  <c r="K511" i="17"/>
  <c r="K512" i="17"/>
  <c r="K513" i="17"/>
  <c r="K514" i="17"/>
  <c r="K515" i="17"/>
  <c r="M515" i="17" s="1"/>
  <c r="K516" i="17"/>
  <c r="M516" i="17" s="1"/>
  <c r="K517" i="17"/>
  <c r="M517" i="17" s="1"/>
  <c r="K518" i="17"/>
  <c r="K519" i="17"/>
  <c r="K520" i="17"/>
  <c r="K521" i="17"/>
  <c r="K522" i="17"/>
  <c r="K523" i="17"/>
  <c r="M523" i="17" s="1"/>
  <c r="K524" i="17"/>
  <c r="M524" i="17" s="1"/>
  <c r="K525" i="17"/>
  <c r="M525" i="17" s="1"/>
  <c r="K526" i="17"/>
  <c r="K527" i="17"/>
  <c r="K528" i="17"/>
  <c r="K529" i="17"/>
  <c r="K530" i="17"/>
  <c r="K531" i="17"/>
  <c r="M531" i="17" s="1"/>
  <c r="K532" i="17"/>
  <c r="M532" i="17" s="1"/>
  <c r="K533" i="17"/>
  <c r="M533" i="17" s="1"/>
  <c r="K534" i="17"/>
  <c r="K535" i="17"/>
  <c r="K536" i="17"/>
  <c r="K537" i="17"/>
  <c r="K538" i="17"/>
  <c r="K539" i="17"/>
  <c r="M539" i="17" s="1"/>
  <c r="K540" i="17"/>
  <c r="M540" i="17" s="1"/>
  <c r="K541" i="17"/>
  <c r="M541" i="17" s="1"/>
  <c r="K542" i="17"/>
  <c r="K543" i="17"/>
  <c r="K544" i="17"/>
  <c r="K545" i="17"/>
  <c r="K546" i="17"/>
  <c r="K547" i="17"/>
  <c r="M547" i="17" s="1"/>
  <c r="K548" i="17"/>
  <c r="M548" i="17" s="1"/>
  <c r="K549" i="17"/>
  <c r="M549" i="17" s="1"/>
  <c r="K550" i="17"/>
  <c r="K551" i="17"/>
  <c r="K552" i="17"/>
  <c r="K553" i="17"/>
  <c r="K554" i="17"/>
  <c r="K555" i="17"/>
  <c r="M555" i="17" s="1"/>
  <c r="K556" i="17"/>
  <c r="M556" i="17" s="1"/>
  <c r="K557" i="17"/>
  <c r="M557" i="17" s="1"/>
  <c r="K558" i="17"/>
  <c r="K559" i="17"/>
  <c r="K560" i="17"/>
  <c r="K561" i="17"/>
  <c r="K562" i="17"/>
  <c r="K563" i="17"/>
  <c r="M563" i="17" s="1"/>
  <c r="K564" i="17"/>
  <c r="M564" i="17" s="1"/>
  <c r="K565" i="17"/>
  <c r="M565" i="17" s="1"/>
  <c r="K566" i="17"/>
  <c r="K567" i="17"/>
  <c r="K568" i="17"/>
  <c r="K569" i="17"/>
  <c r="K570" i="17"/>
  <c r="K571" i="17"/>
  <c r="M571" i="17" s="1"/>
  <c r="K572" i="17"/>
  <c r="M572" i="17" s="1"/>
  <c r="K573" i="17"/>
  <c r="M573" i="17" s="1"/>
  <c r="K574" i="17"/>
  <c r="K575" i="17"/>
  <c r="K576" i="17"/>
  <c r="K577" i="17"/>
  <c r="K578" i="17"/>
  <c r="K579" i="17"/>
  <c r="M579" i="17" s="1"/>
  <c r="K580" i="17"/>
  <c r="M580" i="17" s="1"/>
  <c r="K581" i="17"/>
  <c r="M581" i="17" s="1"/>
  <c r="K582" i="17"/>
  <c r="K583" i="17"/>
  <c r="K584" i="17"/>
  <c r="K585" i="17"/>
  <c r="K586" i="17"/>
  <c r="K587" i="17"/>
  <c r="M587" i="17" s="1"/>
  <c r="K588" i="17"/>
  <c r="M588" i="17" s="1"/>
  <c r="K589" i="17"/>
  <c r="M589" i="17" s="1"/>
  <c r="K590" i="17"/>
  <c r="K591" i="17"/>
  <c r="K592" i="17"/>
  <c r="K593" i="17"/>
  <c r="K594" i="17"/>
  <c r="K595" i="17"/>
  <c r="M595" i="17" s="1"/>
  <c r="K596" i="17"/>
  <c r="M596" i="17" s="1"/>
  <c r="K597" i="17"/>
  <c r="M597" i="17" s="1"/>
  <c r="K598" i="17"/>
  <c r="K599" i="17"/>
  <c r="K600" i="17"/>
  <c r="K601" i="17"/>
  <c r="K602" i="17"/>
  <c r="K603" i="17"/>
  <c r="M603" i="17" s="1"/>
  <c r="K604" i="17"/>
  <c r="M604" i="17" s="1"/>
  <c r="K605" i="17"/>
  <c r="M605" i="17" s="1"/>
  <c r="K606" i="17"/>
  <c r="K607" i="17"/>
  <c r="K608" i="17"/>
  <c r="K609" i="17"/>
  <c r="K610" i="17"/>
  <c r="K611" i="17"/>
  <c r="M611" i="17" s="1"/>
  <c r="K612" i="17"/>
  <c r="M612" i="17" s="1"/>
  <c r="K613" i="17"/>
  <c r="M613" i="17" s="1"/>
  <c r="K614" i="17"/>
  <c r="K615" i="17"/>
  <c r="K616" i="17"/>
  <c r="K617" i="17"/>
  <c r="K618" i="17"/>
  <c r="K619" i="17"/>
  <c r="M619" i="17" s="1"/>
  <c r="K620" i="17"/>
  <c r="M620" i="17" s="1"/>
  <c r="K621" i="17"/>
  <c r="M621" i="17" s="1"/>
  <c r="K622" i="17"/>
  <c r="K623" i="17"/>
  <c r="K624" i="17"/>
  <c r="K625" i="17"/>
  <c r="K626" i="17"/>
  <c r="K627" i="17"/>
  <c r="M627" i="17" s="1"/>
  <c r="K628" i="17"/>
  <c r="M628" i="17" s="1"/>
  <c r="K629" i="17"/>
  <c r="M629" i="17" s="1"/>
  <c r="K630" i="17"/>
  <c r="K631" i="17"/>
  <c r="K632" i="17"/>
  <c r="K633" i="17"/>
  <c r="K634" i="17"/>
  <c r="K635" i="17"/>
  <c r="M635" i="17" s="1"/>
  <c r="K636" i="17"/>
  <c r="M636" i="17" s="1"/>
  <c r="K637" i="17"/>
  <c r="M637" i="17" s="1"/>
  <c r="K638" i="17"/>
  <c r="K639" i="17"/>
  <c r="K640" i="17"/>
  <c r="K641" i="17"/>
  <c r="K642" i="17"/>
  <c r="K643" i="17"/>
  <c r="M643" i="17" s="1"/>
  <c r="K644" i="17"/>
  <c r="M644" i="17" s="1"/>
  <c r="K645" i="17"/>
  <c r="M645" i="17" s="1"/>
  <c r="K646" i="17"/>
  <c r="K647" i="17"/>
  <c r="K648" i="17"/>
  <c r="K649" i="17"/>
  <c r="K650" i="17"/>
  <c r="K651" i="17"/>
  <c r="M651" i="17" s="1"/>
  <c r="K652" i="17"/>
  <c r="M652" i="17" s="1"/>
  <c r="K653" i="17"/>
  <c r="M653" i="17" s="1"/>
  <c r="K654" i="17"/>
  <c r="K655" i="17"/>
  <c r="K656" i="17"/>
  <c r="K657" i="17"/>
  <c r="K658" i="17"/>
  <c r="K659" i="17"/>
  <c r="M659" i="17" s="1"/>
  <c r="K660" i="17"/>
  <c r="M660" i="17" s="1"/>
  <c r="K661" i="17"/>
  <c r="M661" i="17" s="1"/>
  <c r="K662" i="17"/>
  <c r="K663" i="17"/>
  <c r="K664" i="17"/>
  <c r="K665" i="17"/>
  <c r="K666" i="17"/>
  <c r="K667" i="17"/>
  <c r="M667" i="17" s="1"/>
  <c r="K668" i="17"/>
  <c r="M668" i="17" s="1"/>
  <c r="K669" i="17"/>
  <c r="M669" i="17" s="1"/>
  <c r="K670" i="17"/>
  <c r="K671" i="17"/>
  <c r="K672" i="17"/>
  <c r="K673" i="17"/>
  <c r="K674" i="17"/>
  <c r="K675" i="17"/>
  <c r="M675" i="17" s="1"/>
  <c r="K676" i="17"/>
  <c r="M676" i="17" s="1"/>
  <c r="K677" i="17"/>
  <c r="M677" i="17" s="1"/>
  <c r="K678" i="17"/>
  <c r="K679" i="17"/>
  <c r="K680" i="17"/>
  <c r="K681" i="17"/>
  <c r="K682" i="17"/>
  <c r="K683" i="17"/>
  <c r="M683" i="17" s="1"/>
  <c r="K684" i="17"/>
  <c r="K685" i="17"/>
  <c r="M685" i="17" s="1"/>
  <c r="K686" i="17"/>
  <c r="K687" i="17"/>
  <c r="K688" i="17"/>
  <c r="K689" i="17"/>
  <c r="K690" i="17"/>
  <c r="K691" i="17"/>
  <c r="M691" i="17" s="1"/>
  <c r="K692" i="17"/>
  <c r="K693" i="17"/>
  <c r="M693" i="17" s="1"/>
  <c r="K694" i="17"/>
  <c r="K695" i="17"/>
  <c r="K696" i="17"/>
  <c r="K697" i="17"/>
  <c r="K698" i="17"/>
  <c r="K699" i="17"/>
  <c r="M699" i="17" s="1"/>
  <c r="K700" i="17"/>
  <c r="K701" i="17"/>
  <c r="M701" i="17" s="1"/>
  <c r="K702" i="17"/>
  <c r="K703" i="17"/>
  <c r="K704" i="17"/>
  <c r="K705" i="17"/>
  <c r="K706" i="17"/>
  <c r="K707" i="17"/>
  <c r="M707" i="17" s="1"/>
  <c r="K708" i="17"/>
  <c r="K709" i="17"/>
  <c r="M709" i="17" s="1"/>
  <c r="K710" i="17"/>
  <c r="K711" i="17"/>
  <c r="K712" i="17"/>
  <c r="K713" i="17"/>
  <c r="K714" i="17"/>
  <c r="K715" i="17"/>
  <c r="M715" i="17" s="1"/>
  <c r="K716" i="17"/>
  <c r="K717" i="17"/>
  <c r="M717" i="17" s="1"/>
  <c r="K718" i="17"/>
  <c r="K719" i="17"/>
  <c r="K720" i="17"/>
  <c r="K721" i="17"/>
  <c r="K722" i="17"/>
  <c r="K723" i="17"/>
  <c r="M723" i="17" s="1"/>
  <c r="K724" i="17"/>
  <c r="K725" i="17"/>
  <c r="M725" i="17" s="1"/>
  <c r="K726" i="17"/>
  <c r="K727" i="17"/>
  <c r="K728" i="17"/>
  <c r="K729" i="17"/>
  <c r="K730" i="17"/>
  <c r="K731" i="17"/>
  <c r="M731" i="17" s="1"/>
  <c r="K732" i="17"/>
  <c r="K733" i="17"/>
  <c r="M733" i="17" s="1"/>
  <c r="K734" i="17"/>
  <c r="K735" i="17"/>
  <c r="K736" i="17"/>
  <c r="K737" i="17"/>
  <c r="K738" i="17"/>
  <c r="K739" i="17"/>
  <c r="M739" i="17" s="1"/>
  <c r="K740" i="17"/>
  <c r="K741" i="17"/>
  <c r="M741" i="17" s="1"/>
  <c r="K742" i="17"/>
  <c r="K743" i="17"/>
  <c r="K744" i="17"/>
  <c r="K745" i="17"/>
  <c r="K746" i="17"/>
  <c r="K747" i="17"/>
  <c r="M747" i="17" s="1"/>
  <c r="K748" i="17"/>
  <c r="K749" i="17"/>
  <c r="M749" i="17" s="1"/>
  <c r="K750" i="17"/>
  <c r="K751" i="17"/>
  <c r="K752" i="17"/>
  <c r="K753" i="17"/>
  <c r="K754" i="17"/>
  <c r="K755" i="17"/>
  <c r="M755" i="17" s="1"/>
  <c r="K756" i="17"/>
  <c r="K757" i="17"/>
  <c r="M757" i="17" s="1"/>
  <c r="K758" i="17"/>
  <c r="K759" i="17"/>
  <c r="K760" i="17"/>
  <c r="K761" i="17"/>
  <c r="K762" i="17"/>
  <c r="K763" i="17"/>
  <c r="M763" i="17" s="1"/>
  <c r="K764" i="17"/>
  <c r="K765" i="17"/>
  <c r="M765" i="17" s="1"/>
  <c r="K766" i="17"/>
  <c r="K767" i="17"/>
  <c r="K768" i="17"/>
  <c r="K769" i="17"/>
  <c r="K770" i="17"/>
  <c r="K771" i="17"/>
  <c r="M771" i="17" s="1"/>
  <c r="K772" i="17"/>
  <c r="K773" i="17"/>
  <c r="M773" i="17" s="1"/>
  <c r="K774" i="17"/>
  <c r="K775" i="17"/>
  <c r="K776" i="17"/>
  <c r="K777" i="17"/>
  <c r="K778" i="17"/>
  <c r="K779" i="17"/>
  <c r="M779" i="17" s="1"/>
  <c r="K780" i="17"/>
  <c r="K781" i="17"/>
  <c r="M781" i="17" s="1"/>
  <c r="K782" i="17"/>
  <c r="K783" i="17"/>
  <c r="K784" i="17"/>
  <c r="K785" i="17"/>
  <c r="K786" i="17"/>
  <c r="K787" i="17"/>
  <c r="M787" i="17" s="1"/>
  <c r="K788" i="17"/>
  <c r="K789" i="17"/>
  <c r="M789" i="17" s="1"/>
  <c r="K790" i="17"/>
  <c r="K791" i="17"/>
  <c r="K792" i="17"/>
  <c r="K793" i="17"/>
  <c r="K794" i="17"/>
  <c r="K795" i="17"/>
  <c r="M795" i="17" s="1"/>
  <c r="K796" i="17"/>
  <c r="K797" i="17"/>
  <c r="M797" i="17" s="1"/>
  <c r="K798" i="17"/>
  <c r="K799" i="17"/>
  <c r="K800" i="17"/>
  <c r="K801" i="17"/>
  <c r="K802" i="17"/>
  <c r="K803" i="17"/>
  <c r="M803" i="17" s="1"/>
  <c r="K804" i="17"/>
  <c r="K805" i="17"/>
  <c r="M805" i="17" s="1"/>
  <c r="K806" i="17"/>
  <c r="K807" i="17"/>
  <c r="K808" i="17"/>
  <c r="K809" i="17"/>
  <c r="K810" i="17"/>
  <c r="K811" i="17"/>
  <c r="M811" i="17" s="1"/>
  <c r="K812" i="17"/>
  <c r="K813" i="17"/>
  <c r="M813" i="17" s="1"/>
  <c r="K814" i="17"/>
  <c r="K815" i="17"/>
  <c r="K816" i="17"/>
  <c r="K817" i="17"/>
  <c r="K818" i="17"/>
  <c r="K819" i="17"/>
  <c r="M819" i="17" s="1"/>
  <c r="K820" i="17"/>
  <c r="K821" i="17"/>
  <c r="M821" i="17" s="1"/>
  <c r="K822" i="17"/>
  <c r="K823" i="17"/>
  <c r="K824" i="17"/>
  <c r="K825" i="17"/>
  <c r="K826" i="17"/>
  <c r="K827" i="17"/>
  <c r="M827" i="17" s="1"/>
  <c r="K828" i="17"/>
  <c r="K829" i="17"/>
  <c r="M829" i="17" s="1"/>
  <c r="K830" i="17"/>
  <c r="K831" i="17"/>
  <c r="K832" i="17"/>
  <c r="K833" i="17"/>
  <c r="K834" i="17"/>
  <c r="K835" i="17"/>
  <c r="M835" i="17" s="1"/>
  <c r="K836" i="17"/>
  <c r="K837" i="17"/>
  <c r="M837" i="17" s="1"/>
  <c r="K838" i="17"/>
  <c r="K839" i="17"/>
  <c r="K840" i="17"/>
  <c r="K841" i="17"/>
  <c r="K842" i="17"/>
  <c r="K843" i="17"/>
  <c r="M843" i="17" s="1"/>
  <c r="K844" i="17"/>
  <c r="K845" i="17"/>
  <c r="M845" i="17" s="1"/>
  <c r="K846" i="17"/>
  <c r="K847" i="17"/>
  <c r="K848" i="17"/>
  <c r="K849" i="17"/>
  <c r="K850" i="17"/>
  <c r="K851" i="17"/>
  <c r="M851" i="17" s="1"/>
  <c r="K852" i="17"/>
  <c r="K853" i="17"/>
  <c r="M853" i="17" s="1"/>
  <c r="K854" i="17"/>
  <c r="K855" i="17"/>
  <c r="K856" i="17"/>
  <c r="K857" i="17"/>
  <c r="K858" i="17"/>
  <c r="K859" i="17"/>
  <c r="M859" i="17" s="1"/>
  <c r="K860" i="17"/>
  <c r="K861" i="17"/>
  <c r="M861" i="17" s="1"/>
  <c r="K862" i="17"/>
  <c r="K863" i="17"/>
  <c r="K864" i="17"/>
  <c r="K865" i="17"/>
  <c r="K866" i="17"/>
  <c r="K867" i="17"/>
  <c r="M867" i="17" s="1"/>
  <c r="K868" i="17"/>
  <c r="K869" i="17"/>
  <c r="M869" i="17" s="1"/>
  <c r="K870" i="17"/>
  <c r="K871" i="17"/>
  <c r="K872" i="17"/>
  <c r="K873" i="17"/>
  <c r="K874" i="17"/>
  <c r="K875" i="17"/>
  <c r="M875" i="17" s="1"/>
  <c r="K876" i="17"/>
  <c r="K877" i="17"/>
  <c r="M877" i="17" s="1"/>
  <c r="K878" i="17"/>
  <c r="K879" i="17"/>
  <c r="K880" i="17"/>
  <c r="K881" i="17"/>
  <c r="K882" i="17"/>
  <c r="K883" i="17"/>
  <c r="M883" i="17" s="1"/>
  <c r="K884" i="17"/>
  <c r="K885" i="17"/>
  <c r="M885" i="17" s="1"/>
  <c r="K886" i="17"/>
  <c r="K887" i="17"/>
  <c r="K888" i="17"/>
  <c r="K889" i="17"/>
  <c r="K890" i="17"/>
  <c r="K891" i="17"/>
  <c r="M891" i="17" s="1"/>
  <c r="K892" i="17"/>
  <c r="K893" i="17"/>
  <c r="M893" i="17" s="1"/>
  <c r="K894" i="17"/>
  <c r="K895" i="17"/>
  <c r="K896" i="17"/>
  <c r="K897" i="17"/>
  <c r="K898" i="17"/>
  <c r="K899" i="17"/>
  <c r="M899" i="17" s="1"/>
  <c r="K900" i="17"/>
  <c r="K901" i="17"/>
  <c r="M901" i="17" s="1"/>
  <c r="K902" i="17"/>
  <c r="K903" i="17"/>
  <c r="K904" i="17"/>
  <c r="K905" i="17"/>
  <c r="K906" i="17"/>
  <c r="K907" i="17"/>
  <c r="M907" i="17" s="1"/>
  <c r="K908" i="17"/>
  <c r="K909" i="17"/>
  <c r="M909" i="17" s="1"/>
  <c r="K910" i="17"/>
  <c r="K911" i="17"/>
  <c r="K912" i="17"/>
  <c r="K913" i="17"/>
  <c r="K914" i="17"/>
  <c r="K915" i="17"/>
  <c r="M915" i="17" s="1"/>
  <c r="K916" i="17"/>
  <c r="K917" i="17"/>
  <c r="M917" i="17" s="1"/>
  <c r="K918" i="17"/>
  <c r="K919" i="17"/>
  <c r="K920" i="17"/>
  <c r="K921" i="17"/>
  <c r="K922" i="17"/>
  <c r="K923" i="17"/>
  <c r="M923" i="17" s="1"/>
  <c r="K924" i="17"/>
  <c r="K925" i="17"/>
  <c r="M925" i="17" s="1"/>
  <c r="K926" i="17"/>
  <c r="K927" i="17"/>
  <c r="K928" i="17"/>
  <c r="K929" i="17"/>
  <c r="K930" i="17"/>
  <c r="K931" i="17"/>
  <c r="M931" i="17" s="1"/>
  <c r="K932" i="17"/>
  <c r="K933" i="17"/>
  <c r="M933" i="17" s="1"/>
  <c r="K934" i="17"/>
  <c r="K935" i="17"/>
  <c r="K936" i="17"/>
  <c r="K937" i="17"/>
  <c r="K938" i="17"/>
  <c r="K939" i="17"/>
  <c r="M939" i="17" s="1"/>
  <c r="K940" i="17"/>
  <c r="K941" i="17"/>
  <c r="M941" i="17" s="1"/>
  <c r="K942" i="17"/>
  <c r="K943" i="17"/>
  <c r="K944" i="17"/>
  <c r="K945" i="17"/>
  <c r="K946" i="17"/>
  <c r="K947" i="17"/>
  <c r="M947" i="17" s="1"/>
  <c r="K948" i="17"/>
  <c r="K949" i="17"/>
  <c r="M949" i="17" s="1"/>
  <c r="K950" i="17"/>
  <c r="K951" i="17"/>
  <c r="K952" i="17"/>
  <c r="K953" i="17"/>
  <c r="K954" i="17"/>
  <c r="K955" i="17"/>
  <c r="M955" i="17" s="1"/>
  <c r="K956" i="17"/>
  <c r="K957" i="17"/>
  <c r="M957" i="17" s="1"/>
  <c r="K958" i="17"/>
  <c r="K959" i="17"/>
  <c r="K960" i="17"/>
  <c r="K961" i="17"/>
  <c r="K962" i="17"/>
  <c r="K963" i="17"/>
  <c r="M963" i="17" s="1"/>
  <c r="K964" i="17"/>
  <c r="K965" i="17"/>
  <c r="M965" i="17" s="1"/>
  <c r="K966" i="17"/>
  <c r="K967" i="17"/>
  <c r="K968" i="17"/>
  <c r="K969" i="17"/>
  <c r="K970" i="17"/>
  <c r="K971" i="17"/>
  <c r="M971" i="17" s="1"/>
  <c r="K972" i="17"/>
  <c r="K973" i="17"/>
  <c r="M973" i="17" s="1"/>
  <c r="K974" i="17"/>
  <c r="K975" i="17"/>
  <c r="K976" i="17"/>
  <c r="K977" i="17"/>
  <c r="K978" i="17"/>
  <c r="K979" i="17"/>
  <c r="M979" i="17" s="1"/>
  <c r="K980" i="17"/>
  <c r="K981" i="17"/>
  <c r="M981" i="17" s="1"/>
  <c r="K982" i="17"/>
  <c r="K983" i="17"/>
  <c r="K984" i="17"/>
  <c r="K985" i="17"/>
  <c r="K986" i="17"/>
  <c r="K987" i="17"/>
  <c r="M987" i="17" s="1"/>
  <c r="K988" i="17"/>
  <c r="K989" i="17"/>
  <c r="M989" i="17" s="1"/>
  <c r="K990" i="17"/>
  <c r="K991" i="17"/>
  <c r="K992" i="17"/>
  <c r="K993" i="17"/>
  <c r="K994" i="17"/>
  <c r="K995" i="17"/>
  <c r="M995" i="17" s="1"/>
  <c r="K996" i="17"/>
  <c r="K997" i="17"/>
  <c r="M997" i="17" s="1"/>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L2" i="17"/>
  <c r="K2" i="17"/>
  <c r="J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M1001" i="17" l="1"/>
  <c r="M993" i="17"/>
  <c r="M985" i="17"/>
  <c r="M977" i="17"/>
  <c r="M969" i="17"/>
  <c r="M961" i="17"/>
  <c r="M953" i="17"/>
  <c r="M945" i="17"/>
  <c r="M937" i="17"/>
  <c r="M929" i="17"/>
  <c r="M921" i="17"/>
  <c r="M913" i="17"/>
  <c r="M905" i="17"/>
  <c r="M897" i="17"/>
  <c r="M889" i="17"/>
  <c r="M881" i="17"/>
  <c r="M873" i="17"/>
  <c r="M865" i="17"/>
  <c r="M857" i="17"/>
  <c r="M849" i="17"/>
  <c r="M841" i="17"/>
  <c r="M833" i="17"/>
  <c r="M825" i="17"/>
  <c r="M817" i="17"/>
  <c r="M809" i="17"/>
  <c r="M801" i="17"/>
  <c r="M793" i="17"/>
  <c r="M785" i="17"/>
  <c r="M777" i="17"/>
  <c r="M769" i="17"/>
  <c r="M761" i="17"/>
  <c r="M753" i="17"/>
  <c r="M745" i="17"/>
  <c r="M737" i="17"/>
  <c r="M729" i="17"/>
  <c r="M721" i="17"/>
  <c r="M713" i="17"/>
  <c r="M705" i="17"/>
  <c r="M697" i="17"/>
  <c r="M689" i="17"/>
  <c r="M681" i="17"/>
  <c r="M673" i="17"/>
  <c r="M665" i="17"/>
  <c r="M657" i="17"/>
  <c r="M649" i="17"/>
  <c r="M641" i="17"/>
  <c r="M633" i="17"/>
  <c r="M625" i="17"/>
  <c r="M617" i="17"/>
  <c r="M609" i="17"/>
  <c r="M601" i="17"/>
  <c r="M593" i="17"/>
  <c r="M585" i="17"/>
  <c r="M577" i="17"/>
  <c r="M569" i="17"/>
  <c r="M561" i="17"/>
  <c r="M553" i="17"/>
  <c r="M545" i="17"/>
  <c r="M537" i="17"/>
  <c r="M529" i="17"/>
  <c r="M521" i="17"/>
  <c r="M513" i="17"/>
  <c r="M505" i="17"/>
  <c r="M497" i="17"/>
  <c r="M489" i="17"/>
  <c r="M481" i="17"/>
  <c r="M473" i="17"/>
  <c r="M465" i="17"/>
  <c r="M457" i="17"/>
  <c r="M449" i="17"/>
  <c r="M441" i="17"/>
  <c r="M433" i="17"/>
  <c r="M425" i="17"/>
  <c r="M417" i="17"/>
  <c r="M409" i="17"/>
  <c r="M401" i="17"/>
  <c r="M393" i="17"/>
  <c r="M385" i="17"/>
  <c r="M377" i="17"/>
  <c r="M369" i="17"/>
  <c r="M361" i="17"/>
  <c r="M353" i="17"/>
  <c r="M345" i="17"/>
  <c r="M337" i="17"/>
  <c r="M329" i="17"/>
  <c r="M321" i="17"/>
  <c r="M313" i="17"/>
  <c r="M305" i="17"/>
  <c r="M297" i="17"/>
  <c r="M289" i="17"/>
  <c r="M281" i="17"/>
  <c r="M273" i="17"/>
  <c r="M265" i="17"/>
  <c r="M257" i="17"/>
  <c r="M249" i="17"/>
  <c r="M241" i="17"/>
  <c r="M233" i="17"/>
  <c r="M225" i="17"/>
  <c r="M217" i="17"/>
  <c r="M209" i="17"/>
  <c r="M201" i="17"/>
  <c r="M193" i="17"/>
  <c r="M185" i="17"/>
  <c r="M177" i="17"/>
  <c r="M169" i="17"/>
  <c r="M161" i="17"/>
  <c r="M153" i="17"/>
  <c r="M145" i="17"/>
  <c r="M137" i="17"/>
  <c r="M129" i="17"/>
  <c r="M121" i="17"/>
  <c r="M113" i="17"/>
  <c r="M105" i="17"/>
  <c r="M97" i="17"/>
  <c r="M89" i="17"/>
  <c r="M81" i="17"/>
  <c r="M73" i="17"/>
  <c r="M65" i="17"/>
  <c r="M57" i="17"/>
  <c r="M49" i="17"/>
  <c r="M41" i="17"/>
  <c r="M33" i="17"/>
  <c r="M25" i="17"/>
  <c r="M17" i="17"/>
  <c r="M9" i="17"/>
  <c r="M998" i="17"/>
  <c r="M990" i="17"/>
  <c r="M982" i="17"/>
  <c r="M974" i="17"/>
  <c r="M966" i="17"/>
  <c r="M958" i="17"/>
  <c r="M950" i="17"/>
  <c r="M942" i="17"/>
  <c r="M934" i="17"/>
  <c r="M926" i="17"/>
  <c r="M918" i="17"/>
  <c r="M910" i="17"/>
  <c r="M902" i="17"/>
  <c r="M894" i="17"/>
  <c r="M886" i="17"/>
  <c r="M878" i="17"/>
  <c r="M870" i="17"/>
  <c r="M862" i="17"/>
  <c r="M854" i="17"/>
  <c r="M846" i="17"/>
  <c r="M838" i="17"/>
  <c r="M830" i="17"/>
  <c r="M822" i="17"/>
  <c r="M814" i="17"/>
  <c r="M806" i="17"/>
  <c r="M798" i="17"/>
  <c r="M790" i="17"/>
  <c r="M782" i="17"/>
  <c r="M774" i="17"/>
  <c r="M766" i="17"/>
  <c r="M758" i="17"/>
  <c r="M750" i="17"/>
  <c r="M742" i="17"/>
  <c r="M734" i="17"/>
  <c r="M726" i="17"/>
  <c r="M718" i="17"/>
  <c r="M710" i="17"/>
  <c r="M702" i="17"/>
  <c r="M694" i="17"/>
  <c r="M686" i="17"/>
  <c r="M996" i="17"/>
  <c r="M988" i="17"/>
  <c r="M980" i="17"/>
  <c r="M972" i="17"/>
  <c r="M964" i="17"/>
  <c r="M956" i="17"/>
  <c r="M948" i="17"/>
  <c r="M940" i="17"/>
  <c r="M932" i="17"/>
  <c r="M924" i="17"/>
  <c r="M916" i="17"/>
  <c r="M908" i="17"/>
  <c r="M900" i="17"/>
  <c r="M892" i="17"/>
  <c r="M884" i="17"/>
  <c r="M876" i="17"/>
  <c r="M868" i="17"/>
  <c r="M860" i="17"/>
  <c r="M852" i="17"/>
  <c r="M844" i="17"/>
  <c r="M836" i="17"/>
  <c r="M828" i="17"/>
  <c r="M820" i="17"/>
  <c r="M812" i="17"/>
  <c r="M804" i="17"/>
  <c r="M796" i="17"/>
  <c r="M788" i="17"/>
  <c r="M780" i="17"/>
  <c r="M772" i="17"/>
  <c r="M764" i="17"/>
  <c r="M756" i="17"/>
  <c r="M748" i="17"/>
  <c r="M740" i="17"/>
  <c r="M732" i="17"/>
  <c r="M678" i="17"/>
  <c r="M670" i="17"/>
  <c r="M662" i="17"/>
  <c r="M654" i="17"/>
  <c r="M646" i="17"/>
  <c r="M638" i="17"/>
  <c r="M630" i="17"/>
  <c r="M622" i="17"/>
  <c r="M614" i="17"/>
  <c r="M606" i="17"/>
  <c r="M598" i="17"/>
  <c r="M590" i="17"/>
  <c r="M582" i="17"/>
  <c r="M574" i="17"/>
  <c r="M566" i="17"/>
  <c r="M558" i="17"/>
  <c r="M550" i="17"/>
  <c r="M542" i="17"/>
  <c r="M534" i="17"/>
  <c r="M526" i="17"/>
  <c r="M518" i="17"/>
  <c r="M510" i="17"/>
  <c r="M502" i="17"/>
  <c r="M494" i="17"/>
  <c r="M486" i="17"/>
  <c r="M478" i="17"/>
  <c r="M470" i="17"/>
  <c r="M462" i="17"/>
  <c r="M454" i="17"/>
  <c r="M446" i="17"/>
  <c r="M438" i="17"/>
  <c r="M430" i="17"/>
  <c r="M422" i="17"/>
  <c r="M414" i="17"/>
  <c r="M406" i="17"/>
  <c r="M398" i="17"/>
  <c r="M390" i="17"/>
  <c r="M382" i="17"/>
  <c r="M374" i="17"/>
  <c r="M366" i="17"/>
  <c r="M358" i="17"/>
  <c r="M350" i="17"/>
  <c r="M342" i="17"/>
  <c r="M334" i="17"/>
  <c r="M326" i="17"/>
  <c r="M318" i="17"/>
  <c r="M310" i="17"/>
  <c r="M302" i="17"/>
  <c r="M294" i="17"/>
  <c r="M286" i="17"/>
  <c r="M278" i="17"/>
  <c r="M270" i="17"/>
  <c r="M262" i="17"/>
  <c r="M254" i="17"/>
  <c r="M246" i="17"/>
  <c r="M238" i="17"/>
  <c r="M230" i="17"/>
  <c r="M222" i="17"/>
  <c r="M214" i="17"/>
  <c r="M206" i="17"/>
  <c r="M198" i="17"/>
  <c r="M190" i="17"/>
  <c r="M182" i="17"/>
  <c r="M174" i="17"/>
  <c r="M166" i="17"/>
  <c r="M158" i="17"/>
  <c r="M150" i="17"/>
  <c r="M142" i="17"/>
  <c r="M134" i="17"/>
  <c r="M126" i="17"/>
  <c r="M118" i="17"/>
  <c r="M110" i="17"/>
  <c r="M102" i="17"/>
  <c r="M94" i="17"/>
  <c r="M86" i="17"/>
  <c r="M78" i="17"/>
  <c r="M70" i="17"/>
  <c r="M62" i="17"/>
  <c r="M54" i="17"/>
  <c r="M46" i="17"/>
  <c r="M38" i="17"/>
  <c r="M30" i="17"/>
  <c r="M22" i="17"/>
  <c r="M14" i="17"/>
  <c r="M6" i="17"/>
  <c r="M724" i="17"/>
  <c r="M716" i="17"/>
  <c r="M708" i="17"/>
  <c r="M700" i="17"/>
  <c r="M692" i="17"/>
  <c r="M684" i="17"/>
  <c r="M260" i="17"/>
  <c r="M252" i="17"/>
  <c r="M244" i="17"/>
  <c r="M236" i="17"/>
  <c r="M228" i="17"/>
  <c r="M220" i="17"/>
  <c r="M212" i="17"/>
  <c r="M204" i="17"/>
  <c r="M196" i="17"/>
  <c r="M188" i="17"/>
  <c r="M180" i="17"/>
  <c r="M172" i="17"/>
  <c r="M164" i="17"/>
  <c r="M156" i="17"/>
  <c r="M148" i="17"/>
  <c r="M140" i="17"/>
  <c r="M132" i="17"/>
  <c r="M124" i="17"/>
  <c r="M116" i="17"/>
  <c r="M108" i="17"/>
  <c r="M100" i="17"/>
  <c r="M92" i="17"/>
  <c r="M84" i="17"/>
  <c r="M76" i="17"/>
  <c r="M68" i="17"/>
  <c r="M60" i="17"/>
  <c r="M52" i="17"/>
  <c r="M44" i="17"/>
  <c r="M36" i="17"/>
  <c r="M28" i="17"/>
  <c r="M20" i="17"/>
  <c r="M12" i="17"/>
  <c r="M4" i="17"/>
  <c r="M2" i="17"/>
  <c r="M994" i="17"/>
  <c r="M986" i="17"/>
  <c r="M978" i="17"/>
  <c r="M970" i="17"/>
  <c r="M962" i="17"/>
  <c r="M954" i="17"/>
  <c r="M946" i="17"/>
  <c r="M938" i="17"/>
  <c r="M930" i="17"/>
  <c r="M922" i="17"/>
  <c r="M914" i="17"/>
  <c r="M906" i="17"/>
  <c r="M898" i="17"/>
  <c r="M890" i="17"/>
  <c r="M882" i="17"/>
  <c r="M874" i="17"/>
  <c r="M866" i="17"/>
  <c r="M858" i="17"/>
  <c r="M850" i="17"/>
  <c r="M842" i="17"/>
  <c r="M834" i="17"/>
  <c r="M826" i="17"/>
  <c r="M818" i="17"/>
  <c r="M810" i="17"/>
  <c r="M802" i="17"/>
  <c r="M794" i="17"/>
  <c r="M786" i="17"/>
  <c r="M778" i="17"/>
  <c r="M770" i="17"/>
  <c r="M762" i="17"/>
  <c r="M754" i="17"/>
  <c r="M746" i="17"/>
  <c r="M738" i="17"/>
  <c r="M730" i="17"/>
  <c r="M722" i="17"/>
  <c r="M714" i="17"/>
  <c r="M706" i="17"/>
  <c r="M698" i="17"/>
  <c r="M690" i="17"/>
  <c r="M682" i="17"/>
  <c r="M674" i="17"/>
  <c r="M666" i="17"/>
  <c r="M658" i="17"/>
  <c r="M650" i="17"/>
  <c r="M642" i="17"/>
  <c r="M634" i="17"/>
  <c r="M626" i="17"/>
  <c r="M618" i="17"/>
  <c r="M610" i="17"/>
  <c r="M602" i="17"/>
  <c r="M594" i="17"/>
  <c r="M586" i="17"/>
  <c r="M578" i="17"/>
  <c r="M570" i="17"/>
  <c r="M562" i="17"/>
  <c r="M554" i="17"/>
  <c r="M546" i="17"/>
  <c r="M538" i="17"/>
  <c r="M530" i="17"/>
  <c r="M522" i="17"/>
  <c r="M514" i="17"/>
  <c r="M506" i="17"/>
  <c r="M498" i="17"/>
  <c r="M490" i="17"/>
  <c r="M482" i="17"/>
  <c r="M474" i="17"/>
  <c r="M466" i="17"/>
  <c r="M458" i="17"/>
  <c r="M450" i="17"/>
  <c r="M442" i="17"/>
  <c r="M434" i="17"/>
  <c r="M426" i="17"/>
  <c r="M418" i="17"/>
  <c r="M410" i="17"/>
  <c r="M402" i="17"/>
  <c r="M394" i="17"/>
  <c r="M386" i="17"/>
  <c r="M378" i="17"/>
  <c r="M370" i="17"/>
  <c r="M362" i="17"/>
  <c r="M354" i="17"/>
  <c r="M346" i="17"/>
  <c r="M338" i="17"/>
  <c r="M330" i="17"/>
  <c r="M322" i="17"/>
  <c r="M314" i="17"/>
  <c r="M306" i="17"/>
  <c r="M298" i="17"/>
  <c r="M290" i="17"/>
  <c r="M282" i="17"/>
  <c r="M274" i="17"/>
  <c r="M266" i="17"/>
  <c r="M258" i="17"/>
  <c r="M250" i="17"/>
  <c r="M242" i="17"/>
  <c r="M234" i="17"/>
  <c r="M226" i="17"/>
  <c r="M218" i="17"/>
  <c r="M210" i="17"/>
  <c r="M202" i="17"/>
  <c r="M194" i="17"/>
  <c r="M186" i="17"/>
  <c r="M178" i="17"/>
  <c r="M170" i="17"/>
  <c r="M162" i="17"/>
  <c r="M154" i="17"/>
  <c r="M146" i="17"/>
  <c r="M138" i="17"/>
  <c r="M130" i="17"/>
  <c r="M122" i="17"/>
  <c r="M114" i="17"/>
  <c r="M106" i="17"/>
  <c r="M98" i="17"/>
  <c r="M90" i="17"/>
  <c r="M82" i="17"/>
  <c r="M74" i="17"/>
  <c r="M66" i="17"/>
  <c r="M58" i="17"/>
  <c r="M50" i="17"/>
  <c r="M42" i="17"/>
  <c r="M34" i="17"/>
  <c r="M26" i="17"/>
  <c r="M18" i="17"/>
  <c r="M10" i="17"/>
  <c r="M1000" i="17"/>
  <c r="M992" i="17"/>
  <c r="M984" i="17"/>
  <c r="M976" i="17"/>
  <c r="M968" i="17"/>
  <c r="M960" i="17"/>
  <c r="M952" i="17"/>
  <c r="M944" i="17"/>
  <c r="M936" i="17"/>
  <c r="M928" i="17"/>
  <c r="M920" i="17"/>
  <c r="M912" i="17"/>
  <c r="M904" i="17"/>
  <c r="M896" i="17"/>
  <c r="M888" i="17"/>
  <c r="M880" i="17"/>
  <c r="M872" i="17"/>
  <c r="M864" i="17"/>
  <c r="M856" i="17"/>
  <c r="M848" i="17"/>
  <c r="M840" i="17"/>
  <c r="M832" i="17"/>
  <c r="M824" i="17"/>
  <c r="M816" i="17"/>
  <c r="M808" i="17"/>
  <c r="M800" i="17"/>
  <c r="M792" i="17"/>
  <c r="M784" i="17"/>
  <c r="M776" i="17"/>
  <c r="M768" i="17"/>
  <c r="M760" i="17"/>
  <c r="M752" i="17"/>
  <c r="M744" i="17"/>
  <c r="M736" i="17"/>
  <c r="M728" i="17"/>
  <c r="M720" i="17"/>
  <c r="M712" i="17"/>
  <c r="M704" i="17"/>
  <c r="M696" i="17"/>
  <c r="M688" i="17"/>
  <c r="M680" i="17"/>
  <c r="M672" i="17"/>
  <c r="M664" i="17"/>
  <c r="M656" i="17"/>
  <c r="M648" i="17"/>
  <c r="M640" i="17"/>
  <c r="M632" i="17"/>
  <c r="M624" i="17"/>
  <c r="M616" i="17"/>
  <c r="M608" i="17"/>
  <c r="M600" i="17"/>
  <c r="M592" i="17"/>
  <c r="M584" i="17"/>
  <c r="M576" i="17"/>
  <c r="M568" i="17"/>
  <c r="M560" i="17"/>
  <c r="M552" i="17"/>
  <c r="M544" i="17"/>
  <c r="M536" i="17"/>
  <c r="M528" i="17"/>
  <c r="M520" i="17"/>
  <c r="M512" i="17"/>
  <c r="M504" i="17"/>
  <c r="M496" i="17"/>
  <c r="M488" i="17"/>
  <c r="M480" i="17"/>
  <c r="M472" i="17"/>
  <c r="M464" i="17"/>
  <c r="M456" i="17"/>
  <c r="M448" i="17"/>
  <c r="M440" i="17"/>
  <c r="M432" i="17"/>
  <c r="M424" i="17"/>
  <c r="M416" i="17"/>
  <c r="M408" i="17"/>
  <c r="M400" i="17"/>
  <c r="M392" i="17"/>
  <c r="M384" i="17"/>
  <c r="M376" i="17"/>
  <c r="M368" i="17"/>
  <c r="M360" i="17"/>
  <c r="M352" i="17"/>
  <c r="M344" i="17"/>
  <c r="M336" i="17"/>
  <c r="M328" i="17"/>
  <c r="M320" i="17"/>
  <c r="M312" i="17"/>
  <c r="M304" i="17"/>
  <c r="M296" i="17"/>
  <c r="M288" i="17"/>
  <c r="M280" i="17"/>
  <c r="M272" i="17"/>
  <c r="M264" i="17"/>
  <c r="M256" i="17"/>
  <c r="M248" i="17"/>
  <c r="M240" i="17"/>
  <c r="M232" i="17"/>
  <c r="M224" i="17"/>
  <c r="M216" i="17"/>
  <c r="M208" i="17"/>
  <c r="M200" i="17"/>
  <c r="M192" i="17"/>
  <c r="M184" i="17"/>
  <c r="M176" i="17"/>
  <c r="M168" i="17"/>
  <c r="M160" i="17"/>
  <c r="M152" i="17"/>
  <c r="M144" i="17"/>
  <c r="M136" i="17"/>
  <c r="M128" i="17"/>
  <c r="M120" i="17"/>
  <c r="M112" i="17"/>
  <c r="M104" i="17"/>
  <c r="M96" i="17"/>
  <c r="M88" i="17"/>
  <c r="M80" i="17"/>
  <c r="M72" i="17"/>
  <c r="M64" i="17"/>
  <c r="M56" i="17"/>
  <c r="M48" i="17"/>
  <c r="M40" i="17"/>
  <c r="M32" i="17"/>
  <c r="M24" i="17"/>
  <c r="M16" i="17"/>
  <c r="M8" i="17"/>
  <c r="M999" i="17"/>
  <c r="M991" i="17"/>
  <c r="M983" i="17"/>
  <c r="M975" i="17"/>
  <c r="M967" i="17"/>
  <c r="M959" i="17"/>
  <c r="M951" i="17"/>
  <c r="M943" i="17"/>
  <c r="M935" i="17"/>
  <c r="M927" i="17"/>
  <c r="M919" i="17"/>
  <c r="M911" i="17"/>
  <c r="M903" i="17"/>
  <c r="M895" i="17"/>
  <c r="M887" i="17"/>
  <c r="M879" i="17"/>
  <c r="M871" i="17"/>
  <c r="M863" i="17"/>
  <c r="M855" i="17"/>
  <c r="M847" i="17"/>
  <c r="M839" i="17"/>
  <c r="M831" i="17"/>
  <c r="M823" i="17"/>
  <c r="M815" i="17"/>
  <c r="M807" i="17"/>
  <c r="M799" i="17"/>
  <c r="M791" i="17"/>
  <c r="M783" i="17"/>
  <c r="M775" i="17"/>
  <c r="M767" i="17"/>
  <c r="M759" i="17"/>
  <c r="M751" i="17"/>
  <c r="M743" i="17"/>
  <c r="M735" i="17"/>
  <c r="M727" i="17"/>
  <c r="M719" i="17"/>
  <c r="M711" i="17"/>
  <c r="M703" i="17"/>
  <c r="M695" i="17"/>
  <c r="M687" i="17"/>
  <c r="M679" i="17"/>
  <c r="M671" i="17"/>
  <c r="M663" i="17"/>
  <c r="M655" i="17"/>
  <c r="M647" i="17"/>
  <c r="M639" i="17"/>
  <c r="M631" i="17"/>
  <c r="M623" i="17"/>
  <c r="M615" i="17"/>
  <c r="M607" i="17"/>
  <c r="M599" i="17"/>
  <c r="M591" i="17"/>
  <c r="M583" i="17"/>
  <c r="M575" i="17"/>
  <c r="M567" i="17"/>
  <c r="M559" i="17"/>
  <c r="M551" i="17"/>
  <c r="M543" i="17"/>
  <c r="M535" i="17"/>
  <c r="M527" i="17"/>
  <c r="M519" i="17"/>
  <c r="M511" i="17"/>
  <c r="M503" i="17"/>
  <c r="M495" i="17"/>
  <c r="M487" i="17"/>
  <c r="M479" i="17"/>
  <c r="M471" i="17"/>
  <c r="M463" i="17"/>
  <c r="M455" i="17"/>
  <c r="M447" i="17"/>
  <c r="M439" i="17"/>
  <c r="M431" i="17"/>
  <c r="M423" i="17"/>
  <c r="M415" i="17"/>
  <c r="M407" i="17"/>
  <c r="M399" i="17"/>
  <c r="M391" i="17"/>
  <c r="M383" i="17"/>
  <c r="M375" i="17"/>
  <c r="M367" i="17"/>
  <c r="M359" i="17"/>
  <c r="M351" i="17"/>
  <c r="M343" i="17"/>
  <c r="M335" i="17"/>
  <c r="M327" i="17"/>
  <c r="M319" i="17"/>
  <c r="M311" i="17"/>
  <c r="M303" i="17"/>
  <c r="M295" i="17"/>
  <c r="M287" i="17"/>
  <c r="M279" i="17"/>
  <c r="M271" i="17"/>
  <c r="M263" i="17"/>
  <c r="M255" i="17"/>
  <c r="M247" i="17"/>
  <c r="M239" i="17"/>
  <c r="M231" i="17"/>
  <c r="M223" i="17"/>
  <c r="M215" i="17"/>
  <c r="M207" i="17"/>
  <c r="M199" i="17"/>
  <c r="M191" i="17"/>
  <c r="M183" i="17"/>
  <c r="M175" i="17"/>
  <c r="M167" i="17"/>
  <c r="M159" i="17"/>
  <c r="M151" i="17"/>
  <c r="M143" i="17"/>
  <c r="M135" i="17"/>
  <c r="M127" i="17"/>
  <c r="M119" i="17"/>
  <c r="M111" i="17"/>
  <c r="M103" i="17"/>
  <c r="M95" i="17"/>
  <c r="M87" i="17"/>
  <c r="M79" i="17"/>
  <c r="M71" i="17"/>
  <c r="M63" i="17"/>
  <c r="M55" i="17"/>
  <c r="M47" i="17"/>
  <c r="M39" i="17"/>
  <c r="M31" i="17"/>
  <c r="M23" i="17"/>
  <c r="M15" i="17"/>
  <c r="M7" i="17"/>
</calcChain>
</file>

<file path=xl/sharedStrings.xml><?xml version="1.0" encoding="utf-8"?>
<sst xmlns="http://schemas.openxmlformats.org/spreadsheetml/2006/main" count="11135" uniqueCount="6222">
  <si>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</si>
  <si>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</si>
  <si>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</si>
  <si>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</si>
  <si>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</si>
  <si>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</si>
  <si>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</si>
  <si>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</si>
  <si>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</si>
  <si>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</si>
  <si>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</si>
  <si>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</si>
  <si>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</si>
  <si>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</si>
  <si>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</si>
  <si>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</si>
  <si>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</si>
  <si>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</si>
  <si>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</si>
  <si>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</si>
  <si>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</si>
  <si>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</si>
  <si>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</si>
  <si>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</si>
  <si>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</si>
  <si>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</si>
  <si>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</si>
  <si>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</si>
  <si>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</si>
  <si>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</si>
  <si>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</si>
  <si>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</si>
  <si>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</si>
  <si>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</si>
  <si>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</si>
  <si>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</si>
  <si>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</si>
  <si>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</si>
  <si>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</si>
  <si>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</si>
  <si>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</si>
  <si>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</si>
  <si>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</si>
  <si>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</si>
  <si>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</si>
  <si>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</si>
  <si>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</si>
  <si>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</si>
  <si>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</si>
  <si>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</si>
  <si>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</si>
  <si>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</si>
  <si>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</si>
  <si>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</si>
  <si>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</si>
  <si>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</si>
  <si>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</si>
  <si>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</si>
  <si>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</si>
  <si>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</si>
  <si>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</si>
  <si>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</si>
  <si>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</si>
  <si>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</si>
  <si>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</si>
  <si>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</si>
  <si>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</si>
  <si>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</si>
  <si>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</si>
  <si>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</si>
  <si>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</si>
  <si>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</si>
  <si>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</si>
  <si>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</si>
  <si>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</si>
  <si>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</si>
  <si>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</si>
  <si>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</si>
  <si>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</si>
  <si>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</si>
  <si>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</si>
  <si>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</si>
  <si>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</si>
  <si>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</si>
  <si>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</si>
  <si>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</si>
  <si>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</si>
  <si>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</si>
  <si>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</si>
  <si>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</si>
  <si>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</si>
  <si>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</si>
  <si>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</si>
  <si>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</si>
  <si>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</si>
  <si>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</si>
  <si>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</si>
  <si>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</si>
  <si>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</si>
  <si>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</si>
  <si>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</si>
  <si>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</si>
  <si>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</si>
  <si>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</si>
  <si>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</si>
  <si>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</si>
  <si>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</si>
  <si>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</si>
  <si>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</si>
  <si>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</si>
  <si>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</si>
  <si>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</si>
  <si>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</si>
  <si>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</si>
  <si>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</si>
  <si>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</si>
  <si>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</si>
  <si>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</si>
  <si>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</si>
  <si>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</si>
  <si>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</si>
  <si>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</si>
  <si>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</si>
  <si>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</si>
  <si>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</si>
  <si>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</si>
  <si>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</si>
  <si>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</si>
  <si>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</si>
  <si>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</si>
  <si>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</si>
  <si>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</si>
  <si>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</si>
  <si>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</si>
  <si>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</si>
  <si>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</si>
  <si>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</si>
  <si>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</si>
  <si>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</si>
  <si>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</si>
  <si>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</si>
  <si>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</si>
  <si>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</si>
  <si>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</si>
  <si>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</si>
  <si>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</si>
  <si>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</si>
  <si>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</si>
  <si>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</si>
  <si>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</si>
  <si>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</si>
  <si>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</si>
  <si>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</si>
  <si>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</si>
  <si>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</si>
  <si>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</si>
  <si>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</si>
  <si>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</si>
  <si>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</si>
  <si>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</si>
  <si>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</si>
  <si>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</si>
  <si>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</si>
  <si>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</si>
  <si>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</si>
  <si>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</si>
  <si>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</si>
  <si>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</si>
  <si>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</si>
  <si>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</si>
  <si>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</si>
  <si>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</si>
  <si>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</si>
  <si>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</si>
  <si>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</si>
  <si>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</si>
  <si>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</si>
  <si>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</si>
  <si>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</si>
  <si>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</si>
  <si>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</si>
  <si>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</si>
  <si>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</si>
  <si>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</si>
  <si>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</si>
  <si>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</si>
  <si>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</si>
  <si>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</si>
  <si>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</si>
  <si>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</si>
  <si>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</si>
  <si>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</si>
  <si>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</si>
  <si>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</si>
  <si>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</si>
  <si>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</si>
  <si>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</si>
  <si>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</si>
  <si>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</si>
  <si>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</si>
  <si>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</si>
  <si>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</si>
  <si>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</si>
  <si>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</si>
  <si>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</si>
  <si>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</si>
  <si>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</si>
  <si>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</si>
  <si>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</si>
  <si>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</si>
  <si>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</si>
  <si>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</si>
  <si>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</si>
  <si>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</si>
  <si>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</si>
  <si>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</si>
  <si>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</si>
  <si>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</si>
  <si>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</si>
  <si>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</si>
  <si>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</si>
  <si>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</si>
  <si>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</si>
  <si>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</si>
  <si>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</si>
  <si>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</si>
  <si>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</si>
  <si>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</si>
  <si>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</si>
  <si>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</si>
  <si>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</si>
  <si>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</si>
  <si>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</si>
  <si>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</si>
  <si>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</si>
  <si>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</si>
  <si>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</si>
  <si>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</si>
  <si>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</si>
  <si>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</si>
  <si>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</si>
  <si>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</si>
  <si>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</si>
  <si>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</si>
  <si>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</si>
  <si>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</si>
  <si>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</si>
  <si>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</si>
  <si>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</si>
  <si>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</si>
  <si>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</si>
  <si>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</si>
  <si>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</si>
  <si>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</si>
  <si>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</si>
  <si>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</si>
  <si>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</si>
  <si>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</si>
  <si>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</si>
  <si>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</si>
  <si>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</si>
  <si>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</si>
  <si>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</si>
  <si>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</si>
  <si>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</si>
  <si>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</si>
  <si>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</si>
  <si>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</si>
  <si>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</si>
  <si>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</si>
  <si>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</si>
  <si>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</si>
  <si>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</si>
  <si>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</si>
  <si>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</si>
  <si>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</si>
  <si>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</si>
  <si>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</si>
  <si>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</si>
  <si>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</si>
  <si>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</si>
  <si>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</si>
  <si>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</si>
  <si>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</si>
  <si>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</si>
  <si>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</si>
  <si>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</si>
  <si>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</si>
  <si>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</si>
  <si>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</si>
  <si>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</si>
  <si>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</si>
  <si>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</si>
  <si>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</si>
  <si>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</si>
  <si>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</si>
  <si>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</si>
  <si>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</si>
  <si>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</si>
  <si>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</si>
  <si>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</si>
  <si>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</si>
  <si>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</si>
  <si>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</si>
  <si>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</si>
  <si>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</si>
  <si>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</si>
  <si>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</si>
  <si>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</si>
  <si>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</si>
  <si>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</si>
  <si>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</si>
  <si>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</si>
  <si>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</si>
  <si>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</si>
  <si>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</si>
  <si>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</si>
  <si>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</si>
  <si>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</si>
  <si>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</si>
  <si>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</si>
  <si>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</si>
  <si>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</si>
  <si>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</si>
  <si>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</si>
  <si>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</si>
  <si>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</si>
  <si>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</si>
  <si>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</si>
  <si>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</si>
  <si>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</si>
  <si>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</si>
  <si>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</si>
  <si>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</si>
  <si>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</si>
  <si>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</si>
  <si>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</si>
  <si>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</si>
  <si>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</si>
  <si>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</si>
  <si>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</si>
  <si>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</si>
  <si>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</si>
  <si>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</si>
  <si>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</si>
  <si>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</si>
  <si>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</si>
  <si>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</si>
  <si>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</si>
  <si>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</si>
  <si>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</si>
  <si>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</si>
  <si>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</si>
  <si>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</si>
  <si>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</si>
  <si>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</si>
  <si>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</si>
  <si>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</si>
  <si>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</si>
  <si>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</si>
  <si>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</si>
  <si>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</si>
  <si>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</si>
  <si>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</si>
  <si>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</si>
  <si>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</si>
  <si>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</si>
  <si>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</si>
  <si>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</si>
  <si>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</si>
  <si>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</si>
  <si>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</si>
  <si>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</si>
  <si>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</si>
  <si>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</si>
  <si>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</si>
  <si>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</si>
  <si>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</si>
  <si>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</si>
  <si>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</si>
  <si>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</si>
  <si>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</si>
  <si>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</si>
  <si>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</si>
  <si>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</si>
  <si>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</si>
  <si>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</si>
  <si>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</si>
  <si>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</si>
  <si>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</si>
  <si>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</si>
  <si>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</si>
  <si>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</si>
  <si>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</si>
  <si>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</si>
  <si>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</si>
  <si>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</si>
  <si>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</si>
  <si>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</si>
  <si>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</si>
  <si>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</si>
  <si>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</si>
  <si>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</si>
  <si>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</si>
  <si>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</si>
  <si>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</si>
  <si>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</si>
  <si>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</si>
  <si>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</si>
  <si>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</si>
  <si>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</si>
  <si>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</si>
  <si>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</si>
  <si>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</si>
  <si>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</si>
  <si>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</si>
  <si>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</si>
  <si>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</si>
  <si>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</si>
  <si>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</si>
  <si>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</si>
  <si>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</si>
  <si>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</si>
  <si>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</si>
  <si>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</si>
  <si>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</si>
  <si>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</si>
  <si>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</si>
  <si>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</si>
  <si>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</si>
  <si>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</si>
  <si>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</si>
  <si>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</si>
  <si>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</si>
  <si>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</si>
  <si>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</si>
  <si>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</si>
  <si>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</si>
  <si>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</si>
  <si>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</si>
  <si>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</si>
  <si>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</si>
  <si>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</si>
  <si>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</si>
  <si>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</si>
  <si>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</si>
  <si>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</si>
  <si>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</si>
  <si>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</si>
  <si>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</si>
  <si>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</si>
  <si>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</si>
  <si>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</si>
  <si>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</si>
  <si>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</si>
  <si>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</si>
  <si>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</si>
  <si>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</si>
  <si>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</si>
  <si>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</si>
  <si>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</si>
  <si>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</si>
  <si>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</si>
  <si>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</si>
  <si>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</si>
  <si>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</si>
  <si>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</si>
  <si>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</si>
  <si>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</si>
  <si>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</si>
  <si>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</si>
  <si>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</si>
  <si>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</si>
  <si>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</si>
  <si>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</si>
  <si>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</si>
  <si>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</si>
  <si>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</si>
  <si>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</si>
  <si>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</si>
  <si>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</si>
  <si>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</si>
  <si>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</si>
  <si>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</si>
  <si>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</si>
  <si>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</si>
  <si>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</si>
  <si>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</si>
  <si>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</si>
  <si>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</si>
  <si>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</si>
  <si>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</si>
  <si>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</si>
  <si>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</si>
  <si>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</si>
  <si>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</si>
  <si>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</si>
  <si>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</si>
  <si>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</si>
  <si>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</si>
  <si>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</si>
  <si>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</si>
  <si>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</si>
  <si>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</si>
  <si>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</si>
  <si>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</si>
  <si>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</si>
  <si>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</si>
  <si>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</si>
  <si>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</si>
  <si>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</si>
  <si>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</si>
  <si>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</si>
  <si>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</si>
  <si>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</si>
  <si>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</si>
  <si>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</si>
  <si>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</si>
  <si>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</si>
  <si>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</si>
  <si>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</si>
  <si>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</si>
  <si>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</si>
  <si>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</si>
  <si>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</si>
  <si>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</si>
  <si>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</si>
  <si>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</si>
  <si>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</si>
  <si>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</si>
  <si>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</si>
  <si>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</si>
  <si>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</si>
  <si>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</si>
  <si>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</si>
  <si>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</si>
  <si>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</si>
  <si>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</si>
  <si>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</si>
  <si>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</si>
  <si>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</si>
  <si>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</si>
  <si>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</si>
  <si>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</si>
  <si>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</si>
  <si>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</si>
  <si>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</si>
  <si>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</si>
  <si>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</si>
  <si>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</si>
  <si>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</si>
  <si>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</si>
  <si>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</si>
  <si>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</si>
  <si>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</si>
  <si>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</si>
  <si>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</si>
  <si>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</si>
  <si>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</si>
  <si>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</si>
  <si>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</si>
  <si>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</si>
  <si>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</si>
  <si>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</si>
  <si>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</si>
  <si>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</si>
  <si>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</si>
  <si>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</si>
  <si>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</si>
  <si>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</si>
  <si>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</si>
  <si>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</si>
  <si>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</si>
  <si>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</si>
  <si>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</si>
  <si>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</si>
  <si>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</si>
  <si>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</si>
  <si>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</si>
  <si>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</si>
  <si>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</si>
  <si>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</si>
  <si>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</si>
  <si>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</si>
  <si>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</si>
  <si>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</si>
  <si>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</si>
  <si>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</si>
  <si>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</si>
  <si>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</si>
  <si>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</si>
  <si>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</si>
  <si>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</si>
  <si>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</si>
  <si>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</si>
  <si>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</si>
  <si>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</si>
  <si>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</si>
  <si>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</si>
  <si>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</si>
  <si>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</si>
  <si>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</si>
  <si>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</si>
  <si>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</si>
  <si>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</si>
  <si>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</si>
  <si>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</si>
  <si>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</si>
  <si>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</si>
  <si>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</si>
  <si>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</si>
  <si>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</si>
  <si>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</si>
  <si>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</si>
  <si>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</si>
  <si>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</si>
  <si>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</si>
  <si>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</si>
  <si>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</si>
  <si>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</si>
  <si>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</si>
  <si>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</si>
  <si>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</si>
  <si>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</si>
  <si>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</si>
  <si>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</si>
  <si>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</si>
  <si>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</si>
  <si>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</si>
  <si>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</si>
  <si>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</si>
  <si>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</si>
  <si>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</si>
  <si>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</si>
  <si>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</si>
  <si>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</si>
  <si>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</si>
  <si>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</si>
  <si>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</si>
  <si>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</si>
  <si>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</si>
  <si>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</si>
  <si>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</si>
  <si>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</si>
  <si>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</si>
  <si>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</si>
  <si>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</si>
  <si>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</si>
  <si>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</si>
  <si>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</si>
  <si>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</si>
  <si>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</si>
  <si>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</si>
  <si>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</si>
  <si>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</si>
  <si>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</si>
  <si>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</si>
  <si>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</si>
  <si>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</si>
  <si>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</si>
  <si>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</si>
  <si>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</si>
  <si>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</si>
  <si>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</si>
  <si>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</si>
  <si>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</si>
  <si>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</si>
  <si>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</si>
  <si>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</si>
  <si>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</si>
  <si>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</si>
  <si>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</si>
  <si>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</si>
  <si>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</si>
  <si>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</si>
  <si>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</si>
  <si>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</si>
  <si>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</si>
  <si>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</si>
  <si>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</si>
  <si>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</si>
  <si>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</si>
  <si>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</si>
  <si>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</si>
  <si>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</si>
  <si>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</si>
  <si>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</si>
  <si>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</si>
  <si>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</si>
  <si>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</si>
  <si>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</si>
  <si>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</si>
  <si>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</si>
  <si>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</si>
  <si>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</si>
  <si>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</si>
  <si>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</si>
  <si>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</si>
  <si>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</si>
  <si>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</si>
  <si>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</si>
  <si>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</si>
  <si>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</si>
  <si>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</si>
  <si>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</si>
  <si>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</si>
  <si>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</si>
  <si>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</si>
  <si>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</si>
  <si>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</si>
  <si>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</si>
  <si>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</si>
  <si>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</si>
  <si>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</si>
  <si>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</si>
  <si>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</si>
  <si>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</si>
  <si>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</si>
  <si>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</si>
  <si>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</si>
  <si>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</si>
  <si>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</si>
  <si>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</si>
  <si>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</si>
  <si>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</si>
  <si>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</si>
  <si>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</si>
  <si>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</si>
  <si>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</si>
  <si>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</si>
  <si>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</si>
  <si>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</si>
  <si>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</si>
  <si>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</si>
  <si>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</si>
  <si>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</si>
  <si>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</si>
  <si>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</si>
  <si>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</si>
  <si>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</si>
  <si>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</si>
  <si>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</si>
  <si>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</si>
  <si>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</si>
  <si>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</si>
  <si>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</si>
  <si>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</si>
  <si>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</si>
  <si>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</si>
  <si>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</si>
  <si>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</si>
  <si>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</si>
  <si>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</si>
  <si>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</si>
  <si>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</si>
  <si>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</si>
  <si>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</si>
  <si>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</si>
  <si>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</si>
  <si>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</si>
  <si>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</si>
  <si>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</si>
  <si>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</si>
  <si>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</si>
  <si>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</si>
  <si>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</si>
  <si>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</si>
  <si>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</si>
  <si>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</si>
  <si>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</si>
  <si>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</si>
  <si>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</si>
  <si>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</si>
  <si>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</si>
  <si>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</si>
  <si>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</si>
  <si>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</si>
  <si>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</si>
  <si>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</si>
  <si>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</si>
  <si>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</si>
  <si>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</si>
  <si>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</si>
  <si>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</si>
  <si>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</si>
  <si>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</si>
  <si>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</si>
  <si>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</si>
  <si>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</si>
  <si>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</si>
  <si>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</si>
  <si>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</si>
  <si>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</si>
  <si>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</si>
  <si>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</si>
  <si>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</si>
  <si>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</si>
  <si>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</si>
  <si>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</si>
  <si>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</si>
  <si>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</si>
  <si>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</si>
  <si>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</si>
  <si>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</si>
  <si>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</si>
  <si>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</si>
  <si>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</si>
  <si>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</si>
  <si>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</si>
  <si>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</si>
  <si>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</si>
  <si>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</si>
  <si>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</si>
  <si>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</si>
  <si>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</si>
  <si>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</si>
  <si>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</si>
  <si>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</si>
  <si>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</si>
  <si>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</si>
  <si>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</si>
  <si>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</si>
  <si>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</si>
  <si>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</si>
  <si>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</si>
  <si>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</si>
  <si>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</si>
  <si>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</si>
  <si>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</si>
  <si>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</si>
  <si>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</si>
  <si>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</si>
  <si>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</si>
  <si>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</si>
  <si>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</si>
  <si>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</si>
  <si>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</si>
  <si>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</si>
  <si>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</si>
  <si>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</si>
  <si>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</si>
  <si>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</si>
  <si>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</si>
  <si>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</si>
  <si>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</si>
  <si>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</si>
  <si>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</si>
  <si>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</si>
  <si>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</si>
  <si>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</si>
  <si>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</si>
  <si>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</si>
  <si>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</si>
  <si>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</si>
  <si>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</si>
  <si>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</si>
  <si>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</si>
  <si>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</si>
  <si>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</si>
  <si>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</si>
  <si>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</si>
  <si>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</si>
  <si>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</si>
  <si>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</si>
  <si>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</si>
  <si>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</si>
  <si>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</si>
  <si>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</si>
  <si>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</si>
  <si>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</si>
  <si>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</si>
  <si>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</si>
  <si>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</si>
  <si>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</si>
  <si>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</si>
  <si>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</si>
  <si>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</si>
  <si>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</si>
  <si>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</si>
  <si>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</si>
  <si>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</si>
  <si>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</si>
  <si>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</si>
  <si>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</si>
  <si>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</si>
  <si>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</si>
  <si>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</si>
  <si>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</si>
  <si>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</si>
  <si>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</si>
  <si>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</si>
  <si>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</si>
  <si>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</si>
  <si>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</si>
  <si>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</si>
  <si>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</si>
  <si>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</si>
  <si>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</si>
  <si>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</si>
  <si>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</si>
  <si>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</si>
  <si>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</si>
  <si>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</si>
  <si>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</si>
  <si>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</si>
  <si>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</si>
  <si>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</si>
  <si>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</si>
  <si>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</si>
  <si>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</si>
  <si>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</si>
  <si>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</si>
  <si>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</si>
  <si>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</si>
  <si>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</si>
  <si>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</si>
  <si>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</si>
  <si>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</si>
  <si>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</si>
  <si>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</si>
  <si>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</si>
  <si>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</si>
  <si>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</si>
  <si>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</si>
  <si>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</si>
  <si>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</si>
  <si>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</si>
  <si>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</si>
  <si>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</si>
  <si>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</si>
  <si>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</si>
  <si>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</si>
  <si>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</si>
  <si>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</si>
  <si>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</si>
  <si>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</si>
  <si>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</si>
  <si>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</si>
  <si>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</si>
  <si>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</si>
  <si>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</si>
  <si>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</si>
  <si>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</si>
  <si>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</si>
  <si>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</si>
  <si>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</si>
  <si>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</si>
  <si>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</si>
  <si>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</si>
  <si>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</si>
  <si>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</si>
  <si>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</si>
  <si>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</si>
  <si>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</si>
  <si>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</si>
  <si>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</si>
  <si>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</si>
  <si>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</si>
  <si>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</si>
  <si>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</si>
  <si>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</si>
  <si>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</si>
  <si>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</si>
  <si>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</si>
  <si>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</si>
  <si>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</si>
  <si>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</si>
  <si>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</si>
  <si>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</si>
  <si>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</si>
  <si>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</si>
  <si>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</si>
  <si>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</si>
  <si>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</si>
  <si>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</si>
  <si>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</si>
  <si>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</si>
  <si>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</si>
  <si>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</si>
  <si>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</si>
  <si>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</si>
  <si>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</si>
  <si>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</si>
  <si>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</si>
  <si>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</si>
  <si>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</si>
  <si>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</si>
  <si>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</si>
  <si>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</si>
  <si>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</si>
  <si>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</si>
  <si>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</si>
  <si>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</si>
  <si>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</si>
  <si>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</si>
  <si>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</si>
  <si>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</si>
  <si>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</si>
  <si>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</si>
  <si>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</si>
  <si>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</si>
  <si>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</si>
  <si>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</si>
  <si>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</si>
  <si>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</si>
  <si>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</si>
  <si>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</si>
  <si>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</si>
  <si>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</si>
  <si>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</si>
  <si>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</si>
  <si>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</si>
  <si>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</si>
  <si>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</si>
  <si>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</si>
  <si>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</si>
  <si>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</si>
  <si>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</si>
  <si>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</si>
  <si>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</si>
  <si>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</si>
  <si>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</si>
  <si>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</si>
  <si>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</si>
  <si>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</si>
  <si>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</si>
  <si>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</si>
  <si>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</si>
  <si>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</si>
  <si>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</si>
  <si>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</si>
  <si>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</si>
  <si>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</si>
  <si>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</si>
  <si>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</si>
  <si>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</si>
  <si>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</si>
  <si>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</si>
  <si>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</si>
  <si>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</si>
  <si>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</si>
  <si>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</si>
  <si>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</si>
  <si>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</si>
  <si>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</si>
  <si>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</si>
  <si>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</si>
  <si>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</si>
  <si>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</si>
  <si>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</si>
  <si>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</si>
  <si>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</si>
  <si>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</si>
  <si>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</si>
  <si>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</si>
  <si>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</si>
  <si>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</si>
  <si>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</si>
  <si>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</si>
  <si>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</si>
  <si>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</si>
  <si>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</si>
  <si>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</si>
  <si>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</si>
  <si>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</si>
  <si>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</si>
  <si>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</si>
  <si>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</si>
  <si>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</si>
  <si>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</si>
  <si>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</si>
  <si>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</si>
  <si>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</si>
  <si>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</si>
  <si>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</si>
  <si>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</si>
  <si>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</si>
  <si>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</si>
  <si>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</si>
  <si>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</si>
  <si>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</si>
  <si>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</si>
  <si>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</si>
  <si>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</si>
  <si>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</si>
  <si>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</si>
  <si>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</si>
  <si>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</si>
  <si>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</si>
  <si>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</si>
  <si>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</si>
  <si>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</si>
  <si>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</si>
  <si>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</si>
  <si>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</si>
  <si>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</si>
  <si>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</si>
  <si>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</si>
  <si>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</si>
  <si>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</si>
  <si>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</si>
  <si>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</si>
  <si>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</si>
  <si>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</si>
  <si>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</si>
  <si>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</si>
  <si>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</si>
  <si>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</si>
  <si>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</si>
  <si>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</si>
  <si>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</si>
  <si>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</si>
  <si>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</si>
  <si>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</si>
  <si>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</si>
  <si>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</si>
  <si>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</si>
  <si>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</si>
  <si>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</si>
  <si>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</si>
  <si>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</si>
  <si>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</si>
  <si>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</si>
  <si>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</si>
  <si>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</si>
  <si>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</si>
  <si>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</si>
  <si>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</si>
  <si>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</si>
  <si>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</si>
  <si>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</si>
  <si>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</si>
  <si>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</si>
  <si>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</si>
  <si>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</si>
  <si>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</si>
  <si>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</si>
  <si>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</si>
  <si>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</si>
  <si>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</si>
  <si>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</si>
  <si>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</si>
  <si>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</si>
  <si>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</si>
  <si>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</si>
  <si>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</si>
  <si>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</si>
  <si>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</si>
  <si>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</si>
  <si>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</si>
  <si>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</si>
  <si>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</si>
  <si>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</si>
  <si>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</si>
  <si>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</si>
  <si>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</si>
  <si>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</si>
  <si>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</si>
  <si>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</si>
  <si>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</si>
  <si>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</si>
  <si>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</si>
  <si>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</si>
  <si>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</si>
  <si>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</si>
  <si>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</si>
  <si>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</si>
  <si>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</si>
  <si>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</si>
  <si>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</si>
  <si>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</si>
  <si>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</si>
  <si>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</si>
  <si>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</si>
  <si>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</si>
  <si>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</si>
  <si>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</si>
  <si>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</si>
  <si>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</si>
  <si>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</si>
  <si>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</si>
  <si>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</si>
  <si>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</si>
  <si>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</si>
  <si>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</si>
  <si>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</si>
  <si>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</si>
  <si>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</si>
  <si>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</si>
  <si>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</si>
  <si>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</si>
  <si>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</si>
  <si>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</si>
  <si>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</si>
  <si>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</si>
  <si>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</si>
  <si>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</si>
  <si>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</si>
  <si>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</si>
  <si>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</si>
  <si>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</si>
  <si>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</si>
  <si>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</si>
  <si>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</si>
  <si>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</si>
  <si>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</si>
  <si>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</si>
  <si>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</si>
  <si>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</si>
  <si>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</si>
  <si>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</si>
  <si>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</si>
  <si>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</si>
  <si>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</si>
  <si>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</si>
  <si>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</si>
  <si>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</si>
  <si>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</si>
  <si>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</si>
  <si>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</si>
  <si>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</si>
  <si>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</si>
  <si>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</si>
  <si>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</si>
  <si>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</si>
  <si>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</si>
  <si>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</si>
  <si>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</si>
  <si>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</si>
  <si>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</si>
  <si>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</si>
  <si>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</si>
  <si>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</si>
  <si>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</si>
  <si>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</si>
  <si>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</si>
  <si>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</si>
  <si>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</si>
  <si>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</si>
  <si>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</si>
  <si>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</si>
  <si>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</si>
  <si>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</si>
  <si>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</si>
  <si>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</si>
  <si>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</si>
  <si>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</si>
  <si>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</si>
  <si>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</si>
  <si>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</si>
  <si>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</si>
  <si>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</si>
  <si>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</si>
  <si>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</si>
  <si>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</si>
  <si>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</si>
  <si>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</si>
  <si>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</si>
  <si>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</si>
  <si>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</si>
  <si>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</si>
  <si>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</si>
  <si>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</si>
  <si>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</si>
  <si>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</si>
  <si>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</si>
  <si>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</si>
  <si>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</si>
  <si>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</si>
  <si>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</si>
  <si>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</si>
  <si>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</si>
  <si>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</si>
  <si>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</si>
  <si>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</si>
  <si>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</si>
  <si>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</si>
  <si>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</si>
  <si>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</si>
  <si>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</si>
  <si>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</si>
  <si>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</si>
  <si>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</si>
  <si>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</si>
  <si>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</si>
  <si>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</si>
  <si>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</si>
  <si>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</si>
  <si>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</si>
  <si>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</si>
  <si>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</si>
  <si>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</si>
  <si>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</si>
  <si>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</si>
  <si>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</si>
  <si>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</si>
  <si>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</si>
  <si>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</si>
  <si>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</si>
  <si>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</si>
  <si>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</si>
  <si>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</si>
  <si>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</si>
  <si>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</si>
  <si>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</si>
  <si>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</si>
  <si>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</si>
  <si>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</si>
  <si>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</si>
  <si>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</si>
  <si>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</si>
  <si>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</si>
  <si>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</si>
  <si>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</si>
  <si>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</si>
  <si>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</si>
  <si>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</si>
  <si>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</si>
  <si>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</si>
  <si>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</si>
  <si>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</si>
  <si>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</si>
  <si>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</si>
  <si>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</si>
  <si>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</si>
  <si>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</si>
  <si>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</si>
  <si>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</si>
  <si>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</si>
  <si>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</si>
  <si>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</si>
  <si>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</si>
  <si>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</si>
  <si>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</si>
  <si>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</si>
  <si>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</si>
  <si>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</si>
  <si>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</si>
  <si>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</si>
  <si>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</si>
  <si>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</si>
  <si>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</si>
  <si>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</si>
  <si>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</si>
  <si>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</si>
  <si>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</si>
  <si>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</si>
  <si>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</si>
  <si>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</si>
  <si>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</si>
  <si>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</si>
  <si>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</si>
  <si>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</si>
  <si>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</si>
  <si>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</si>
  <si>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</si>
  <si>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</si>
  <si>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</si>
  <si>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</si>
  <si>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</si>
  <si>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</si>
  <si>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</si>
  <si>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</si>
  <si>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</si>
  <si>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</si>
  <si>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</si>
  <si>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</si>
  <si>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</si>
  <si>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</si>
  <si>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</si>
  <si>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</si>
  <si>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</si>
  <si>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</si>
  <si>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</si>
  <si>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</si>
  <si>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</si>
  <si>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</si>
  <si>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</si>
  <si>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</si>
  <si>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</si>
  <si>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</si>
  <si>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</si>
  <si>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</si>
  <si>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</si>
  <si>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</si>
  <si>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</si>
  <si>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</si>
  <si>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</si>
  <si>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</si>
  <si>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</si>
  <si>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</si>
  <si>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</si>
  <si>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</si>
  <si>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</si>
  <si>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</si>
  <si>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</si>
  <si>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</si>
  <si>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</si>
  <si>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</si>
  <si>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</si>
  <si>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</si>
  <si>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</si>
  <si>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</si>
  <si>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</si>
  <si>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</si>
  <si>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</si>
  <si>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</si>
  <si>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</si>
  <si>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</si>
  <si>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</si>
  <si>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</si>
  <si>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</si>
  <si>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</si>
  <si>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</si>
  <si>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</si>
  <si>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</si>
  <si>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</si>
  <si>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</si>
  <si>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</si>
  <si>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</si>
  <si>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</si>
  <si>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</si>
  <si>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</si>
  <si>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</si>
  <si>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</si>
  <si>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</si>
  <si>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</si>
  <si>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</si>
  <si>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</si>
  <si>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</si>
  <si>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</si>
  <si>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</si>
  <si>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</si>
  <si>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</si>
  <si>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</si>
  <si>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</si>
  <si>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</si>
  <si>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</si>
  <si>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</si>
  <si>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</si>
  <si>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</si>
  <si>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</si>
  <si>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</si>
  <si>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</si>
  <si>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</si>
  <si>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</si>
  <si>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</si>
  <si>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</si>
  <si>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</si>
  <si>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</si>
  <si>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</si>
  <si>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</si>
  <si>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</si>
  <si>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</si>
  <si>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</si>
  <si>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</si>
  <si>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</si>
  <si>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</si>
  <si>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</si>
  <si>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</si>
  <si>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</si>
  <si>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</si>
  <si>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</si>
  <si>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</si>
  <si>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</si>
  <si>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</si>
  <si>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</si>
  <si>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</si>
  <si>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</si>
  <si>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</si>
  <si>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</si>
  <si>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</si>
  <si>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</si>
  <si>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</si>
  <si>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</si>
  <si>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</si>
  <si>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</si>
  <si>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</si>
  <si>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</si>
  <si>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</si>
  <si>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</si>
  <si>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</si>
  <si>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</si>
  <si>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</si>
  <si>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</si>
  <si>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</si>
  <si>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</si>
  <si>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</si>
  <si>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</si>
  <si>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</si>
  <si>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</si>
  <si>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</si>
  <si>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</si>
  <si>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</si>
  <si>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</si>
  <si>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</si>
  <si>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</si>
  <si>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</si>
  <si>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</si>
  <si>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</si>
  <si>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</si>
  <si>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</si>
  <si>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</si>
  <si>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</si>
  <si>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</si>
  <si>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</si>
  <si>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</si>
  <si>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</si>
  <si>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</si>
  <si>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</si>
  <si>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</si>
  <si>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</si>
  <si>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</si>
  <si>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</si>
  <si>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</si>
  <si>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</si>
  <si>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</si>
  <si>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</si>
  <si>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</si>
  <si>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</si>
  <si>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</si>
  <si>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</si>
  <si>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</si>
  <si>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</si>
  <si>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</si>
  <si>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</si>
  <si>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</si>
  <si>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</si>
  <si>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</si>
  <si>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</si>
  <si>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</si>
  <si>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</si>
  <si>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</si>
  <si>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</si>
  <si>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</si>
  <si>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</si>
  <si>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</si>
  <si>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</si>
  <si>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</si>
  <si>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</si>
  <si>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</si>
  <si>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</si>
  <si>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</si>
  <si>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</si>
  <si>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</si>
  <si>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</si>
  <si>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</si>
  <si>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</si>
  <si>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</si>
  <si>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</si>
  <si>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</si>
  <si>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</si>
  <si>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</si>
  <si>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</si>
  <si>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</si>
  <si>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</si>
  <si>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</si>
  <si>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</si>
  <si>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</si>
  <si>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</si>
  <si>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</si>
  <si>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</si>
  <si>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</si>
  <si>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</si>
  <si>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</si>
  <si>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</si>
  <si>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</si>
  <si>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</si>
  <si>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</si>
  <si>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</si>
  <si>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</si>
  <si>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</si>
  <si>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</si>
  <si>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</si>
  <si>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</si>
  <si>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</si>
  <si>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</si>
  <si>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</si>
  <si>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</si>
  <si>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</si>
  <si>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</si>
  <si>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</si>
  <si>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</si>
  <si>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</si>
  <si>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</si>
  <si>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</si>
  <si>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</si>
  <si>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</si>
  <si>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</si>
  <si>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</si>
  <si>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</si>
  <si>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</si>
  <si>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</si>
  <si>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</si>
  <si>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</si>
  <si>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</si>
  <si>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</si>
  <si>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</si>
  <si>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</si>
  <si>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</si>
  <si>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</si>
  <si>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</si>
  <si>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</si>
  <si>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</si>
  <si>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</si>
  <si>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</si>
  <si>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</si>
  <si>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</si>
  <si>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</si>
  <si>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</si>
  <si>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</si>
  <si>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</si>
  <si>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</si>
  <si>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</si>
  <si>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</si>
  <si>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</si>
  <si>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</si>
  <si>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</si>
  <si>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</si>
  <si>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</si>
  <si>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</si>
  <si>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</si>
  <si>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</si>
  <si>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</si>
  <si>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</si>
  <si>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</si>
  <si>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</si>
  <si>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</si>
  <si>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</si>
  <si>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</si>
  <si>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</si>
  <si>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</si>
  <si>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</si>
  <si>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</si>
  <si>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</si>
  <si>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</si>
  <si>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</si>
  <si>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</si>
  <si>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</si>
  <si>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</si>
  <si>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</si>
  <si>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</si>
  <si>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</si>
  <si>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</si>
  <si>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</si>
  <si>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</si>
  <si>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</si>
  <si>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</si>
  <si>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</si>
  <si>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</si>
  <si>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</si>
  <si>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</si>
  <si>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</si>
  <si>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</si>
  <si>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</si>
  <si>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</si>
  <si>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</si>
  <si>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</si>
  <si>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</si>
  <si>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</si>
  <si>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</si>
  <si>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</si>
  <si>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</si>
  <si>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</si>
  <si>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</si>
  <si>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</si>
  <si>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</si>
  <si>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</si>
  <si>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</si>
  <si>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</si>
  <si>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</si>
  <si>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</si>
  <si>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</si>
  <si>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</si>
  <si>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</si>
  <si>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</si>
  <si>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</si>
  <si>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</si>
  <si>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</si>
  <si>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</si>
  <si>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</si>
  <si>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</si>
  <si>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</si>
  <si>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</si>
  <si>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</si>
  <si>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</si>
  <si>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</si>
  <si>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</si>
  <si>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</si>
  <si>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</si>
  <si>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</si>
  <si>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</si>
  <si>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</si>
  <si>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</si>
  <si>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</si>
  <si>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</si>
  <si>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</si>
  <si>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</si>
  <si>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</si>
  <si>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</si>
  <si>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</si>
  <si>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</si>
  <si>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</si>
  <si>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</si>
  <si>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</si>
  <si>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</si>
  <si>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</si>
  <si>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</si>
  <si>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</si>
  <si>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</si>
  <si>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</si>
  <si>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</si>
  <si>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</si>
  <si>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</si>
  <si>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</si>
  <si>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</si>
  <si>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</si>
  <si>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</si>
  <si>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</si>
  <si>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</si>
  <si>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</si>
  <si>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</si>
  <si>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</si>
  <si>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</si>
  <si>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</si>
  <si>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</si>
  <si>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</si>
  <si>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</si>
  <si>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</si>
  <si>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</si>
  <si>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</si>
  <si>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</si>
  <si>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</si>
  <si>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</si>
  <si>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</si>
  <si>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</si>
  <si>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</si>
  <si>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</si>
  <si>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</si>
  <si>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</si>
  <si>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</si>
  <si>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</si>
  <si>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</si>
  <si>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</si>
  <si>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</si>
  <si>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</si>
  <si>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</si>
  <si>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</si>
  <si>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</si>
  <si>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</si>
  <si>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</si>
  <si>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</si>
  <si>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</si>
  <si>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</si>
  <si>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</si>
  <si>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</si>
  <si>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</si>
  <si>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</si>
  <si>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</si>
  <si>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</si>
  <si>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</si>
  <si>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</si>
  <si>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</si>
  <si>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</si>
  <si>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</si>
  <si>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</si>
  <si>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</si>
  <si>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</si>
  <si>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</si>
  <si>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</si>
  <si>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</si>
  <si>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</si>
  <si>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</si>
  <si>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</si>
  <si>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</si>
  <si>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</si>
  <si>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</si>
  <si>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</si>
  <si>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</si>
  <si>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</si>
  <si>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</si>
  <si>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</si>
  <si>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</si>
  <si>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</si>
  <si>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</si>
  <si>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</si>
  <si>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</si>
  <si>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</si>
  <si>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</si>
  <si>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</si>
  <si>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</si>
  <si>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</si>
  <si>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</si>
  <si>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</si>
  <si>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</si>
  <si>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</si>
  <si>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</si>
  <si>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</si>
  <si>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</si>
  <si>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</si>
  <si>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</si>
  <si>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</si>
  <si>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</si>
  <si>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</si>
  <si>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</si>
  <si>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</si>
  <si>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</si>
  <si>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</si>
  <si>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</si>
  <si>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</si>
  <si>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</si>
  <si>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</si>
  <si>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</si>
  <si>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</si>
  <si>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</si>
  <si>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</si>
  <si>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</si>
  <si>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</si>
  <si>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</si>
  <si>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</si>
  <si>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</si>
  <si>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</si>
  <si>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</si>
  <si>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</si>
  <si>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</si>
  <si>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</si>
  <si>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</si>
  <si>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</si>
  <si>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</si>
  <si>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</si>
  <si>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</si>
  <si>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</si>
  <si>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</si>
  <si>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</si>
  <si>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</si>
  <si>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</si>
  <si>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</si>
  <si>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</si>
  <si>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</si>
  <si>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</si>
  <si>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</si>
  <si>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</si>
  <si>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</si>
  <si>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</si>
  <si>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</si>
  <si>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</si>
  <si>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</si>
  <si>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</si>
  <si>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</si>
  <si>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</si>
  <si>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</si>
  <si>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</si>
  <si>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</si>
  <si>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</si>
  <si>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</si>
  <si>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</si>
  <si>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</si>
  <si>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</si>
  <si>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</si>
  <si>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</si>
  <si>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</si>
  <si>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</si>
  <si>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</si>
  <si>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</si>
  <si>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</si>
  <si>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</si>
  <si>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</si>
  <si>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</si>
  <si>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</si>
  <si>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</si>
  <si>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</si>
  <si>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</si>
  <si>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</si>
  <si>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</si>
  <si>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</si>
  <si>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</si>
  <si>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</si>
  <si>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</si>
  <si>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</si>
  <si>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</si>
  <si>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</si>
  <si>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</si>
  <si>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</si>
  <si>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</si>
  <si>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</si>
  <si>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</si>
  <si>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</si>
  <si>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</si>
  <si>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</si>
  <si>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</si>
  <si>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</si>
  <si>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</si>
  <si>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</si>
  <si>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</si>
  <si>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</si>
  <si>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</si>
  <si>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</si>
  <si>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</si>
  <si>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</si>
  <si>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</si>
  <si>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</si>
  <si>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</si>
  <si>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</si>
  <si>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</si>
  <si>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</si>
  <si>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</si>
  <si>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</si>
  <si>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</si>
  <si>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</si>
  <si>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</si>
  <si>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</si>
  <si>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</si>
  <si>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</si>
  <si>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</si>
  <si>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</si>
  <si>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</si>
  <si>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</si>
  <si>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</si>
  <si>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</si>
  <si>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</si>
  <si>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</si>
  <si>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</si>
  <si>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</si>
  <si>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</si>
  <si>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</si>
  <si>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</si>
  <si>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</si>
  <si>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</si>
  <si>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</si>
  <si>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</si>
  <si>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</si>
  <si>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</si>
  <si>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</si>
  <si>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</si>
  <si>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</si>
  <si>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</si>
  <si>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</si>
  <si>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</si>
  <si>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</si>
  <si>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</si>
  <si>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</si>
  <si>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</si>
  <si>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</si>
  <si>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</si>
  <si>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</si>
  <si>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</si>
  <si>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</si>
  <si>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</si>
  <si>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</si>
  <si>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</si>
  <si>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</si>
  <si>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</si>
  <si>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</si>
  <si>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</si>
  <si>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</si>
  <si>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</si>
  <si>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</si>
  <si>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</si>
  <si>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</si>
  <si>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</si>
  <si>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</si>
  <si>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</si>
  <si>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</si>
  <si>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</si>
  <si>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</si>
  <si>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</si>
  <si>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</si>
  <si>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</si>
  <si>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</si>
  <si>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</si>
  <si>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</si>
  <si>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</si>
  <si>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</si>
  <si>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</si>
  <si>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</si>
  <si>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</si>
  <si>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</si>
  <si>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</si>
  <si>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</si>
  <si>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</si>
  <si>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</si>
  <si>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</si>
  <si>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</si>
  <si>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</si>
  <si>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</si>
  <si>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</si>
  <si>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</si>
  <si>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</si>
  <si>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</si>
  <si>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</si>
  <si>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</si>
  <si>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</si>
  <si>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</si>
  <si>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</si>
  <si>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</si>
  <si>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</si>
  <si>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</si>
  <si>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</si>
  <si>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</si>
  <si>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</si>
  <si>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</si>
  <si>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</si>
  <si>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</si>
  <si>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</si>
  <si>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</si>
  <si>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</si>
  <si>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</si>
  <si>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</si>
  <si>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</si>
  <si>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</si>
  <si>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</si>
  <si>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</si>
  <si>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</si>
  <si>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</si>
  <si>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</si>
  <si>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</si>
  <si>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</si>
  <si>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</si>
  <si>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</si>
  <si>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</si>
  <si>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</si>
  <si>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</si>
  <si>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</si>
  <si>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</si>
  <si>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</si>
  <si>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</si>
  <si>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</si>
  <si>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</si>
  <si>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</si>
  <si>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</si>
  <si>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</si>
  <si>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</si>
  <si>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</si>
  <si>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</si>
  <si>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</si>
  <si>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</si>
  <si>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</si>
  <si>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</si>
  <si>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</si>
  <si>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</si>
  <si>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</si>
  <si>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</si>
  <si>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</si>
  <si>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</si>
  <si>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</si>
  <si>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</si>
  <si>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</si>
  <si>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</si>
  <si>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</si>
  <si>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</si>
  <si>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</si>
  <si>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</si>
  <si>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</si>
  <si>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</si>
  <si>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</si>
  <si>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</si>
  <si>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</si>
  <si>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</si>
  <si>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</si>
  <si>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</si>
  <si>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</si>
  <si>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</si>
  <si>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</si>
  <si>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</si>
  <si>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</si>
  <si>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</si>
  <si>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</si>
  <si>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</si>
  <si>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</si>
  <si>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</si>
  <si>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</si>
  <si>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</si>
  <si>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</si>
  <si>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</si>
  <si>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</si>
  <si>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</si>
  <si>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</si>
  <si>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</si>
  <si>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</si>
  <si>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</si>
  <si>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</si>
  <si>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</si>
  <si>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</si>
  <si>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</si>
  <si>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</si>
  <si>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</si>
  <si>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</si>
  <si>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</si>
  <si>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</si>
  <si>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</si>
  <si>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</si>
  <si>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</si>
  <si>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</si>
  <si>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</si>
  <si>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</si>
  <si>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</si>
  <si>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</si>
  <si>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</si>
  <si>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</si>
  <si>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</si>
  <si>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</si>
  <si>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</si>
  <si>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</si>
  <si>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</si>
  <si>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</si>
  <si>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</si>
  <si>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</si>
  <si>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</si>
  <si>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</si>
  <si>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</si>
  <si>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</si>
  <si>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</si>
  <si>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</si>
  <si>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</si>
  <si>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</si>
  <si>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</si>
  <si>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</si>
  <si>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</si>
  <si>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</si>
  <si>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</si>
  <si>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</si>
  <si>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</si>
  <si>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</si>
  <si>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</si>
  <si>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</si>
  <si>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</si>
  <si>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</si>
  <si>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</si>
  <si>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</si>
  <si>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</si>
  <si>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</si>
  <si>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</si>
  <si>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</si>
  <si>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</si>
  <si>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</si>
  <si>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</si>
  <si>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</si>
  <si>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</si>
  <si>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</si>
  <si>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</si>
  <si>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</si>
  <si>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</si>
  <si>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</si>
  <si>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</si>
  <si>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</si>
  <si>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</si>
  <si>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</si>
  <si>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</si>
  <si>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</si>
  <si>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</si>
  <si>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</si>
  <si>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</si>
  <si>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</si>
  <si>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</si>
  <si>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</si>
  <si>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</si>
  <si>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</si>
  <si>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</si>
  <si>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</si>
  <si>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</si>
  <si>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</si>
  <si>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</si>
  <si>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</si>
  <si>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</si>
  <si>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</si>
  <si>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</si>
  <si>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</si>
  <si>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</si>
  <si>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</si>
  <si>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</si>
  <si>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</si>
  <si>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</si>
  <si>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</si>
  <si>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</si>
  <si>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</si>
  <si>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</si>
  <si>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</si>
  <si>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</si>
  <si>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</si>
  <si>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</si>
  <si>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</si>
  <si>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</si>
  <si>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</si>
  <si>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</si>
  <si>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</si>
  <si>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</si>
  <si>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</si>
  <si>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</si>
  <si>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</si>
  <si>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</si>
  <si>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</si>
  <si>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</si>
  <si>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</si>
  <si>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</si>
  <si>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</si>
  <si>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</si>
  <si>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</si>
  <si>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</si>
  <si>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</si>
  <si>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</si>
  <si>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</si>
  <si>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</si>
  <si>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</si>
  <si>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</si>
  <si>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</si>
  <si>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</si>
  <si>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</si>
  <si>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</si>
  <si>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</si>
  <si>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</si>
  <si>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</si>
  <si>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</si>
  <si>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</si>
  <si>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</si>
  <si>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</si>
  <si>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</si>
  <si>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</si>
  <si>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</si>
  <si>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</si>
  <si>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</si>
  <si>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</si>
  <si>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</si>
  <si>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</si>
  <si>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</si>
  <si>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</si>
  <si>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</si>
  <si>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</si>
  <si>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</si>
  <si>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</si>
  <si>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</si>
  <si>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</si>
  <si>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</si>
  <si>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</si>
  <si>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</si>
  <si>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</si>
  <si>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</si>
  <si>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</si>
  <si>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</si>
  <si>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</si>
  <si>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</si>
  <si>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</si>
  <si>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</si>
  <si>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</si>
  <si>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</si>
  <si>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</si>
  <si>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</si>
  <si>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</si>
  <si>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</si>
  <si>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</si>
  <si>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</si>
  <si>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</si>
  <si>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</si>
  <si>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</si>
  <si>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</si>
  <si>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</si>
  <si>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</si>
  <si>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</si>
  <si>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</si>
  <si>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</si>
  <si>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</si>
  <si>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</si>
  <si>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</si>
  <si>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</si>
  <si>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</si>
  <si>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</si>
  <si>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</si>
  <si>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</si>
  <si>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</si>
  <si>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</si>
  <si>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</si>
  <si>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</si>
  <si>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</si>
  <si>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</si>
  <si>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</si>
  <si>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</si>
  <si>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</si>
  <si>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</si>
  <si>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</si>
  <si>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</si>
  <si>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</si>
  <si>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</si>
  <si>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</si>
  <si>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</si>
  <si>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</si>
  <si>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</si>
  <si>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</si>
  <si>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</si>
  <si>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</si>
  <si>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</si>
  <si>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</si>
  <si>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</si>
  <si>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</si>
  <si>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</si>
  <si>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</si>
  <si>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</si>
  <si>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</si>
  <si>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</si>
  <si>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</si>
  <si>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</si>
  <si>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</si>
  <si>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</si>
  <si>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</si>
  <si>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</si>
  <si>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</si>
  <si>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</si>
  <si>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</si>
  <si>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</si>
  <si>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</si>
  <si>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</si>
  <si>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</si>
  <si>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</si>
  <si>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</si>
  <si>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</si>
  <si>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</si>
  <si>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</si>
  <si>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</si>
  <si>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</si>
  <si>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</si>
  <si>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</si>
  <si>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</si>
  <si>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</si>
  <si>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</si>
  <si>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</si>
  <si>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</si>
  <si>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</si>
  <si>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</si>
  <si>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</si>
  <si>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</si>
  <si>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</si>
  <si>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</si>
  <si>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</si>
  <si>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</si>
  <si>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</si>
  <si>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</si>
  <si>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</si>
  <si>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</si>
  <si>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</si>
  <si>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</si>
  <si>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</si>
  <si>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</si>
  <si>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</si>
  <si>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</si>
  <si>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</si>
  <si>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</si>
  <si>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</si>
  <si>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</si>
  <si>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</si>
  <si>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</si>
  <si>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</si>
  <si>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</si>
  <si>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</si>
  <si>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</si>
  <si>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</si>
  <si>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</si>
  <si>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</si>
  <si>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</si>
  <si>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</si>
  <si>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</si>
  <si>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</si>
  <si>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</si>
  <si>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</si>
  <si>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</si>
  <si>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</si>
  <si>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</si>
  <si>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</si>
  <si>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</si>
  <si>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</si>
  <si>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</si>
  <si>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</si>
  <si>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</si>
  <si>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</si>
  <si>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</si>
  <si>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</si>
  <si>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</si>
  <si>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</si>
  <si>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</si>
  <si>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</si>
  <si>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</si>
  <si>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</si>
  <si>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</si>
  <si>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</si>
  <si>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</si>
  <si>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</si>
  <si>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</si>
  <si>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</si>
  <si>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</si>
  <si>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</si>
  <si>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</si>
  <si>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</si>
  <si>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</si>
  <si>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</si>
  <si>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</si>
  <si>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</si>
  <si>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</si>
  <si>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</si>
  <si>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</si>
  <si>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</si>
  <si>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</si>
  <si>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</si>
  <si>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</si>
  <si>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</si>
  <si>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</si>
  <si>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</si>
  <si>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</si>
  <si>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</si>
  <si>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</si>
  <si>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</si>
  <si>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</si>
  <si>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</si>
  <si>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</si>
  <si>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</si>
  <si>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</si>
  <si>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</si>
  <si>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</si>
  <si>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</si>
  <si>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</si>
  <si>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</si>
  <si>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</si>
  <si>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</si>
  <si>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</si>
  <si>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</si>
  <si>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</si>
  <si>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</si>
  <si>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</si>
  <si>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</si>
  <si>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</si>
  <si>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</si>
  <si>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</si>
  <si>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</si>
  <si>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</si>
  <si>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</si>
  <si>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</si>
  <si>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</si>
  <si>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</si>
  <si>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</si>
  <si>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</si>
  <si>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</si>
  <si>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</si>
  <si>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</si>
  <si>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</si>
  <si>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</si>
  <si>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</si>
  <si>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</si>
  <si>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</si>
  <si>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</si>
  <si>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</si>
  <si>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</si>
  <si>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</si>
  <si>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</si>
  <si>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</si>
  <si>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</si>
  <si>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</si>
  <si>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</si>
  <si>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</si>
  <si>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</si>
  <si>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</si>
  <si>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</si>
  <si>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</si>
  <si>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</si>
  <si>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</si>
  <si>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</si>
  <si>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</si>
  <si>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</si>
  <si>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</si>
  <si>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</si>
  <si>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</si>
  <si>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</si>
  <si>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</si>
  <si>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</si>
  <si>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</si>
  <si>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</si>
  <si>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</si>
  <si>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</si>
  <si>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</si>
  <si>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</si>
  <si>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</si>
  <si>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</si>
  <si>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</si>
  <si>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</si>
  <si>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</si>
  <si>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</si>
  <si>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</si>
  <si>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</si>
  <si>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</si>
  <si>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</si>
  <si>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</si>
  <si>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</si>
  <si>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</si>
  <si>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</si>
  <si>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</si>
  <si>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</si>
  <si>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</si>
  <si>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</si>
  <si>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</si>
  <si>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</si>
  <si>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</si>
  <si>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</si>
  <si>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</si>
  <si>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</si>
  <si>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</si>
  <si>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</si>
  <si>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</si>
  <si>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</si>
  <si>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</si>
  <si>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</si>
  <si>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</si>
  <si>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</si>
  <si>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</si>
  <si>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</si>
  <si>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</si>
  <si>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</si>
  <si>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</si>
  <si>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</si>
  <si>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</si>
  <si>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</si>
  <si>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</si>
  <si>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</si>
  <si>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</si>
  <si>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</si>
  <si>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</si>
  <si>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</si>
  <si>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</si>
  <si>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</si>
  <si>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</si>
  <si>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</si>
  <si>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</si>
  <si>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</si>
  <si>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</si>
  <si>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</si>
  <si>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</si>
  <si>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</si>
  <si>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</si>
  <si>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</si>
  <si>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</si>
  <si>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</si>
  <si>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</si>
  <si>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</si>
  <si>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</si>
  <si>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</si>
  <si>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</si>
  <si>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</si>
  <si>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</si>
  <si>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</si>
  <si>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</si>
  <si>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</si>
  <si>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</si>
  <si>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</si>
  <si>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</si>
  <si>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</si>
  <si>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</si>
  <si>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</si>
  <si>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</si>
  <si>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</si>
  <si>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</si>
  <si>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</si>
  <si>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</si>
  <si>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</si>
  <si>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</si>
  <si>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</si>
  <si>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</si>
  <si>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</si>
  <si>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</si>
  <si>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</si>
  <si>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</si>
  <si>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</si>
  <si>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</si>
  <si>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</si>
  <si>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</si>
  <si>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</si>
  <si>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</si>
  <si>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</si>
  <si>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</si>
  <si>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</si>
  <si>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</si>
  <si>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</si>
  <si>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</si>
  <si>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</si>
  <si>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</si>
  <si>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</si>
  <si>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</si>
  <si>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</si>
  <si>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</si>
  <si>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</si>
  <si>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</si>
  <si>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</si>
  <si>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</si>
  <si>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</si>
  <si>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</si>
  <si>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</si>
  <si>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</si>
  <si>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</si>
  <si>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</si>
  <si>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</si>
  <si>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</si>
  <si>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</si>
  <si>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</si>
  <si>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</si>
  <si>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</si>
  <si>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</si>
  <si>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</si>
  <si>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</si>
  <si>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</si>
  <si>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</si>
  <si>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</si>
  <si>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</si>
  <si>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</si>
  <si>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</si>
  <si>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</si>
  <si>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</si>
  <si>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</si>
  <si>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</si>
  <si>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</si>
  <si>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</si>
  <si>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</si>
  <si>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</si>
  <si>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</si>
  <si>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</si>
  <si>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</si>
  <si>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</si>
  <si>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</si>
  <si>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</si>
  <si>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</si>
  <si>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</si>
  <si>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</si>
  <si>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</si>
  <si>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</si>
  <si>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</si>
  <si>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</si>
  <si>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</si>
  <si>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</si>
  <si>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</si>
  <si>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</si>
  <si>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</si>
  <si>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</si>
  <si>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</si>
  <si>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</si>
  <si>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</si>
  <si>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</si>
  <si>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</si>
  <si>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</si>
  <si>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</si>
  <si>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</si>
  <si>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</si>
  <si>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</si>
  <si>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</si>
  <si>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</si>
  <si>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</si>
  <si>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</si>
  <si>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</si>
  <si>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</si>
  <si>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</si>
  <si>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</si>
  <si>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</si>
  <si>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</si>
  <si>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</si>
  <si>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</si>
  <si>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</si>
  <si>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</si>
  <si>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</si>
  <si>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</si>
  <si>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</si>
  <si>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</si>
  <si>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</si>
  <si>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</si>
  <si>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</si>
  <si>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</si>
  <si>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</si>
  <si>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</si>
  <si>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</si>
  <si>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</si>
  <si>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</si>
  <si>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</si>
  <si>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</si>
  <si>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</si>
  <si>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</si>
  <si>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</si>
  <si>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</si>
  <si>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</si>
  <si>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</si>
  <si>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</si>
  <si>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</si>
  <si>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</si>
  <si>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</si>
  <si>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</si>
  <si>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</si>
  <si>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</si>
  <si>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</si>
  <si>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</si>
  <si>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</si>
  <si>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</si>
  <si>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</si>
  <si>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</si>
  <si>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</si>
  <si>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</si>
  <si>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</si>
  <si>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</si>
  <si>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</si>
  <si>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</si>
  <si>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</si>
  <si>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</si>
  <si>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</si>
  <si>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</si>
  <si>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</si>
  <si>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</si>
  <si>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</si>
  <si>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</si>
  <si>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</si>
  <si>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</si>
  <si>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</si>
  <si>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</si>
  <si>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</si>
  <si>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</si>
  <si>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</si>
  <si>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</si>
  <si>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</si>
  <si>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</si>
  <si>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</si>
  <si>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</si>
  <si>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</si>
  <si>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</si>
  <si>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</si>
  <si>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</si>
  <si>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</si>
  <si>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</si>
  <si>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</si>
  <si>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</si>
  <si>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</si>
  <si>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</si>
  <si>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</si>
  <si>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</si>
  <si>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</si>
  <si>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</si>
  <si>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</si>
  <si>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</si>
  <si>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</si>
  <si>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</si>
  <si>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</si>
  <si>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</si>
  <si>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</si>
  <si>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</si>
  <si>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</si>
  <si>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</si>
  <si>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</si>
  <si>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</si>
  <si>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</si>
  <si>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</si>
  <si>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</si>
  <si>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</si>
  <si>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</si>
  <si>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</si>
  <si>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</si>
  <si>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</si>
  <si>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</si>
  <si>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</si>
  <si>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</si>
  <si>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</si>
  <si>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</si>
  <si>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</si>
  <si>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</si>
  <si>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</si>
  <si>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</si>
  <si>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</si>
  <si>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</si>
  <si>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</si>
  <si>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</si>
  <si>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</si>
  <si>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</si>
  <si>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</si>
  <si>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</si>
  <si>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</si>
  <si>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</si>
  <si>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</si>
  <si>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</si>
  <si>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</si>
  <si>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</si>
  <si>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</si>
  <si>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</si>
  <si>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</si>
  <si>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</si>
  <si>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</si>
  <si>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</si>
  <si>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</si>
  <si>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</si>
  <si>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</si>
  <si>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</si>
  <si>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</si>
  <si>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</si>
  <si>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</si>
  <si>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</si>
  <si>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</si>
  <si>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</si>
  <si>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</si>
  <si>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</si>
  <si>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</si>
  <si>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</si>
  <si>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</si>
  <si>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</si>
  <si>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</si>
  <si>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</si>
  <si>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</si>
  <si>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</si>
  <si>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</si>
  <si>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</si>
  <si>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</si>
  <si>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</si>
  <si>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</si>
  <si>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</si>
  <si>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</si>
  <si>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</si>
  <si>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</si>
  <si>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</si>
  <si>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</si>
  <si>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</si>
  <si>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</si>
  <si>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</si>
  <si>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</si>
  <si>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</si>
  <si>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</si>
  <si>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</si>
  <si>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</si>
  <si>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</si>
  <si>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</si>
  <si>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</si>
  <si>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</si>
  <si>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</si>
  <si>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</si>
  <si>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</si>
  <si>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</si>
  <si>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</si>
  <si>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</si>
  <si>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</si>
  <si>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</si>
  <si>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</si>
  <si>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</si>
  <si>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</si>
  <si>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</si>
  <si>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</si>
  <si>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</si>
  <si>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</si>
  <si>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</si>
  <si>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</si>
  <si>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</si>
  <si>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</si>
  <si>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</si>
  <si>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</si>
  <si>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</si>
  <si>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</si>
  <si>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</si>
  <si>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</si>
  <si>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</si>
  <si>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</si>
  <si>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</si>
  <si>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</si>
  <si>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</si>
  <si>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</si>
  <si>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</si>
  <si>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</si>
  <si>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</si>
  <si>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</si>
  <si>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</si>
  <si>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</si>
  <si>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</si>
  <si>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</si>
  <si>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</si>
  <si>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</si>
  <si>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</si>
  <si>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</si>
  <si>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</si>
  <si>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</si>
  <si>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</si>
  <si>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</si>
  <si>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</si>
  <si>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</si>
  <si>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</si>
  <si>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</si>
  <si>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</si>
  <si>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</si>
  <si>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</si>
  <si>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</si>
  <si>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</si>
  <si>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</si>
  <si>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</si>
  <si>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</si>
  <si>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</si>
  <si>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</si>
  <si>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</si>
  <si>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</si>
  <si>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</si>
  <si>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</si>
  <si>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</si>
  <si>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</si>
  <si>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</si>
  <si>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</si>
  <si>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</si>
  <si>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</si>
  <si>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</si>
  <si>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</si>
  <si>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</si>
  <si>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</si>
  <si>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</si>
  <si>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</si>
  <si>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</si>
  <si>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</si>
  <si>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</si>
  <si>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</si>
  <si>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</si>
  <si>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</si>
  <si>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</si>
  <si>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</si>
  <si>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</si>
  <si>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</si>
  <si>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</si>
  <si>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</si>
  <si>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</si>
  <si>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</si>
  <si>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</si>
  <si>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</si>
  <si>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</si>
  <si>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</si>
  <si>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</si>
  <si>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</si>
  <si>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</si>
  <si>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</si>
  <si>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</si>
  <si>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</si>
  <si>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</si>
  <si>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</si>
  <si>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</si>
  <si>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</si>
  <si>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</si>
  <si>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</si>
  <si>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</si>
  <si>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</si>
  <si>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</si>
  <si>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</si>
  <si>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</si>
  <si>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</si>
  <si>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</si>
  <si>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</si>
  <si>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</si>
  <si>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</si>
  <si>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</si>
  <si>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</si>
  <si>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</si>
  <si>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</si>
  <si>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</si>
  <si>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</si>
  <si>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</si>
  <si>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</si>
  <si>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</si>
  <si>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</si>
  <si>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</si>
  <si>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</si>
  <si>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</si>
  <si>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</si>
  <si>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</si>
  <si>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</si>
  <si>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</si>
  <si>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</si>
  <si>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</si>
  <si>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</si>
  <si>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</si>
  <si>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</si>
  <si>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</si>
  <si>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</si>
  <si>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</si>
  <si>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</si>
  <si>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</si>
  <si>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</si>
  <si>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</si>
  <si>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</si>
  <si>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</si>
  <si>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</si>
  <si>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</si>
  <si>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</si>
  <si>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</si>
  <si>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</si>
  <si>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</si>
  <si>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</si>
  <si>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</si>
  <si>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</si>
  <si>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</si>
  <si>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</si>
  <si>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</si>
  <si>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</si>
  <si>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</si>
  <si>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</si>
  <si>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</si>
  <si>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</si>
  <si>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</si>
  <si>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</si>
  <si>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</si>
  <si>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</si>
  <si>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</si>
  <si>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</si>
  <si>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</si>
  <si>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</si>
  <si>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</si>
  <si>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</si>
  <si>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</si>
  <si>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</si>
  <si>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</si>
  <si>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</si>
  <si>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</si>
  <si>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</si>
  <si>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</si>
  <si>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</si>
  <si>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</si>
  <si>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</si>
  <si>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</si>
  <si>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</si>
  <si>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</si>
  <si>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</si>
  <si>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</si>
  <si>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</si>
  <si>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</si>
  <si>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</si>
  <si>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</si>
  <si>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</si>
  <si>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</si>
  <si>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</si>
  <si>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</si>
  <si>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</si>
  <si>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</si>
  <si>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</si>
  <si>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</si>
  <si>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</si>
  <si>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</si>
  <si>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</si>
  <si>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</si>
  <si>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</si>
  <si>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</si>
  <si>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</si>
  <si>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</si>
  <si>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</si>
  <si>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</si>
  <si>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</si>
  <si>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</si>
  <si>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</si>
  <si>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</si>
  <si>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</si>
  <si>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</si>
  <si>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</si>
  <si>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</si>
  <si>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</si>
  <si>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</si>
  <si>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</si>
  <si>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</si>
  <si>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</si>
  <si>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</si>
  <si>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</si>
  <si>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</si>
  <si>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</si>
  <si>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</si>
  <si>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</si>
  <si>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</si>
  <si>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</si>
  <si>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</si>
  <si>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</si>
  <si>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</si>
  <si>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</si>
  <si>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</si>
  <si>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</si>
  <si>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</si>
  <si>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</si>
  <si>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</si>
  <si>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</si>
  <si>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</si>
  <si>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</si>
  <si>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</si>
  <si>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</si>
  <si>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</si>
  <si>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</si>
  <si>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</si>
  <si>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</si>
  <si>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</si>
  <si>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</si>
  <si>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</si>
  <si>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</si>
  <si>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</si>
  <si>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</si>
  <si>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</si>
  <si>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</si>
  <si>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</si>
  <si>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</si>
  <si>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</si>
  <si>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</si>
  <si>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</si>
  <si>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</si>
  <si>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</si>
  <si>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</si>
  <si>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</si>
  <si>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</si>
  <si>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</si>
  <si>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</si>
  <si>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</si>
  <si>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</si>
  <si>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</si>
  <si>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</si>
  <si>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</si>
  <si>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</si>
  <si>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</si>
  <si>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</si>
  <si>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</si>
  <si>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</si>
  <si>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</si>
  <si>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</si>
  <si>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</si>
  <si>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</si>
  <si>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</si>
  <si>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</si>
  <si>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</si>
  <si>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</si>
  <si>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</si>
  <si>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</si>
  <si>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</si>
  <si>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</si>
  <si>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</si>
  <si>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</si>
  <si>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</si>
  <si>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</si>
  <si>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</si>
  <si>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</si>
  <si>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</si>
  <si>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</si>
  <si>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</si>
  <si>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</si>
  <si>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</si>
  <si>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</si>
  <si>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</si>
  <si>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</si>
  <si>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</si>
  <si>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</si>
  <si>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</si>
  <si>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</si>
  <si>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</si>
  <si>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</si>
  <si>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</si>
  <si>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</si>
  <si>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</si>
  <si>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</si>
  <si>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</si>
  <si>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</si>
  <si>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</si>
  <si>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</si>
  <si>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</si>
  <si>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</si>
  <si>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</si>
  <si>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</si>
  <si>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</si>
  <si>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</si>
  <si>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</si>
  <si>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</si>
  <si>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</si>
  <si>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</si>
  <si>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</si>
  <si>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</si>
  <si>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</si>
  <si>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</si>
  <si>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</si>
  <si>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</si>
  <si>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</si>
  <si>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</si>
  <si>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</si>
  <si>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</si>
  <si>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</si>
  <si>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</si>
  <si>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</si>
  <si>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</si>
  <si>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</si>
  <si>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</si>
  <si>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</si>
  <si>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</si>
  <si>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</si>
  <si>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</si>
  <si>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</si>
  <si>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</si>
  <si>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</si>
  <si>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</si>
  <si>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</si>
  <si>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</si>
  <si>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</si>
  <si>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</si>
  <si>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</si>
  <si>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</si>
  <si>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</si>
  <si>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</si>
  <si>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</si>
  <si>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</si>
  <si>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</si>
  <si>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</si>
  <si>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</si>
  <si>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</si>
  <si>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</si>
  <si>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</si>
  <si>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</si>
  <si>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</si>
  <si>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</si>
  <si>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</si>
  <si>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</si>
  <si>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</si>
  <si>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</si>
  <si>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</si>
  <si>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</si>
  <si>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</si>
  <si>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</si>
  <si>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</si>
  <si>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</si>
  <si>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</si>
  <si>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</si>
  <si>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</si>
  <si>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</si>
  <si>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</si>
  <si>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</si>
  <si>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</si>
  <si>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</si>
  <si>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</si>
  <si>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</si>
  <si>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</si>
  <si>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</si>
  <si>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</si>
  <si>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</si>
  <si>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</si>
  <si>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</si>
  <si>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</si>
  <si>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</si>
  <si>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</si>
  <si>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</si>
  <si>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</si>
  <si>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</si>
  <si>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</si>
  <si>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</si>
  <si>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</si>
  <si>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</si>
  <si>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</si>
  <si>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</si>
  <si>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</si>
  <si>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</si>
  <si>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</si>
  <si>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</si>
  <si>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</si>
  <si>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</si>
  <si>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</si>
  <si>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</si>
  <si>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</si>
  <si>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</si>
  <si>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</si>
  <si>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</si>
  <si>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</si>
  <si>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</si>
  <si>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</si>
  <si>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</si>
  <si>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</si>
  <si>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</si>
  <si>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</si>
  <si>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</si>
  <si>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</si>
  <si>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</si>
  <si>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</si>
  <si>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</si>
  <si>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</si>
  <si>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</si>
  <si>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</si>
  <si>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</si>
  <si>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</si>
  <si>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</si>
  <si>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</si>
  <si>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</si>
  <si>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</si>
  <si>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</si>
  <si>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</si>
  <si>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</si>
  <si>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</si>
  <si>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</si>
  <si>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</si>
  <si>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</si>
  <si>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</si>
  <si>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</si>
  <si>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</si>
  <si>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</si>
  <si>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</si>
  <si>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</si>
  <si>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</si>
  <si>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</si>
  <si>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</si>
  <si>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</si>
  <si>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</si>
  <si>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</si>
  <si>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</si>
  <si>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</si>
  <si>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</si>
  <si>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</si>
  <si>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</si>
  <si>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</si>
  <si>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</si>
  <si>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</si>
  <si>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</si>
  <si>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</si>
  <si>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</si>
  <si>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</si>
  <si>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</si>
  <si>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</si>
  <si>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</si>
  <si>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</si>
  <si>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</si>
  <si>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</si>
  <si>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</si>
  <si>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</si>
  <si>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</si>
  <si>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</si>
  <si>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</si>
  <si>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</si>
  <si>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</si>
  <si>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</si>
  <si>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</si>
  <si>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</si>
  <si>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</si>
  <si>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</si>
  <si>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</si>
  <si>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</si>
  <si>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</si>
  <si>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</si>
  <si>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</si>
  <si>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</si>
  <si>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</si>
  <si>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</si>
  <si>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</si>
  <si>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</si>
  <si>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</si>
  <si>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</si>
  <si>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</si>
  <si>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</si>
  <si>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</si>
  <si>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</si>
  <si>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</si>
  <si>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</si>
  <si>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</si>
  <si>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</si>
  <si>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</si>
  <si>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</si>
  <si>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</si>
  <si>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</si>
  <si>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</si>
  <si>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</si>
  <si>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</si>
  <si>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</si>
  <si>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</si>
  <si>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</si>
  <si>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</si>
  <si>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</si>
  <si>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</si>
  <si>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</si>
  <si>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</si>
  <si>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</si>
  <si>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</si>
  <si>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</si>
  <si>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</si>
  <si>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</si>
  <si>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</si>
  <si>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</si>
  <si>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</si>
  <si>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</si>
  <si>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</si>
  <si>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</si>
  <si>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</si>
  <si>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</si>
  <si>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</si>
  <si>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</si>
  <si>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</si>
  <si>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</si>
  <si>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</si>
  <si>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</si>
  <si>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</si>
  <si>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</si>
  <si>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</si>
  <si>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</si>
  <si>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</si>
  <si>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</si>
  <si>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</si>
  <si>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</si>
  <si>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</si>
  <si>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</si>
  <si>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</si>
  <si>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</si>
  <si>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</si>
  <si>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</si>
  <si>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</si>
  <si>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</si>
  <si>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</si>
  <si>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</si>
  <si>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</si>
  <si>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</si>
  <si>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</si>
  <si>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</si>
  <si>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</si>
  <si>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</si>
  <si>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</si>
  <si>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</si>
  <si>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</si>
  <si>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</si>
  <si>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</si>
  <si>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</si>
  <si>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</si>
  <si>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</si>
  <si>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</si>
  <si>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</si>
  <si>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</si>
  <si>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</si>
  <si>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</si>
  <si>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</si>
  <si>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</si>
  <si>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</si>
  <si>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</si>
  <si>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</si>
  <si>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</si>
  <si>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</si>
  <si>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</si>
  <si>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</si>
  <si>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</si>
  <si>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</si>
  <si>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</si>
  <si>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</si>
  <si>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</si>
  <si>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</si>
  <si>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</si>
  <si>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</si>
  <si>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</si>
  <si>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</si>
  <si>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</si>
  <si>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</si>
  <si>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</si>
  <si>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</si>
  <si>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</si>
  <si>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</si>
  <si>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</si>
  <si>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</si>
  <si>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</si>
  <si>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</si>
  <si>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</si>
  <si>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</si>
  <si>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</si>
  <si>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</si>
  <si>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</si>
  <si>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</si>
  <si>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</si>
  <si>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</si>
  <si>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</si>
  <si>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</si>
  <si>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</si>
  <si>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</si>
  <si>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</si>
  <si>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</si>
  <si>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</si>
  <si>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</si>
  <si>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</si>
  <si>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</si>
  <si>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</si>
  <si>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</si>
  <si>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</si>
  <si>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</si>
  <si>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</si>
  <si>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</si>
  <si>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</si>
  <si>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</si>
  <si>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</si>
  <si>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</si>
  <si>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</si>
  <si>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</si>
  <si>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</si>
  <si>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</si>
  <si>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</si>
  <si>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</si>
  <si>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</si>
  <si>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</si>
  <si>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</si>
  <si>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</si>
  <si>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</si>
  <si>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</si>
  <si>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</si>
  <si>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</si>
  <si>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</si>
  <si>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</si>
  <si>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</si>
  <si>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</si>
  <si>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</si>
  <si>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</si>
  <si>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</si>
  <si>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</si>
  <si>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</si>
  <si>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</si>
  <si>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</si>
  <si>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</si>
  <si>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</si>
  <si>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</si>
  <si>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</si>
  <si>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</si>
  <si>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</si>
  <si>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</si>
  <si>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</si>
  <si>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</si>
  <si>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</si>
  <si>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</si>
  <si>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</si>
  <si>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</si>
  <si>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</si>
  <si>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</si>
  <si>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</si>
  <si>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</si>
  <si>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</si>
  <si>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</si>
  <si>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</si>
  <si>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</si>
  <si>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</si>
  <si>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</si>
  <si>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</si>
  <si>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</si>
  <si>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</si>
  <si>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</si>
  <si>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</si>
  <si>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</si>
  <si>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</si>
  <si>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</si>
  <si>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</si>
  <si>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</si>
  <si>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</si>
  <si>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</si>
  <si>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</si>
  <si>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</si>
  <si>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</si>
  <si>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</si>
  <si>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</si>
  <si>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</si>
  <si>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</si>
  <si>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</si>
  <si>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</si>
  <si>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</si>
  <si>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</si>
  <si>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</si>
  <si>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</si>
  <si>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</si>
  <si>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</si>
  <si>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</si>
  <si>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</si>
  <si>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</si>
  <si>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</si>
  <si>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</si>
  <si>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</si>
  <si>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</si>
  <si>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</si>
  <si>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</si>
  <si>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</si>
  <si>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</si>
  <si>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</si>
  <si>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</si>
  <si>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</si>
  <si>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</si>
  <si>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</si>
  <si>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</si>
  <si>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</si>
  <si>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</si>
  <si>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</si>
  <si>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</si>
  <si>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</si>
  <si>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</si>
  <si>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</si>
  <si>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</si>
  <si>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</si>
  <si>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</si>
  <si>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</si>
  <si>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</si>
  <si>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</si>
  <si>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</si>
  <si>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</si>
  <si>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</si>
  <si>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</si>
  <si>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</si>
  <si>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</si>
  <si>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</si>
  <si>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</si>
  <si>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</si>
  <si>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</si>
  <si>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</si>
  <si>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</si>
  <si>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</si>
  <si>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</si>
  <si>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</si>
  <si>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</si>
  <si>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</si>
  <si>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</si>
  <si>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</si>
  <si>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</si>
  <si>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</si>
  <si>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</si>
  <si>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</si>
  <si>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</si>
  <si>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</si>
  <si>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</si>
  <si>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</si>
  <si>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</si>
  <si>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</si>
  <si>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</si>
  <si>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</si>
  <si>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</si>
  <si>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</si>
  <si>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</si>
  <si>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</si>
  <si>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</si>
  <si>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</si>
  <si>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</si>
  <si>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</si>
  <si>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</si>
  <si>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</si>
  <si>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</si>
  <si>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</si>
  <si>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</si>
  <si>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</si>
  <si>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</si>
  <si>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</si>
  <si>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</si>
  <si>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</si>
  <si>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</si>
  <si>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</si>
  <si>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</si>
  <si>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</si>
  <si>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</si>
  <si>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</si>
  <si>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</si>
  <si>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</si>
  <si>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</si>
  <si>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</si>
  <si>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</si>
  <si>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</si>
  <si>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</si>
  <si>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</si>
  <si>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</si>
  <si>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</si>
  <si>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</si>
  <si>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</si>
  <si>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</si>
  <si>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</si>
  <si>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</si>
  <si>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</si>
  <si>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</si>
  <si>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</si>
  <si>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</si>
  <si>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</si>
  <si>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</si>
  <si>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</si>
  <si>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</si>
  <si>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</si>
  <si>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</si>
  <si>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</si>
  <si>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</si>
  <si>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</si>
  <si>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</si>
  <si>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</si>
  <si>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</si>
  <si>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</si>
  <si>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</si>
  <si>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</si>
  <si>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</si>
  <si>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</si>
  <si>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</si>
  <si>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</si>
  <si>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</si>
  <si>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</si>
  <si>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</si>
  <si>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</si>
  <si>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</si>
  <si>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</si>
  <si>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</si>
  <si>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</si>
  <si>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</si>
  <si>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</si>
  <si>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</si>
  <si>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</si>
  <si>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</si>
  <si>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</si>
  <si>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</si>
  <si>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</si>
  <si>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</si>
  <si>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</si>
  <si>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</si>
  <si>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</si>
  <si>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</si>
  <si>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</si>
  <si>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</si>
  <si>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</si>
  <si>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</si>
  <si>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</si>
  <si>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</si>
  <si>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</si>
  <si>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</si>
  <si>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</si>
  <si>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</si>
  <si>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</si>
  <si>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</si>
  <si>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</si>
  <si>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</si>
  <si>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</si>
  <si>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</si>
  <si>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</si>
  <si>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</si>
  <si>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</si>
  <si>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</si>
  <si>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</si>
  <si>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</si>
  <si>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</si>
  <si>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</si>
  <si>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</si>
  <si>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</si>
  <si>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</si>
  <si>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</si>
  <si>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</si>
  <si>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</si>
  <si>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</si>
  <si>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</si>
  <si>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</si>
  <si>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</si>
  <si>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</si>
  <si>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</si>
  <si>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</si>
  <si>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</si>
  <si>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</si>
  <si>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</si>
  <si>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</si>
  <si>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</si>
  <si>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</si>
  <si>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</si>
  <si>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</si>
  <si>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</si>
  <si>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</si>
  <si>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</si>
  <si>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</si>
  <si>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</si>
  <si>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</si>
  <si>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</si>
  <si>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</si>
  <si>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</si>
  <si>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</si>
  <si>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</si>
  <si>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</si>
  <si>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</si>
  <si>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</si>
  <si>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</si>
  <si>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</si>
  <si>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</si>
  <si>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</si>
  <si>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</si>
  <si>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</si>
  <si>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</si>
  <si>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</si>
  <si>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</si>
  <si>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</si>
  <si>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</si>
  <si>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</si>
  <si>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</si>
  <si>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</si>
  <si>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</si>
  <si>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</si>
  <si>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</si>
  <si>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</si>
  <si>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</si>
  <si>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</si>
  <si>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</si>
  <si>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</si>
  <si>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</si>
  <si>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</si>
  <si>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</si>
  <si>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</si>
  <si>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</si>
  <si>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</si>
  <si>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</si>
  <si>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</si>
  <si>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</si>
  <si>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</si>
  <si>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</si>
  <si>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</si>
  <si>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</si>
  <si>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</si>
  <si>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</si>
  <si>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</si>
  <si>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</si>
  <si>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</si>
  <si>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</si>
  <si>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</si>
  <si>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</si>
  <si>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</si>
  <si>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</si>
  <si>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</si>
  <si>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</si>
  <si>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</si>
  <si>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</si>
  <si>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</si>
  <si>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</si>
  <si>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</si>
  <si>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</si>
  <si>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</si>
  <si>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</si>
  <si>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</si>
  <si>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</si>
  <si>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</si>
  <si>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</si>
  <si>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</si>
  <si>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</si>
  <si>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</si>
  <si>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</si>
  <si>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</si>
  <si>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</si>
  <si>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</si>
  <si>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</si>
  <si>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</si>
  <si>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</si>
  <si>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</si>
  <si>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</si>
  <si>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</si>
  <si>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</si>
  <si>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</si>
  <si>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</si>
  <si>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</si>
  <si>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</si>
  <si>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</si>
  <si>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</si>
  <si>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</si>
  <si>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</si>
  <si>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</si>
  <si>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</si>
  <si>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</si>
  <si>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</si>
  <si>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</si>
  <si>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</si>
  <si>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</si>
  <si>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</si>
  <si>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</si>
  <si>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</si>
  <si>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</si>
  <si>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</si>
  <si>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</si>
  <si>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</si>
  <si>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</si>
  <si>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</si>
  <si>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</si>
  <si>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</si>
  <si>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</si>
  <si>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</si>
  <si>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</si>
  <si>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</si>
  <si>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</si>
  <si>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</si>
  <si>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</si>
  <si>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</si>
  <si>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</si>
  <si>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</si>
  <si>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</si>
  <si>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</si>
  <si>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</si>
  <si>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</si>
  <si>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</si>
  <si>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</si>
  <si>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</si>
  <si>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</si>
  <si>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</si>
  <si>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</si>
  <si>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</si>
  <si>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</si>
  <si>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</si>
  <si>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</si>
  <si>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</si>
  <si>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</si>
  <si>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</si>
  <si>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</si>
  <si>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</si>
  <si>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</si>
  <si>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</si>
  <si>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</si>
  <si>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</si>
  <si>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</si>
  <si>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</si>
  <si>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</si>
  <si>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</si>
  <si>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</si>
  <si>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</si>
  <si>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</si>
  <si>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</si>
  <si>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</si>
  <si>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</si>
  <si>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</si>
  <si>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</si>
  <si>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</si>
  <si>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</si>
  <si>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</si>
  <si>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</si>
  <si>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</si>
  <si>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</si>
  <si>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</si>
  <si>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</si>
  <si>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</si>
  <si>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</si>
  <si>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</si>
  <si>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</si>
  <si>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</si>
  <si>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</si>
  <si>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</si>
  <si>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</si>
  <si>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</si>
  <si>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</si>
  <si>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</si>
  <si>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</si>
  <si>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</si>
  <si>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</si>
  <si>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</si>
  <si>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</si>
  <si>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</si>
  <si>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</si>
  <si>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</si>
  <si>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</si>
  <si>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</si>
  <si>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</si>
  <si>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</si>
  <si>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</si>
  <si>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</si>
  <si>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</si>
  <si>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</si>
  <si>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</si>
  <si>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</si>
  <si>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</si>
  <si>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</si>
  <si>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</si>
  <si>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</si>
  <si>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</si>
  <si>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</si>
  <si>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</si>
  <si>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</si>
  <si>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</si>
  <si>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</si>
  <si>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</si>
  <si>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</si>
  <si>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</si>
  <si>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</si>
  <si>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</si>
  <si>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</si>
  <si>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</si>
  <si>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</si>
  <si>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</si>
  <si>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</si>
  <si>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</si>
  <si>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</si>
  <si>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</si>
  <si>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</si>
  <si>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</si>
  <si>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</si>
  <si>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</si>
  <si>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</si>
  <si>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</si>
  <si>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</si>
  <si>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</si>
  <si>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</si>
  <si>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</si>
  <si>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</si>
  <si>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</si>
  <si>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</si>
  <si>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</si>
  <si>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</si>
  <si>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</si>
  <si>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</si>
  <si>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</si>
  <si>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</si>
  <si>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</si>
  <si>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</si>
  <si>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</si>
  <si>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</si>
  <si>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</si>
  <si>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</si>
  <si>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</si>
  <si>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</si>
  <si>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</si>
  <si>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</si>
  <si>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</si>
  <si>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</si>
  <si>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</si>
  <si>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</si>
  <si>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</si>
  <si>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</si>
  <si>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</si>
  <si>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</si>
  <si>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</si>
  <si>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</si>
  <si>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</si>
  <si>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</si>
  <si>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</si>
  <si>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</si>
  <si>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</si>
  <si>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</si>
  <si>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</si>
  <si>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</si>
  <si>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</si>
  <si>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</si>
  <si>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</si>
  <si>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</si>
  <si>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</si>
  <si>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</si>
  <si>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</si>
  <si>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</si>
  <si>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</si>
  <si>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</si>
  <si>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</si>
  <si>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</si>
  <si>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</si>
  <si>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</si>
  <si>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</si>
  <si>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</si>
  <si>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</si>
  <si>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</si>
  <si>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</si>
  <si>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</si>
  <si>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</si>
  <si>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</si>
  <si>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</si>
  <si>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</si>
  <si>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</si>
  <si>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</si>
  <si>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</si>
  <si>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</si>
  <si>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</si>
  <si>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</si>
  <si>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</si>
  <si>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</si>
  <si>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</si>
  <si>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</si>
  <si>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</si>
  <si>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</si>
  <si>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</si>
  <si>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</si>
  <si>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</si>
  <si>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</si>
  <si>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</si>
  <si>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</si>
  <si>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</si>
  <si>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</si>
  <si>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</si>
  <si>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</si>
  <si>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</si>
  <si>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</si>
  <si>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</si>
  <si>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</si>
  <si>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</si>
  <si>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</si>
  <si>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</si>
  <si>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</si>
  <si>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</si>
  <si>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</si>
  <si>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</si>
  <si>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</si>
  <si>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</si>
  <si>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</si>
  <si>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</si>
  <si>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</si>
  <si>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</si>
  <si>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</si>
  <si>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</si>
  <si>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</si>
  <si>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</si>
  <si>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</si>
  <si>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</si>
  <si>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</si>
  <si>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</si>
  <si>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</si>
  <si>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</si>
  <si>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</si>
  <si>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</si>
  <si>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</si>
  <si>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</si>
  <si>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</si>
  <si>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</si>
  <si>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</si>
  <si>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</si>
  <si>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</si>
  <si>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</si>
  <si>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</si>
  <si>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</si>
  <si>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</si>
  <si>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</si>
  <si>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</si>
  <si>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</si>
  <si>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</si>
  <si>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</si>
  <si>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</si>
  <si>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</si>
  <si>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</si>
  <si>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</si>
  <si>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</si>
  <si>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</si>
  <si>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</si>
  <si>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</si>
  <si>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</si>
  <si>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</si>
  <si>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</si>
  <si>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</si>
  <si>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</si>
  <si>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</si>
  <si>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</si>
  <si>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</si>
  <si>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</si>
  <si>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</si>
  <si>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</si>
  <si>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</si>
  <si>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</si>
  <si>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</si>
  <si>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</si>
  <si>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</si>
  <si>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</si>
  <si>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</si>
  <si>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</si>
  <si>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</si>
  <si>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</si>
  <si>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</si>
  <si>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</si>
  <si>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</si>
  <si>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</si>
  <si>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</si>
  <si>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</si>
  <si>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</si>
  <si>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</si>
  <si>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</si>
  <si>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</si>
  <si>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</si>
  <si>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</si>
  <si>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</si>
  <si>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</si>
  <si>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</si>
  <si>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</si>
  <si>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</si>
  <si>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</si>
  <si>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</si>
  <si>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</si>
  <si>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</si>
  <si>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</si>
  <si>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</si>
  <si>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</si>
  <si>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</si>
  <si>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</si>
  <si>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</si>
  <si>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</si>
  <si>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</si>
  <si>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</si>
  <si>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</si>
  <si>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</si>
  <si>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</si>
  <si>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</si>
  <si>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</si>
  <si>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</si>
  <si>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</si>
  <si>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</si>
  <si>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</si>
  <si>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</si>
  <si>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</si>
  <si>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</si>
  <si>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</si>
  <si>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</si>
  <si>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</si>
  <si>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</si>
  <si>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</si>
  <si>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</si>
  <si>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</si>
  <si>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</si>
  <si>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</si>
  <si>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</si>
  <si>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</si>
  <si>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</si>
  <si>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</si>
  <si>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</si>
  <si>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</si>
  <si>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</si>
  <si>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</si>
  <si>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</si>
  <si>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</si>
  <si>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</si>
  <si>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</si>
  <si>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</si>
  <si>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</si>
  <si>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</si>
  <si>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</si>
  <si>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</si>
  <si>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</si>
  <si>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</si>
  <si>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</si>
  <si>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</si>
  <si>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</si>
  <si>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</si>
  <si>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</si>
  <si>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</si>
  <si>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</si>
  <si>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</si>
  <si>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</si>
  <si>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</si>
  <si>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</si>
  <si>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</si>
  <si>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</si>
  <si>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</si>
  <si>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</si>
  <si>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</si>
  <si>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</si>
  <si>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</si>
  <si>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</si>
  <si>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</si>
  <si>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</si>
  <si>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</si>
  <si>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</si>
  <si>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</si>
  <si>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</si>
  <si>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</si>
  <si>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</si>
  <si>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</si>
  <si>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</si>
  <si>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</si>
  <si>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</si>
  <si>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</si>
  <si>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</si>
  <si>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</si>
  <si>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</si>
  <si>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</si>
  <si>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</si>
  <si>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</si>
  <si>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</si>
  <si>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</si>
  <si>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</si>
  <si>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</si>
  <si>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</si>
  <si>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</si>
  <si>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</si>
  <si>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</si>
  <si>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</si>
  <si>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</si>
  <si>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</si>
  <si>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</si>
  <si>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</si>
  <si>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</si>
  <si>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</si>
  <si>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</si>
  <si>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</si>
  <si>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</si>
  <si>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</si>
  <si>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</si>
  <si>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</si>
  <si>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</si>
  <si>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</si>
  <si>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</si>
  <si>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</si>
  <si>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</si>
  <si>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</si>
  <si>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</si>
  <si>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</si>
  <si>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</si>
  <si>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</si>
  <si>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</si>
  <si>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</si>
  <si>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</si>
  <si>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</si>
  <si>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</si>
  <si>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</si>
  <si>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</si>
  <si>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</si>
  <si>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</si>
  <si>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</si>
  <si>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</si>
  <si>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</si>
  <si>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</si>
  <si>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</si>
  <si>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</si>
  <si>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</si>
  <si>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</si>
  <si>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</si>
  <si>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</si>
  <si>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</si>
  <si>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</si>
  <si>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</si>
  <si>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</si>
  <si>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</si>
  <si>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</si>
  <si>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</si>
  <si>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</si>
  <si>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</si>
  <si>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</si>
  <si>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</si>
  <si>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</si>
  <si>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</si>
  <si>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</si>
  <si>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</si>
  <si>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</si>
  <si>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</si>
  <si>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</si>
  <si>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</si>
  <si>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</si>
  <si>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</si>
  <si>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</si>
  <si>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</si>
  <si>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</si>
  <si>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</si>
  <si>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</si>
  <si>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</si>
  <si>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</si>
  <si>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</si>
  <si>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</si>
  <si>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</si>
  <si>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</si>
  <si>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</si>
  <si>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</si>
  <si>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</si>
  <si>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</si>
  <si>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</si>
  <si>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</si>
  <si>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</si>
  <si>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</si>
  <si>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</si>
  <si>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</si>
  <si>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</si>
  <si>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</si>
  <si>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</si>
  <si>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</si>
  <si>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</si>
  <si>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</si>
  <si>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</si>
  <si>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</si>
  <si>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</si>
  <si>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</si>
  <si>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</si>
  <si>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</si>
  <si>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</si>
  <si>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</si>
  <si>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</si>
  <si>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</si>
  <si>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</si>
  <si>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</si>
  <si>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</si>
  <si>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</si>
  <si>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</si>
  <si>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</si>
  <si>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</si>
  <si>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</si>
  <si>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</si>
  <si>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</si>
  <si>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</si>
  <si>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</si>
  <si>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</si>
  <si>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</si>
  <si>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</si>
  <si>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</si>
  <si>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</si>
  <si>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</si>
  <si>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</si>
  <si>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</si>
  <si>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</si>
  <si>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</si>
  <si>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</si>
  <si>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</si>
  <si>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</si>
  <si>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</si>
  <si>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</si>
  <si>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</si>
  <si>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</si>
  <si>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</si>
  <si>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</si>
  <si>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</si>
  <si>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</si>
  <si>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</si>
  <si>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</si>
  <si>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</si>
  <si>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</si>
  <si>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</si>
  <si>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</si>
  <si>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</si>
  <si>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</si>
  <si>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</si>
  <si>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</si>
  <si>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</si>
  <si>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</si>
  <si>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</si>
  <si>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</si>
  <si>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</si>
  <si>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</si>
  <si>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</si>
  <si>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</si>
  <si>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</si>
  <si>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</si>
  <si>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</si>
  <si>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</si>
  <si>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</si>
  <si>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</si>
  <si>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</si>
  <si>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</si>
  <si>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</si>
  <si>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</si>
  <si>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</si>
  <si>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</si>
  <si>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</si>
  <si>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</si>
  <si>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</si>
  <si>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</si>
  <si>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</si>
  <si>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</si>
  <si>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</si>
  <si>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</si>
  <si>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</si>
  <si>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</si>
  <si>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</si>
  <si>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</si>
  <si>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</si>
  <si>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</si>
  <si>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</si>
  <si>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</si>
  <si>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</si>
  <si>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</si>
  <si>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</si>
  <si>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</si>
  <si>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</si>
  <si>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</si>
  <si>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</si>
  <si>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</si>
  <si>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</si>
  <si>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</si>
  <si>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</si>
  <si>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</si>
  <si>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</si>
  <si>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</si>
  <si>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</si>
  <si>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</si>
  <si>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</si>
  <si>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</si>
  <si>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</si>
  <si>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</si>
  <si>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</si>
  <si>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</si>
  <si>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</si>
  <si>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</si>
  <si>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</si>
  <si>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</si>
  <si>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</si>
  <si>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</si>
  <si>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</si>
  <si>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</si>
  <si>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</si>
  <si>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</si>
  <si>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</si>
  <si>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</si>
  <si>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</si>
  <si>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</si>
  <si>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</si>
  <si>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</si>
  <si>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</si>
  <si>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</si>
  <si>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</si>
  <si>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</si>
  <si>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</si>
  <si>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</si>
  <si>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</si>
  <si>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</si>
  <si>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</si>
  <si>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</si>
  <si>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</si>
  <si>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</si>
  <si>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</si>
  <si>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</si>
  <si>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</si>
  <si>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</si>
  <si>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</si>
  <si>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</si>
  <si>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</si>
  <si>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</si>
  <si>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</si>
  <si>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</si>
  <si>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</si>
  <si>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</si>
  <si>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</si>
  <si>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</si>
  <si>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</si>
  <si>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</si>
  <si>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</si>
  <si>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</si>
  <si>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</si>
  <si>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</si>
  <si>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</si>
  <si>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</si>
  <si>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</si>
  <si>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</si>
  <si>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</si>
  <si>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</si>
  <si>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</si>
  <si>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</si>
  <si>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</si>
  <si>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</si>
  <si>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</si>
  <si>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</si>
  <si>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</si>
  <si>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</si>
  <si>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</si>
  <si>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</si>
  <si>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</si>
  <si>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</si>
  <si>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</si>
  <si>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</si>
  <si>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</si>
  <si>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</si>
  <si>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</si>
  <si>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</si>
  <si>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</si>
  <si>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</si>
  <si>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</si>
  <si>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</si>
  <si>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</si>
  <si>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</si>
  <si>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</si>
  <si>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</si>
  <si>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</si>
  <si>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</si>
  <si>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</si>
  <si>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</si>
  <si>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</si>
  <si>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</si>
  <si>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</si>
  <si>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</si>
  <si>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</si>
  <si>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</si>
  <si>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</si>
  <si>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</si>
  <si>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</si>
  <si>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</si>
  <si>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</si>
  <si>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</si>
  <si>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</si>
  <si>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</si>
  <si>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</si>
  <si>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</si>
  <si>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</si>
  <si>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</si>
  <si>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</si>
  <si>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</si>
  <si>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</si>
  <si>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</si>
  <si>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</si>
  <si>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</si>
  <si>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</si>
  <si>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</si>
  <si>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</si>
  <si>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</si>
  <si>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</si>
  <si>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</si>
  <si>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</si>
  <si>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</si>
  <si>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</si>
  <si>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</si>
  <si>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</si>
  <si>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</si>
  <si>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</si>
  <si>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</si>
  <si>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</si>
  <si>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</si>
  <si>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</si>
  <si>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</si>
  <si>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</si>
  <si>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</si>
  <si>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</si>
  <si>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</si>
  <si>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</si>
  <si>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</si>
  <si>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</si>
  <si>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</si>
  <si>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</si>
  <si>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</si>
  <si>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</si>
  <si>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</si>
  <si>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</si>
  <si>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</si>
  <si>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</si>
  <si>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</si>
  <si>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</si>
  <si>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</si>
  <si>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</si>
  <si>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</si>
  <si>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</si>
  <si>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</si>
  <si>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</si>
  <si>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</si>
  <si>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</si>
  <si>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</si>
  <si>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</si>
  <si>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</si>
  <si>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</si>
  <si>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</si>
  <si>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</si>
  <si>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</si>
  <si>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</si>
  <si>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</si>
  <si>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</si>
  <si>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</si>
  <si>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</si>
  <si>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</si>
  <si>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</si>
  <si>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</si>
  <si>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</si>
  <si>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</si>
  <si>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</si>
  <si>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</si>
  <si>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</si>
  <si>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</si>
  <si>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</si>
  <si>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</si>
  <si>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</si>
  <si>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</si>
  <si>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</si>
  <si>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</si>
  <si>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</si>
  <si>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</si>
  <si>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</si>
  <si>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</si>
  <si>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</si>
  <si>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</si>
  <si>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</si>
  <si>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</si>
  <si>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</si>
  <si>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</si>
  <si>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</si>
  <si>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</si>
  <si>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</si>
  <si>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</si>
  <si>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</si>
  <si>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</si>
  <si>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</si>
  <si>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</si>
  <si>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</si>
  <si>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</si>
  <si>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</si>
  <si>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</si>
  <si>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</si>
  <si>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</si>
  <si>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</si>
  <si>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</si>
  <si>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</si>
  <si>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</si>
  <si>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</si>
  <si>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</si>
  <si>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</si>
  <si>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</si>
  <si>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</si>
  <si>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</si>
  <si>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</si>
  <si>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</si>
  <si>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</si>
  <si>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</si>
  <si>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</si>
  <si>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</si>
  <si>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</si>
  <si>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</si>
  <si>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</si>
  <si>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</si>
  <si>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</si>
  <si>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</si>
  <si>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</si>
  <si>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</si>
  <si>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</si>
  <si>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</si>
  <si>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</si>
  <si>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</si>
  <si>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</si>
  <si>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</si>
  <si>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</si>
  <si>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</si>
  <si>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</si>
  <si>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</si>
  <si>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</si>
  <si>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</si>
  <si>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</si>
  <si>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</si>
  <si>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</si>
  <si>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</si>
  <si>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</si>
  <si>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</si>
  <si>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</si>
  <si>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</si>
  <si>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</si>
  <si>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</si>
  <si>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</si>
  <si>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</si>
  <si>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</si>
  <si>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</si>
  <si>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</si>
  <si>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</si>
  <si>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</si>
  <si>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</si>
  <si>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</si>
  <si>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</si>
  <si>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</si>
  <si>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</si>
  <si>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</si>
  <si>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</si>
  <si>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</si>
  <si>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</si>
  <si>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</si>
  <si>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</si>
  <si>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</si>
  <si>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</si>
  <si>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</si>
  <si>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</si>
  <si>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</si>
  <si>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</si>
  <si>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</si>
  <si>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</si>
  <si>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</si>
  <si>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</si>
  <si>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</si>
  <si>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</si>
  <si>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</si>
  <si>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</si>
  <si>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</si>
  <si>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</si>
  <si>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</si>
  <si>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</si>
  <si>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</si>
  <si>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</si>
  <si>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</si>
  <si>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</si>
  <si>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</si>
  <si>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</si>
  <si>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</si>
  <si>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</si>
  <si>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</si>
  <si>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</si>
  <si>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</si>
  <si>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</si>
  <si>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</si>
  <si>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</si>
  <si>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</si>
  <si>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</si>
  <si>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</si>
  <si>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</si>
  <si>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</si>
  <si>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</si>
  <si>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</si>
  <si>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</si>
  <si>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</si>
  <si>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</si>
  <si>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</si>
  <si>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</si>
  <si>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</si>
  <si>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</si>
  <si>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</si>
  <si>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</si>
  <si>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</si>
  <si>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</si>
  <si>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</si>
  <si>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</si>
  <si>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</si>
  <si>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</si>
  <si>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</si>
  <si>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</si>
  <si>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</si>
  <si>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</si>
  <si>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</si>
  <si>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</si>
  <si>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</si>
  <si>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</si>
  <si>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</si>
  <si>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</si>
  <si>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</si>
  <si>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</si>
  <si>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</si>
  <si>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</si>
  <si>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</si>
  <si>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</si>
  <si>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</si>
  <si>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</si>
  <si>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</si>
  <si>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</si>
  <si>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</si>
  <si>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</si>
  <si>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</si>
  <si>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</si>
  <si>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</si>
  <si>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</si>
  <si>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</si>
  <si>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</si>
  <si>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</si>
  <si>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</si>
  <si>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</si>
  <si>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</si>
  <si>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</si>
  <si>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</si>
  <si>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</si>
  <si>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</si>
  <si>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</si>
  <si>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</si>
  <si>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</si>
  <si>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</si>
  <si>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</si>
  <si>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</si>
  <si>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</si>
  <si>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</si>
  <si>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</si>
  <si>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</si>
  <si>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</si>
  <si>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</si>
  <si>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</si>
  <si>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</si>
  <si>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</si>
  <si>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</si>
  <si>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</si>
  <si>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</si>
  <si>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</si>
  <si>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</si>
  <si>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</si>
  <si>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</si>
  <si>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</si>
  <si>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</si>
  <si>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</si>
  <si>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</si>
  <si>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</si>
  <si>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</si>
  <si>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</si>
  <si>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</si>
  <si>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</si>
  <si>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</si>
  <si>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</si>
  <si>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</si>
  <si>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</si>
  <si>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</si>
  <si>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</si>
  <si>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</si>
  <si>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</si>
  <si>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</si>
  <si>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</si>
  <si>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</si>
  <si>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</si>
  <si>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</si>
  <si>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</si>
  <si>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</si>
  <si>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</si>
  <si>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</si>
  <si>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</si>
  <si>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</si>
  <si>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</si>
  <si>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</si>
  <si>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</si>
  <si>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</si>
  <si>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</si>
  <si>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</si>
  <si>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</si>
  <si>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</si>
  <si>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</si>
  <si>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</si>
  <si>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</si>
  <si>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</si>
  <si>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</si>
  <si>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</si>
  <si>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</si>
  <si>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</si>
  <si>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</si>
  <si>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</si>
  <si>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</si>
  <si>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</si>
  <si>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</si>
  <si>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</si>
  <si>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</si>
  <si>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</si>
  <si>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</si>
  <si>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</si>
  <si>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</si>
  <si>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</si>
  <si>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</si>
  <si>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</si>
  <si>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</si>
  <si>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</si>
  <si>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</si>
  <si>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</si>
  <si>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</si>
  <si>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</si>
  <si>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</si>
  <si>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</si>
  <si>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</si>
  <si>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</si>
  <si>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</si>
  <si>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</si>
  <si>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</si>
  <si>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</si>
  <si>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</si>
  <si>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</si>
  <si>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</si>
  <si>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</si>
  <si>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</si>
  <si>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</si>
  <si>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</si>
  <si>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</si>
  <si>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</si>
  <si>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</si>
  <si>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</si>
  <si>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</si>
  <si>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</si>
  <si>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</si>
  <si>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</si>
  <si>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</si>
  <si>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</si>
  <si>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</si>
  <si>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</si>
  <si>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</si>
  <si>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</si>
  <si>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</si>
  <si>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</si>
  <si>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</si>
  <si>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</si>
  <si>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</si>
  <si>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</si>
  <si>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</si>
  <si>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</si>
  <si>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</si>
  <si>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</si>
  <si>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</si>
  <si>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</si>
  <si>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</si>
  <si>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</si>
  <si>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</si>
  <si>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</si>
  <si>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</si>
  <si>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</si>
  <si>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</si>
  <si>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</si>
  <si>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</si>
  <si>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</si>
  <si>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</si>
  <si>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</si>
  <si>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</si>
  <si>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</si>
  <si>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</si>
  <si>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</si>
  <si>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</si>
  <si>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</si>
  <si>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</si>
  <si>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</si>
  <si>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</si>
  <si>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</si>
  <si>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</si>
  <si>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</si>
  <si>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</si>
  <si>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</si>
  <si>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</si>
  <si>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</si>
  <si>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</si>
  <si>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</si>
  <si>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</si>
  <si>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</si>
  <si>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</si>
  <si>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</si>
  <si>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</si>
  <si>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</si>
  <si>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</si>
  <si>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</si>
  <si>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</si>
  <si>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</si>
  <si>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</si>
  <si>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</si>
  <si>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</si>
  <si>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</si>
  <si>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</si>
  <si>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</si>
  <si>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</si>
  <si>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</si>
  <si>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</si>
  <si>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</si>
  <si>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</si>
  <si>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</si>
  <si>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</si>
  <si>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</si>
  <si>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</si>
  <si>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</si>
  <si>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</si>
  <si>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</si>
  <si>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</si>
  <si>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</si>
  <si>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</si>
  <si>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</si>
  <si>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</si>
  <si>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</si>
  <si>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</si>
  <si>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</si>
  <si>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</si>
  <si>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</si>
  <si>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</si>
  <si>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</si>
  <si>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</si>
  <si>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</si>
  <si>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</si>
  <si>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</si>
  <si>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</si>
  <si>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</si>
  <si>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</si>
  <si>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</si>
  <si>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</si>
  <si>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</si>
  <si>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</si>
  <si>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</si>
  <si>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</si>
  <si>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</si>
  <si>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</si>
  <si>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</si>
  <si>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</si>
  <si>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</si>
  <si>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</si>
  <si>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</si>
  <si>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</si>
  <si>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</si>
  <si>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</si>
  <si>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</si>
  <si>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</si>
  <si>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</si>
  <si>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</si>
  <si>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</si>
  <si>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</si>
  <si>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</si>
  <si>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</si>
  <si>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</si>
  <si>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</si>
  <si>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</si>
  <si>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</si>
  <si>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</si>
  <si>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</si>
  <si>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</si>
  <si>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</si>
  <si>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</si>
  <si>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</si>
  <si>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</si>
  <si>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</si>
  <si>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</si>
  <si>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</si>
  <si>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</si>
  <si>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</si>
  <si>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</si>
  <si>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</si>
  <si>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</si>
  <si>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</si>
  <si>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</si>
  <si>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</si>
  <si>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</si>
  <si>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</si>
  <si>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</si>
  <si>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</si>
  <si>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</si>
  <si>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</si>
  <si>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</si>
  <si>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</si>
  <si>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</si>
  <si>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</si>
  <si>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</si>
  <si>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</si>
  <si>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</si>
  <si>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</si>
  <si>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</si>
  <si>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</si>
  <si>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</si>
  <si>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</si>
  <si>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</si>
  <si>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</si>
  <si>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</si>
  <si>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</si>
  <si>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</si>
  <si>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</si>
  <si>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</si>
  <si>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</si>
  <si>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</si>
  <si>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</si>
  <si>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</si>
  <si>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</si>
  <si>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</si>
  <si>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</si>
  <si>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</si>
  <si>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</si>
  <si>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</si>
  <si>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</si>
  <si>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</si>
  <si>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</si>
  <si>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</si>
  <si>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</si>
  <si>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</si>
  <si>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</si>
  <si>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</si>
  <si>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</si>
  <si>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</si>
  <si>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</si>
  <si>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</si>
  <si>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</si>
  <si>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</si>
  <si>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</si>
  <si>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</si>
  <si>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</si>
  <si>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</si>
  <si>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</si>
  <si>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</si>
  <si>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</si>
  <si>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</si>
  <si>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</si>
  <si>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</si>
  <si>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</si>
  <si>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</si>
  <si>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</si>
  <si>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</si>
  <si>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</si>
  <si>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</si>
  <si>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</si>
  <si>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</si>
  <si>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</si>
  <si>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</si>
  <si>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</si>
  <si>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</si>
  <si>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</si>
  <si>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</si>
  <si>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</si>
  <si>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</si>
  <si>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</si>
  <si>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</si>
  <si>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</si>
  <si>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</si>
  <si>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</si>
  <si>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</si>
  <si>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</si>
  <si>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</si>
  <si>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</si>
  <si>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</si>
  <si>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</si>
  <si>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</si>
  <si>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</si>
  <si>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</si>
  <si>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</si>
  <si>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</si>
  <si>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</si>
  <si>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</si>
  <si>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</si>
  <si>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</si>
  <si>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</si>
  <si>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</si>
  <si>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</si>
  <si>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</si>
  <si>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</si>
  <si>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</si>
  <si>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</si>
  <si>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</si>
  <si>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</si>
  <si>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</si>
  <si>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</si>
  <si>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</si>
  <si>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</si>
  <si>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</si>
  <si>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</si>
  <si>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</si>
  <si>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</si>
  <si>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</si>
  <si>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</si>
  <si>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</si>
  <si>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</si>
  <si>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</si>
  <si>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</si>
  <si>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</si>
  <si>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</si>
  <si>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</si>
  <si>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</si>
  <si>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</si>
  <si>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</si>
  <si>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</si>
  <si>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</si>
  <si>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</si>
  <si>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</si>
  <si>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</si>
  <si>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</si>
  <si>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</si>
  <si>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</si>
  <si>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</si>
  <si>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</si>
  <si>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</si>
  <si>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</si>
  <si>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</si>
  <si>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</si>
  <si>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</si>
  <si>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</si>
  <si>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</si>
  <si>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</si>
  <si>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</si>
  <si>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</si>
  <si>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</si>
  <si>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</si>
  <si>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</si>
  <si>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</si>
  <si>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</si>
  <si>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</si>
  <si>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</si>
  <si>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</si>
  <si>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</si>
  <si>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</si>
  <si>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</si>
  <si>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</si>
  <si>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</si>
  <si>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</si>
  <si>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</si>
  <si>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</si>
  <si>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</si>
  <si>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</si>
  <si>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</si>
  <si>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</si>
  <si>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</si>
  <si>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</si>
  <si>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</si>
  <si>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</si>
  <si>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</si>
  <si>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</si>
  <si>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</si>
  <si>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</si>
  <si>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</si>
  <si>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</si>
  <si>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</si>
  <si>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</si>
  <si>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</si>
  <si>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</si>
  <si>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</si>
  <si>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</si>
  <si>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</si>
  <si>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</si>
  <si>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</si>
  <si>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</si>
  <si>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</si>
  <si>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</si>
  <si>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</si>
  <si>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</si>
  <si>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</si>
  <si>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</si>
  <si>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</si>
  <si>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</si>
  <si>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</si>
  <si>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</si>
  <si>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</si>
  <si>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</si>
  <si>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</si>
  <si>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</si>
  <si>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</si>
  <si>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</si>
  <si>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</si>
  <si>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</si>
  <si>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</si>
  <si>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</si>
  <si>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</si>
  <si>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</si>
  <si>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</si>
  <si>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</si>
  <si>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</si>
  <si>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</si>
  <si>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</si>
  <si>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</si>
  <si>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</si>
  <si>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</si>
  <si>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</si>
  <si>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</si>
  <si>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</si>
  <si>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</si>
  <si>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</si>
  <si>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</si>
  <si>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</si>
  <si>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</si>
  <si>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</si>
  <si>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</si>
  <si>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</si>
  <si>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</si>
  <si>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</si>
  <si>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</si>
  <si>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</si>
  <si>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</si>
  <si>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</si>
  <si>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</si>
  <si>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</si>
  <si>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</si>
  <si>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</si>
  <si>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</si>
  <si>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</si>
  <si>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</si>
  <si>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</si>
  <si>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</si>
  <si>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</si>
  <si>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</si>
  <si>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</si>
  <si>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</si>
  <si>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</si>
  <si>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</si>
  <si>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</si>
  <si>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</si>
  <si>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</si>
  <si>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</si>
  <si>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</si>
  <si>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</si>
  <si>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</si>
  <si>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</si>
  <si>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</si>
  <si>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</si>
  <si>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</si>
  <si>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</si>
  <si>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</si>
  <si>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</si>
  <si>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</si>
  <si>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</si>
  <si>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</si>
  <si>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</si>
  <si>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</si>
  <si>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</si>
  <si>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</si>
  <si>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</si>
  <si>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</si>
  <si>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</si>
  <si>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</si>
  <si>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</si>
  <si>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</si>
  <si>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</si>
  <si>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</si>
  <si>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</si>
  <si>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</si>
  <si>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</si>
  <si>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</si>
  <si>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</si>
  <si>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</si>
  <si>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</si>
  <si>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</si>
  <si>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</si>
  <si>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</si>
  <si>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</si>
  <si>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</si>
  <si>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</si>
  <si>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</si>
  <si>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</si>
  <si>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</si>
  <si>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</si>
  <si>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</si>
  <si>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</si>
  <si>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</si>
  <si>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</si>
  <si>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</si>
  <si>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</si>
  <si>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</si>
  <si>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</si>
  <si>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</si>
  <si>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</si>
  <si>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</si>
  <si>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</si>
  <si>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</si>
  <si>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</si>
  <si>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</si>
  <si>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</si>
  <si>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</si>
  <si>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</si>
  <si>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</si>
  <si>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</si>
  <si>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</si>
  <si>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</si>
  <si>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</si>
  <si>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</si>
  <si>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</si>
  <si>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</si>
  <si>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</si>
  <si>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</si>
  <si>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</si>
  <si>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</si>
  <si>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</si>
  <si>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</si>
  <si>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</si>
  <si>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</si>
  <si>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</si>
  <si>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</si>
  <si>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</si>
  <si>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</si>
  <si>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</si>
  <si>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</si>
  <si>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</si>
  <si>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</si>
  <si>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</si>
  <si>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</si>
  <si>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</si>
  <si>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</si>
  <si>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</si>
  <si>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</si>
  <si>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</si>
  <si>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</si>
  <si>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</si>
  <si>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</si>
  <si>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</si>
  <si>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</si>
  <si>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</si>
  <si>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</si>
  <si>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</si>
  <si>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</si>
  <si>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</si>
  <si>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</si>
  <si>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</si>
  <si>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</si>
  <si>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</si>
  <si>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</si>
  <si>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</si>
  <si>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</si>
  <si>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</si>
  <si>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</si>
  <si>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</si>
  <si>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</si>
  <si>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</si>
  <si>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</si>
  <si>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</si>
  <si>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</si>
  <si>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</si>
  <si>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</si>
  <si>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</si>
  <si>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</si>
  <si>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</si>
  <si>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</si>
  <si>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</si>
  <si>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</si>
  <si>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</si>
  <si>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</si>
  <si>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</si>
  <si>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</si>
  <si>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</si>
  <si>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</si>
  <si>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</si>
  <si>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</si>
  <si>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</si>
  <si>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</si>
  <si>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</si>
  <si>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</si>
  <si>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</si>
  <si>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</si>
  <si>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</si>
  <si>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</si>
  <si>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</si>
  <si>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</si>
  <si>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</si>
  <si>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</si>
  <si>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</si>
  <si>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</si>
  <si>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</si>
  <si>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</si>
  <si>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</si>
  <si>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</si>
  <si>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</si>
  <si>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</si>
  <si>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</si>
  <si>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</si>
  <si>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</si>
  <si>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</si>
  <si>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</si>
  <si>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</si>
  <si>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</si>
  <si>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</si>
  <si>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</si>
  <si>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</si>
  <si>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</si>
  <si>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</si>
  <si>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</si>
  <si>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</si>
  <si>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</si>
  <si>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</si>
  <si>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</si>
  <si>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</si>
  <si>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</si>
  <si>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</si>
  <si>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</si>
  <si>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</si>
  <si>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</si>
  <si>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</si>
  <si>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</si>
  <si>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</si>
  <si>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</si>
  <si>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</si>
  <si>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</si>
  <si>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</si>
  <si>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</si>
  <si>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</si>
  <si>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</si>
  <si>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</si>
  <si>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</si>
  <si>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</si>
  <si>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</si>
  <si>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</si>
  <si>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</si>
  <si>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</si>
  <si>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</si>
  <si>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</si>
  <si>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</si>
  <si>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</si>
  <si>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</si>
  <si>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</si>
  <si>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</si>
  <si>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</si>
  <si>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</si>
  <si>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</si>
  <si>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</si>
  <si>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</si>
  <si>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</si>
  <si>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</si>
  <si>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</si>
  <si>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</si>
  <si>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</si>
  <si>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</si>
  <si>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</si>
  <si>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</si>
  <si>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</si>
  <si>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</si>
  <si>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</si>
  <si>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</si>
  <si>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</si>
  <si>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</si>
  <si>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</si>
  <si>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</si>
  <si>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</si>
  <si>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</si>
  <si>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</si>
  <si>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</si>
  <si>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</si>
  <si>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</si>
  <si>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</si>
  <si>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</si>
  <si>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</si>
  <si>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</si>
  <si>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</si>
  <si>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</si>
  <si>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</si>
  <si>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</si>
  <si>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</si>
  <si>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</si>
  <si>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</si>
  <si>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</si>
  <si>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</si>
  <si>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</si>
  <si>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</si>
  <si>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</si>
  <si>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</si>
  <si>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</si>
  <si>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</si>
  <si>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</si>
  <si>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</si>
  <si>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</si>
  <si>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</si>
  <si>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</si>
  <si>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</si>
  <si>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</si>
  <si>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</si>
  <si>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</si>
  <si>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</si>
  <si>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</si>
  <si>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</si>
  <si>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</si>
  <si>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</si>
  <si>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</si>
  <si>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</si>
  <si>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</si>
  <si>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</si>
  <si>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</si>
  <si>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</si>
  <si>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</si>
  <si>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</si>
  <si>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</si>
  <si>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</si>
  <si>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</si>
  <si>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</si>
  <si>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</si>
  <si>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</si>
  <si>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</si>
  <si>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</si>
  <si>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</si>
  <si>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</si>
  <si>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</si>
  <si>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</si>
  <si>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</si>
  <si>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</si>
  <si>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</si>
  <si>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</si>
  <si>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</si>
  <si>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</si>
  <si>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</si>
  <si>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</si>
  <si>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</si>
  <si>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</si>
  <si>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</si>
  <si>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</si>
  <si>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</si>
  <si>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</si>
  <si>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</si>
  <si>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</si>
  <si>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</si>
  <si>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</si>
  <si>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</si>
  <si>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</si>
  <si>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</si>
  <si>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</si>
  <si>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</si>
  <si>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</si>
  <si>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</si>
  <si>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</si>
  <si>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</si>
  <si>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</si>
  <si>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</si>
  <si>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</si>
  <si>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</si>
  <si>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</si>
  <si>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</si>
  <si>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</si>
  <si>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</si>
  <si>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</si>
  <si>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</si>
  <si>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</si>
  <si>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</si>
  <si>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</si>
  <si>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</si>
  <si>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</si>
  <si>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</si>
  <si>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</si>
  <si>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</si>
  <si>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</si>
  <si>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</si>
  <si>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</si>
  <si>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</si>
  <si>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</si>
  <si>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</si>
  <si>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</si>
  <si>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</si>
  <si>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</si>
  <si>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</si>
  <si>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</si>
  <si>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</si>
  <si>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</si>
  <si>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</si>
  <si>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</si>
  <si>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</si>
  <si>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</si>
  <si>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</si>
  <si>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</si>
  <si>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</si>
  <si>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</si>
  <si>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</si>
  <si>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</si>
  <si>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</si>
  <si>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</si>
  <si>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</si>
  <si>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</si>
  <si>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</si>
  <si>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</si>
  <si>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</si>
  <si>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</si>
  <si>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</si>
  <si>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</si>
  <si>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</si>
  <si>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</si>
  <si>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</si>
  <si>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</si>
  <si>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</si>
  <si>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</si>
  <si>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</si>
  <si>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</si>
  <si>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</si>
  <si>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</si>
  <si>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</si>
  <si>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</si>
  <si>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</si>
  <si>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</si>
  <si>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</si>
  <si>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</si>
  <si>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</si>
  <si>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</si>
  <si>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</si>
  <si>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</si>
  <si>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</si>
  <si>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</si>
  <si>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</si>
  <si>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</si>
  <si>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</si>
  <si>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</si>
  <si>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</si>
  <si>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</si>
  <si>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</si>
  <si>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</si>
  <si>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</si>
  <si>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</si>
  <si>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</si>
  <si>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</si>
  <si>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</si>
  <si>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</si>
  <si>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</si>
  <si>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</si>
  <si>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</si>
  <si>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</si>
  <si>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</si>
  <si>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</si>
  <si>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</si>
  <si>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</si>
  <si>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</si>
  <si>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</si>
  <si>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</si>
  <si>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</si>
  <si>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</si>
  <si>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</si>
  <si>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</si>
  <si>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</si>
  <si>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</si>
  <si>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</si>
  <si>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</si>
  <si>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</si>
  <si>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</si>
  <si>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</si>
  <si>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</si>
  <si>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</si>
  <si>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</si>
  <si>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</si>
  <si>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</si>
  <si>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</si>
  <si>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</si>
  <si>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</si>
  <si>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</si>
  <si>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</si>
  <si>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</si>
  <si>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</si>
  <si>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</si>
  <si>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</si>
  <si>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</si>
  <si>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</si>
  <si>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</si>
  <si>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</si>
  <si>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</si>
  <si>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</si>
  <si>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</si>
  <si>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</si>
  <si>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</si>
  <si>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</si>
  <si>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</si>
  <si>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</si>
  <si>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</si>
  <si>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</si>
  <si>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</si>
  <si>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</si>
  <si>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</si>
  <si>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</si>
  <si>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</si>
  <si>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</si>
  <si>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</si>
  <si>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</si>
  <si>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</si>
  <si>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</si>
  <si>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</si>
  <si>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</si>
  <si>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</si>
  <si>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</si>
  <si>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</si>
  <si>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</si>
  <si>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</si>
  <si>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</si>
  <si>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</si>
  <si>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</si>
  <si>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</si>
  <si>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</si>
  <si>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</si>
  <si>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</si>
  <si>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</si>
  <si>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</si>
  <si>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</si>
  <si>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</si>
  <si>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</si>
  <si>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</si>
  <si>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</si>
  <si>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</si>
  <si>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</si>
  <si>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</si>
  <si>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</si>
  <si>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</si>
  <si>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</si>
  <si>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</si>
  <si>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</si>
  <si>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</si>
  <si>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</si>
  <si>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</si>
  <si>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</si>
  <si>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</si>
  <si>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</si>
  <si>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</si>
  <si>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</si>
  <si>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</si>
  <si>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</si>
  <si>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</si>
  <si>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</si>
  <si>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</si>
  <si>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</si>
  <si>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</si>
  <si>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</si>
  <si>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</si>
  <si>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</si>
  <si>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</si>
  <si>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</si>
  <si>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</si>
  <si>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</si>
  <si>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</si>
  <si>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</si>
  <si>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</si>
  <si>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</si>
  <si>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</si>
  <si>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</si>
  <si>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</si>
  <si>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</si>
  <si>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</si>
  <si>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</si>
  <si>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</si>
  <si>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</si>
  <si>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</si>
  <si>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</si>
  <si>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</si>
  <si>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</si>
  <si>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</si>
  <si>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</si>
  <si>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</si>
  <si>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</si>
  <si>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</si>
  <si>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</si>
  <si>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</si>
  <si>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</si>
  <si>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</si>
  <si>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</si>
  <si>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</si>
  <si>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</si>
  <si>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</si>
  <si>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</si>
  <si>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</si>
  <si>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</si>
  <si>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</si>
  <si>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</si>
  <si>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</si>
  <si>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</si>
  <si>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</si>
  <si>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</si>
  <si>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</si>
  <si>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</si>
  <si>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</si>
  <si>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</si>
  <si>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</si>
  <si>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</si>
  <si>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</si>
  <si>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</si>
  <si>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</si>
  <si>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</si>
  <si>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</si>
  <si>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</si>
  <si>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</si>
  <si>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</si>
  <si>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</si>
  <si>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</si>
  <si>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</si>
  <si>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</si>
  <si>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</si>
  <si>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</si>
  <si>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</si>
  <si>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</si>
  <si>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</si>
  <si>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</si>
  <si>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</si>
  <si>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</si>
  <si>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</si>
  <si>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</si>
  <si>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</si>
  <si>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</si>
  <si>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</si>
  <si>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</si>
  <si>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</si>
  <si>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</si>
  <si>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</si>
  <si>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</si>
  <si>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</si>
  <si>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</si>
  <si>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</si>
  <si>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</si>
  <si>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</si>
  <si>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</si>
  <si>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</si>
  <si>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</si>
  <si>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</si>
  <si>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</si>
  <si>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</si>
  <si>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</si>
  <si>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</si>
  <si>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</si>
  <si>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</si>
  <si>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</si>
  <si>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</si>
  <si>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</si>
  <si>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</si>
  <si>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</si>
  <si>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</si>
  <si>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</si>
  <si>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</si>
  <si>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</si>
  <si>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</si>
  <si>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</si>
  <si>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</si>
  <si>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</si>
  <si>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</si>
  <si>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</si>
  <si>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</si>
  <si>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</si>
  <si>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</si>
  <si>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</si>
  <si>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</si>
  <si>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</si>
  <si>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</si>
  <si>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</si>
  <si>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</si>
  <si>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</si>
  <si>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</si>
  <si>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</si>
  <si>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</si>
  <si>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</si>
  <si>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</si>
  <si>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</si>
  <si>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</si>
  <si>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</si>
  <si>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</si>
  <si>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</si>
  <si>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</si>
  <si>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</si>
  <si>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</si>
  <si>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</si>
  <si>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</si>
  <si>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</si>
  <si>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</si>
  <si>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</si>
  <si>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</si>
  <si>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</si>
  <si>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</si>
  <si>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</si>
  <si>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</si>
  <si>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</si>
  <si>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</si>
  <si>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</si>
  <si>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</si>
  <si>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</si>
  <si>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</si>
  <si>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</si>
  <si>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</si>
  <si>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</si>
  <si>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</si>
  <si>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</si>
  <si>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</si>
  <si>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</si>
  <si>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</si>
  <si>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</si>
  <si>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</si>
  <si>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</si>
  <si>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</si>
  <si>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</si>
  <si>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</si>
  <si>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</si>
  <si>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</si>
  <si>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</si>
  <si>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</si>
  <si>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</si>
  <si>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</si>
  <si>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</si>
  <si>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</si>
  <si>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</si>
  <si>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</si>
  <si>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</si>
  <si>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</si>
  <si>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</si>
  <si>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</si>
  <si>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</si>
  <si>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</si>
  <si>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</si>
  <si>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</si>
  <si>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</si>
  <si>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</si>
  <si>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</si>
  <si>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</si>
  <si>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</si>
  <si>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</si>
  <si>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</si>
  <si>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</si>
  <si>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</si>
  <si>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</si>
  <si>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</si>
  <si>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</si>
  <si>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</si>
  <si>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</si>
  <si>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</si>
  <si>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</si>
  <si>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</si>
  <si>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</si>
  <si>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</si>
  <si>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</si>
  <si>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</si>
  <si>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</si>
  <si>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</si>
  <si>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</si>
  <si>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</si>
  <si>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</si>
  <si>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</si>
  <si>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</si>
  <si>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</si>
  <si>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</si>
  <si>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</si>
  <si>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</si>
  <si>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</si>
  <si>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</si>
  <si>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</si>
  <si>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</si>
  <si>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</si>
  <si>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</si>
  <si>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</si>
  <si>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</si>
  <si>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</si>
  <si>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</si>
  <si>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</si>
  <si>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</si>
  <si>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</si>
  <si>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</si>
  <si>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</si>
  <si>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</si>
  <si>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</si>
  <si>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</si>
  <si>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</si>
  <si>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</si>
  <si>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</si>
  <si>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</si>
  <si>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</si>
  <si>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</si>
  <si>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</si>
  <si>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</si>
  <si>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</si>
  <si>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</si>
  <si>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</si>
  <si>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</si>
  <si>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</si>
  <si>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</si>
  <si>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</si>
  <si>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</si>
  <si>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</si>
  <si>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</si>
  <si>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</si>
  <si>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</si>
  <si>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</si>
  <si>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</si>
  <si>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</si>
  <si>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</si>
  <si>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</si>
  <si>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</si>
  <si>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</si>
  <si>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</si>
  <si>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</si>
  <si>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</si>
  <si>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</si>
  <si>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</si>
  <si>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</si>
  <si>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</si>
  <si>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</si>
  <si>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</si>
  <si>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</si>
  <si>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</si>
  <si>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</si>
  <si>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</si>
  <si>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</si>
  <si>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</si>
  <si>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</si>
  <si>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</si>
  <si>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</si>
  <si>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</si>
  <si>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</si>
  <si>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</si>
  <si>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</si>
  <si>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</si>
  <si>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</si>
  <si>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</si>
  <si>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</si>
  <si>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</si>
  <si>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</si>
  <si>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</si>
  <si>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</si>
  <si>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</si>
  <si>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</si>
  <si>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</si>
  <si>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</si>
  <si>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</si>
  <si>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</si>
  <si>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</si>
  <si>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</si>
  <si>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</si>
  <si>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</si>
  <si>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</si>
  <si>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</si>
  <si>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</si>
  <si>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</si>
  <si>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</si>
  <si>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</si>
  <si>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</si>
  <si>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</si>
  <si>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</si>
  <si>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</si>
  <si>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</si>
  <si>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</si>
  <si>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</si>
  <si>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</si>
  <si>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</si>
  <si>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</si>
  <si>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</si>
  <si>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</si>
  <si>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</si>
  <si>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</si>
  <si>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</si>
  <si>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</si>
  <si>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</si>
  <si>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</si>
  <si>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</si>
  <si>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</si>
  <si>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</si>
  <si>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</si>
  <si>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</si>
  <si>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</si>
  <si>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</si>
  <si>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</si>
  <si>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</si>
  <si>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</si>
  <si>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</si>
  <si>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</si>
  <si>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</si>
  <si>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</si>
  <si>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</si>
  <si>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</si>
  <si>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</si>
  <si>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</si>
  <si>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</si>
  <si>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</si>
  <si>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</si>
  <si>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</si>
  <si>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</si>
  <si>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</si>
  <si>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</si>
  <si>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</si>
  <si>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</si>
  <si>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</si>
  <si>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</si>
  <si>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</si>
  <si>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</si>
  <si>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</si>
  <si>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</si>
  <si>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</si>
  <si>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</si>
  <si>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</si>
  <si>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</si>
  <si>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</si>
  <si>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</si>
  <si>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</si>
  <si>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</si>
  <si>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</si>
  <si>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</si>
  <si>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</si>
  <si>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</si>
  <si>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</si>
  <si>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</si>
  <si>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</si>
  <si>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</si>
  <si>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</si>
  <si>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</si>
  <si>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</si>
  <si>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</si>
  <si>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</si>
  <si>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</si>
  <si>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</si>
  <si>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</si>
  <si>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</si>
  <si>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</si>
  <si>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</si>
  <si>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</si>
  <si>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</si>
  <si>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</si>
  <si>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</si>
  <si>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</si>
  <si>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</si>
  <si>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</si>
  <si>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</si>
  <si>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</si>
  <si>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</si>
  <si>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</si>
  <si>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</si>
  <si>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</si>
  <si>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</si>
  <si>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</si>
  <si>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</si>
  <si>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</si>
  <si>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</si>
  <si>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</si>
  <si>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</si>
  <si>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</si>
  <si>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</si>
  <si>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</si>
  <si>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</si>
  <si>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</si>
  <si>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</si>
  <si>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</si>
  <si>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</si>
  <si>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t>
  </si>
  <si>
    <t>Row Labels</t>
  </si>
  <si>
    <t>Arabica</t>
  </si>
  <si>
    <t>Excelsa</t>
  </si>
  <si>
    <t>Liberica</t>
  </si>
  <si>
    <t>Robusta</t>
  </si>
  <si>
    <t>Grand Total</t>
  </si>
  <si>
    <t>Sum of Sales</t>
  </si>
  <si>
    <t>Column Labels</t>
  </si>
  <si>
    <t>2019</t>
  </si>
  <si>
    <t>2020</t>
  </si>
  <si>
    <t>2021</t>
  </si>
  <si>
    <t>2022</t>
  </si>
  <si>
    <t>Jan</t>
  </si>
  <si>
    <t>Feb</t>
  </si>
  <si>
    <t>Mar</t>
  </si>
  <si>
    <t>Apr</t>
  </si>
  <si>
    <t>May</t>
  </si>
  <si>
    <t>Jun</t>
  </si>
  <si>
    <t>Jul</t>
  </si>
  <si>
    <t>Aug</t>
  </si>
  <si>
    <t>Sep</t>
  </si>
  <si>
    <t>Oct</t>
  </si>
  <si>
    <t>Nov</t>
  </si>
  <si>
    <t>Dec</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</si>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</sst>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
    <numFmt numFmtId="169" formatCode="0.0\ &quot;kg&quot;"/>
    <numFmt numFmtId="170"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xf numFmtId="170" fontId="0" fillId="0" borderId="0" xfId="0" applyNumberFormat="1"/>
  </cellXfs>
  <cellStyles count="1">
    <cellStyle name="Normal" xfId="0" builtinId="0"/>
  </cellStyles>
  <dxfs count="40">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color theme="0"/>
      </font>
      <fill>
        <patternFill patternType="solid">
          <bgColor rgb="FF7030A0"/>
        </patternFill>
      </fill>
    </dxf>
    <dxf>
      <font>
        <color theme="0"/>
      </font>
      <fill>
        <patternFill>
          <bgColor rgb="FF7030A0"/>
        </patternFill>
      </fill>
      <border>
        <left style="thin">
          <color auto="1"/>
        </left>
        <right style="thin">
          <color auto="1"/>
        </right>
        <top style="thin">
          <color auto="1"/>
        </top>
        <bottom style="thin">
          <color auto="1"/>
        </bottom>
      </border>
    </dxf>
    <dxf>
      <font>
        <sz val="11"/>
        <color theme="0"/>
        <name val="Calibri"/>
        <family val="2"/>
        <charset val="238"/>
        <scheme val="minor"/>
      </font>
    </dxf>
    <dxf>
      <font>
        <b val="0"/>
        <i val="0"/>
        <sz val="11"/>
        <color theme="0"/>
        <name val="Calibri"/>
        <family val="2"/>
        <charset val="238"/>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8" xr9:uid="{A9305B1E-3A9D-4214-A77F-4DA125AD8841}">
      <tableStyleElement type="wholeTable" dxfId="30"/>
      <tableStyleElement type="headerRow" dxfId="29"/>
    </tableStyle>
    <tableStyle name="Slicer Style 1" pivot="0" table="0" count="2" xr9:uid="{470B40F5-1008-4667-B15C-80D34E88EC90}">
      <tableStyleElement type="wholeTable" dxfId="28"/>
      <tableStyleElement type="headerRow" dxfId="27"/>
    </tableStyle>
  </tableStyles>
  <colors>
    <mruColors>
      <color rgb="FF3C1464"/>
      <color rgb="FFBD92DE"/>
      <color rgb="FF99003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0"/>
            <name val="Calibri"/>
            <family val="2"/>
            <charset val="238"/>
            <scheme val="minor"/>
          </font>
        </dxf>
        <dxf>
          <font>
            <sz val="9"/>
            <color theme="1" tint="0.499984740745262"/>
          </font>
        </dxf>
        <dxf>
          <font>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[coffeeOrdersData.xlsx]TotalsalesTIME!TotalSales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pl-PL"/>
              <a:t>Total</a:t>
            </a:r>
            <a:r>
              <a:rPr lang="pl-PL" baseline="0"/>
              <a:t> sales over time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pl-PL"/>
        </a:p>
      </c:txPr>
    </c:title>
    <c:autoTitleDeleted val="0"/>
    <c:pivotFmts>
      <c:pivotFmt>
        <c:idx val="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900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900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900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TotalsalesTIME!$B$3:$B$4</c:f>
              <c:strCache>
                <c:ptCount val="1"/>
                <c:pt idx="0">
                  <c:v>Arabica</c:v>
                </c:pt>
              </c:strCache>
            </c:strRef>
          </c:tx>
          <c:spPr>
            <a:ln w="28575" cap="rnd">
              <a:solidFill>
                <a:srgbClr val="FFC000"/>
              </a:solidFill>
              <a:round/>
            </a:ln>
            <a:effectLst/>
          </c:spPr>
          <c:marker>
            <c:symbol val="none"/>
          </c:marker>
          <c:cat>
            <c:multiLvlStrRef>
              <c:f>TotalsalesTIME!$A$5:$A$53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TotalsalesTIME!$B$5:$B$53</c:f>
              <c:numCache>
                <c:formatCode>0</c:formatCode>
                <c:ptCount val="44"/>
                <c:pt idx="0">
                  <c:v>269.58749999999998</c:v>
                </c:pt>
                <c:pt idx="1">
                  <c:v>453.19150000000002</c:v>
                </c:pt>
                <c:pt idx="2">
                  <c:v>414.53749999999991</c:v>
                </c:pt>
                <c:pt idx="3">
                  <c:v>494.10399999999987</c:v>
                </c:pt>
                <c:pt idx="4">
                  <c:v>86.402499999999989</c:v>
                </c:pt>
                <c:pt idx="5">
                  <c:v>389.67899999999986</c:v>
                </c:pt>
                <c:pt idx="6">
                  <c:v>702.59749999999985</c:v>
                </c:pt>
                <c:pt idx="7">
                  <c:v>645.21599999999989</c:v>
                </c:pt>
                <c:pt idx="8">
                  <c:v>446.77499999999998</c:v>
                </c:pt>
                <c:pt idx="9">
                  <c:v>411.57499999999987</c:v>
                </c:pt>
                <c:pt idx="10">
                  <c:v>567.4</c:v>
                </c:pt>
                <c:pt idx="11">
                  <c:v>486.24899999999985</c:v>
                </c:pt>
                <c:pt idx="12">
                  <c:v>21.6</c:v>
                </c:pt>
                <c:pt idx="13">
                  <c:v>1726.8084999999994</c:v>
                </c:pt>
                <c:pt idx="14">
                  <c:v>61.185000000000002</c:v>
                </c:pt>
                <c:pt idx="15">
                  <c:v>13.5</c:v>
                </c:pt>
                <c:pt idx="16">
                  <c:v>320.36349999999993</c:v>
                </c:pt>
                <c:pt idx="17">
                  <c:v>1277.9249999999997</c:v>
                </c:pt>
                <c:pt idx="18">
                  <c:v>805.19399999999996</c:v>
                </c:pt>
                <c:pt idx="19">
                  <c:v>22.5</c:v>
                </c:pt>
                <c:pt idx="20">
                  <c:v>243.73199999999994</c:v>
                </c:pt>
                <c:pt idx="21">
                  <c:v>657.55</c:v>
                </c:pt>
                <c:pt idx="22">
                  <c:v>1210.2499999999998</c:v>
                </c:pt>
                <c:pt idx="23">
                  <c:v>39.891999999999996</c:v>
                </c:pt>
                <c:pt idx="24">
                  <c:v>317.72249999999997</c:v>
                </c:pt>
                <c:pt idx="25">
                  <c:v>604.26349999999991</c:v>
                </c:pt>
                <c:pt idx="26">
                  <c:v>768.13949999999988</c:v>
                </c:pt>
                <c:pt idx="27">
                  <c:v>63.63</c:v>
                </c:pt>
                <c:pt idx="28">
                  <c:v>347.11199999999991</c:v>
                </c:pt>
                <c:pt idx="29">
                  <c:v>762.03999999999985</c:v>
                </c:pt>
                <c:pt idx="30">
                  <c:v>78.150000000000006</c:v>
                </c:pt>
                <c:pt idx="31">
                  <c:v>491.03149999999994</c:v>
                </c:pt>
                <c:pt idx="32">
                  <c:v>1728.0359999999998</c:v>
                </c:pt>
                <c:pt idx="33">
                  <c:v>501.56249999999994</c:v>
                </c:pt>
                <c:pt idx="34">
                  <c:v>494.13599999999997</c:v>
                </c:pt>
                <c:pt idx="35">
                  <c:v>637.15100000000007</c:v>
                </c:pt>
                <c:pt idx="36">
                  <c:v>158.68199999999996</c:v>
                </c:pt>
                <c:pt idx="37">
                  <c:v>81.73299999999999</c:v>
                </c:pt>
                <c:pt idx="38">
                  <c:v>465.15949999999992</c:v>
                </c:pt>
                <c:pt idx="39">
                  <c:v>252.39599999999999</c:v>
                </c:pt>
                <c:pt idx="40">
                  <c:v>262.34749999999997</c:v>
                </c:pt>
                <c:pt idx="41">
                  <c:v>101.39699999999999</c:v>
                </c:pt>
                <c:pt idx="42">
                  <c:v>515.56499999999994</c:v>
                </c:pt>
                <c:pt idx="43">
                  <c:v>152.11749999999998</c:v>
                </c:pt>
              </c:numCache>
            </c:numRef>
          </c:val>
          <c:smooth val="0"/>
          <c:extLst>
            <c:ext xmlns:c16="http://schemas.microsoft.com/office/drawing/2014/chart" uri="{C3380CC4-5D6E-409C-BE32-E72D297353CC}">
              <c16:uniqueId val="{00000000-6AA5-4191-8627-DA3B799D66C4}"/>
            </c:ext>
          </c:extLst>
        </c:ser>
        <c:ser>
          <c:idx val="1"/>
          <c:order val="1"/>
          <c:tx>
            <c:strRef>
              <c:f>TotalsalesTIME!$C$3:$C$4</c:f>
              <c:strCache>
                <c:ptCount val="1"/>
                <c:pt idx="0">
                  <c:v>Excelsa</c:v>
                </c:pt>
              </c:strCache>
            </c:strRef>
          </c:tx>
          <c:spPr>
            <a:ln w="28575" cap="rnd">
              <a:solidFill>
                <a:schemeClr val="accent5">
                  <a:lumMod val="75000"/>
                </a:schemeClr>
              </a:solidFill>
              <a:round/>
            </a:ln>
            <a:effectLst/>
          </c:spPr>
          <c:marker>
            <c:symbol val="none"/>
          </c:marker>
          <c:cat>
            <c:multiLvlStrRef>
              <c:f>TotalsalesTIME!$A$5:$A$53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TotalsalesTIME!$C$5:$C$53</c:f>
              <c:numCache>
                <c:formatCode>0</c:formatCode>
                <c:ptCount val="44"/>
                <c:pt idx="0">
                  <c:v>371.59500000000003</c:v>
                </c:pt>
                <c:pt idx="1">
                  <c:v>104.38</c:v>
                </c:pt>
                <c:pt idx="2">
                  <c:v>642.47499999999991</c:v>
                </c:pt>
                <c:pt idx="3">
                  <c:v>1424.6144999999999</c:v>
                </c:pt>
                <c:pt idx="4">
                  <c:v>32.643000000000001</c:v>
                </c:pt>
                <c:pt idx="5">
                  <c:v>1580.8244999999997</c:v>
                </c:pt>
                <c:pt idx="6">
                  <c:v>571.02</c:v>
                </c:pt>
                <c:pt idx="7">
                  <c:v>70.95</c:v>
                </c:pt>
                <c:pt idx="8">
                  <c:v>141.35</c:v>
                </c:pt>
                <c:pt idx="9">
                  <c:v>264.04649999999998</c:v>
                </c:pt>
                <c:pt idx="10">
                  <c:v>158.12499999999997</c:v>
                </c:pt>
                <c:pt idx="11">
                  <c:v>1185.9375</c:v>
                </c:pt>
                <c:pt idx="12">
                  <c:v>29.622</c:v>
                </c:pt>
                <c:pt idx="13">
                  <c:v>702.07100000000003</c:v>
                </c:pt>
                <c:pt idx="14">
                  <c:v>295.54200000000003</c:v>
                </c:pt>
                <c:pt idx="15">
                  <c:v>691.77999999999986</c:v>
                </c:pt>
                <c:pt idx="16">
                  <c:v>1251.0499999999997</c:v>
                </c:pt>
                <c:pt idx="17">
                  <c:v>577.08549999999991</c:v>
                </c:pt>
                <c:pt idx="18">
                  <c:v>274.86250000000001</c:v>
                </c:pt>
                <c:pt idx="19">
                  <c:v>52.61</c:v>
                </c:pt>
                <c:pt idx="20">
                  <c:v>168.38</c:v>
                </c:pt>
                <c:pt idx="21">
                  <c:v>861.8649999999999</c:v>
                </c:pt>
                <c:pt idx="22">
                  <c:v>292.16699999999997</c:v>
                </c:pt>
                <c:pt idx="23">
                  <c:v>625.25599999999997</c:v>
                </c:pt>
                <c:pt idx="24">
                  <c:v>168.83749999999998</c:v>
                </c:pt>
                <c:pt idx="25">
                  <c:v>433.84650000000005</c:v>
                </c:pt>
                <c:pt idx="26">
                  <c:v>660.68899999999996</c:v>
                </c:pt>
                <c:pt idx="27">
                  <c:v>452.72349999999994</c:v>
                </c:pt>
                <c:pt idx="28">
                  <c:v>80.603999999999999</c:v>
                </c:pt>
                <c:pt idx="29">
                  <c:v>82.240999999999985</c:v>
                </c:pt>
                <c:pt idx="30">
                  <c:v>607.36699999999985</c:v>
                </c:pt>
                <c:pt idx="31">
                  <c:v>399.84699999999998</c:v>
                </c:pt>
                <c:pt idx="32">
                  <c:v>531.98249999999996</c:v>
                </c:pt>
                <c:pt idx="33">
                  <c:v>538.19999999999993</c:v>
                </c:pt>
                <c:pt idx="34">
                  <c:v>955.20999999999981</c:v>
                </c:pt>
                <c:pt idx="35">
                  <c:v>98.89500000000001</c:v>
                </c:pt>
                <c:pt idx="36">
                  <c:v>108.81</c:v>
                </c:pt>
                <c:pt idx="37">
                  <c:v>189.6</c:v>
                </c:pt>
                <c:pt idx="38">
                  <c:v>313.81649999999996</c:v>
                </c:pt>
                <c:pt idx="39">
                  <c:v>488.26349999999996</c:v>
                </c:pt>
                <c:pt idx="40">
                  <c:v>392.84899999999993</c:v>
                </c:pt>
                <c:pt idx="41">
                  <c:v>911.80249999999978</c:v>
                </c:pt>
                <c:pt idx="42">
                  <c:v>460.54449999999997</c:v>
                </c:pt>
                <c:pt idx="43">
                  <c:v>20.625</c:v>
                </c:pt>
              </c:numCache>
            </c:numRef>
          </c:val>
          <c:smooth val="0"/>
          <c:extLst>
            <c:ext xmlns:c16="http://schemas.microsoft.com/office/drawing/2014/chart" uri="{C3380CC4-5D6E-409C-BE32-E72D297353CC}">
              <c16:uniqueId val="{00000005-6AA5-4191-8627-DA3B799D66C4}"/>
            </c:ext>
          </c:extLst>
        </c:ser>
        <c:ser>
          <c:idx val="2"/>
          <c:order val="2"/>
          <c:tx>
            <c:strRef>
              <c:f>TotalsalesTIME!$D$3:$D$4</c:f>
              <c:strCache>
                <c:ptCount val="1"/>
                <c:pt idx="0">
                  <c:v>Liberica</c:v>
                </c:pt>
              </c:strCache>
            </c:strRef>
          </c:tx>
          <c:spPr>
            <a:ln w="28575" cap="rnd">
              <a:solidFill>
                <a:srgbClr val="00B050"/>
              </a:solidFill>
              <a:round/>
            </a:ln>
            <a:effectLst/>
          </c:spPr>
          <c:marker>
            <c:symbol val="none"/>
          </c:marker>
          <c:cat>
            <c:multiLvlStrRef>
              <c:f>TotalsalesTIME!$A$5:$A$53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TotalsalesTIME!$D$5:$D$53</c:f>
              <c:numCache>
                <c:formatCode>0</c:formatCode>
                <c:ptCount val="44"/>
                <c:pt idx="0">
                  <c:v>248.66049999999998</c:v>
                </c:pt>
                <c:pt idx="1">
                  <c:v>805.1774999999999</c:v>
                </c:pt>
                <c:pt idx="2">
                  <c:v>464.96499999999992</c:v>
                </c:pt>
                <c:pt idx="3">
                  <c:v>917.86549999999988</c:v>
                </c:pt>
                <c:pt idx="4">
                  <c:v>382.01</c:v>
                </c:pt>
                <c:pt idx="5">
                  <c:v>261.61349999999999</c:v>
                </c:pt>
                <c:pt idx="6">
                  <c:v>137.53100000000001</c:v>
                </c:pt>
                <c:pt idx="7">
                  <c:v>118.69</c:v>
                </c:pt>
                <c:pt idx="8">
                  <c:v>813.15499999999997</c:v>
                </c:pt>
                <c:pt idx="9">
                  <c:v>352.40749999999997</c:v>
                </c:pt>
                <c:pt idx="10">
                  <c:v>729.38999999999987</c:v>
                </c:pt>
                <c:pt idx="11">
                  <c:v>160.16199999999998</c:v>
                </c:pt>
                <c:pt idx="12">
                  <c:v>513.39699999999993</c:v>
                </c:pt>
                <c:pt idx="13">
                  <c:v>259.38149999999996</c:v>
                </c:pt>
                <c:pt idx="14">
                  <c:v>470.15249999999992</c:v>
                </c:pt>
                <c:pt idx="15">
                  <c:v>155.3775</c:v>
                </c:pt>
                <c:pt idx="16">
                  <c:v>93.655499999999989</c:v>
                </c:pt>
                <c:pt idx="17">
                  <c:v>592.06099999999992</c:v>
                </c:pt>
                <c:pt idx="18">
                  <c:v>257.82349999999997</c:v>
                </c:pt>
                <c:pt idx="19">
                  <c:v>31.018999999999998</c:v>
                </c:pt>
                <c:pt idx="20">
                  <c:v>30.056999999999999</c:v>
                </c:pt>
                <c:pt idx="21">
                  <c:v>757.60899999999992</c:v>
                </c:pt>
                <c:pt idx="22">
                  <c:v>658.36950000000002</c:v>
                </c:pt>
                <c:pt idx="23">
                  <c:v>63.866999999999997</c:v>
                </c:pt>
                <c:pt idx="24">
                  <c:v>203.7955</c:v>
                </c:pt>
                <c:pt idx="25">
                  <c:v>392.08599999999996</c:v>
                </c:pt>
                <c:pt idx="26">
                  <c:v>736.94349999999986</c:v>
                </c:pt>
                <c:pt idx="27">
                  <c:v>1098.4195</c:v>
                </c:pt>
                <c:pt idx="28">
                  <c:v>468.45949999999988</c:v>
                </c:pt>
                <c:pt idx="29">
                  <c:v>415.52749999999992</c:v>
                </c:pt>
                <c:pt idx="30">
                  <c:v>12.207000000000001</c:v>
                </c:pt>
                <c:pt idx="31">
                  <c:v>111.315</c:v>
                </c:pt>
                <c:pt idx="32">
                  <c:v>97.376999999999995</c:v>
                </c:pt>
                <c:pt idx="33">
                  <c:v>911.01599999999985</c:v>
                </c:pt>
                <c:pt idx="34">
                  <c:v>657.50099999999998</c:v>
                </c:pt>
                <c:pt idx="35">
                  <c:v>628.84699999999987</c:v>
                </c:pt>
                <c:pt idx="36">
                  <c:v>1755.6594999999998</c:v>
                </c:pt>
                <c:pt idx="37">
                  <c:v>102.08149999999998</c:v>
                </c:pt>
                <c:pt idx="38">
                  <c:v>845.24249999999995</c:v>
                </c:pt>
                <c:pt idx="39">
                  <c:v>38.444999999999993</c:v>
                </c:pt>
                <c:pt idx="40">
                  <c:v>526.18349999999998</c:v>
                </c:pt>
                <c:pt idx="41">
                  <c:v>376.68499999999995</c:v>
                </c:pt>
                <c:pt idx="42">
                  <c:v>528.64400000000001</c:v>
                </c:pt>
                <c:pt idx="43">
                  <c:v>7.77</c:v>
                </c:pt>
              </c:numCache>
            </c:numRef>
          </c:val>
          <c:smooth val="0"/>
          <c:extLst>
            <c:ext xmlns:c16="http://schemas.microsoft.com/office/drawing/2014/chart" uri="{C3380CC4-5D6E-409C-BE32-E72D297353CC}">
              <c16:uniqueId val="{00000006-6AA5-4191-8627-DA3B799D66C4}"/>
            </c:ext>
          </c:extLst>
        </c:ser>
        <c:ser>
          <c:idx val="3"/>
          <c:order val="3"/>
          <c:tx>
            <c:strRef>
              <c:f>TotalsalesTIME!$E$3:$E$4</c:f>
              <c:strCache>
                <c:ptCount val="1"/>
                <c:pt idx="0">
                  <c:v>Robusta</c:v>
                </c:pt>
              </c:strCache>
            </c:strRef>
          </c:tx>
          <c:spPr>
            <a:ln w="28575" cap="rnd">
              <a:solidFill>
                <a:srgbClr val="990033"/>
              </a:solidFill>
              <a:round/>
            </a:ln>
            <a:effectLst/>
          </c:spPr>
          <c:marker>
            <c:symbol val="none"/>
          </c:marker>
          <c:cat>
            <c:multiLvlStrRef>
              <c:f>TotalsalesTIME!$A$5:$A$53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TotalsalesTIME!$E$5:$E$53</c:f>
              <c:numCache>
                <c:formatCode>0</c:formatCode>
                <c:ptCount val="44"/>
                <c:pt idx="0">
                  <c:v>84.185999999999993</c:v>
                </c:pt>
                <c:pt idx="1">
                  <c:v>217.58499999999998</c:v>
                </c:pt>
                <c:pt idx="2">
                  <c:v>81.61099999999999</c:v>
                </c:pt>
                <c:pt idx="3">
                  <c:v>200.98499999999999</c:v>
                </c:pt>
                <c:pt idx="4">
                  <c:v>29.187000000000001</c:v>
                </c:pt>
                <c:pt idx="5">
                  <c:v>641.49149999999986</c:v>
                </c:pt>
                <c:pt idx="6">
                  <c:v>379.21600000000001</c:v>
                </c:pt>
                <c:pt idx="7">
                  <c:v>213.73349999999999</c:v>
                </c:pt>
                <c:pt idx="8">
                  <c:v>995.83799999999997</c:v>
                </c:pt>
                <c:pt idx="9">
                  <c:v>191.08400000000003</c:v>
                </c:pt>
                <c:pt idx="10">
                  <c:v>71.873999999999995</c:v>
                </c:pt>
                <c:pt idx="11">
                  <c:v>380.56549999999999</c:v>
                </c:pt>
                <c:pt idx="12">
                  <c:v>203.25450000000001</c:v>
                </c:pt>
                <c:pt idx="13">
                  <c:v>912.06949999999983</c:v>
                </c:pt>
                <c:pt idx="14">
                  <c:v>402.13800000000003</c:v>
                </c:pt>
                <c:pt idx="15">
                  <c:v>511.13349999999991</c:v>
                </c:pt>
                <c:pt idx="16">
                  <c:v>106.50699999999998</c:v>
                </c:pt>
                <c:pt idx="17">
                  <c:v>333.67349999999993</c:v>
                </c:pt>
                <c:pt idx="18">
                  <c:v>747.85799999999995</c:v>
                </c:pt>
                <c:pt idx="19">
                  <c:v>174.55500000000001</c:v>
                </c:pt>
                <c:pt idx="20">
                  <c:v>480.197</c:v>
                </c:pt>
                <c:pt idx="21">
                  <c:v>300.66199999999998</c:v>
                </c:pt>
                <c:pt idx="22">
                  <c:v>131.88749999999999</c:v>
                </c:pt>
                <c:pt idx="23">
                  <c:v>126.06499999999998</c:v>
                </c:pt>
                <c:pt idx="24">
                  <c:v>260.49099999999999</c:v>
                </c:pt>
                <c:pt idx="25">
                  <c:v>59.069999999999993</c:v>
                </c:pt>
                <c:pt idx="26">
                  <c:v>160.37099999999998</c:v>
                </c:pt>
                <c:pt idx="27">
                  <c:v>229.74999999999997</c:v>
                </c:pt>
                <c:pt idx="28">
                  <c:v>512.80549999999994</c:v>
                </c:pt>
                <c:pt idx="29">
                  <c:v>159.70349999999999</c:v>
                </c:pt>
                <c:pt idx="30">
                  <c:v>346.47499999999991</c:v>
                </c:pt>
                <c:pt idx="31">
                  <c:v>641.31949999999983</c:v>
                </c:pt>
                <c:pt idx="32">
                  <c:v>386.34999999999997</c:v>
                </c:pt>
                <c:pt idx="33">
                  <c:v>350.15399999999994</c:v>
                </c:pt>
                <c:pt idx="34">
                  <c:v>270.23649999999998</c:v>
                </c:pt>
                <c:pt idx="35">
                  <c:v>418.21249999999998</c:v>
                </c:pt>
                <c:pt idx="36">
                  <c:v>198.13200000000001</c:v>
                </c:pt>
                <c:pt idx="37">
                  <c:v>39.431999999999995</c:v>
                </c:pt>
                <c:pt idx="38">
                  <c:v>804.43499999999972</c:v>
                </c:pt>
                <c:pt idx="39">
                  <c:v>340.30249999999995</c:v>
                </c:pt>
                <c:pt idx="40">
                  <c:v>496.41299999999995</c:v>
                </c:pt>
                <c:pt idx="41">
                  <c:v>825.33499999999992</c:v>
                </c:pt>
                <c:pt idx="42">
                  <c:v>189.33099999999999</c:v>
                </c:pt>
                <c:pt idx="43">
                  <c:v>39.775999999999996</c:v>
                </c:pt>
              </c:numCache>
            </c:numRef>
          </c:val>
          <c:smooth val="0"/>
          <c:extLst>
            <c:ext xmlns:c16="http://schemas.microsoft.com/office/drawing/2014/chart" uri="{C3380CC4-5D6E-409C-BE32-E72D297353CC}">
              <c16:uniqueId val="{00000007-6AA5-4191-8627-DA3B799D66C4}"/>
            </c:ext>
          </c:extLst>
        </c:ser>
        <c:dLbls>
          <c:showLegendKey val="0"/>
          <c:showVal val="0"/>
          <c:showCatName val="0"/>
          <c:showSerName val="0"/>
          <c:showPercent val="0"/>
          <c:showBubbleSize val="0"/>
        </c:dLbls>
        <c:smooth val="0"/>
        <c:axId val="1736497376"/>
        <c:axId val="1736491616"/>
      </c:lineChart>
      <c:catAx>
        <c:axId val="173649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crossAx val="1736491616"/>
        <c:crosses val="autoZero"/>
        <c:auto val="1"/>
        <c:lblAlgn val="ctr"/>
        <c:lblOffset val="100"/>
        <c:noMultiLvlLbl val="0"/>
      </c:catAx>
      <c:valAx>
        <c:axId val="173649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pl-PL"/>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crossAx val="173649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[coffeeOrdersData.xlsx]TopCountires!TotalSales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pl-PL"/>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92D050"/>
          </a:solidFill>
          <a:ln>
            <a:noFill/>
          </a:ln>
          <a:effectLst/>
        </c:spPr>
      </c:pivotFmt>
      <c:pivotFmt>
        <c:idx val="3"/>
        <c:spPr>
          <a:solidFill>
            <a:srgbClr val="FFFF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92D050"/>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rgbClr val="92D050"/>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strRef>
              <c:f>TopCountires!$B$3</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FDF7-42C7-A7A9-B5955CC5CDC8}"/>
              </c:ext>
            </c:extLst>
          </c:dPt>
          <c:dPt>
            <c:idx val="1"/>
            <c:invertIfNegative val="0"/>
            <c:bubble3D val="0"/>
            <c:spPr>
              <a:solidFill>
                <a:srgbClr val="92D050"/>
              </a:solidFill>
              <a:ln>
                <a:noFill/>
              </a:ln>
              <a:effectLst/>
            </c:spPr>
            <c:extLst>
              <c:ext xmlns:c16="http://schemas.microsoft.com/office/drawing/2014/chart" uri="{C3380CC4-5D6E-409C-BE32-E72D297353CC}">
                <c16:uniqueId val="{00000003-FDF7-42C7-A7A9-B5955CC5CDC8}"/>
              </c:ext>
            </c:extLst>
          </c:dPt>
          <c:dPt>
            <c:idx val="2"/>
            <c:invertIfNegative val="0"/>
            <c:bubble3D val="0"/>
            <c:spPr>
              <a:solidFill>
                <a:srgbClr val="00B050"/>
              </a:solidFill>
              <a:ln>
                <a:noFill/>
              </a:ln>
              <a:effectLst/>
            </c:spPr>
            <c:extLst>
              <c:ext xmlns:c16="http://schemas.microsoft.com/office/drawing/2014/chart" uri="{C3380CC4-5D6E-409C-BE32-E72D297353CC}">
                <c16:uniqueId val="{00000005-FDF7-42C7-A7A9-B5955CC5CDC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TopCountires!$A$4:$A$7</c:f>
              <c:strCache>
                <c:ptCount val="3"/>
                <c:pt idx="0">
                  <c:v>United Kingdom</c:v>
                </c:pt>
                <c:pt idx="1">
                  <c:v>Ireland</c:v>
                </c:pt>
                <c:pt idx="2">
                  <c:v>United States</c:v>
                </c:pt>
              </c:strCache>
            </c:strRef>
          </c:cat>
          <c:val>
            <c:numRef>
              <c:f>TopCountires!$B$4:$B$7</c:f>
              <c:numCache>
                <c:formatCode>General</c:formatCode>
                <c:ptCount val="3"/>
                <c:pt idx="0">
                  <c:v>4010.415</c:v>
                </c:pt>
                <c:pt idx="1">
                  <c:v>11152.746999999994</c:v>
                </c:pt>
                <c:pt idx="2">
                  <c:v>59488.085500000023</c:v>
                </c:pt>
              </c:numCache>
            </c:numRef>
          </c:val>
          <c:extLst>
            <c:ext xmlns:c16="http://schemas.microsoft.com/office/drawing/2014/chart" uri="{C3380CC4-5D6E-409C-BE32-E72D297353CC}">
              <c16:uniqueId val="{00000006-FDF7-42C7-A7A9-B5955CC5CDC8}"/>
            </c:ext>
          </c:extLst>
        </c:ser>
        <c:dLbls>
          <c:dLblPos val="outEnd"/>
          <c:showLegendKey val="0"/>
          <c:showVal val="1"/>
          <c:showCatName val="0"/>
          <c:showSerName val="0"/>
          <c:showPercent val="0"/>
          <c:showBubbleSize val="0"/>
        </c:dLbls>
        <c:gapWidth val="182"/>
        <c:axId val="361485888"/>
        <c:axId val="361487328"/>
      </c:barChart>
      <c:catAx>
        <c:axId val="36148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361487328"/>
        <c:crosses val="autoZero"/>
        <c:auto val="1"/>
        <c:lblAlgn val="ctr"/>
        <c:lblOffset val="100"/>
        <c:noMultiLvlLbl val="0"/>
      </c:catAx>
      <c:valAx>
        <c:axId val="36148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36148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chemeClr val="bg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[coffeeOrdersData.xlsx]TopClients!TotalSales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pl-PL"/>
              <a:t>Sales by clients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92D050"/>
          </a:solidFill>
          <a:ln>
            <a:noFill/>
          </a:ln>
          <a:effectLst/>
        </c:spPr>
      </c:pivotFmt>
      <c:pivotFmt>
        <c:idx val="3"/>
        <c:spPr>
          <a:solidFill>
            <a:srgbClr val="FFFF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92D050"/>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TopClients!$B$3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B358-46DC-B84A-62D1217B87ED}"/>
              </c:ext>
            </c:extLst>
          </c:dPt>
          <c:dPt>
            <c:idx val="1"/>
            <c:invertIfNegative val="0"/>
            <c:bubble3D val="0"/>
            <c:extLst>
              <c:ext xmlns:c16="http://schemas.microsoft.com/office/drawing/2014/chart" uri="{C3380CC4-5D6E-409C-BE32-E72D297353CC}">
                <c16:uniqueId val="{00000001-B358-46DC-B84A-62D1217B87ED}"/>
              </c:ext>
            </c:extLst>
          </c:dPt>
          <c:dPt>
            <c:idx val="2"/>
            <c:invertIfNegative val="0"/>
            <c:bubble3D val="0"/>
            <c:extLst>
              <c:ext xmlns:c16="http://schemas.microsoft.com/office/drawing/2014/chart" uri="{C3380CC4-5D6E-409C-BE32-E72D297353CC}">
                <c16:uniqueId val="{00000002-B358-46DC-B84A-62D1217B87ED}"/>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TopClients!$A$4:$A$14</c:f>
              <c:strCache>
                <c:ptCount val="10"/>
                <c:pt idx="0">
                  <c:v>Daniel Heinonen</c:v>
                </c:pt>
                <c:pt idx="1">
                  <c:v>Elysee Sketch</c:v>
                </c:pt>
                <c:pt idx="2">
                  <c:v>Teddi Crowthe</c:v>
                </c:pt>
                <c:pt idx="3">
                  <c:v>Shelli Keynd</c:v>
                </c:pt>
                <c:pt idx="4">
                  <c:v>Lacee Tanti</c:v>
                </c:pt>
                <c:pt idx="5">
                  <c:v>Nanny Lush</c:v>
                </c:pt>
                <c:pt idx="6">
                  <c:v>Brice Romera</c:v>
                </c:pt>
                <c:pt idx="7">
                  <c:v>Alexa Sizey</c:v>
                </c:pt>
                <c:pt idx="8">
                  <c:v>Allis Wilmore</c:v>
                </c:pt>
                <c:pt idx="9">
                  <c:v>Brenn Dundredge</c:v>
                </c:pt>
              </c:strCache>
            </c:strRef>
          </c:cat>
          <c:val>
            <c:numRef>
              <c:f>TopClients!$B$4:$B$14</c:f>
              <c:numCache>
                <c:formatCode>General</c:formatCode>
                <c:ptCount val="10"/>
                <c:pt idx="0">
                  <c:v>512.32499999999993</c:v>
                </c:pt>
                <c:pt idx="1">
                  <c:v>512.32499999999993</c:v>
                </c:pt>
                <c:pt idx="2">
                  <c:v>512.32499999999993</c:v>
                </c:pt>
                <c:pt idx="3">
                  <c:v>512.32499999999993</c:v>
                </c:pt>
                <c:pt idx="4">
                  <c:v>512.32499999999993</c:v>
                </c:pt>
                <c:pt idx="5">
                  <c:v>512.32499999999993</c:v>
                </c:pt>
                <c:pt idx="6">
                  <c:v>514.27499999999998</c:v>
                </c:pt>
                <c:pt idx="7">
                  <c:v>546.82499999999993</c:v>
                </c:pt>
                <c:pt idx="8">
                  <c:v>673.8</c:v>
                </c:pt>
                <c:pt idx="9">
                  <c:v>678.25599999999986</c:v>
                </c:pt>
              </c:numCache>
            </c:numRef>
          </c:val>
          <c:extLst>
            <c:ext xmlns:c16="http://schemas.microsoft.com/office/drawing/2014/chart" uri="{C3380CC4-5D6E-409C-BE32-E72D297353CC}">
              <c16:uniqueId val="{00000003-B358-46DC-B84A-62D1217B87ED}"/>
            </c:ext>
          </c:extLst>
        </c:ser>
        <c:dLbls>
          <c:dLblPos val="outEnd"/>
          <c:showLegendKey val="0"/>
          <c:showVal val="1"/>
          <c:showCatName val="0"/>
          <c:showSerName val="0"/>
          <c:showPercent val="0"/>
          <c:showBubbleSize val="0"/>
        </c:dLbls>
        <c:gapWidth val="182"/>
        <c:axId val="361485888"/>
        <c:axId val="361487328"/>
      </c:barChart>
      <c:catAx>
        <c:axId val="36148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361487328"/>
        <c:crosses val="autoZero"/>
        <c:auto val="1"/>
        <c:lblAlgn val="ctr"/>
        <c:lblOffset val="100"/>
        <c:noMultiLvlLbl val="0"/>
      </c:catAx>
      <c:valAx>
        <c:axId val="36148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36148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chemeClr val="bg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[coffeeOrdersData.xlsx]TotalsalesTIME!TotalSales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pl-PL"/>
              <a:t>Total</a:t>
            </a:r>
            <a:r>
              <a:rPr lang="pl-PL" baseline="0"/>
              <a:t> sales over time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pl-PL"/>
        </a:p>
      </c:txPr>
    </c:title>
    <c:autoTitleDeleted val="0"/>
    <c:pivotFmts>
      <c:pivotFmt>
        <c:idx val="0"/>
        <c:spPr>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900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TotalsalesTIME!$B$3:$B$4</c:f>
              <c:strCache>
                <c:ptCount val="1"/>
                <c:pt idx="0">
                  <c:v>Arabica</c:v>
                </c:pt>
              </c:strCache>
            </c:strRef>
          </c:tx>
          <c:spPr>
            <a:ln w="28575" cap="rnd">
              <a:solidFill>
                <a:srgbClr val="FFC000"/>
              </a:solidFill>
              <a:round/>
            </a:ln>
            <a:effectLst/>
          </c:spPr>
          <c:marker>
            <c:symbol val="none"/>
          </c:marker>
          <c:cat>
            <c:multiLvlStrRef>
              <c:f>TotalsalesTIME!$A$5:$A$53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TotalsalesTIME!$B$5:$B$53</c:f>
              <c:numCache>
                <c:formatCode>0</c:formatCode>
                <c:ptCount val="44"/>
                <c:pt idx="0">
                  <c:v>269.58749999999998</c:v>
                </c:pt>
                <c:pt idx="1">
                  <c:v>453.19150000000002</c:v>
                </c:pt>
                <c:pt idx="2">
                  <c:v>414.53749999999991</c:v>
                </c:pt>
                <c:pt idx="3">
                  <c:v>494.10399999999987</c:v>
                </c:pt>
                <c:pt idx="4">
                  <c:v>86.402499999999989</c:v>
                </c:pt>
                <c:pt idx="5">
                  <c:v>389.67899999999986</c:v>
                </c:pt>
                <c:pt idx="6">
                  <c:v>702.59749999999985</c:v>
                </c:pt>
                <c:pt idx="7">
                  <c:v>645.21599999999989</c:v>
                </c:pt>
                <c:pt idx="8">
                  <c:v>446.77499999999998</c:v>
                </c:pt>
                <c:pt idx="9">
                  <c:v>411.57499999999987</c:v>
                </c:pt>
                <c:pt idx="10">
                  <c:v>567.4</c:v>
                </c:pt>
                <c:pt idx="11">
                  <c:v>486.24899999999985</c:v>
                </c:pt>
                <c:pt idx="12">
                  <c:v>21.6</c:v>
                </c:pt>
                <c:pt idx="13">
                  <c:v>1726.8084999999994</c:v>
                </c:pt>
                <c:pt idx="14">
                  <c:v>61.185000000000002</c:v>
                </c:pt>
                <c:pt idx="15">
                  <c:v>13.5</c:v>
                </c:pt>
                <c:pt idx="16">
                  <c:v>320.36349999999993</c:v>
                </c:pt>
                <c:pt idx="17">
                  <c:v>1277.9249999999997</c:v>
                </c:pt>
                <c:pt idx="18">
                  <c:v>805.19399999999996</c:v>
                </c:pt>
                <c:pt idx="19">
                  <c:v>22.5</c:v>
                </c:pt>
                <c:pt idx="20">
                  <c:v>243.73199999999994</c:v>
                </c:pt>
                <c:pt idx="21">
                  <c:v>657.55</c:v>
                </c:pt>
                <c:pt idx="22">
                  <c:v>1210.2499999999998</c:v>
                </c:pt>
                <c:pt idx="23">
                  <c:v>39.891999999999996</c:v>
                </c:pt>
                <c:pt idx="24">
                  <c:v>317.72249999999997</c:v>
                </c:pt>
                <c:pt idx="25">
                  <c:v>604.26349999999991</c:v>
                </c:pt>
                <c:pt idx="26">
                  <c:v>768.13949999999988</c:v>
                </c:pt>
                <c:pt idx="27">
                  <c:v>63.63</c:v>
                </c:pt>
                <c:pt idx="28">
                  <c:v>347.11199999999991</c:v>
                </c:pt>
                <c:pt idx="29">
                  <c:v>762.03999999999985</c:v>
                </c:pt>
                <c:pt idx="30">
                  <c:v>78.150000000000006</c:v>
                </c:pt>
                <c:pt idx="31">
                  <c:v>491.03149999999994</c:v>
                </c:pt>
                <c:pt idx="32">
                  <c:v>1728.0359999999998</c:v>
                </c:pt>
                <c:pt idx="33">
                  <c:v>501.56249999999994</c:v>
                </c:pt>
                <c:pt idx="34">
                  <c:v>494.13599999999997</c:v>
                </c:pt>
                <c:pt idx="35">
                  <c:v>637.15100000000007</c:v>
                </c:pt>
                <c:pt idx="36">
                  <c:v>158.68199999999996</c:v>
                </c:pt>
                <c:pt idx="37">
                  <c:v>81.73299999999999</c:v>
                </c:pt>
                <c:pt idx="38">
                  <c:v>465.15949999999992</c:v>
                </c:pt>
                <c:pt idx="39">
                  <c:v>252.39599999999999</c:v>
                </c:pt>
                <c:pt idx="40">
                  <c:v>262.34749999999997</c:v>
                </c:pt>
                <c:pt idx="41">
                  <c:v>101.39699999999999</c:v>
                </c:pt>
                <c:pt idx="42">
                  <c:v>515.56499999999994</c:v>
                </c:pt>
                <c:pt idx="43">
                  <c:v>152.11749999999998</c:v>
                </c:pt>
              </c:numCache>
            </c:numRef>
          </c:val>
          <c:smooth val="0"/>
          <c:extLst>
            <c:ext xmlns:c16="http://schemas.microsoft.com/office/drawing/2014/chart" uri="{C3380CC4-5D6E-409C-BE32-E72D297353CC}">
              <c16:uniqueId val="{00000000-8A3B-45AB-94A2-03B8D4A54D03}"/>
            </c:ext>
          </c:extLst>
        </c:ser>
        <c:ser>
          <c:idx val="1"/>
          <c:order val="1"/>
          <c:tx>
            <c:strRef>
              <c:f>TotalsalesTIME!$C$3:$C$4</c:f>
              <c:strCache>
                <c:ptCount val="1"/>
                <c:pt idx="0">
                  <c:v>Excelsa</c:v>
                </c:pt>
              </c:strCache>
            </c:strRef>
          </c:tx>
          <c:spPr>
            <a:ln w="28575" cap="rnd">
              <a:solidFill>
                <a:schemeClr val="accent5">
                  <a:lumMod val="75000"/>
                </a:schemeClr>
              </a:solidFill>
              <a:round/>
            </a:ln>
            <a:effectLst/>
          </c:spPr>
          <c:marker>
            <c:symbol val="none"/>
          </c:marker>
          <c:cat>
            <c:multiLvlStrRef>
              <c:f>TotalsalesTIME!$A$5:$A$53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TotalsalesTIME!$C$5:$C$53</c:f>
              <c:numCache>
                <c:formatCode>0</c:formatCode>
                <c:ptCount val="44"/>
                <c:pt idx="0">
                  <c:v>371.59500000000003</c:v>
                </c:pt>
                <c:pt idx="1">
                  <c:v>104.38</c:v>
                </c:pt>
                <c:pt idx="2">
                  <c:v>642.47499999999991</c:v>
                </c:pt>
                <c:pt idx="3">
                  <c:v>1424.6144999999999</c:v>
                </c:pt>
                <c:pt idx="4">
                  <c:v>32.643000000000001</c:v>
                </c:pt>
                <c:pt idx="5">
                  <c:v>1580.8244999999997</c:v>
                </c:pt>
                <c:pt idx="6">
                  <c:v>571.02</c:v>
                </c:pt>
                <c:pt idx="7">
                  <c:v>70.95</c:v>
                </c:pt>
                <c:pt idx="8">
                  <c:v>141.35</c:v>
                </c:pt>
                <c:pt idx="9">
                  <c:v>264.04649999999998</c:v>
                </c:pt>
                <c:pt idx="10">
                  <c:v>158.12499999999997</c:v>
                </c:pt>
                <c:pt idx="11">
                  <c:v>1185.9375</c:v>
                </c:pt>
                <c:pt idx="12">
                  <c:v>29.622</c:v>
                </c:pt>
                <c:pt idx="13">
                  <c:v>702.07100000000003</c:v>
                </c:pt>
                <c:pt idx="14">
                  <c:v>295.54200000000003</c:v>
                </c:pt>
                <c:pt idx="15">
                  <c:v>691.77999999999986</c:v>
                </c:pt>
                <c:pt idx="16">
                  <c:v>1251.0499999999997</c:v>
                </c:pt>
                <c:pt idx="17">
                  <c:v>577.08549999999991</c:v>
                </c:pt>
                <c:pt idx="18">
                  <c:v>274.86250000000001</c:v>
                </c:pt>
                <c:pt idx="19">
                  <c:v>52.61</c:v>
                </c:pt>
                <c:pt idx="20">
                  <c:v>168.38</c:v>
                </c:pt>
                <c:pt idx="21">
                  <c:v>861.8649999999999</c:v>
                </c:pt>
                <c:pt idx="22">
                  <c:v>292.16699999999997</c:v>
                </c:pt>
                <c:pt idx="23">
                  <c:v>625.25599999999997</c:v>
                </c:pt>
                <c:pt idx="24">
                  <c:v>168.83749999999998</c:v>
                </c:pt>
                <c:pt idx="25">
                  <c:v>433.84650000000005</c:v>
                </c:pt>
                <c:pt idx="26">
                  <c:v>660.68899999999996</c:v>
                </c:pt>
                <c:pt idx="27">
                  <c:v>452.72349999999994</c:v>
                </c:pt>
                <c:pt idx="28">
                  <c:v>80.603999999999999</c:v>
                </c:pt>
                <c:pt idx="29">
                  <c:v>82.240999999999985</c:v>
                </c:pt>
                <c:pt idx="30">
                  <c:v>607.36699999999985</c:v>
                </c:pt>
                <c:pt idx="31">
                  <c:v>399.84699999999998</c:v>
                </c:pt>
                <c:pt idx="32">
                  <c:v>531.98249999999996</c:v>
                </c:pt>
                <c:pt idx="33">
                  <c:v>538.19999999999993</c:v>
                </c:pt>
                <c:pt idx="34">
                  <c:v>955.20999999999981</c:v>
                </c:pt>
                <c:pt idx="35">
                  <c:v>98.89500000000001</c:v>
                </c:pt>
                <c:pt idx="36">
                  <c:v>108.81</c:v>
                </c:pt>
                <c:pt idx="37">
                  <c:v>189.6</c:v>
                </c:pt>
                <c:pt idx="38">
                  <c:v>313.81649999999996</c:v>
                </c:pt>
                <c:pt idx="39">
                  <c:v>488.26349999999996</c:v>
                </c:pt>
                <c:pt idx="40">
                  <c:v>392.84899999999993</c:v>
                </c:pt>
                <c:pt idx="41">
                  <c:v>911.80249999999978</c:v>
                </c:pt>
                <c:pt idx="42">
                  <c:v>460.54449999999997</c:v>
                </c:pt>
                <c:pt idx="43">
                  <c:v>20.625</c:v>
                </c:pt>
              </c:numCache>
            </c:numRef>
          </c:val>
          <c:smooth val="0"/>
          <c:extLst>
            <c:ext xmlns:c16="http://schemas.microsoft.com/office/drawing/2014/chart" uri="{C3380CC4-5D6E-409C-BE32-E72D297353CC}">
              <c16:uniqueId val="{0000000A-8A3B-45AB-94A2-03B8D4A54D03}"/>
            </c:ext>
          </c:extLst>
        </c:ser>
        <c:ser>
          <c:idx val="2"/>
          <c:order val="2"/>
          <c:tx>
            <c:strRef>
              <c:f>TotalsalesTIME!$D$3:$D$4</c:f>
              <c:strCache>
                <c:ptCount val="1"/>
                <c:pt idx="0">
                  <c:v>Liberica</c:v>
                </c:pt>
              </c:strCache>
            </c:strRef>
          </c:tx>
          <c:spPr>
            <a:ln w="28575" cap="rnd">
              <a:solidFill>
                <a:srgbClr val="00B050"/>
              </a:solidFill>
              <a:round/>
            </a:ln>
            <a:effectLst/>
          </c:spPr>
          <c:marker>
            <c:symbol val="none"/>
          </c:marker>
          <c:cat>
            <c:multiLvlStrRef>
              <c:f>TotalsalesTIME!$A$5:$A$53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TotalsalesTIME!$D$5:$D$53</c:f>
              <c:numCache>
                <c:formatCode>0</c:formatCode>
                <c:ptCount val="44"/>
                <c:pt idx="0">
                  <c:v>248.66049999999998</c:v>
                </c:pt>
                <c:pt idx="1">
                  <c:v>805.1774999999999</c:v>
                </c:pt>
                <c:pt idx="2">
                  <c:v>464.96499999999992</c:v>
                </c:pt>
                <c:pt idx="3">
                  <c:v>917.86549999999988</c:v>
                </c:pt>
                <c:pt idx="4">
                  <c:v>382.01</c:v>
                </c:pt>
                <c:pt idx="5">
                  <c:v>261.61349999999999</c:v>
                </c:pt>
                <c:pt idx="6">
                  <c:v>137.53100000000001</c:v>
                </c:pt>
                <c:pt idx="7">
                  <c:v>118.69</c:v>
                </c:pt>
                <c:pt idx="8">
                  <c:v>813.15499999999997</c:v>
                </c:pt>
                <c:pt idx="9">
                  <c:v>352.40749999999997</c:v>
                </c:pt>
                <c:pt idx="10">
                  <c:v>729.38999999999987</c:v>
                </c:pt>
                <c:pt idx="11">
                  <c:v>160.16199999999998</c:v>
                </c:pt>
                <c:pt idx="12">
                  <c:v>513.39699999999993</c:v>
                </c:pt>
                <c:pt idx="13">
                  <c:v>259.38149999999996</c:v>
                </c:pt>
                <c:pt idx="14">
                  <c:v>470.15249999999992</c:v>
                </c:pt>
                <c:pt idx="15">
                  <c:v>155.3775</c:v>
                </c:pt>
                <c:pt idx="16">
                  <c:v>93.655499999999989</c:v>
                </c:pt>
                <c:pt idx="17">
                  <c:v>592.06099999999992</c:v>
                </c:pt>
                <c:pt idx="18">
                  <c:v>257.82349999999997</c:v>
                </c:pt>
                <c:pt idx="19">
                  <c:v>31.018999999999998</c:v>
                </c:pt>
                <c:pt idx="20">
                  <c:v>30.056999999999999</c:v>
                </c:pt>
                <c:pt idx="21">
                  <c:v>757.60899999999992</c:v>
                </c:pt>
                <c:pt idx="22">
                  <c:v>658.36950000000002</c:v>
                </c:pt>
                <c:pt idx="23">
                  <c:v>63.866999999999997</c:v>
                </c:pt>
                <c:pt idx="24">
                  <c:v>203.7955</c:v>
                </c:pt>
                <c:pt idx="25">
                  <c:v>392.08599999999996</c:v>
                </c:pt>
                <c:pt idx="26">
                  <c:v>736.94349999999986</c:v>
                </c:pt>
                <c:pt idx="27">
                  <c:v>1098.4195</c:v>
                </c:pt>
                <c:pt idx="28">
                  <c:v>468.45949999999988</c:v>
                </c:pt>
                <c:pt idx="29">
                  <c:v>415.52749999999992</c:v>
                </c:pt>
                <c:pt idx="30">
                  <c:v>12.207000000000001</c:v>
                </c:pt>
                <c:pt idx="31">
                  <c:v>111.315</c:v>
                </c:pt>
                <c:pt idx="32">
                  <c:v>97.376999999999995</c:v>
                </c:pt>
                <c:pt idx="33">
                  <c:v>911.01599999999985</c:v>
                </c:pt>
                <c:pt idx="34">
                  <c:v>657.50099999999998</c:v>
                </c:pt>
                <c:pt idx="35">
                  <c:v>628.84699999999987</c:v>
                </c:pt>
                <c:pt idx="36">
                  <c:v>1755.6594999999998</c:v>
                </c:pt>
                <c:pt idx="37">
                  <c:v>102.08149999999998</c:v>
                </c:pt>
                <c:pt idx="38">
                  <c:v>845.24249999999995</c:v>
                </c:pt>
                <c:pt idx="39">
                  <c:v>38.444999999999993</c:v>
                </c:pt>
                <c:pt idx="40">
                  <c:v>526.18349999999998</c:v>
                </c:pt>
                <c:pt idx="41">
                  <c:v>376.68499999999995</c:v>
                </c:pt>
                <c:pt idx="42">
                  <c:v>528.64400000000001</c:v>
                </c:pt>
                <c:pt idx="43">
                  <c:v>7.77</c:v>
                </c:pt>
              </c:numCache>
            </c:numRef>
          </c:val>
          <c:smooth val="0"/>
          <c:extLst>
            <c:ext xmlns:c16="http://schemas.microsoft.com/office/drawing/2014/chart" uri="{C3380CC4-5D6E-409C-BE32-E72D297353CC}">
              <c16:uniqueId val="{0000000B-8A3B-45AB-94A2-03B8D4A54D03}"/>
            </c:ext>
          </c:extLst>
        </c:ser>
        <c:ser>
          <c:idx val="3"/>
          <c:order val="3"/>
          <c:tx>
            <c:strRef>
              <c:f>TotalsalesTIME!$E$3:$E$4</c:f>
              <c:strCache>
                <c:ptCount val="1"/>
                <c:pt idx="0">
                  <c:v>Robusta</c:v>
                </c:pt>
              </c:strCache>
            </c:strRef>
          </c:tx>
          <c:spPr>
            <a:ln w="28575" cap="rnd">
              <a:solidFill>
                <a:srgbClr val="990033"/>
              </a:solidFill>
              <a:round/>
            </a:ln>
            <a:effectLst/>
          </c:spPr>
          <c:marker>
            <c:symbol val="none"/>
          </c:marker>
          <c:cat>
            <c:multiLvlStrRef>
              <c:f>TotalsalesTIME!$A$5:$A$53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TotalsalesTIME!$E$5:$E$53</c:f>
              <c:numCache>
                <c:formatCode>0</c:formatCode>
                <c:ptCount val="44"/>
                <c:pt idx="0">
                  <c:v>84.185999999999993</c:v>
                </c:pt>
                <c:pt idx="1">
                  <c:v>217.58499999999998</c:v>
                </c:pt>
                <c:pt idx="2">
                  <c:v>81.61099999999999</c:v>
                </c:pt>
                <c:pt idx="3">
                  <c:v>200.98499999999999</c:v>
                </c:pt>
                <c:pt idx="4">
                  <c:v>29.187000000000001</c:v>
                </c:pt>
                <c:pt idx="5">
                  <c:v>641.49149999999986</c:v>
                </c:pt>
                <c:pt idx="6">
                  <c:v>379.21600000000001</c:v>
                </c:pt>
                <c:pt idx="7">
                  <c:v>213.73349999999999</c:v>
                </c:pt>
                <c:pt idx="8">
                  <c:v>995.83799999999997</c:v>
                </c:pt>
                <c:pt idx="9">
                  <c:v>191.08400000000003</c:v>
                </c:pt>
                <c:pt idx="10">
                  <c:v>71.873999999999995</c:v>
                </c:pt>
                <c:pt idx="11">
                  <c:v>380.56549999999999</c:v>
                </c:pt>
                <c:pt idx="12">
                  <c:v>203.25450000000001</c:v>
                </c:pt>
                <c:pt idx="13">
                  <c:v>912.06949999999983</c:v>
                </c:pt>
                <c:pt idx="14">
                  <c:v>402.13800000000003</c:v>
                </c:pt>
                <c:pt idx="15">
                  <c:v>511.13349999999991</c:v>
                </c:pt>
                <c:pt idx="16">
                  <c:v>106.50699999999998</c:v>
                </c:pt>
                <c:pt idx="17">
                  <c:v>333.67349999999993</c:v>
                </c:pt>
                <c:pt idx="18">
                  <c:v>747.85799999999995</c:v>
                </c:pt>
                <c:pt idx="19">
                  <c:v>174.55500000000001</c:v>
                </c:pt>
                <c:pt idx="20">
                  <c:v>480.197</c:v>
                </c:pt>
                <c:pt idx="21">
                  <c:v>300.66199999999998</c:v>
                </c:pt>
                <c:pt idx="22">
                  <c:v>131.88749999999999</c:v>
                </c:pt>
                <c:pt idx="23">
                  <c:v>126.06499999999998</c:v>
                </c:pt>
                <c:pt idx="24">
                  <c:v>260.49099999999999</c:v>
                </c:pt>
                <c:pt idx="25">
                  <c:v>59.069999999999993</c:v>
                </c:pt>
                <c:pt idx="26">
                  <c:v>160.37099999999998</c:v>
                </c:pt>
                <c:pt idx="27">
                  <c:v>229.74999999999997</c:v>
                </c:pt>
                <c:pt idx="28">
                  <c:v>512.80549999999994</c:v>
                </c:pt>
                <c:pt idx="29">
                  <c:v>159.70349999999999</c:v>
                </c:pt>
                <c:pt idx="30">
                  <c:v>346.47499999999991</c:v>
                </c:pt>
                <c:pt idx="31">
                  <c:v>641.31949999999983</c:v>
                </c:pt>
                <c:pt idx="32">
                  <c:v>386.34999999999997</c:v>
                </c:pt>
                <c:pt idx="33">
                  <c:v>350.15399999999994</c:v>
                </c:pt>
                <c:pt idx="34">
                  <c:v>270.23649999999998</c:v>
                </c:pt>
                <c:pt idx="35">
                  <c:v>418.21249999999998</c:v>
                </c:pt>
                <c:pt idx="36">
                  <c:v>198.13200000000001</c:v>
                </c:pt>
                <c:pt idx="37">
                  <c:v>39.431999999999995</c:v>
                </c:pt>
                <c:pt idx="38">
                  <c:v>804.43499999999972</c:v>
                </c:pt>
                <c:pt idx="39">
                  <c:v>340.30249999999995</c:v>
                </c:pt>
                <c:pt idx="40">
                  <c:v>496.41299999999995</c:v>
                </c:pt>
                <c:pt idx="41">
                  <c:v>825.33499999999992</c:v>
                </c:pt>
                <c:pt idx="42">
                  <c:v>189.33099999999999</c:v>
                </c:pt>
                <c:pt idx="43">
                  <c:v>39.775999999999996</c:v>
                </c:pt>
              </c:numCache>
            </c:numRef>
          </c:val>
          <c:smooth val="0"/>
          <c:extLst>
            <c:ext xmlns:c16="http://schemas.microsoft.com/office/drawing/2014/chart" uri="{C3380CC4-5D6E-409C-BE32-E72D297353CC}">
              <c16:uniqueId val="{0000000C-8A3B-45AB-94A2-03B8D4A54D03}"/>
            </c:ext>
          </c:extLst>
        </c:ser>
        <c:dLbls>
          <c:showLegendKey val="0"/>
          <c:showVal val="0"/>
          <c:showCatName val="0"/>
          <c:showSerName val="0"/>
          <c:showPercent val="0"/>
          <c:showBubbleSize val="0"/>
        </c:dLbls>
        <c:smooth val="0"/>
        <c:axId val="1736497376"/>
        <c:axId val="1736491616"/>
      </c:lineChart>
      <c:catAx>
        <c:axId val="173649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crossAx val="1736491616"/>
        <c:crosses val="autoZero"/>
        <c:auto val="1"/>
        <c:lblAlgn val="ctr"/>
        <c:lblOffset val="100"/>
        <c:noMultiLvlLbl val="0"/>
      </c:catAx>
      <c:valAx>
        <c:axId val="173649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pl-PL"/>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crossAx val="173649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[coffeeOrdersData.xlsx]TopCountires!TotalSales</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pl-PL"/>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92D050"/>
          </a:solidFill>
          <a:ln>
            <a:noFill/>
          </a:ln>
          <a:effectLst/>
        </c:spPr>
      </c:pivotFmt>
      <c:pivotFmt>
        <c:idx val="3"/>
        <c:spPr>
          <a:solidFill>
            <a:srgbClr val="FFFF00"/>
          </a:solidFill>
          <a:ln>
            <a:noFill/>
          </a:ln>
          <a:effectLst/>
        </c:spPr>
      </c:pivotFmt>
    </c:pivotFmts>
    <c:plotArea>
      <c:layout/>
      <c:barChart>
        <c:barDir val="bar"/>
        <c:grouping val="clustered"/>
        <c:varyColors val="0"/>
        <c:ser>
          <c:idx val="0"/>
          <c:order val="0"/>
          <c:tx>
            <c:strRef>
              <c:f>TopCountires!$B$3</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4-FAAA-4F95-91ED-ACACA1ED63D3}"/>
              </c:ext>
            </c:extLst>
          </c:dPt>
          <c:dPt>
            <c:idx val="1"/>
            <c:invertIfNegative val="0"/>
            <c:bubble3D val="0"/>
            <c:spPr>
              <a:solidFill>
                <a:srgbClr val="92D050"/>
              </a:solidFill>
              <a:ln>
                <a:noFill/>
              </a:ln>
              <a:effectLst/>
            </c:spPr>
            <c:extLst>
              <c:ext xmlns:c16="http://schemas.microsoft.com/office/drawing/2014/chart" uri="{C3380CC4-5D6E-409C-BE32-E72D297353CC}">
                <c16:uniqueId val="{00000003-FAAA-4F95-91ED-ACACA1ED63D3}"/>
              </c:ext>
            </c:extLst>
          </c:dPt>
          <c:dPt>
            <c:idx val="2"/>
            <c:invertIfNegative val="0"/>
            <c:bubble3D val="0"/>
            <c:spPr>
              <a:solidFill>
                <a:srgbClr val="00B050"/>
              </a:solidFill>
              <a:ln>
                <a:noFill/>
              </a:ln>
              <a:effectLst/>
            </c:spPr>
            <c:extLst>
              <c:ext xmlns:c16="http://schemas.microsoft.com/office/drawing/2014/chart" uri="{C3380CC4-5D6E-409C-BE32-E72D297353CC}">
                <c16:uniqueId val="{00000002-FAAA-4F95-91ED-ACACA1ED63D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TopCountires!$A$4:$A$7</c:f>
              <c:strCache>
                <c:ptCount val="3"/>
                <c:pt idx="0">
                  <c:v>United Kingdom</c:v>
                </c:pt>
                <c:pt idx="1">
                  <c:v>Ireland</c:v>
                </c:pt>
                <c:pt idx="2">
                  <c:v>United States</c:v>
                </c:pt>
              </c:strCache>
            </c:strRef>
          </c:cat>
          <c:val>
            <c:numRef>
              <c:f>TopCountires!$B$4:$B$7</c:f>
              <c:numCache>
                <c:formatCode>General</c:formatCode>
                <c:ptCount val="3"/>
                <c:pt idx="0">
                  <c:v>4010.415</c:v>
                </c:pt>
                <c:pt idx="1">
                  <c:v>11152.746999999994</c:v>
                </c:pt>
                <c:pt idx="2">
                  <c:v>59488.085500000023</c:v>
                </c:pt>
              </c:numCache>
            </c:numRef>
          </c:val>
          <c:extLst>
            <c:ext xmlns:c16="http://schemas.microsoft.com/office/drawing/2014/chart" uri="{C3380CC4-5D6E-409C-BE32-E72D297353CC}">
              <c16:uniqueId val="{00000000-FAAA-4F95-91ED-ACACA1ED63D3}"/>
            </c:ext>
          </c:extLst>
        </c:ser>
        <c:dLbls>
          <c:dLblPos val="outEnd"/>
          <c:showLegendKey val="0"/>
          <c:showVal val="1"/>
          <c:showCatName val="0"/>
          <c:showSerName val="0"/>
          <c:showPercent val="0"/>
          <c:showBubbleSize val="0"/>
        </c:dLbls>
        <c:gapWidth val="182"/>
        <c:axId val="361485888"/>
        <c:axId val="361487328"/>
      </c:barChart>
      <c:catAx>
        <c:axId val="36148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361487328"/>
        <c:crosses val="autoZero"/>
        <c:auto val="1"/>
        <c:lblAlgn val="ctr"/>
        <c:lblOffset val="100"/>
        <c:noMultiLvlLbl val="0"/>
      </c:catAx>
      <c:valAx>
        <c:axId val="36148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36148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chemeClr val="bg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[coffeeOrdersData.xlsx]TopClients!TotalSales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pl-PL"/>
              <a:t>Sales by clients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92D050"/>
          </a:solidFill>
          <a:ln>
            <a:noFill/>
          </a:ln>
          <a:effectLst/>
        </c:spPr>
      </c:pivotFmt>
      <c:pivotFmt>
        <c:idx val="3"/>
        <c:spPr>
          <a:solidFill>
            <a:srgbClr val="FFFF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92D050"/>
          </a:solidFill>
          <a:ln>
            <a:noFill/>
          </a:ln>
          <a:effectLst/>
        </c:spPr>
      </c:pivotFmt>
      <c:pivotFmt>
        <c:idx val="7"/>
        <c:spPr>
          <a:solidFill>
            <a:srgbClr val="00B050"/>
          </a:solidFill>
          <a:ln>
            <a:noFill/>
          </a:ln>
          <a:effectLst/>
        </c:spPr>
      </c:pivotFmt>
    </c:pivotFmts>
    <c:plotArea>
      <c:layout/>
      <c:barChart>
        <c:barDir val="bar"/>
        <c:grouping val="clustered"/>
        <c:varyColors val="0"/>
        <c:ser>
          <c:idx val="0"/>
          <c:order val="0"/>
          <c:tx>
            <c:strRef>
              <c:f>TopClients!$B$3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006-4E33-BD82-F1A121C9FD51}"/>
              </c:ext>
            </c:extLst>
          </c:dPt>
          <c:dPt>
            <c:idx val="1"/>
            <c:invertIfNegative val="0"/>
            <c:bubble3D val="0"/>
            <c:extLst>
              <c:ext xmlns:c16="http://schemas.microsoft.com/office/drawing/2014/chart" uri="{C3380CC4-5D6E-409C-BE32-E72D297353CC}">
                <c16:uniqueId val="{00000003-E006-4E33-BD82-F1A121C9FD51}"/>
              </c:ext>
            </c:extLst>
          </c:dPt>
          <c:dPt>
            <c:idx val="2"/>
            <c:invertIfNegative val="0"/>
            <c:bubble3D val="0"/>
            <c:extLst>
              <c:ext xmlns:c16="http://schemas.microsoft.com/office/drawing/2014/chart" uri="{C3380CC4-5D6E-409C-BE32-E72D297353CC}">
                <c16:uniqueId val="{00000005-E006-4E33-BD82-F1A121C9FD5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TopClients!$A$4:$A$14</c:f>
              <c:strCache>
                <c:ptCount val="10"/>
                <c:pt idx="0">
                  <c:v>Daniel Heinonen</c:v>
                </c:pt>
                <c:pt idx="1">
                  <c:v>Elysee Sketch</c:v>
                </c:pt>
                <c:pt idx="2">
                  <c:v>Teddi Crowthe</c:v>
                </c:pt>
                <c:pt idx="3">
                  <c:v>Shelli Keynd</c:v>
                </c:pt>
                <c:pt idx="4">
                  <c:v>Lacee Tanti</c:v>
                </c:pt>
                <c:pt idx="5">
                  <c:v>Nanny Lush</c:v>
                </c:pt>
                <c:pt idx="6">
                  <c:v>Brice Romera</c:v>
                </c:pt>
                <c:pt idx="7">
                  <c:v>Alexa Sizey</c:v>
                </c:pt>
                <c:pt idx="8">
                  <c:v>Allis Wilmore</c:v>
                </c:pt>
                <c:pt idx="9">
                  <c:v>Brenn Dundredge</c:v>
                </c:pt>
              </c:strCache>
            </c:strRef>
          </c:cat>
          <c:val>
            <c:numRef>
              <c:f>TopClients!$B$4:$B$14</c:f>
              <c:numCache>
                <c:formatCode>General</c:formatCode>
                <c:ptCount val="10"/>
                <c:pt idx="0">
                  <c:v>512.32499999999993</c:v>
                </c:pt>
                <c:pt idx="1">
                  <c:v>512.32499999999993</c:v>
                </c:pt>
                <c:pt idx="2">
                  <c:v>512.32499999999993</c:v>
                </c:pt>
                <c:pt idx="3">
                  <c:v>512.32499999999993</c:v>
                </c:pt>
                <c:pt idx="4">
                  <c:v>512.32499999999993</c:v>
                </c:pt>
                <c:pt idx="5">
                  <c:v>512.32499999999993</c:v>
                </c:pt>
                <c:pt idx="6">
                  <c:v>514.27499999999998</c:v>
                </c:pt>
                <c:pt idx="7">
                  <c:v>546.82499999999993</c:v>
                </c:pt>
                <c:pt idx="8">
                  <c:v>673.8</c:v>
                </c:pt>
                <c:pt idx="9">
                  <c:v>678.25599999999986</c:v>
                </c:pt>
              </c:numCache>
            </c:numRef>
          </c:val>
          <c:extLst>
            <c:ext xmlns:c16="http://schemas.microsoft.com/office/drawing/2014/chart" uri="{C3380CC4-5D6E-409C-BE32-E72D297353CC}">
              <c16:uniqueId val="{00000006-E006-4E33-BD82-F1A121C9FD51}"/>
            </c:ext>
          </c:extLst>
        </c:ser>
        <c:dLbls>
          <c:dLblPos val="outEnd"/>
          <c:showLegendKey val="0"/>
          <c:showVal val="1"/>
          <c:showCatName val="0"/>
          <c:showSerName val="0"/>
          <c:showPercent val="0"/>
          <c:showBubbleSize val="0"/>
        </c:dLbls>
        <c:gapWidth val="182"/>
        <c:axId val="361485888"/>
        <c:axId val="361487328"/>
      </c:barChart>
      <c:catAx>
        <c:axId val="36148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361487328"/>
        <c:crosses val="autoZero"/>
        <c:auto val="1"/>
        <c:lblAlgn val="ctr"/>
        <c:lblOffset val="100"/>
        <c:noMultiLvlLbl val="0"/>
      </c:catAx>
      <c:valAx>
        <c:axId val="36148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crossAx val="36148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defRPr>
          <a:solidFill>
            <a:schemeClr val="bg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15240</xdr:rowOff>
    </xdr:from>
    <xdr:to>
      <xdr:col>23</xdr:col>
      <xdr:colOff>0</xdr:colOff>
      <xdr:row>5</xdr:row>
      <xdr:rowOff>0</xdr:rowOff>
    </xdr:to>
    <xdr:sp macro="" textlink="">
      <xdr:nvSpPr>
        <xdr:cNvPr id="3" name="Rectangle 2">
          <a:extLst>
            <a:ext uri="{FF2B5EF4-FFF2-40B4-BE49-F238E27FC236}">
              <a16:creationId xmlns:a16="http://schemas.microsoft.com/office/drawing/2014/main" id="{1504F1BB-21E6-4D47-9036-0A1F2DBF25C1}"/>
            </a:ext>
          </a:extLst>
        </xdr:cNvPr>
        <xdr:cNvSpPr/>
      </xdr:nvSpPr>
      <xdr:spPr>
        <a:xfrm>
          <a:off x="122464" y="69669"/>
          <a:ext cx="13471072" cy="692331"/>
        </a:xfrm>
        <a:prstGeom prst="rect">
          <a:avLst/>
        </a:prstGeom>
        <a:solidFill>
          <a:srgbClr val="BD92DE"/>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3600">
              <a:solidFill>
                <a:schemeClr val="bg1"/>
              </a:solidFill>
            </a:rPr>
            <a:t>COFFEE</a:t>
          </a:r>
          <a:r>
            <a:rPr lang="pl-PL" sz="3600" baseline="0">
              <a:solidFill>
                <a:schemeClr val="bg1"/>
              </a:solidFill>
            </a:rPr>
            <a:t> SALES DASHBOARD</a:t>
          </a:r>
        </a:p>
        <a:p>
          <a:pPr algn="ctr"/>
          <a:endParaRPr lang="pl-PL" sz="3600">
            <a:solidFill>
              <a:schemeClr val="bg1"/>
            </a:solidFill>
          </a:endParaRPr>
        </a:p>
      </xdr:txBody>
    </xdr:sp>
    <xdr:clientData/>
  </xdr:twoCellAnchor>
  <xdr:twoCellAnchor>
    <xdr:from>
      <xdr:col>1</xdr:col>
      <xdr:colOff>1</xdr:colOff>
      <xdr:row>14</xdr:row>
      <xdr:rowOff>96721</xdr:rowOff>
    </xdr:from>
    <xdr:to>
      <xdr:col>15</xdr:col>
      <xdr:colOff>1</xdr:colOff>
      <xdr:row>41</xdr:row>
      <xdr:rowOff>0</xdr:rowOff>
    </xdr:to>
    <xdr:graphicFrame macro="">
      <xdr:nvGraphicFramePr>
        <xdr:cNvPr id="4" name="Chart 3">
          <a:extLst>
            <a:ext uri="{FF2B5EF4-FFF2-40B4-BE49-F238E27FC236}">
              <a16:creationId xmlns:a16="http://schemas.microsoft.com/office/drawing/2014/main" id="{23CFDF03-6357-4A7E-8F37-AE4468124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15</xdr:col>
      <xdr:colOff>0</xdr:colOff>
      <xdr:row>13</xdr:row>
      <xdr:rowOff>48318</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5AD4BF86-E2F2-4920-A897-CACFD8B9513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2464" y="938893"/>
              <a:ext cx="8572500" cy="1288473"/>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18</xdr:col>
      <xdr:colOff>591540</xdr:colOff>
      <xdr:row>6</xdr:row>
      <xdr:rowOff>0</xdr:rowOff>
    </xdr:from>
    <xdr:to>
      <xdr:col>23</xdr:col>
      <xdr:colOff>0</xdr:colOff>
      <xdr:row>11</xdr:row>
      <xdr:rowOff>20089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84B9875-62A3-45AC-BA1C-EC489A50F1F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119659" y="938893"/>
              <a:ext cx="2473877" cy="90074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571798</xdr:colOff>
      <xdr:row>6</xdr:row>
      <xdr:rowOff>1</xdr:rowOff>
    </xdr:from>
    <xdr:to>
      <xdr:col>18</xdr:col>
      <xdr:colOff>0</xdr:colOff>
      <xdr:row>11</xdr:row>
      <xdr:rowOff>1</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99456E48-893E-43D4-B9E2-D8FBBA4D943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266762" y="938894"/>
              <a:ext cx="1265167" cy="88446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12</xdr:row>
      <xdr:rowOff>0</xdr:rowOff>
    </xdr:from>
    <xdr:to>
      <xdr:col>23</xdr:col>
      <xdr:colOff>1</xdr:colOff>
      <xdr:row>16</xdr:row>
      <xdr:rowOff>0</xdr:rowOff>
    </xdr:to>
    <mc:AlternateContent xmlns:mc="http://schemas.openxmlformats.org/markup-compatibility/2006">
      <mc:Choice xmlns:a14="http://schemas.microsoft.com/office/drawing/2010/main" Requires="a14">
        <xdr:graphicFrame macro="">
          <xdr:nvGraphicFramePr>
            <xdr:cNvPr id="8" name="Roast Type 1">
              <a:extLst>
                <a:ext uri="{FF2B5EF4-FFF2-40B4-BE49-F238E27FC236}">
                  <a16:creationId xmlns:a16="http://schemas.microsoft.com/office/drawing/2014/main" id="{587532A6-536F-4927-87B9-55D594C37B9A}"/>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9307286" y="2000250"/>
              <a:ext cx="4286251" cy="70757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300990</xdr:colOff>
      <xdr:row>17</xdr:row>
      <xdr:rowOff>1</xdr:rowOff>
    </xdr:from>
    <xdr:to>
      <xdr:col>23</xdr:col>
      <xdr:colOff>0</xdr:colOff>
      <xdr:row>26</xdr:row>
      <xdr:rowOff>1</xdr:rowOff>
    </xdr:to>
    <xdr:graphicFrame macro="">
      <xdr:nvGraphicFramePr>
        <xdr:cNvPr id="9" name="Chart 8">
          <a:extLst>
            <a:ext uri="{FF2B5EF4-FFF2-40B4-BE49-F238E27FC236}">
              <a16:creationId xmlns:a16="http://schemas.microsoft.com/office/drawing/2014/main" id="{F7D00D18-97B6-4B2C-BE33-581402D26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295275</xdr:colOff>
      <xdr:row>27</xdr:row>
      <xdr:rowOff>0</xdr:rowOff>
    </xdr:from>
    <xdr:to>
      <xdr:col>23</xdr:col>
      <xdr:colOff>0</xdr:colOff>
      <xdr:row>40</xdr:row>
      <xdr:rowOff>176892</xdr:rowOff>
    </xdr:to>
    <xdr:graphicFrame macro="">
      <xdr:nvGraphicFramePr>
        <xdr:cNvPr id="10" name="Chart 9">
          <a:extLst>
            <a:ext uri="{FF2B5EF4-FFF2-40B4-BE49-F238E27FC236}">
              <a16:creationId xmlns:a16="http://schemas.microsoft.com/office/drawing/2014/main" id="{80E9BBDF-E13D-455E-9D89-4FDB28C6C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xdr:colOff>
      <xdr:row>9</xdr:row>
      <xdr:rowOff>20002</xdr:rowOff>
    </xdr:from>
    <xdr:to>
      <xdr:col>14</xdr:col>
      <xdr:colOff>209550</xdr:colOff>
      <xdr:row>24</xdr:row>
      <xdr:rowOff>31432</xdr:rowOff>
    </xdr:to>
    <xdr:graphicFrame macro="">
      <xdr:nvGraphicFramePr>
        <xdr:cNvPr id="2" name="Chart 1">
          <a:extLst>
            <a:ext uri="{FF2B5EF4-FFF2-40B4-BE49-F238E27FC236}">
              <a16:creationId xmlns:a16="http://schemas.microsoft.com/office/drawing/2014/main" id="{A3958C6C-1A42-CC10-5246-E9EE54BFE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47625</xdr:colOff>
      <xdr:row>1</xdr:row>
      <xdr:rowOff>34290</xdr:rowOff>
    </xdr:from>
    <xdr:to>
      <xdr:col>18</xdr:col>
      <xdr:colOff>133349</xdr:colOff>
      <xdr:row>8</xdr:row>
      <xdr:rowOff>131445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FF6A738-56C9-21D6-F306-F6FB4677E9B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353348" y="207472"/>
              <a:ext cx="7465175" cy="1313238"/>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14</xdr:col>
      <xdr:colOff>80009</xdr:colOff>
      <xdr:row>10</xdr:row>
      <xdr:rowOff>1905</xdr:rowOff>
    </xdr:from>
    <xdr:to>
      <xdr:col>18</xdr:col>
      <xdr:colOff>80008</xdr:colOff>
      <xdr:row>15</xdr:row>
      <xdr:rowOff>57150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0CCD9E7-6DFC-C3AB-0BA5-61F47B33CBD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02191" y="1733723"/>
              <a:ext cx="2459181" cy="91734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306705</xdr:colOff>
      <xdr:row>9</xdr:row>
      <xdr:rowOff>78105</xdr:rowOff>
    </xdr:from>
    <xdr:to>
      <xdr:col>21</xdr:col>
      <xdr:colOff>190501</xdr:colOff>
      <xdr:row>16</xdr:row>
      <xdr:rowOff>114299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6461436-2E64-679F-59C0-91C4DDF1451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988069" y="1636741"/>
              <a:ext cx="1806114" cy="124846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535305</xdr:colOff>
      <xdr:row>15</xdr:row>
      <xdr:rowOff>78106</xdr:rowOff>
    </xdr:from>
    <xdr:to>
      <xdr:col>17</xdr:col>
      <xdr:colOff>590550</xdr:colOff>
      <xdr:row>22</xdr:row>
      <xdr:rowOff>38101</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A99DA327-FE61-F575-8779-A5C52516537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1757487" y="2675833"/>
              <a:ext cx="1869844" cy="117226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329564</xdr:colOff>
      <xdr:row>2</xdr:row>
      <xdr:rowOff>128995</xdr:rowOff>
    </xdr:from>
    <xdr:to>
      <xdr:col>13</xdr:col>
      <xdr:colOff>568506</xdr:colOff>
      <xdr:row>18</xdr:row>
      <xdr:rowOff>38100</xdr:rowOff>
    </xdr:to>
    <xdr:graphicFrame macro="">
      <xdr:nvGraphicFramePr>
        <xdr:cNvPr id="7" name="Chart 6">
          <a:extLst>
            <a:ext uri="{FF2B5EF4-FFF2-40B4-BE49-F238E27FC236}">
              <a16:creationId xmlns:a16="http://schemas.microsoft.com/office/drawing/2014/main" id="{3707B2C6-ADF0-DBE4-3549-A42E1A52D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459104</xdr:colOff>
      <xdr:row>3</xdr:row>
      <xdr:rowOff>8980</xdr:rowOff>
    </xdr:from>
    <xdr:to>
      <xdr:col>11</xdr:col>
      <xdr:colOff>616131</xdr:colOff>
      <xdr:row>18</xdr:row>
      <xdr:rowOff>95250</xdr:rowOff>
    </xdr:to>
    <xdr:graphicFrame macro="">
      <xdr:nvGraphicFramePr>
        <xdr:cNvPr id="2" name="Chart 1">
          <a:extLst>
            <a:ext uri="{FF2B5EF4-FFF2-40B4-BE49-F238E27FC236}">
              <a16:creationId xmlns:a16="http://schemas.microsoft.com/office/drawing/2014/main" id="{D091B517-C988-42D9-AE6C-A7F211C08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cper Prorok" refreshedDate="45487.499739930558" createdVersion="8" refreshedVersion="8" minRefreshableVersion="3" recordCount="1000" xr:uid="{4FB80263-112D-4CF0-8424-83560EFBF17D}">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0.53699999999999992" maxValue="546.82499999999993"/>
    </cacheField>
    <cacheField name="coffe type" numFmtId="0">
      <sharedItems count="4">
        <s v="Robusta"/>
        <s v="Excelsa"/>
        <s v="Arabica"/>
        <s v="Liberica"/>
      </sharedItems>
    </cacheField>
    <cacheField name="Loyalty card" numFmtId="0">
      <sharedItems count="3">
        <s v="Yes"/>
        <s v="No"/>
        <e v="#N/A" u="1"/>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07671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r>
  <r>
    <s v="QEV-37451-860"/>
    <x v="0"/>
    <s v="17670-51384-MA"/>
    <s v="E-M-0.5"/>
    <n v="5"/>
    <x v="0"/>
    <s v="aallner0@lulu.com"/>
    <x v="0"/>
    <s v="Exc"/>
    <x v="0"/>
    <x v="1"/>
    <n v="8.25"/>
    <n v="20.625"/>
    <x v="1"/>
    <x v="0"/>
  </r>
  <r>
    <s v="FAA-43335-268"/>
    <x v="1"/>
    <s v="21125-22134-PX"/>
    <s v="A-L-1"/>
    <n v="1"/>
    <x v="1"/>
    <s v="jredholes2@tmall.com"/>
    <x v="0"/>
    <s v="Ara"/>
    <x v="1"/>
    <x v="0"/>
    <n v="12.95"/>
    <n v="12.95"/>
    <x v="2"/>
    <x v="0"/>
  </r>
  <r>
    <s v="KAC-83089-793"/>
    <x v="2"/>
    <s v="23806-46781-OU"/>
    <s v="E-M-1"/>
    <n v="2"/>
    <x v="2"/>
    <s v=""/>
    <x v="1"/>
    <s v="Exc"/>
    <x v="0"/>
    <x v="0"/>
    <n v="13.75"/>
    <n v="27.5"/>
    <x v="1"/>
    <x v="1"/>
  </r>
  <r>
    <s v="KAC-83089-793"/>
    <x v="2"/>
    <s v="23806-46781-OU"/>
    <s v="R-L-2.5"/>
    <n v="2"/>
    <x v="2"/>
    <s v=""/>
    <x v="1"/>
    <s v="Rob"/>
    <x v="1"/>
    <x v="2"/>
    <n v="27.484999999999996"/>
    <n v="137.42499999999998"/>
    <x v="0"/>
    <x v="1"/>
  </r>
  <r>
    <s v="CVP-18956-553"/>
    <x v="3"/>
    <s v="86561-91660-RB"/>
    <s v="L-D-1"/>
    <n v="3"/>
    <x v="3"/>
    <s v=""/>
    <x v="0"/>
    <s v="Lib"/>
    <x v="2"/>
    <x v="0"/>
    <n v="12.95"/>
    <n v="38.849999999999994"/>
    <x v="3"/>
    <x v="1"/>
  </r>
  <r>
    <s v="IPP-31994-879"/>
    <x v="4"/>
    <s v="65223-29612-CB"/>
    <s v="E-D-0.5"/>
    <n v="3"/>
    <x v="4"/>
    <s v="slobe6@nifty.com"/>
    <x v="0"/>
    <s v="Exc"/>
    <x v="2"/>
    <x v="1"/>
    <n v="7.29"/>
    <n v="10.935"/>
    <x v="1"/>
    <x v="0"/>
  </r>
  <r>
    <s v="SNZ-65340-705"/>
    <x v="5"/>
    <s v="21134-81676-FR"/>
    <s v="L-L-0.2"/>
    <n v="1"/>
    <x v="5"/>
    <s v=""/>
    <x v="1"/>
    <s v="Lib"/>
    <x v="1"/>
    <x v="3"/>
    <n v="4.7549999999999999"/>
    <n v="0.95100000000000007"/>
    <x v="3"/>
    <x v="0"/>
  </r>
  <r>
    <s v="EZT-46571-659"/>
    <x v="6"/>
    <s v="03396-68805-ZC"/>
    <s v="R-M-0.5"/>
    <n v="3"/>
    <x v="6"/>
    <s v="gpetracci8@livejournal.com"/>
    <x v="0"/>
    <s v="Rob"/>
    <x v="0"/>
    <x v="1"/>
    <n v="5.97"/>
    <n v="8.9550000000000001"/>
    <x v="0"/>
    <x v="1"/>
  </r>
  <r>
    <s v="NWQ-70061-912"/>
    <x v="0"/>
    <s v="61021-27840-ZN"/>
    <s v="R-M-0.5"/>
    <n v="1"/>
    <x v="7"/>
    <s v="rraven9@ed.gov"/>
    <x v="0"/>
    <s v="Rob"/>
    <x v="0"/>
    <x v="1"/>
    <n v="5.97"/>
    <n v="2.9849999999999999"/>
    <x v="0"/>
    <x v="1"/>
  </r>
  <r>
    <s v="BKK-47233-845"/>
    <x v="7"/>
    <s v="76239-90137-UQ"/>
    <s v="A-D-1"/>
    <n v="4"/>
    <x v="8"/>
    <s v="fferbera@businesswire.com"/>
    <x v="0"/>
    <s v="Ara"/>
    <x v="2"/>
    <x v="0"/>
    <n v="9.9499999999999993"/>
    <n v="39.799999999999997"/>
    <x v="2"/>
    <x v="1"/>
  </r>
  <r>
    <s v="VQR-01002-970"/>
    <x v="8"/>
    <s v="49315-21985-BB"/>
    <s v="E-L-2.5"/>
    <n v="5"/>
    <x v="9"/>
    <s v="dphizackerlyb@utexas.edu"/>
    <x v="0"/>
    <s v="Exc"/>
    <x v="1"/>
    <x v="2"/>
    <n v="34.154999999999994"/>
    <n v="426.93749999999994"/>
    <x v="1"/>
    <x v="0"/>
  </r>
  <r>
    <s v="SZW-48378-399"/>
    <x v="9"/>
    <s v="34136-36674-OM"/>
    <s v="R-M-1"/>
    <n v="5"/>
    <x v="10"/>
    <s v="rscholarc@nyu.edu"/>
    <x v="0"/>
    <s v="Rob"/>
    <x v="0"/>
    <x v="0"/>
    <n v="9.9499999999999993"/>
    <n v="49.75"/>
    <x v="0"/>
    <x v="1"/>
  </r>
  <r>
    <s v="ITA-87418-783"/>
    <x v="10"/>
    <s v="39396-12890-PE"/>
    <s v="R-D-2.5"/>
    <n v="2"/>
    <x v="11"/>
    <s v="tvanyutind@wix.com"/>
    <x v="0"/>
    <s v="Rob"/>
    <x v="2"/>
    <x v="2"/>
    <n v="20.584999999999997"/>
    <n v="102.92499999999998"/>
    <x v="0"/>
    <x v="1"/>
  </r>
  <r>
    <s v="GNZ-46006-527"/>
    <x v="11"/>
    <s v="95875-73336-RG"/>
    <s v="L-D-0.2"/>
    <n v="3"/>
    <x v="12"/>
    <s v="ptrobee@wunderground.com"/>
    <x v="0"/>
    <s v="Lib"/>
    <x v="2"/>
    <x v="3"/>
    <n v="3.8849999999999998"/>
    <n v="2.331"/>
    <x v="3"/>
    <x v="0"/>
  </r>
  <r>
    <s v="FYQ-78248-319"/>
    <x v="12"/>
    <s v="25473-43727-BY"/>
    <s v="R-M-2.5"/>
    <n v="5"/>
    <x v="13"/>
    <s v="loscroftf@ebay.co.uk"/>
    <x v="0"/>
    <s v="Rob"/>
    <x v="0"/>
    <x v="2"/>
    <n v="22.884999999999998"/>
    <n v="286.06249999999994"/>
    <x v="0"/>
    <x v="1"/>
  </r>
  <r>
    <s v="VAU-44387-624"/>
    <x v="13"/>
    <s v="99643-51048-IQ"/>
    <s v="A-M-0.2"/>
    <n v="6"/>
    <x v="14"/>
    <s v="malabasterg@hexun.com"/>
    <x v="0"/>
    <s v="Ara"/>
    <x v="0"/>
    <x v="3"/>
    <n v="3.375"/>
    <n v="4.0500000000000007"/>
    <x v="2"/>
    <x v="1"/>
  </r>
  <r>
    <s v="RDW-33155-159"/>
    <x v="14"/>
    <s v="62173-15287-CU"/>
    <s v="A-L-1"/>
    <n v="6"/>
    <x v="15"/>
    <s v="rbroxuph@jimdo.com"/>
    <x v="0"/>
    <s v="Ara"/>
    <x v="1"/>
    <x v="0"/>
    <n v="12.95"/>
    <n v="77.699999999999989"/>
    <x v="2"/>
    <x v="1"/>
  </r>
  <r>
    <s v="TDZ-59011-211"/>
    <x v="15"/>
    <s v="57611-05522-ST"/>
    <s v="R-D-2.5"/>
    <n v="4"/>
    <x v="16"/>
    <s v="predfordi@ow.ly"/>
    <x v="1"/>
    <s v="Rob"/>
    <x v="2"/>
    <x v="2"/>
    <n v="20.584999999999997"/>
    <n v="205.84999999999997"/>
    <x v="0"/>
    <x v="0"/>
  </r>
  <r>
    <s v="IDU-25793-399"/>
    <x v="16"/>
    <s v="76664-37050-DT"/>
    <s v="A-M-0.2"/>
    <n v="5"/>
    <x v="17"/>
    <s v="acorradinoj@harvard.edu"/>
    <x v="0"/>
    <s v="Ara"/>
    <x v="0"/>
    <x v="3"/>
    <n v="3.375"/>
    <n v="3.375"/>
    <x v="2"/>
    <x v="0"/>
  </r>
  <r>
    <s v="IDU-25793-399"/>
    <x v="16"/>
    <s v="76664-37050-DT"/>
    <s v="E-D-0.2"/>
    <n v="4"/>
    <x v="17"/>
    <s v="acorradinoj@harvard.edu"/>
    <x v="0"/>
    <s v="Exc"/>
    <x v="2"/>
    <x v="3"/>
    <n v="3.645"/>
    <n v="2.9160000000000004"/>
    <x v="1"/>
    <x v="0"/>
  </r>
  <r>
    <s v="NUO-20013-488"/>
    <x v="16"/>
    <s v="03090-88267-BQ"/>
    <s v="A-D-0.2"/>
    <n v="6"/>
    <x v="18"/>
    <s v="adavidowskyl@netvibes.com"/>
    <x v="0"/>
    <s v="Ara"/>
    <x v="2"/>
    <x v="3"/>
    <n v="2.9849999999999999"/>
    <n v="3.5819999999999999"/>
    <x v="2"/>
    <x v="1"/>
  </r>
  <r>
    <s v="UQU-65630-479"/>
    <x v="17"/>
    <s v="37651-47492-NC"/>
    <s v="R-M-2.5"/>
    <n v="4"/>
    <x v="19"/>
    <s v="aantukm@kickstarter.com"/>
    <x v="0"/>
    <s v="Rob"/>
    <x v="0"/>
    <x v="2"/>
    <n v="22.884999999999998"/>
    <n v="228.84999999999997"/>
    <x v="0"/>
    <x v="0"/>
  </r>
  <r>
    <s v="FEO-11834-332"/>
    <x v="18"/>
    <s v="95399-57205-HI"/>
    <s v="A-D-0.2"/>
    <n v="4"/>
    <x v="20"/>
    <s v="ikleinertn@timesonline.co.uk"/>
    <x v="0"/>
    <s v="Ara"/>
    <x v="2"/>
    <x v="3"/>
    <n v="2.9849999999999999"/>
    <n v="2.3879999999999999"/>
    <x v="2"/>
    <x v="0"/>
  </r>
  <r>
    <s v="TKY-71558-096"/>
    <x v="19"/>
    <s v="24010-66714-HW"/>
    <s v="A-M-1"/>
    <n v="1"/>
    <x v="21"/>
    <s v="cblofeldo@amazon.co.uk"/>
    <x v="0"/>
    <s v="Ara"/>
    <x v="0"/>
    <x v="0"/>
    <n v="11.25"/>
    <n v="11.25"/>
    <x v="2"/>
    <x v="1"/>
  </r>
  <r>
    <s v="OXY-65322-253"/>
    <x v="20"/>
    <s v="07591-92789-UA"/>
    <s v="E-M-0.2"/>
    <n v="3"/>
    <x v="22"/>
    <s v=""/>
    <x v="0"/>
    <s v="Exc"/>
    <x v="0"/>
    <x v="3"/>
    <n v="4.125"/>
    <n v="2.4750000000000001"/>
    <x v="1"/>
    <x v="0"/>
  </r>
  <r>
    <s v="EVP-43500-491"/>
    <x v="21"/>
    <s v="49231-44455-IC"/>
    <s v="A-M-0.5"/>
    <n v="4"/>
    <x v="23"/>
    <s v="sshalesq@umich.edu"/>
    <x v="0"/>
    <s v="Ara"/>
    <x v="0"/>
    <x v="1"/>
    <n v="6.75"/>
    <n v="13.5"/>
    <x v="2"/>
    <x v="0"/>
  </r>
  <r>
    <s v="WAG-26945-689"/>
    <x v="22"/>
    <s v="50124-88608-EO"/>
    <s v="A-M-0.2"/>
    <n v="5"/>
    <x v="24"/>
    <s v="vdanneilr@mtv.com"/>
    <x v="1"/>
    <s v="Ara"/>
    <x v="0"/>
    <x v="3"/>
    <n v="3.375"/>
    <n v="3.375"/>
    <x v="2"/>
    <x v="1"/>
  </r>
  <r>
    <s v="CHE-78995-767"/>
    <x v="23"/>
    <s v="00888-74814-UZ"/>
    <s v="A-D-0.5"/>
    <n v="3"/>
    <x v="25"/>
    <s v="tnewburys@usda.gov"/>
    <x v="1"/>
    <s v="Ara"/>
    <x v="2"/>
    <x v="1"/>
    <n v="5.97"/>
    <n v="8.9550000000000001"/>
    <x v="2"/>
    <x v="1"/>
  </r>
  <r>
    <s v="RYZ-14633-602"/>
    <x v="21"/>
    <s v="14158-30713-OB"/>
    <s v="A-D-1"/>
    <n v="4"/>
    <x v="26"/>
    <s v="mcalcuttt@baidu.com"/>
    <x v="1"/>
    <s v="Ara"/>
    <x v="2"/>
    <x v="0"/>
    <n v="9.9499999999999993"/>
    <n v="39.799999999999997"/>
    <x v="2"/>
    <x v="0"/>
  </r>
  <r>
    <s v="WOQ-36015-429"/>
    <x v="24"/>
    <s v="51427-89175-QJ"/>
    <s v="L-M-0.2"/>
    <n v="5"/>
    <x v="27"/>
    <s v=""/>
    <x v="0"/>
    <s v="Lib"/>
    <x v="0"/>
    <x v="3"/>
    <n v="4.3650000000000002"/>
    <n v="4.3650000000000002"/>
    <x v="3"/>
    <x v="1"/>
  </r>
  <r>
    <s v="WOQ-36015-429"/>
    <x v="24"/>
    <s v="51427-89175-QJ"/>
    <s v="A-D-0.5"/>
    <n v="6"/>
    <x v="27"/>
    <s v=""/>
    <x v="0"/>
    <s v="Ara"/>
    <x v="2"/>
    <x v="1"/>
    <n v="5.97"/>
    <n v="17.91"/>
    <x v="2"/>
    <x v="1"/>
  </r>
  <r>
    <s v="WOQ-36015-429"/>
    <x v="24"/>
    <s v="51427-89175-QJ"/>
    <s v="L-M-0.5"/>
    <n v="6"/>
    <x v="27"/>
    <s v=""/>
    <x v="0"/>
    <s v="Lib"/>
    <x v="0"/>
    <x v="1"/>
    <n v="8.73"/>
    <n v="26.19"/>
    <x v="3"/>
    <x v="1"/>
  </r>
  <r>
    <s v="SCT-60553-454"/>
    <x v="25"/>
    <s v="39123-12846-YJ"/>
    <s v="L-L-0.2"/>
    <n v="5"/>
    <x v="28"/>
    <s v="ggatheralx@123-reg.co.uk"/>
    <x v="0"/>
    <s v="Lib"/>
    <x v="1"/>
    <x v="3"/>
    <n v="4.7549999999999999"/>
    <n v="4.7550000000000008"/>
    <x v="3"/>
    <x v="1"/>
  </r>
  <r>
    <s v="GFK-52063-244"/>
    <x v="26"/>
    <s v="44981-99666-XB"/>
    <s v="L-L-0.5"/>
    <n v="6"/>
    <x v="29"/>
    <s v="uwelberryy@ebay.co.uk"/>
    <x v="2"/>
    <s v="Lib"/>
    <x v="1"/>
    <x v="1"/>
    <n v="9.51"/>
    <n v="28.53"/>
    <x v="3"/>
    <x v="0"/>
  </r>
  <r>
    <s v="AMM-79521-378"/>
    <x v="27"/>
    <s v="24825-51803-CQ"/>
    <s v="A-D-0.5"/>
    <n v="6"/>
    <x v="30"/>
    <s v="feilhartz@who.int"/>
    <x v="0"/>
    <s v="Ara"/>
    <x v="2"/>
    <x v="1"/>
    <n v="5.97"/>
    <n v="17.91"/>
    <x v="2"/>
    <x v="1"/>
  </r>
  <r>
    <s v="QUQ-90580-772"/>
    <x v="28"/>
    <s v="77634-13918-GJ"/>
    <s v="L-M-0.2"/>
    <n v="2"/>
    <x v="31"/>
    <s v="zponting10@altervista.org"/>
    <x v="0"/>
    <s v="Lib"/>
    <x v="0"/>
    <x v="3"/>
    <n v="4.3650000000000002"/>
    <n v="1.7460000000000002"/>
    <x v="3"/>
    <x v="1"/>
  </r>
  <r>
    <s v="LGD-24408-274"/>
    <x v="29"/>
    <s v="13694-25001-LX"/>
    <s v="L-L-0.5"/>
    <n v="3"/>
    <x v="32"/>
    <s v="sstrase11@booking.com"/>
    <x v="0"/>
    <s v="Lib"/>
    <x v="1"/>
    <x v="1"/>
    <n v="9.51"/>
    <n v="14.265000000000001"/>
    <x v="3"/>
    <x v="1"/>
  </r>
  <r>
    <s v="HCT-95608-959"/>
    <x v="30"/>
    <s v="08523-01791-TI"/>
    <s v="R-M-2.5"/>
    <n v="5"/>
    <x v="33"/>
    <s v="dde12@unesco.org"/>
    <x v="0"/>
    <s v="Rob"/>
    <x v="0"/>
    <x v="2"/>
    <n v="22.884999999999998"/>
    <n v="286.06249999999994"/>
    <x v="0"/>
    <x v="1"/>
  </r>
  <r>
    <s v="OFX-99147-470"/>
    <x v="31"/>
    <s v="49860-68865-AB"/>
    <s v="R-M-1"/>
    <n v="6"/>
    <x v="34"/>
    <s v=""/>
    <x v="0"/>
    <s v="Rob"/>
    <x v="0"/>
    <x v="0"/>
    <n v="9.9499999999999993"/>
    <n v="59.699999999999996"/>
    <x v="0"/>
    <x v="0"/>
  </r>
  <r>
    <s v="LUO-37559-016"/>
    <x v="32"/>
    <s v="21240-83132-SP"/>
    <s v="L-M-1"/>
    <n v="3"/>
    <x v="35"/>
    <s v=""/>
    <x v="0"/>
    <s v="Lib"/>
    <x v="0"/>
    <x v="0"/>
    <n v="14.55"/>
    <n v="43.650000000000006"/>
    <x v="3"/>
    <x v="1"/>
  </r>
  <r>
    <s v="XWC-20610-167"/>
    <x v="33"/>
    <s v="08350-81623-TF"/>
    <s v="E-D-0.2"/>
    <n v="2"/>
    <x v="36"/>
    <s v="lyeoland15@pbs.org"/>
    <x v="0"/>
    <s v="Exc"/>
    <x v="2"/>
    <x v="3"/>
    <n v="3.645"/>
    <n v="1.4580000000000002"/>
    <x v="1"/>
    <x v="0"/>
  </r>
  <r>
    <s v="GPU-79113-136"/>
    <x v="34"/>
    <s v="73284-01385-SJ"/>
    <s v="R-D-0.2"/>
    <n v="3"/>
    <x v="37"/>
    <s v="atolworthy16@toplist.cz"/>
    <x v="0"/>
    <s v="Rob"/>
    <x v="2"/>
    <x v="3"/>
    <n v="2.6849999999999996"/>
    <n v="1.6109999999999998"/>
    <x v="0"/>
    <x v="0"/>
  </r>
  <r>
    <s v="ULR-52653-960"/>
    <x v="35"/>
    <s v="04152-34436-IE"/>
    <s v="L-L-2.5"/>
    <n v="2"/>
    <x v="38"/>
    <s v=""/>
    <x v="0"/>
    <s v="Lib"/>
    <x v="1"/>
    <x v="2"/>
    <n v="36.454999999999998"/>
    <n v="182.27499999999998"/>
    <x v="3"/>
    <x v="1"/>
  </r>
  <r>
    <s v="HPI-42308-142"/>
    <x v="36"/>
    <s v="06631-86965-XP"/>
    <s v="E-M-0.5"/>
    <n v="2"/>
    <x v="39"/>
    <s v="obaudassi18@seesaa.net"/>
    <x v="0"/>
    <s v="Exc"/>
    <x v="0"/>
    <x v="1"/>
    <n v="8.25"/>
    <n v="8.25"/>
    <x v="1"/>
    <x v="0"/>
  </r>
  <r>
    <s v="XHI-30227-581"/>
    <x v="37"/>
    <s v="54619-08558-ZU"/>
    <s v="L-D-2.5"/>
    <n v="6"/>
    <x v="40"/>
    <s v="pkingsbury19@comcast.net"/>
    <x v="0"/>
    <s v="Lib"/>
    <x v="2"/>
    <x v="2"/>
    <n v="29.784999999999997"/>
    <n v="446.77499999999998"/>
    <x v="3"/>
    <x v="1"/>
  </r>
  <r>
    <s v="DJH-05202-380"/>
    <x v="38"/>
    <s v="85589-17020-CX"/>
    <s v="E-M-2.5"/>
    <n v="2"/>
    <x v="41"/>
    <s v=""/>
    <x v="0"/>
    <s v="Exc"/>
    <x v="0"/>
    <x v="2"/>
    <n v="31.624999999999996"/>
    <n v="158.12499999999997"/>
    <x v="1"/>
    <x v="0"/>
  </r>
  <r>
    <s v="VMW-26889-781"/>
    <x v="39"/>
    <s v="36078-91009-WU"/>
    <s v="A-L-0.2"/>
    <n v="2"/>
    <x v="42"/>
    <s v="acurley1b@hao123.com"/>
    <x v="0"/>
    <s v="Ara"/>
    <x v="1"/>
    <x v="3"/>
    <n v="3.8849999999999998"/>
    <n v="1.554"/>
    <x v="2"/>
    <x v="0"/>
  </r>
  <r>
    <s v="DBU-81099-586"/>
    <x v="40"/>
    <s v="15770-27099-GX"/>
    <s v="A-D-2.5"/>
    <n v="4"/>
    <x v="43"/>
    <s v="rmcgilvary1c@tamu.edu"/>
    <x v="0"/>
    <s v="Ara"/>
    <x v="2"/>
    <x v="2"/>
    <n v="22.884999999999998"/>
    <n v="228.84999999999997"/>
    <x v="2"/>
    <x v="1"/>
  </r>
  <r>
    <s v="PQA-54820-810"/>
    <x v="41"/>
    <s v="91460-04823-BX"/>
    <s v="A-L-1"/>
    <n v="3"/>
    <x v="44"/>
    <s v="ipikett1d@xinhuanet.com"/>
    <x v="0"/>
    <s v="Ara"/>
    <x v="1"/>
    <x v="0"/>
    <n v="12.95"/>
    <n v="38.849999999999994"/>
    <x v="2"/>
    <x v="1"/>
  </r>
  <r>
    <s v="XKB-41924-202"/>
    <x v="42"/>
    <s v="45089-52817-WN"/>
    <s v="L-D-0.5"/>
    <n v="2"/>
    <x v="45"/>
    <s v="ibouldon1e@gizmodo.com"/>
    <x v="0"/>
    <s v="Lib"/>
    <x v="2"/>
    <x v="1"/>
    <n v="7.77"/>
    <n v="7.77"/>
    <x v="3"/>
    <x v="1"/>
  </r>
  <r>
    <s v="DWZ-69106-473"/>
    <x v="43"/>
    <s v="76447-50326-IC"/>
    <s v="L-L-2.5"/>
    <n v="4"/>
    <x v="46"/>
    <s v="kflanders1f@over-blog.com"/>
    <x v="1"/>
    <s v="Lib"/>
    <x v="1"/>
    <x v="2"/>
    <n v="36.454999999999998"/>
    <n v="364.54999999999995"/>
    <x v="3"/>
    <x v="0"/>
  </r>
  <r>
    <s v="YHV-68700-050"/>
    <x v="44"/>
    <s v="26333-67911-OL"/>
    <s v="R-M-0.5"/>
    <n v="5"/>
    <x v="47"/>
    <s v="hmattioli1g@webmd.com"/>
    <x v="2"/>
    <s v="Rob"/>
    <x v="0"/>
    <x v="1"/>
    <n v="5.97"/>
    <n v="14.924999999999999"/>
    <x v="0"/>
    <x v="1"/>
  </r>
  <r>
    <s v="YHV-68700-050"/>
    <x v="44"/>
    <s v="26333-67911-OL"/>
    <s v="L-L-2.5"/>
    <n v="2"/>
    <x v="47"/>
    <s v="hmattioli1g@webmd.com"/>
    <x v="2"/>
    <s v="Lib"/>
    <x v="1"/>
    <x v="2"/>
    <n v="36.454999999999998"/>
    <n v="182.27499999999998"/>
    <x v="3"/>
    <x v="1"/>
  </r>
  <r>
    <s v="KRB-88066-642"/>
    <x v="45"/>
    <s v="22107-86640-SB"/>
    <s v="L-M-1"/>
    <n v="5"/>
    <x v="48"/>
    <s v="agillard1i@issuu.com"/>
    <x v="0"/>
    <s v="Lib"/>
    <x v="0"/>
    <x v="0"/>
    <n v="14.55"/>
    <n v="72.75"/>
    <x v="3"/>
    <x v="1"/>
  </r>
  <r>
    <s v="LQU-08404-173"/>
    <x v="46"/>
    <s v="09960-34242-LZ"/>
    <s v="L-L-1"/>
    <n v="3"/>
    <x v="49"/>
    <s v=""/>
    <x v="0"/>
    <s v="Lib"/>
    <x v="1"/>
    <x v="0"/>
    <n v="15.85"/>
    <n v="47.55"/>
    <x v="3"/>
    <x v="1"/>
  </r>
  <r>
    <s v="CWK-60159-881"/>
    <x v="47"/>
    <s v="04671-85591-RT"/>
    <s v="E-D-0.2"/>
    <n v="3"/>
    <x v="50"/>
    <s v="tgrizard1k@odnoklassniki.ru"/>
    <x v="0"/>
    <s v="Exc"/>
    <x v="2"/>
    <x v="3"/>
    <n v="3.645"/>
    <n v="2.1870000000000003"/>
    <x v="1"/>
    <x v="0"/>
  </r>
  <r>
    <s v="EEG-74197-843"/>
    <x v="48"/>
    <s v="25729-68859-UA"/>
    <s v="E-L-1"/>
    <n v="4"/>
    <x v="51"/>
    <s v="rrelton1l@stanford.edu"/>
    <x v="0"/>
    <s v="Exc"/>
    <x v="1"/>
    <x v="0"/>
    <n v="14.85"/>
    <n v="59.4"/>
    <x v="1"/>
    <x v="1"/>
  </r>
  <r>
    <s v="UCZ-59708-525"/>
    <x v="49"/>
    <s v="05501-86351-NX"/>
    <s v="L-D-2.5"/>
    <n v="3"/>
    <x v="52"/>
    <s v=""/>
    <x v="0"/>
    <s v="Lib"/>
    <x v="2"/>
    <x v="2"/>
    <n v="29.784999999999997"/>
    <n v="223.38749999999999"/>
    <x v="3"/>
    <x v="0"/>
  </r>
  <r>
    <s v="HUB-47311-849"/>
    <x v="50"/>
    <s v="04521-04300-OK"/>
    <s v="L-M-0.5"/>
    <n v="3"/>
    <x v="53"/>
    <s v="sgilroy1n@eepurl.com"/>
    <x v="0"/>
    <s v="Lib"/>
    <x v="0"/>
    <x v="1"/>
    <n v="8.73"/>
    <n v="13.095000000000001"/>
    <x v="3"/>
    <x v="0"/>
  </r>
  <r>
    <s v="WYM-17686-694"/>
    <x v="51"/>
    <s v="58689-55264-VK"/>
    <s v="A-D-2.5"/>
    <n v="5"/>
    <x v="54"/>
    <s v="ccottingham1o@wikipedia.org"/>
    <x v="0"/>
    <s v="Ara"/>
    <x v="2"/>
    <x v="2"/>
    <n v="22.884999999999998"/>
    <n v="286.06249999999994"/>
    <x v="2"/>
    <x v="1"/>
  </r>
  <r>
    <s v="ZYQ-15797-695"/>
    <x v="52"/>
    <s v="79436-73011-MM"/>
    <s v="R-D-0.5"/>
    <n v="5"/>
    <x v="55"/>
    <s v=""/>
    <x v="2"/>
    <s v="Rob"/>
    <x v="2"/>
    <x v="1"/>
    <n v="5.3699999999999992"/>
    <n v="13.424999999999997"/>
    <x v="0"/>
    <x v="0"/>
  </r>
  <r>
    <s v="EEJ-16185-108"/>
    <x v="53"/>
    <s v="65552-60476-KY"/>
    <s v="L-L-0.2"/>
    <n v="5"/>
    <x v="56"/>
    <s v=""/>
    <x v="0"/>
    <s v="Lib"/>
    <x v="1"/>
    <x v="3"/>
    <n v="4.7549999999999999"/>
    <n v="4.7550000000000008"/>
    <x v="3"/>
    <x v="0"/>
  </r>
  <r>
    <s v="RWR-77888-800"/>
    <x v="54"/>
    <s v="69904-02729-YS"/>
    <s v="A-M-0.5"/>
    <n v="1"/>
    <x v="57"/>
    <s v="adykes1r@eventbrite.com"/>
    <x v="0"/>
    <s v="Ara"/>
    <x v="0"/>
    <x v="1"/>
    <n v="6.75"/>
    <n v="3.375"/>
    <x v="2"/>
    <x v="1"/>
  </r>
  <r>
    <s v="LHN-75209-742"/>
    <x v="55"/>
    <s v="01433-04270-AX"/>
    <s v="R-M-0.5"/>
    <n v="6"/>
    <x v="58"/>
    <s v=""/>
    <x v="0"/>
    <s v="Rob"/>
    <x v="0"/>
    <x v="1"/>
    <n v="5.97"/>
    <n v="17.91"/>
    <x v="0"/>
    <x v="0"/>
  </r>
  <r>
    <s v="TIR-71396-998"/>
    <x v="56"/>
    <s v="14204-14186-LA"/>
    <s v="R-D-2.5"/>
    <n v="4"/>
    <x v="59"/>
    <s v="acockrem1t@engadget.com"/>
    <x v="0"/>
    <s v="Rob"/>
    <x v="2"/>
    <x v="2"/>
    <n v="20.584999999999997"/>
    <n v="205.84999999999997"/>
    <x v="0"/>
    <x v="0"/>
  </r>
  <r>
    <s v="RXF-37618-213"/>
    <x v="57"/>
    <s v="32948-34398-HC"/>
    <s v="R-L-0.5"/>
    <n v="1"/>
    <x v="60"/>
    <s v="bumpleby1u@soundcloud.com"/>
    <x v="0"/>
    <s v="Rob"/>
    <x v="1"/>
    <x v="1"/>
    <n v="7.169999999999999"/>
    <n v="3.5849999999999995"/>
    <x v="0"/>
    <x v="0"/>
  </r>
  <r>
    <s v="ANM-16388-634"/>
    <x v="58"/>
    <s v="77343-52608-FF"/>
    <s v="L-L-0.2"/>
    <n v="2"/>
    <x v="61"/>
    <s v="nsaleway1v@dedecms.com"/>
    <x v="0"/>
    <s v="Lib"/>
    <x v="1"/>
    <x v="3"/>
    <n v="4.7549999999999999"/>
    <n v="1.9020000000000001"/>
    <x v="3"/>
    <x v="1"/>
  </r>
  <r>
    <s v="WYL-29300-070"/>
    <x v="59"/>
    <s v="42770-36274-QA"/>
    <s v="R-M-0.2"/>
    <n v="1"/>
    <x v="62"/>
    <s v="hgoulter1w@abc.net.au"/>
    <x v="0"/>
    <s v="Rob"/>
    <x v="0"/>
    <x v="3"/>
    <n v="2.9849999999999999"/>
    <n v="0.59699999999999998"/>
    <x v="0"/>
    <x v="1"/>
  </r>
  <r>
    <s v="JHW-74554-805"/>
    <x v="60"/>
    <s v="14103-58987-ZU"/>
    <s v="R-M-1"/>
    <n v="6"/>
    <x v="63"/>
    <s v="grizzello1x@symantec.com"/>
    <x v="2"/>
    <s v="Rob"/>
    <x v="0"/>
    <x v="0"/>
    <n v="9.9499999999999993"/>
    <n v="59.699999999999996"/>
    <x v="0"/>
    <x v="0"/>
  </r>
  <r>
    <s v="KYS-27063-603"/>
    <x v="61"/>
    <s v="69958-32065-SW"/>
    <s v="E-L-2.5"/>
    <n v="4"/>
    <x v="64"/>
    <s v="slist1y@mapquest.com"/>
    <x v="0"/>
    <s v="Exc"/>
    <x v="1"/>
    <x v="2"/>
    <n v="34.154999999999994"/>
    <n v="341.54999999999995"/>
    <x v="1"/>
    <x v="1"/>
  </r>
  <r>
    <s v="GAZ-58626-277"/>
    <x v="62"/>
    <s v="69533-84907-FA"/>
    <s v="L-L-0.2"/>
    <n v="2"/>
    <x v="65"/>
    <s v="sedmondson1z@theguardian.com"/>
    <x v="1"/>
    <s v="Lib"/>
    <x v="1"/>
    <x v="3"/>
    <n v="4.7549999999999999"/>
    <n v="1.9020000000000001"/>
    <x v="3"/>
    <x v="1"/>
  </r>
  <r>
    <s v="RPJ-37787-335"/>
    <x v="63"/>
    <s v="76005-95461-CI"/>
    <s v="A-M-2.5"/>
    <n v="3"/>
    <x v="66"/>
    <s v=""/>
    <x v="0"/>
    <s v="Ara"/>
    <x v="0"/>
    <x v="2"/>
    <n v="25.874999999999996"/>
    <n v="194.06249999999994"/>
    <x v="2"/>
    <x v="1"/>
  </r>
  <r>
    <s v="LEF-83057-763"/>
    <x v="64"/>
    <s v="15395-90855-VB"/>
    <s v="L-M-0.2"/>
    <n v="5"/>
    <x v="67"/>
    <s v=""/>
    <x v="0"/>
    <s v="Lib"/>
    <x v="0"/>
    <x v="3"/>
    <n v="4.3650000000000002"/>
    <n v="4.3650000000000002"/>
    <x v="3"/>
    <x v="0"/>
  </r>
  <r>
    <s v="RPW-36123-215"/>
    <x v="65"/>
    <s v="80640-45811-LB"/>
    <s v="E-L-0.5"/>
    <n v="2"/>
    <x v="68"/>
    <s v="jrangall22@newsvine.com"/>
    <x v="0"/>
    <s v="Exc"/>
    <x v="1"/>
    <x v="1"/>
    <n v="8.91"/>
    <n v="8.91"/>
    <x v="1"/>
    <x v="0"/>
  </r>
  <r>
    <s v="WLL-59044-117"/>
    <x v="66"/>
    <s v="28476-04082-GR"/>
    <s v="R-D-1"/>
    <n v="6"/>
    <x v="69"/>
    <s v="kboorn23@ezinearticles.com"/>
    <x v="1"/>
    <s v="Rob"/>
    <x v="2"/>
    <x v="0"/>
    <n v="8.9499999999999993"/>
    <n v="53.699999999999996"/>
    <x v="0"/>
    <x v="0"/>
  </r>
  <r>
    <s v="AWT-22827-563"/>
    <x v="67"/>
    <s v="12018-75670-EU"/>
    <s v="R-L-0.2"/>
    <n v="1"/>
    <x v="70"/>
    <s v=""/>
    <x v="1"/>
    <s v="Rob"/>
    <x v="1"/>
    <x v="3"/>
    <n v="3.5849999999999995"/>
    <n v="0.71699999999999997"/>
    <x v="0"/>
    <x v="0"/>
  </r>
  <r>
    <s v="QLM-07145-668"/>
    <x v="68"/>
    <s v="86437-17399-FK"/>
    <s v="E-D-0.2"/>
    <n v="2"/>
    <x v="71"/>
    <s v="celgey25@webs.com"/>
    <x v="0"/>
    <s v="Exc"/>
    <x v="2"/>
    <x v="3"/>
    <n v="3.645"/>
    <n v="1.4580000000000002"/>
    <x v="1"/>
    <x v="1"/>
  </r>
  <r>
    <s v="HVQ-64398-930"/>
    <x v="69"/>
    <s v="62979-53167-ML"/>
    <s v="A-M-0.5"/>
    <n v="6"/>
    <x v="72"/>
    <s v="lmizzi26@rakuten.co.jp"/>
    <x v="0"/>
    <s v="Ara"/>
    <x v="0"/>
    <x v="1"/>
    <n v="6.75"/>
    <n v="20.25"/>
    <x v="2"/>
    <x v="0"/>
  </r>
  <r>
    <s v="WRT-40778-247"/>
    <x v="70"/>
    <s v="54810-81899-HL"/>
    <s v="R-L-1"/>
    <n v="4"/>
    <x v="73"/>
    <s v="cgiacomazzo27@jigsy.com"/>
    <x v="0"/>
    <s v="Rob"/>
    <x v="1"/>
    <x v="0"/>
    <n v="11.95"/>
    <n v="47.8"/>
    <x v="0"/>
    <x v="1"/>
  </r>
  <r>
    <s v="SUB-13006-125"/>
    <x v="71"/>
    <s v="26103-41504-IB"/>
    <s v="A-L-0.5"/>
    <n v="5"/>
    <x v="74"/>
    <s v="aarnow28@arizona.edu"/>
    <x v="0"/>
    <s v="Ara"/>
    <x v="1"/>
    <x v="1"/>
    <n v="7.77"/>
    <n v="19.424999999999997"/>
    <x v="2"/>
    <x v="0"/>
  </r>
  <r>
    <s v="CQM-49696-263"/>
    <x v="72"/>
    <s v="76534-45229-SG"/>
    <s v="L-L-2.5"/>
    <n v="3"/>
    <x v="75"/>
    <s v="syann29@senate.gov"/>
    <x v="0"/>
    <s v="Lib"/>
    <x v="1"/>
    <x v="2"/>
    <n v="36.454999999999998"/>
    <n v="273.41249999999997"/>
    <x v="3"/>
    <x v="0"/>
  </r>
  <r>
    <s v="KXN-85094-246"/>
    <x v="73"/>
    <s v="81744-27332-RR"/>
    <s v="L-M-2.5"/>
    <n v="3"/>
    <x v="76"/>
    <s v="bnaulls2a@tiny.cc"/>
    <x v="1"/>
    <s v="Lib"/>
    <x v="0"/>
    <x v="2"/>
    <n v="33.464999999999996"/>
    <n v="250.98749999999998"/>
    <x v="3"/>
    <x v="0"/>
  </r>
  <r>
    <s v="XOQ-12405-419"/>
    <x v="74"/>
    <s v="91513-75657-PH"/>
    <s v="R-D-2.5"/>
    <n v="4"/>
    <x v="77"/>
    <s v=""/>
    <x v="0"/>
    <s v="Rob"/>
    <x v="2"/>
    <x v="2"/>
    <n v="20.584999999999997"/>
    <n v="205.84999999999997"/>
    <x v="0"/>
    <x v="0"/>
  </r>
  <r>
    <s v="HYF-10254-369"/>
    <x v="75"/>
    <s v="30373-66619-CB"/>
    <s v="L-L-0.5"/>
    <n v="1"/>
    <x v="78"/>
    <s v="zsherewood2c@apache.org"/>
    <x v="0"/>
    <s v="Lib"/>
    <x v="1"/>
    <x v="1"/>
    <n v="9.51"/>
    <n v="4.7549999999999999"/>
    <x v="3"/>
    <x v="1"/>
  </r>
  <r>
    <s v="XXJ-47000-307"/>
    <x v="76"/>
    <s v="31582-23562-FM"/>
    <s v="A-L-2.5"/>
    <n v="3"/>
    <x v="79"/>
    <s v="jdufaire2d@fc2.com"/>
    <x v="0"/>
    <s v="Ara"/>
    <x v="1"/>
    <x v="2"/>
    <n v="29.784999999999997"/>
    <n v="223.38749999999999"/>
    <x v="2"/>
    <x v="1"/>
  </r>
  <r>
    <s v="XXJ-47000-307"/>
    <x v="76"/>
    <s v="31582-23562-FM"/>
    <s v="A-D-0.2"/>
    <n v="4"/>
    <x v="79"/>
    <s v="jdufaire2d@fc2.com"/>
    <x v="0"/>
    <s v="Ara"/>
    <x v="2"/>
    <x v="3"/>
    <n v="2.9849999999999999"/>
    <n v="2.3879999999999999"/>
    <x v="2"/>
    <x v="1"/>
  </r>
  <r>
    <s v="ZDK-82166-357"/>
    <x v="77"/>
    <s v="81431-12577-VD"/>
    <s v="A-M-1"/>
    <n v="3"/>
    <x v="80"/>
    <s v="bkeaveney2f@netlog.com"/>
    <x v="0"/>
    <s v="Ara"/>
    <x v="0"/>
    <x v="0"/>
    <n v="11.25"/>
    <n v="33.75"/>
    <x v="2"/>
    <x v="1"/>
  </r>
  <r>
    <s v="IHN-19982-362"/>
    <x v="78"/>
    <s v="68894-91205-MP"/>
    <s v="R-L-1"/>
    <n v="3"/>
    <x v="81"/>
    <s v="egrise2g@cargocollective.com"/>
    <x v="0"/>
    <s v="Rob"/>
    <x v="1"/>
    <x v="0"/>
    <n v="11.95"/>
    <n v="35.849999999999994"/>
    <x v="0"/>
    <x v="1"/>
  </r>
  <r>
    <s v="VMT-10030-889"/>
    <x v="79"/>
    <s v="87602-55754-VN"/>
    <s v="A-L-1"/>
    <n v="6"/>
    <x v="82"/>
    <s v="tgottelier2h@vistaprint.com"/>
    <x v="0"/>
    <s v="Ara"/>
    <x v="1"/>
    <x v="0"/>
    <n v="12.95"/>
    <n v="77.699999999999989"/>
    <x v="2"/>
    <x v="1"/>
  </r>
  <r>
    <s v="NHL-11063-100"/>
    <x v="80"/>
    <s v="39181-35745-WH"/>
    <s v="A-L-1"/>
    <n v="4"/>
    <x v="83"/>
    <s v=""/>
    <x v="1"/>
    <s v="Ara"/>
    <x v="1"/>
    <x v="0"/>
    <n v="12.95"/>
    <n v="51.8"/>
    <x v="2"/>
    <x v="0"/>
  </r>
  <r>
    <s v="ROV-87448-086"/>
    <x v="81"/>
    <s v="30381-64762-NG"/>
    <s v="A-M-2.5"/>
    <n v="4"/>
    <x v="84"/>
    <s v="agreenhead2j@dailymail.co.uk"/>
    <x v="0"/>
    <s v="Ara"/>
    <x v="0"/>
    <x v="2"/>
    <n v="25.874999999999996"/>
    <n v="258.74999999999994"/>
    <x v="2"/>
    <x v="1"/>
  </r>
  <r>
    <s v="DGY-35773-612"/>
    <x v="82"/>
    <s v="17503-27693-ZH"/>
    <s v="E-L-1"/>
    <n v="3"/>
    <x v="85"/>
    <s v=""/>
    <x v="0"/>
    <s v="Exc"/>
    <x v="1"/>
    <x v="0"/>
    <n v="14.85"/>
    <n v="44.55"/>
    <x v="1"/>
    <x v="0"/>
  </r>
  <r>
    <s v="YWH-50638-556"/>
    <x v="83"/>
    <s v="89442-35633-HJ"/>
    <s v="E-L-0.5"/>
    <n v="4"/>
    <x v="86"/>
    <s v="elangcaster2l@spotify.com"/>
    <x v="2"/>
    <s v="Exc"/>
    <x v="1"/>
    <x v="1"/>
    <n v="8.91"/>
    <n v="17.82"/>
    <x v="1"/>
    <x v="0"/>
  </r>
  <r>
    <s v="ISL-11200-600"/>
    <x v="84"/>
    <s v="13654-85265-IL"/>
    <s v="A-D-0.2"/>
    <n v="6"/>
    <x v="87"/>
    <s v=""/>
    <x v="1"/>
    <s v="Ara"/>
    <x v="2"/>
    <x v="3"/>
    <n v="2.9849999999999999"/>
    <n v="3.5819999999999999"/>
    <x v="2"/>
    <x v="0"/>
  </r>
  <r>
    <s v="LBZ-75997-047"/>
    <x v="85"/>
    <s v="40946-22090-FP"/>
    <s v="A-M-2.5"/>
    <n v="6"/>
    <x v="88"/>
    <s v="nmagauran2n@51.la"/>
    <x v="0"/>
    <s v="Ara"/>
    <x v="0"/>
    <x v="2"/>
    <n v="25.874999999999996"/>
    <n v="388.12499999999989"/>
    <x v="2"/>
    <x v="1"/>
  </r>
  <r>
    <s v="EUH-08089-954"/>
    <x v="86"/>
    <s v="29050-93691-TS"/>
    <s v="A-D-0.2"/>
    <n v="2"/>
    <x v="89"/>
    <s v="vkirdsch2o@google.fr"/>
    <x v="0"/>
    <s v="Ara"/>
    <x v="2"/>
    <x v="3"/>
    <n v="2.9849999999999999"/>
    <n v="1.194"/>
    <x v="2"/>
    <x v="1"/>
  </r>
  <r>
    <s v="BLD-12227-251"/>
    <x v="87"/>
    <s v="64395-74865-WF"/>
    <s v="A-M-0.5"/>
    <n v="2"/>
    <x v="90"/>
    <s v="iwhapple2p@com.com"/>
    <x v="0"/>
    <s v="Ara"/>
    <x v="0"/>
    <x v="1"/>
    <n v="6.75"/>
    <n v="6.75"/>
    <x v="2"/>
    <x v="1"/>
  </r>
  <r>
    <s v="OPY-30711-853"/>
    <x v="25"/>
    <s v="81861-66046-SU"/>
    <s v="A-D-0.2"/>
    <n v="1"/>
    <x v="91"/>
    <s v=""/>
    <x v="1"/>
    <s v="Ara"/>
    <x v="2"/>
    <x v="3"/>
    <n v="2.9849999999999999"/>
    <n v="0.59699999999999998"/>
    <x v="2"/>
    <x v="1"/>
  </r>
  <r>
    <s v="DBC-44122-300"/>
    <x v="88"/>
    <s v="13366-78506-KP"/>
    <s v="L-M-0.2"/>
    <n v="3"/>
    <x v="92"/>
    <s v=""/>
    <x v="0"/>
    <s v="Lib"/>
    <x v="0"/>
    <x v="3"/>
    <n v="4.3650000000000002"/>
    <n v="2.6190000000000002"/>
    <x v="3"/>
    <x v="0"/>
  </r>
  <r>
    <s v="FJQ-60035-234"/>
    <x v="89"/>
    <s v="08847-29858-HN"/>
    <s v="A-L-0.2"/>
    <n v="2"/>
    <x v="93"/>
    <s v=""/>
    <x v="0"/>
    <s v="Ara"/>
    <x v="1"/>
    <x v="3"/>
    <n v="3.8849999999999998"/>
    <n v="1.554"/>
    <x v="2"/>
    <x v="0"/>
  </r>
  <r>
    <s v="HSF-66926-425"/>
    <x v="90"/>
    <s v="00539-42510-RY"/>
    <s v="L-D-2.5"/>
    <n v="5"/>
    <x v="94"/>
    <s v="nyoules2t@reference.com"/>
    <x v="1"/>
    <s v="Lib"/>
    <x v="2"/>
    <x v="2"/>
    <n v="29.784999999999997"/>
    <n v="372.31249999999994"/>
    <x v="3"/>
    <x v="0"/>
  </r>
  <r>
    <s v="LQG-41416-375"/>
    <x v="91"/>
    <s v="45190-08727-NV"/>
    <s v="L-D-1"/>
    <n v="3"/>
    <x v="95"/>
    <s v="daizikovitz2u@answers.com"/>
    <x v="1"/>
    <s v="Lib"/>
    <x v="2"/>
    <x v="0"/>
    <n v="12.95"/>
    <n v="38.849999999999994"/>
    <x v="3"/>
    <x v="0"/>
  </r>
  <r>
    <s v="VZO-97265-841"/>
    <x v="92"/>
    <s v="87049-37901-FU"/>
    <s v="R-M-0.2"/>
    <n v="4"/>
    <x v="96"/>
    <s v="brevel2v@fastcompany.com"/>
    <x v="0"/>
    <s v="Rob"/>
    <x v="0"/>
    <x v="3"/>
    <n v="2.9849999999999999"/>
    <n v="2.3879999999999999"/>
    <x v="0"/>
    <x v="1"/>
  </r>
  <r>
    <s v="MOR-12987-399"/>
    <x v="93"/>
    <s v="34015-31593-JC"/>
    <s v="L-M-1"/>
    <n v="6"/>
    <x v="97"/>
    <s v="epriddis2w@nationalgeographic.com"/>
    <x v="0"/>
    <s v="Lib"/>
    <x v="0"/>
    <x v="0"/>
    <n v="14.55"/>
    <n v="87.300000000000011"/>
    <x v="3"/>
    <x v="1"/>
  </r>
  <r>
    <s v="UOA-23786-489"/>
    <x v="94"/>
    <s v="90305-50099-SV"/>
    <s v="A-M-0.5"/>
    <n v="6"/>
    <x v="98"/>
    <s v="qveel2x@jugem.jp"/>
    <x v="0"/>
    <s v="Ara"/>
    <x v="0"/>
    <x v="1"/>
    <n v="6.75"/>
    <n v="20.25"/>
    <x v="2"/>
    <x v="0"/>
  </r>
  <r>
    <s v="AJL-52941-018"/>
    <x v="95"/>
    <s v="55871-61935-MF"/>
    <s v="E-D-1"/>
    <n v="2"/>
    <x v="99"/>
    <s v="lconyers2y@twitter.com"/>
    <x v="0"/>
    <s v="Exc"/>
    <x v="2"/>
    <x v="0"/>
    <n v="12.15"/>
    <n v="24.3"/>
    <x v="1"/>
    <x v="1"/>
  </r>
  <r>
    <s v="XSZ-84273-421"/>
    <x v="96"/>
    <s v="15405-60469-TM"/>
    <s v="R-M-0.5"/>
    <n v="3"/>
    <x v="100"/>
    <s v="pwye2z@dagondesign.com"/>
    <x v="0"/>
    <s v="Rob"/>
    <x v="0"/>
    <x v="1"/>
    <n v="5.97"/>
    <n v="8.9550000000000001"/>
    <x v="0"/>
    <x v="0"/>
  </r>
  <r>
    <s v="NUN-48214-216"/>
    <x v="97"/>
    <s v="06953-94794-FB"/>
    <s v="A-M-0.5"/>
    <n v="4"/>
    <x v="101"/>
    <s v=""/>
    <x v="0"/>
    <s v="Ara"/>
    <x v="0"/>
    <x v="1"/>
    <n v="6.75"/>
    <n v="13.5"/>
    <x v="2"/>
    <x v="1"/>
  </r>
  <r>
    <s v="AKV-93064-769"/>
    <x v="98"/>
    <s v="22305-40299-CY"/>
    <s v="L-D-0.5"/>
    <n v="1"/>
    <x v="102"/>
    <s v="tsheryn31@mtv.com"/>
    <x v="0"/>
    <s v="Lib"/>
    <x v="2"/>
    <x v="1"/>
    <n v="7.77"/>
    <n v="3.8849999999999998"/>
    <x v="3"/>
    <x v="0"/>
  </r>
  <r>
    <s v="BRB-40903-533"/>
    <x v="99"/>
    <s v="09020-56774-GU"/>
    <s v="E-L-0.2"/>
    <n v="3"/>
    <x v="103"/>
    <s v="mredgrave32@cargocollective.com"/>
    <x v="0"/>
    <s v="Exc"/>
    <x v="1"/>
    <x v="3"/>
    <n v="4.4550000000000001"/>
    <n v="2.673"/>
    <x v="1"/>
    <x v="0"/>
  </r>
  <r>
    <s v="GPR-19973-483"/>
    <x v="100"/>
    <s v="92926-08470-YS"/>
    <s v="R-D-0.5"/>
    <n v="5"/>
    <x v="104"/>
    <s v="bfominov33@yale.edu"/>
    <x v="0"/>
    <s v="Rob"/>
    <x v="2"/>
    <x v="1"/>
    <n v="5.3699999999999992"/>
    <n v="13.424999999999997"/>
    <x v="0"/>
    <x v="1"/>
  </r>
  <r>
    <s v="XIY-43041-882"/>
    <x v="101"/>
    <s v="07250-63194-JO"/>
    <s v="A-M-1"/>
    <n v="1"/>
    <x v="105"/>
    <s v="scritchlow34@un.org"/>
    <x v="0"/>
    <s v="Ara"/>
    <x v="0"/>
    <x v="0"/>
    <n v="11.25"/>
    <n v="11.25"/>
    <x v="2"/>
    <x v="1"/>
  </r>
  <r>
    <s v="YGY-98425-969"/>
    <x v="102"/>
    <s v="63787-96257-TQ"/>
    <s v="L-M-1"/>
    <n v="1"/>
    <x v="106"/>
    <s v="msteptow35@earthlink.net"/>
    <x v="1"/>
    <s v="Lib"/>
    <x v="0"/>
    <x v="0"/>
    <n v="14.55"/>
    <n v="14.55"/>
    <x v="3"/>
    <x v="1"/>
  </r>
  <r>
    <s v="MSB-08397-648"/>
    <x v="103"/>
    <s v="49530-25460-RW"/>
    <s v="R-L-0.2"/>
    <n v="4"/>
    <x v="107"/>
    <s v=""/>
    <x v="0"/>
    <s v="Rob"/>
    <x v="1"/>
    <x v="3"/>
    <n v="3.5849999999999995"/>
    <n v="2.8679999999999999"/>
    <x v="0"/>
    <x v="1"/>
  </r>
  <r>
    <s v="WDR-06028-345"/>
    <x v="104"/>
    <s v="66508-21373-OQ"/>
    <s v="L-L-1"/>
    <n v="1"/>
    <x v="108"/>
    <s v="imulliner37@pinterest.com"/>
    <x v="2"/>
    <s v="Lib"/>
    <x v="1"/>
    <x v="0"/>
    <n v="15.85"/>
    <n v="15.85"/>
    <x v="3"/>
    <x v="1"/>
  </r>
  <r>
    <s v="MXM-42948-061"/>
    <x v="105"/>
    <s v="20203-03950-FY"/>
    <s v="L-L-0.2"/>
    <n v="4"/>
    <x v="109"/>
    <s v="gstandley38@dion.ne.jp"/>
    <x v="1"/>
    <s v="Lib"/>
    <x v="1"/>
    <x v="3"/>
    <n v="4.7549999999999999"/>
    <n v="3.8040000000000003"/>
    <x v="3"/>
    <x v="0"/>
  </r>
  <r>
    <s v="MGQ-98961-173"/>
    <x v="11"/>
    <s v="83895-90735-XH"/>
    <s v="L-L-0.5"/>
    <n v="4"/>
    <x v="110"/>
    <s v="bdrage39@youku.com"/>
    <x v="0"/>
    <s v="Lib"/>
    <x v="1"/>
    <x v="1"/>
    <n v="9.51"/>
    <n v="19.02"/>
    <x v="3"/>
    <x v="1"/>
  </r>
  <r>
    <s v="RFH-64349-897"/>
    <x v="106"/>
    <s v="61954-61462-RJ"/>
    <s v="E-D-0.5"/>
    <n v="3"/>
    <x v="111"/>
    <s v="myallop3a@fema.gov"/>
    <x v="0"/>
    <s v="Exc"/>
    <x v="2"/>
    <x v="1"/>
    <n v="7.29"/>
    <n v="10.935"/>
    <x v="1"/>
    <x v="0"/>
  </r>
  <r>
    <s v="TKL-20738-660"/>
    <x v="107"/>
    <s v="47939-53158-LS"/>
    <s v="E-M-0.2"/>
    <n v="1"/>
    <x v="112"/>
    <s v="cswitsur3b@chronoengine.com"/>
    <x v="0"/>
    <s v="Exc"/>
    <x v="0"/>
    <x v="3"/>
    <n v="4.125"/>
    <n v="0.82500000000000007"/>
    <x v="1"/>
    <x v="1"/>
  </r>
  <r>
    <s v="TKL-20738-660"/>
    <x v="107"/>
    <s v="47939-53158-LS"/>
    <s v="A-L-0.2"/>
    <n v="1"/>
    <x v="112"/>
    <s v="cswitsur3b@chronoengine.com"/>
    <x v="0"/>
    <s v="Ara"/>
    <x v="1"/>
    <x v="3"/>
    <n v="3.8849999999999998"/>
    <n v="0.77700000000000002"/>
    <x v="2"/>
    <x v="1"/>
  </r>
  <r>
    <s v="TKL-20738-660"/>
    <x v="107"/>
    <s v="47939-53158-LS"/>
    <s v="E-M-1"/>
    <n v="5"/>
    <x v="112"/>
    <s v="cswitsur3b@chronoengine.com"/>
    <x v="0"/>
    <s v="Exc"/>
    <x v="0"/>
    <x v="0"/>
    <n v="13.75"/>
    <n v="68.75"/>
    <x v="1"/>
    <x v="1"/>
  </r>
  <r>
    <s v="GOW-03198-575"/>
    <x v="108"/>
    <s v="61513-27752-FA"/>
    <s v="A-D-0.5"/>
    <n v="4"/>
    <x v="113"/>
    <s v="mludwell3e@blogger.com"/>
    <x v="0"/>
    <s v="Ara"/>
    <x v="2"/>
    <x v="1"/>
    <n v="5.97"/>
    <n v="11.94"/>
    <x v="2"/>
    <x v="0"/>
  </r>
  <r>
    <s v="QJB-90477-635"/>
    <x v="109"/>
    <s v="89714-19856-WX"/>
    <s v="L-L-2.5"/>
    <n v="4"/>
    <x v="114"/>
    <s v="dbeauchamp3f@usda.gov"/>
    <x v="0"/>
    <s v="Lib"/>
    <x v="1"/>
    <x v="2"/>
    <n v="36.454999999999998"/>
    <n v="364.54999999999995"/>
    <x v="3"/>
    <x v="1"/>
  </r>
  <r>
    <s v="MWP-46239-785"/>
    <x v="110"/>
    <s v="87979-56781-YV"/>
    <s v="L-M-0.2"/>
    <n v="5"/>
    <x v="115"/>
    <s v="srodliff3g@ted.com"/>
    <x v="0"/>
    <s v="Lib"/>
    <x v="0"/>
    <x v="3"/>
    <n v="4.3650000000000002"/>
    <n v="4.3650000000000002"/>
    <x v="3"/>
    <x v="0"/>
  </r>
  <r>
    <s v="QDV-03406-248"/>
    <x v="111"/>
    <s v="74126-88836-KA"/>
    <s v="L-M-0.5"/>
    <n v="3"/>
    <x v="116"/>
    <s v="swoodham3h@businesswire.com"/>
    <x v="1"/>
    <s v="Lib"/>
    <x v="0"/>
    <x v="1"/>
    <n v="8.73"/>
    <n v="13.095000000000001"/>
    <x v="3"/>
    <x v="0"/>
  </r>
  <r>
    <s v="GPH-40635-105"/>
    <x v="112"/>
    <s v="37397-05992-VO"/>
    <s v="A-M-1"/>
    <n v="1"/>
    <x v="117"/>
    <s v="hsynnot3i@about.com"/>
    <x v="0"/>
    <s v="Ara"/>
    <x v="0"/>
    <x v="0"/>
    <n v="11.25"/>
    <n v="11.25"/>
    <x v="2"/>
    <x v="1"/>
  </r>
  <r>
    <s v="JOM-80930-071"/>
    <x v="113"/>
    <s v="54904-18397-UD"/>
    <s v="L-D-1"/>
    <n v="6"/>
    <x v="118"/>
    <s v="rlepere3j@shop-pro.jp"/>
    <x v="1"/>
    <s v="Lib"/>
    <x v="2"/>
    <x v="0"/>
    <n v="12.95"/>
    <n v="77.699999999999989"/>
    <x v="3"/>
    <x v="1"/>
  </r>
  <r>
    <s v="OIL-26493-755"/>
    <x v="114"/>
    <s v="19017-95853-EK"/>
    <s v="A-M-0.5"/>
    <n v="1"/>
    <x v="119"/>
    <s v="twoofinden3k@businesswire.com"/>
    <x v="0"/>
    <s v="Ara"/>
    <x v="0"/>
    <x v="1"/>
    <n v="6.75"/>
    <n v="3.375"/>
    <x v="2"/>
    <x v="1"/>
  </r>
  <r>
    <s v="CYV-13426-645"/>
    <x v="115"/>
    <s v="88593-59934-VU"/>
    <s v="E-D-1"/>
    <n v="1"/>
    <x v="120"/>
    <s v="edacca3l@google.pl"/>
    <x v="0"/>
    <s v="Exc"/>
    <x v="2"/>
    <x v="0"/>
    <n v="12.15"/>
    <n v="12.15"/>
    <x v="1"/>
    <x v="0"/>
  </r>
  <r>
    <s v="WRP-39846-614"/>
    <x v="49"/>
    <s v="47493-68564-YM"/>
    <s v="A-L-2.5"/>
    <n v="5"/>
    <x v="121"/>
    <s v=""/>
    <x v="1"/>
    <s v="Ara"/>
    <x v="1"/>
    <x v="2"/>
    <n v="29.784999999999997"/>
    <n v="372.31249999999994"/>
    <x v="2"/>
    <x v="0"/>
  </r>
  <r>
    <s v="VDZ-76673-968"/>
    <x v="116"/>
    <s v="82246-82543-DW"/>
    <s v="E-D-0.5"/>
    <n v="2"/>
    <x v="122"/>
    <s v="bhindsberg3n@blogs.com"/>
    <x v="0"/>
    <s v="Exc"/>
    <x v="2"/>
    <x v="1"/>
    <n v="7.29"/>
    <n v="7.29"/>
    <x v="1"/>
    <x v="0"/>
  </r>
  <r>
    <s v="VTV-03546-175"/>
    <x v="117"/>
    <s v="03384-62101-IY"/>
    <s v="A-L-2.5"/>
    <n v="5"/>
    <x v="123"/>
    <s v="orobins3o@salon.com"/>
    <x v="0"/>
    <s v="Ara"/>
    <x v="1"/>
    <x v="2"/>
    <n v="29.784999999999997"/>
    <n v="372.31249999999994"/>
    <x v="2"/>
    <x v="0"/>
  </r>
  <r>
    <s v="GHR-72274-715"/>
    <x v="118"/>
    <s v="86881-41559-OR"/>
    <s v="L-D-1"/>
    <n v="1"/>
    <x v="124"/>
    <s v="osyseland3p@independent.co.uk"/>
    <x v="0"/>
    <s v="Lib"/>
    <x v="2"/>
    <x v="0"/>
    <n v="12.95"/>
    <n v="12.95"/>
    <x v="3"/>
    <x v="1"/>
  </r>
  <r>
    <s v="ZGK-97262-313"/>
    <x v="119"/>
    <s v="02536-18494-AQ"/>
    <s v="E-M-2.5"/>
    <n v="3"/>
    <x v="125"/>
    <s v=""/>
    <x v="0"/>
    <s v="Exc"/>
    <x v="0"/>
    <x v="2"/>
    <n v="31.624999999999996"/>
    <n v="237.18749999999994"/>
    <x v="1"/>
    <x v="0"/>
  </r>
  <r>
    <s v="ZFS-30776-804"/>
    <x v="120"/>
    <s v="58638-01029-CB"/>
    <s v="A-L-0.5"/>
    <n v="5"/>
    <x v="126"/>
    <s v="bmcamish2e@tripadvisor.com"/>
    <x v="0"/>
    <s v="Ara"/>
    <x v="1"/>
    <x v="1"/>
    <n v="7.77"/>
    <n v="19.424999999999997"/>
    <x v="2"/>
    <x v="1"/>
  </r>
  <r>
    <s v="QUU-91729-492"/>
    <x v="121"/>
    <s v="90312-11148-LA"/>
    <s v="A-D-0.2"/>
    <n v="4"/>
    <x v="127"/>
    <s v="lkeenleyside3s@topsy.com"/>
    <x v="0"/>
    <s v="Ara"/>
    <x v="2"/>
    <x v="3"/>
    <n v="2.9849999999999999"/>
    <n v="2.3879999999999999"/>
    <x v="2"/>
    <x v="1"/>
  </r>
  <r>
    <s v="PVI-72795-960"/>
    <x v="122"/>
    <s v="68239-74809-TF"/>
    <s v="E-L-2.5"/>
    <n v="3"/>
    <x v="128"/>
    <s v=""/>
    <x v="1"/>
    <s v="Exc"/>
    <x v="1"/>
    <x v="2"/>
    <n v="34.154999999999994"/>
    <n v="256.16249999999997"/>
    <x v="1"/>
    <x v="1"/>
  </r>
  <r>
    <s v="PPP-78935-365"/>
    <x v="123"/>
    <s v="91074-60023-IP"/>
    <s v="E-D-1"/>
    <n v="4"/>
    <x v="129"/>
    <s v=""/>
    <x v="0"/>
    <s v="Exc"/>
    <x v="2"/>
    <x v="0"/>
    <n v="12.15"/>
    <n v="48.6"/>
    <x v="1"/>
    <x v="1"/>
  </r>
  <r>
    <s v="JUO-34131-517"/>
    <x v="124"/>
    <s v="07972-83748-JI"/>
    <s v="L-D-1"/>
    <n v="6"/>
    <x v="130"/>
    <s v=""/>
    <x v="0"/>
    <s v="Lib"/>
    <x v="2"/>
    <x v="0"/>
    <n v="12.95"/>
    <n v="77.699999999999989"/>
    <x v="3"/>
    <x v="0"/>
  </r>
  <r>
    <s v="ZJE-89333-489"/>
    <x v="125"/>
    <s v="08694-57330-XR"/>
    <s v="L-D-2.5"/>
    <n v="1"/>
    <x v="131"/>
    <s v="vkundt3w@bigcartel.com"/>
    <x v="1"/>
    <s v="Lib"/>
    <x v="2"/>
    <x v="2"/>
    <n v="29.784999999999997"/>
    <n v="74.462499999999991"/>
    <x v="3"/>
    <x v="0"/>
  </r>
  <r>
    <s v="LOO-35324-159"/>
    <x v="126"/>
    <s v="68412-11126-YJ"/>
    <s v="A-L-0.2"/>
    <n v="4"/>
    <x v="132"/>
    <s v="bbett3x@google.de"/>
    <x v="0"/>
    <s v="Ara"/>
    <x v="1"/>
    <x v="3"/>
    <n v="3.8849999999999998"/>
    <n v="3.1080000000000001"/>
    <x v="2"/>
    <x v="0"/>
  </r>
  <r>
    <s v="JBQ-93412-846"/>
    <x v="127"/>
    <s v="69037-66822-DW"/>
    <s v="E-L-2.5"/>
    <n v="4"/>
    <x v="133"/>
    <s v=""/>
    <x v="1"/>
    <s v="Exc"/>
    <x v="1"/>
    <x v="2"/>
    <n v="34.154999999999994"/>
    <n v="341.54999999999995"/>
    <x v="1"/>
    <x v="0"/>
  </r>
  <r>
    <s v="EHX-66333-637"/>
    <x v="128"/>
    <s v="01297-94364-XH"/>
    <s v="L-M-0.5"/>
    <n v="2"/>
    <x v="134"/>
    <s v="dstaite3z@scientificamerican.com"/>
    <x v="0"/>
    <s v="Lib"/>
    <x v="0"/>
    <x v="1"/>
    <n v="8.73"/>
    <n v="8.73"/>
    <x v="3"/>
    <x v="1"/>
  </r>
  <r>
    <s v="WXG-25759-236"/>
    <x v="103"/>
    <s v="39919-06540-ZI"/>
    <s v="E-L-2.5"/>
    <n v="2"/>
    <x v="135"/>
    <s v="wkeyse40@apple.com"/>
    <x v="0"/>
    <s v="Exc"/>
    <x v="1"/>
    <x v="2"/>
    <n v="34.154999999999994"/>
    <n v="170.77499999999998"/>
    <x v="1"/>
    <x v="0"/>
  </r>
  <r>
    <s v="QNA-31113-984"/>
    <x v="129"/>
    <s v="60512-78550-WS"/>
    <s v="L-M-0.2"/>
    <n v="4"/>
    <x v="136"/>
    <s v="oclausenthue41@marriott.com"/>
    <x v="0"/>
    <s v="Lib"/>
    <x v="0"/>
    <x v="3"/>
    <n v="4.3650000000000002"/>
    <n v="3.4920000000000004"/>
    <x v="3"/>
    <x v="1"/>
  </r>
  <r>
    <s v="ZWI-52029-159"/>
    <x v="130"/>
    <s v="40172-12000-AU"/>
    <s v="L-M-1"/>
    <n v="3"/>
    <x v="137"/>
    <s v="lfrancisco42@fema.gov"/>
    <x v="0"/>
    <s v="Lib"/>
    <x v="0"/>
    <x v="0"/>
    <n v="14.55"/>
    <n v="43.650000000000006"/>
    <x v="3"/>
    <x v="1"/>
  </r>
  <r>
    <s v="ZWI-52029-159"/>
    <x v="130"/>
    <s v="40172-12000-AU"/>
    <s v="E-M-1"/>
    <n v="2"/>
    <x v="137"/>
    <s v="lfrancisco42@fema.gov"/>
    <x v="0"/>
    <s v="Exc"/>
    <x v="0"/>
    <x v="0"/>
    <n v="13.75"/>
    <n v="27.5"/>
    <x v="1"/>
    <x v="1"/>
  </r>
  <r>
    <s v="DFS-49954-707"/>
    <x v="131"/>
    <s v="39019-13649-CL"/>
    <s v="E-D-0.2"/>
    <n v="5"/>
    <x v="138"/>
    <s v="gskingle44@clickbank.net"/>
    <x v="0"/>
    <s v="Exc"/>
    <x v="2"/>
    <x v="3"/>
    <n v="3.645"/>
    <n v="3.6450000000000005"/>
    <x v="1"/>
    <x v="0"/>
  </r>
  <r>
    <s v="VYP-89830-878"/>
    <x v="132"/>
    <s v="12715-05198-QU"/>
    <s v="A-M-2.5"/>
    <n v="2"/>
    <x v="139"/>
    <s v=""/>
    <x v="0"/>
    <s v="Ara"/>
    <x v="0"/>
    <x v="2"/>
    <n v="25.874999999999996"/>
    <n v="129.37499999999997"/>
    <x v="2"/>
    <x v="0"/>
  </r>
  <r>
    <s v="AMT-40418-362"/>
    <x v="133"/>
    <s v="04513-76520-QO"/>
    <s v="L-D-1"/>
    <n v="1"/>
    <x v="140"/>
    <s v="jbalsillie46@princeton.edu"/>
    <x v="0"/>
    <s v="Lib"/>
    <x v="2"/>
    <x v="0"/>
    <n v="12.95"/>
    <n v="12.95"/>
    <x v="3"/>
    <x v="0"/>
  </r>
  <r>
    <s v="NFQ-23241-793"/>
    <x v="134"/>
    <s v="88446-59251-SQ"/>
    <s v="A-M-1"/>
    <n v="3"/>
    <x v="141"/>
    <s v=""/>
    <x v="0"/>
    <s v="Ara"/>
    <x v="0"/>
    <x v="0"/>
    <n v="11.25"/>
    <n v="33.75"/>
    <x v="2"/>
    <x v="0"/>
  </r>
  <r>
    <s v="JQK-64922-985"/>
    <x v="113"/>
    <s v="23779-10274-KN"/>
    <s v="R-M-2.5"/>
    <n v="3"/>
    <x v="142"/>
    <s v="bleffek48@ning.com"/>
    <x v="0"/>
    <s v="Rob"/>
    <x v="0"/>
    <x v="2"/>
    <n v="22.884999999999998"/>
    <n v="171.63749999999999"/>
    <x v="0"/>
    <x v="0"/>
  </r>
  <r>
    <s v="YET-17732-678"/>
    <x v="135"/>
    <s v="57235-92842-DK"/>
    <s v="R-D-0.2"/>
    <n v="1"/>
    <x v="143"/>
    <s v=""/>
    <x v="0"/>
    <s v="Rob"/>
    <x v="2"/>
    <x v="3"/>
    <n v="2.6849999999999996"/>
    <n v="0.53699999999999992"/>
    <x v="0"/>
    <x v="1"/>
  </r>
  <r>
    <s v="NKW-24945-846"/>
    <x v="35"/>
    <s v="75977-30364-AY"/>
    <s v="A-D-2.5"/>
    <n v="5"/>
    <x v="144"/>
    <s v="jpray4a@youtube.com"/>
    <x v="0"/>
    <s v="Ara"/>
    <x v="2"/>
    <x v="2"/>
    <n v="22.884999999999998"/>
    <n v="286.06249999999994"/>
    <x v="2"/>
    <x v="1"/>
  </r>
  <r>
    <s v="VKA-82720-513"/>
    <x v="136"/>
    <s v="12299-30914-NG"/>
    <s v="A-M-2.5"/>
    <n v="6"/>
    <x v="145"/>
    <s v="gholborn4b@ow.ly"/>
    <x v="0"/>
    <s v="Ara"/>
    <x v="0"/>
    <x v="2"/>
    <n v="25.874999999999996"/>
    <n v="388.12499999999989"/>
    <x v="2"/>
    <x v="0"/>
  </r>
  <r>
    <s v="THA-60599-417"/>
    <x v="137"/>
    <s v="59971-35626-YJ"/>
    <s v="A-M-2.5"/>
    <n v="3"/>
    <x v="146"/>
    <s v="fkeinrat4c@dailymail.co.uk"/>
    <x v="0"/>
    <s v="Ara"/>
    <x v="0"/>
    <x v="2"/>
    <n v="25.874999999999996"/>
    <n v="194.06249999999994"/>
    <x v="2"/>
    <x v="0"/>
  </r>
  <r>
    <s v="MEK-39769-035"/>
    <x v="138"/>
    <s v="15380-76513-PS"/>
    <s v="R-D-2.5"/>
    <n v="3"/>
    <x v="147"/>
    <s v="pyea4d@aol.com"/>
    <x v="1"/>
    <s v="Rob"/>
    <x v="2"/>
    <x v="2"/>
    <n v="20.584999999999997"/>
    <n v="154.38749999999999"/>
    <x v="0"/>
    <x v="1"/>
  </r>
  <r>
    <s v="JAF-18294-750"/>
    <x v="139"/>
    <s v="73564-98204-EY"/>
    <s v="R-D-2.5"/>
    <n v="6"/>
    <x v="148"/>
    <s v=""/>
    <x v="0"/>
    <s v="Rob"/>
    <x v="2"/>
    <x v="2"/>
    <n v="20.584999999999997"/>
    <n v="308.77499999999998"/>
    <x v="0"/>
    <x v="0"/>
  </r>
  <r>
    <s v="TME-59627-221"/>
    <x v="140"/>
    <s v="72282-40594-RX"/>
    <s v="L-L-2.5"/>
    <n v="6"/>
    <x v="149"/>
    <s v=""/>
    <x v="0"/>
    <s v="Lib"/>
    <x v="1"/>
    <x v="2"/>
    <n v="36.454999999999998"/>
    <n v="546.82499999999993"/>
    <x v="3"/>
    <x v="1"/>
  </r>
  <r>
    <s v="UDG-65353-824"/>
    <x v="141"/>
    <s v="17514-94165-RJ"/>
    <s v="E-M-0.5"/>
    <n v="4"/>
    <x v="150"/>
    <s v="kswede4g@addthis.com"/>
    <x v="0"/>
    <s v="Exc"/>
    <x v="0"/>
    <x v="1"/>
    <n v="8.25"/>
    <n v="16.5"/>
    <x v="1"/>
    <x v="1"/>
  </r>
  <r>
    <s v="ENQ-42923-176"/>
    <x v="142"/>
    <s v="56248-75861-JX"/>
    <s v="A-L-0.5"/>
    <n v="3"/>
    <x v="151"/>
    <s v="lrubrow4h@microsoft.com"/>
    <x v="0"/>
    <s v="Ara"/>
    <x v="1"/>
    <x v="1"/>
    <n v="7.77"/>
    <n v="11.654999999999999"/>
    <x v="2"/>
    <x v="1"/>
  </r>
  <r>
    <s v="CBT-55781-720"/>
    <x v="143"/>
    <s v="97855-54761-IS"/>
    <s v="E-D-0.5"/>
    <n v="3"/>
    <x v="152"/>
    <s v="dtift4i@netvibes.com"/>
    <x v="0"/>
    <s v="Exc"/>
    <x v="2"/>
    <x v="1"/>
    <n v="7.29"/>
    <n v="10.935"/>
    <x v="1"/>
    <x v="0"/>
  </r>
  <r>
    <s v="NEU-86533-016"/>
    <x v="144"/>
    <s v="96544-91644-IT"/>
    <s v="R-D-0.2"/>
    <n v="6"/>
    <x v="153"/>
    <s v="gschonfeld4j@oracle.com"/>
    <x v="0"/>
    <s v="Rob"/>
    <x v="2"/>
    <x v="3"/>
    <n v="2.6849999999999996"/>
    <n v="3.2219999999999995"/>
    <x v="0"/>
    <x v="1"/>
  </r>
  <r>
    <s v="BYU-58154-603"/>
    <x v="145"/>
    <s v="51971-70393-QM"/>
    <s v="E-D-0.5"/>
    <n v="4"/>
    <x v="154"/>
    <s v="cfeye4k@google.co.jp"/>
    <x v="1"/>
    <s v="Exc"/>
    <x v="2"/>
    <x v="1"/>
    <n v="7.29"/>
    <n v="14.58"/>
    <x v="1"/>
    <x v="1"/>
  </r>
  <r>
    <s v="EHJ-05910-257"/>
    <x v="146"/>
    <s v="06812-11924-IK"/>
    <s v="R-D-1"/>
    <n v="6"/>
    <x v="155"/>
    <s v=""/>
    <x v="0"/>
    <s v="Rob"/>
    <x v="2"/>
    <x v="0"/>
    <n v="8.9499999999999993"/>
    <n v="53.699999999999996"/>
    <x v="0"/>
    <x v="0"/>
  </r>
  <r>
    <s v="EIL-44855-309"/>
    <x v="147"/>
    <s v="59741-90220-OW"/>
    <s v="R-D-0.5"/>
    <n v="5"/>
    <x v="156"/>
    <s v=""/>
    <x v="0"/>
    <s v="Rob"/>
    <x v="2"/>
    <x v="1"/>
    <n v="5.3699999999999992"/>
    <n v="13.424999999999997"/>
    <x v="0"/>
    <x v="0"/>
  </r>
  <r>
    <s v="HCA-87224-420"/>
    <x v="148"/>
    <s v="62682-27930-PD"/>
    <s v="E-M-0.5"/>
    <n v="5"/>
    <x v="157"/>
    <s v="tfero4n@comsenz.com"/>
    <x v="0"/>
    <s v="Exc"/>
    <x v="0"/>
    <x v="1"/>
    <n v="8.25"/>
    <n v="20.625"/>
    <x v="1"/>
    <x v="0"/>
  </r>
  <r>
    <s v="ABO-29054-365"/>
    <x v="149"/>
    <s v="00256-19905-YG"/>
    <s v="A-M-0.5"/>
    <n v="6"/>
    <x v="158"/>
    <s v=""/>
    <x v="1"/>
    <s v="Ara"/>
    <x v="0"/>
    <x v="1"/>
    <n v="6.75"/>
    <n v="20.25"/>
    <x v="2"/>
    <x v="1"/>
  </r>
  <r>
    <s v="TKN-58485-031"/>
    <x v="150"/>
    <s v="38890-22576-UI"/>
    <s v="R-D-1"/>
    <n v="2"/>
    <x v="159"/>
    <s v="fdauney4p@sphinn.com"/>
    <x v="1"/>
    <s v="Rob"/>
    <x v="2"/>
    <x v="0"/>
    <n v="8.9499999999999993"/>
    <n v="17.899999999999999"/>
    <x v="0"/>
    <x v="1"/>
  </r>
  <r>
    <s v="RCK-04069-371"/>
    <x v="151"/>
    <s v="94573-61802-PH"/>
    <s v="E-L-2.5"/>
    <n v="2"/>
    <x v="160"/>
    <s v="searley4q@youku.com"/>
    <x v="2"/>
    <s v="Exc"/>
    <x v="1"/>
    <x v="2"/>
    <n v="34.154999999999994"/>
    <n v="170.77499999999998"/>
    <x v="1"/>
    <x v="1"/>
  </r>
  <r>
    <s v="IRJ-67095-738"/>
    <x v="13"/>
    <s v="86447-02699-UT"/>
    <s v="E-M-2.5"/>
    <n v="2"/>
    <x v="161"/>
    <s v="mchamberlayne4r@bigcartel.com"/>
    <x v="0"/>
    <s v="Exc"/>
    <x v="0"/>
    <x v="2"/>
    <n v="31.624999999999996"/>
    <n v="158.12499999999997"/>
    <x v="1"/>
    <x v="0"/>
  </r>
  <r>
    <s v="VEA-31961-977"/>
    <x v="79"/>
    <s v="51432-27169-KN"/>
    <s v="E-D-0.5"/>
    <n v="3"/>
    <x v="162"/>
    <s v="bflaherty4s@moonfruit.com"/>
    <x v="1"/>
    <s v="Exc"/>
    <x v="2"/>
    <x v="1"/>
    <n v="7.29"/>
    <n v="10.935"/>
    <x v="1"/>
    <x v="1"/>
  </r>
  <r>
    <s v="BAF-42286-205"/>
    <x v="152"/>
    <s v="43074-00987-PB"/>
    <s v="R-M-2.5"/>
    <n v="4"/>
    <x v="163"/>
    <s v="ocolbeck4t@sina.com.cn"/>
    <x v="0"/>
    <s v="Rob"/>
    <x v="0"/>
    <x v="2"/>
    <n v="22.884999999999998"/>
    <n v="228.84999999999997"/>
    <x v="0"/>
    <x v="1"/>
  </r>
  <r>
    <s v="WOR-52762-511"/>
    <x v="153"/>
    <s v="04739-85772-QT"/>
    <s v="E-L-2.5"/>
    <n v="6"/>
    <x v="164"/>
    <s v=""/>
    <x v="0"/>
    <s v="Exc"/>
    <x v="1"/>
    <x v="2"/>
    <n v="34.154999999999994"/>
    <n v="512.32499999999993"/>
    <x v="1"/>
    <x v="0"/>
  </r>
  <r>
    <s v="ZWK-03995-815"/>
    <x v="154"/>
    <s v="28279-78469-YW"/>
    <s v="E-M-2.5"/>
    <n v="2"/>
    <x v="165"/>
    <s v="ehobbing4v@nsw.gov.au"/>
    <x v="0"/>
    <s v="Exc"/>
    <x v="0"/>
    <x v="2"/>
    <n v="31.624999999999996"/>
    <n v="158.12499999999997"/>
    <x v="1"/>
    <x v="0"/>
  </r>
  <r>
    <s v="CKF-43291-846"/>
    <x v="155"/>
    <s v="91829-99544-DS"/>
    <s v="E-L-2.5"/>
    <n v="1"/>
    <x v="166"/>
    <s v="othynne4w@auda.org.au"/>
    <x v="0"/>
    <s v="Exc"/>
    <x v="1"/>
    <x v="2"/>
    <n v="34.154999999999994"/>
    <n v="85.387499999999989"/>
    <x v="1"/>
    <x v="0"/>
  </r>
  <r>
    <s v="RMW-74160-339"/>
    <x v="156"/>
    <s v="38978-59582-JP"/>
    <s v="R-L-2.5"/>
    <n v="4"/>
    <x v="167"/>
    <s v="eheining4x@flickr.com"/>
    <x v="0"/>
    <s v="Rob"/>
    <x v="1"/>
    <x v="2"/>
    <n v="27.484999999999996"/>
    <n v="274.84999999999997"/>
    <x v="0"/>
    <x v="0"/>
  </r>
  <r>
    <s v="FMT-94584-786"/>
    <x v="22"/>
    <s v="86504-96610-BH"/>
    <s v="A-L-1"/>
    <n v="2"/>
    <x v="168"/>
    <s v="kmelloi4y@imdb.com"/>
    <x v="0"/>
    <s v="Ara"/>
    <x v="1"/>
    <x v="0"/>
    <n v="12.95"/>
    <n v="25.9"/>
    <x v="2"/>
    <x v="1"/>
  </r>
  <r>
    <s v="NWT-78222-575"/>
    <x v="157"/>
    <s v="75986-98864-EZ"/>
    <s v="A-D-0.2"/>
    <n v="1"/>
    <x v="169"/>
    <s v=""/>
    <x v="1"/>
    <s v="Ara"/>
    <x v="2"/>
    <x v="3"/>
    <n v="2.9849999999999999"/>
    <n v="0.59699999999999998"/>
    <x v="2"/>
    <x v="1"/>
  </r>
  <r>
    <s v="EOI-02511-919"/>
    <x v="158"/>
    <s v="66776-88682-RG"/>
    <s v="E-L-0.2"/>
    <n v="5"/>
    <x v="170"/>
    <s v="amussen50@51.la"/>
    <x v="0"/>
    <s v="Exc"/>
    <x v="1"/>
    <x v="3"/>
    <n v="4.4550000000000001"/>
    <n v="4.4550000000000001"/>
    <x v="1"/>
    <x v="1"/>
  </r>
  <r>
    <s v="EOI-02511-919"/>
    <x v="158"/>
    <s v="66776-88682-RG"/>
    <s v="A-D-0.5"/>
    <n v="5"/>
    <x v="170"/>
    <s v="amussen50@51.la"/>
    <x v="0"/>
    <s v="Ara"/>
    <x v="2"/>
    <x v="1"/>
    <n v="5.97"/>
    <n v="14.924999999999999"/>
    <x v="2"/>
    <x v="1"/>
  </r>
  <r>
    <s v="UCT-03935-589"/>
    <x v="78"/>
    <s v="85851-78384-DM"/>
    <s v="R-D-0.5"/>
    <n v="6"/>
    <x v="171"/>
    <s v="amundford52@nbcnews.com"/>
    <x v="0"/>
    <s v="Rob"/>
    <x v="2"/>
    <x v="1"/>
    <n v="5.3699999999999992"/>
    <n v="16.11"/>
    <x v="0"/>
    <x v="1"/>
  </r>
  <r>
    <s v="SBI-60013-494"/>
    <x v="159"/>
    <s v="55232-81621-BX"/>
    <s v="E-M-0.2"/>
    <n v="2"/>
    <x v="172"/>
    <s v="twalas53@google.ca"/>
    <x v="0"/>
    <s v="Exc"/>
    <x v="0"/>
    <x v="3"/>
    <n v="4.125"/>
    <n v="1.6500000000000001"/>
    <x v="1"/>
    <x v="1"/>
  </r>
  <r>
    <s v="QRA-73277-814"/>
    <x v="160"/>
    <s v="80310-92912-JA"/>
    <s v="A-L-0.5"/>
    <n v="4"/>
    <x v="173"/>
    <s v="iblazewicz54@thetimes.co.uk"/>
    <x v="0"/>
    <s v="Ara"/>
    <x v="1"/>
    <x v="1"/>
    <n v="7.77"/>
    <n v="15.54"/>
    <x v="2"/>
    <x v="1"/>
  </r>
  <r>
    <s v="EQE-31648-909"/>
    <x v="161"/>
    <s v="19821-05175-WZ"/>
    <s v="E-D-0.5"/>
    <n v="5"/>
    <x v="174"/>
    <s v="arizzetti55@naver.com"/>
    <x v="0"/>
    <s v="Exc"/>
    <x v="2"/>
    <x v="1"/>
    <n v="7.29"/>
    <n v="18.225000000000001"/>
    <x v="1"/>
    <x v="0"/>
  </r>
  <r>
    <s v="QOO-24615-950"/>
    <x v="162"/>
    <s v="01338-83217-GV"/>
    <s v="R-M-2.5"/>
    <n v="3"/>
    <x v="175"/>
    <s v="mmeriet56@noaa.gov"/>
    <x v="0"/>
    <s v="Rob"/>
    <x v="0"/>
    <x v="2"/>
    <n v="22.884999999999998"/>
    <n v="171.63749999999999"/>
    <x v="0"/>
    <x v="1"/>
  </r>
  <r>
    <s v="WDV-73864-037"/>
    <x v="70"/>
    <s v="66044-25298-TA"/>
    <s v="L-M-0.5"/>
    <n v="5"/>
    <x v="176"/>
    <s v="lpratt57@netvibes.com"/>
    <x v="0"/>
    <s v="Lib"/>
    <x v="0"/>
    <x v="1"/>
    <n v="8.73"/>
    <n v="21.825000000000003"/>
    <x v="3"/>
    <x v="0"/>
  </r>
  <r>
    <s v="PKR-88575-066"/>
    <x v="163"/>
    <s v="28728-47861-TZ"/>
    <s v="E-L-0.2"/>
    <n v="1"/>
    <x v="177"/>
    <s v="akitchingham58@com.com"/>
    <x v="0"/>
    <s v="Exc"/>
    <x v="1"/>
    <x v="3"/>
    <n v="4.4550000000000001"/>
    <n v="0.89100000000000001"/>
    <x v="1"/>
    <x v="0"/>
  </r>
  <r>
    <s v="BWR-85735-955"/>
    <x v="153"/>
    <s v="32638-38620-AX"/>
    <s v="L-M-1"/>
    <n v="3"/>
    <x v="178"/>
    <s v="bbartholin59@xinhuanet.com"/>
    <x v="0"/>
    <s v="Lib"/>
    <x v="0"/>
    <x v="0"/>
    <n v="14.55"/>
    <n v="43.650000000000006"/>
    <x v="3"/>
    <x v="0"/>
  </r>
  <r>
    <s v="YFX-64795-136"/>
    <x v="164"/>
    <s v="83163-65741-IH"/>
    <s v="L-M-2.5"/>
    <n v="1"/>
    <x v="179"/>
    <s v="mprinn5a@usa.gov"/>
    <x v="0"/>
    <s v="Lib"/>
    <x v="0"/>
    <x v="2"/>
    <n v="33.464999999999996"/>
    <n v="83.662499999999994"/>
    <x v="3"/>
    <x v="0"/>
  </r>
  <r>
    <s v="DDO-71442-967"/>
    <x v="165"/>
    <s v="89422-58281-FD"/>
    <s v="L-D-0.2"/>
    <n v="5"/>
    <x v="180"/>
    <s v="abaudino5b@netvibes.com"/>
    <x v="0"/>
    <s v="Lib"/>
    <x v="2"/>
    <x v="3"/>
    <n v="3.8849999999999998"/>
    <n v="3.8850000000000002"/>
    <x v="3"/>
    <x v="0"/>
  </r>
  <r>
    <s v="ILQ-11027-588"/>
    <x v="166"/>
    <s v="76293-30918-DQ"/>
    <s v="E-D-1"/>
    <n v="6"/>
    <x v="181"/>
    <s v="ppetrushanko5c@blinklist.com"/>
    <x v="1"/>
    <s v="Exc"/>
    <x v="2"/>
    <x v="0"/>
    <n v="12.15"/>
    <n v="72.900000000000006"/>
    <x v="1"/>
    <x v="0"/>
  </r>
  <r>
    <s v="KRZ-13868-122"/>
    <x v="167"/>
    <s v="86779-84838-EJ"/>
    <s v="E-L-1"/>
    <n v="3"/>
    <x v="182"/>
    <s v=""/>
    <x v="0"/>
    <s v="Exc"/>
    <x v="1"/>
    <x v="0"/>
    <n v="14.85"/>
    <n v="44.55"/>
    <x v="1"/>
    <x v="1"/>
  </r>
  <r>
    <s v="VRM-93594-914"/>
    <x v="168"/>
    <s v="66806-41795-MX"/>
    <s v="E-D-0.5"/>
    <n v="5"/>
    <x v="183"/>
    <s v="elaird5e@bing.com"/>
    <x v="0"/>
    <s v="Exc"/>
    <x v="2"/>
    <x v="1"/>
    <n v="7.29"/>
    <n v="18.225000000000001"/>
    <x v="1"/>
    <x v="1"/>
  </r>
  <r>
    <s v="HXL-22497-359"/>
    <x v="169"/>
    <s v="64875-71224-UI"/>
    <s v="A-L-1"/>
    <n v="3"/>
    <x v="184"/>
    <s v="mhowsden5f@infoseek.co.jp"/>
    <x v="0"/>
    <s v="Ara"/>
    <x v="1"/>
    <x v="0"/>
    <n v="12.95"/>
    <n v="38.849999999999994"/>
    <x v="2"/>
    <x v="1"/>
  </r>
  <r>
    <s v="NOP-21394-646"/>
    <x v="170"/>
    <s v="16982-35708-BZ"/>
    <s v="E-L-0.5"/>
    <n v="6"/>
    <x v="185"/>
    <s v="ncuttler5g@parallels.com"/>
    <x v="0"/>
    <s v="Exc"/>
    <x v="1"/>
    <x v="1"/>
    <n v="8.91"/>
    <n v="26.73"/>
    <x v="1"/>
    <x v="1"/>
  </r>
  <r>
    <s v="NOP-21394-646"/>
    <x v="170"/>
    <s v="16982-35708-BZ"/>
    <s v="L-D-2.5"/>
    <n v="2"/>
    <x v="185"/>
    <s v="ncuttler5g@parallels.com"/>
    <x v="0"/>
    <s v="Lib"/>
    <x v="2"/>
    <x v="2"/>
    <n v="29.784999999999997"/>
    <n v="148.92499999999998"/>
    <x v="3"/>
    <x v="1"/>
  </r>
  <r>
    <s v="NOP-21394-646"/>
    <x v="170"/>
    <s v="16982-35708-BZ"/>
    <s v="L-D-2.5"/>
    <n v="3"/>
    <x v="185"/>
    <s v="ncuttler5g@parallels.com"/>
    <x v="0"/>
    <s v="Lib"/>
    <x v="2"/>
    <x v="2"/>
    <n v="29.784999999999997"/>
    <n v="223.38749999999999"/>
    <x v="3"/>
    <x v="1"/>
  </r>
  <r>
    <s v="NOP-21394-646"/>
    <x v="170"/>
    <s v="16982-35708-BZ"/>
    <s v="L-L-0.5"/>
    <n v="4"/>
    <x v="185"/>
    <s v="ncuttler5g@parallels.com"/>
    <x v="0"/>
    <s v="Lib"/>
    <x v="1"/>
    <x v="1"/>
    <n v="9.51"/>
    <n v="19.02"/>
    <x v="3"/>
    <x v="1"/>
  </r>
  <r>
    <s v="NOP-21394-646"/>
    <x v="170"/>
    <s v="16982-35708-BZ"/>
    <s v="E-M-1"/>
    <n v="3"/>
    <x v="185"/>
    <s v="ncuttler5g@parallels.com"/>
    <x v="0"/>
    <s v="Exc"/>
    <x v="0"/>
    <x v="0"/>
    <n v="13.75"/>
    <n v="41.25"/>
    <x v="1"/>
    <x v="1"/>
  </r>
  <r>
    <s v="FTV-77095-168"/>
    <x v="171"/>
    <s v="66708-26678-QK"/>
    <s v="L-L-0.5"/>
    <n v="6"/>
    <x v="186"/>
    <s v=""/>
    <x v="0"/>
    <s v="Lib"/>
    <x v="1"/>
    <x v="1"/>
    <n v="9.51"/>
    <n v="28.53"/>
    <x v="3"/>
    <x v="1"/>
  </r>
  <r>
    <s v="BOR-02906-411"/>
    <x v="172"/>
    <s v="08743-09057-OO"/>
    <s v="L-D-2.5"/>
    <n v="6"/>
    <x v="187"/>
    <s v="tfelip5m@typepad.com"/>
    <x v="0"/>
    <s v="Lib"/>
    <x v="2"/>
    <x v="2"/>
    <n v="29.784999999999997"/>
    <n v="446.77499999999998"/>
    <x v="3"/>
    <x v="0"/>
  </r>
  <r>
    <s v="WMP-68847-770"/>
    <x v="173"/>
    <s v="37490-01572-JW"/>
    <s v="L-L-0.2"/>
    <n v="1"/>
    <x v="188"/>
    <s v="vle5n@disqus.com"/>
    <x v="0"/>
    <s v="Lib"/>
    <x v="1"/>
    <x v="3"/>
    <n v="4.7549999999999999"/>
    <n v="0.95100000000000007"/>
    <x v="3"/>
    <x v="1"/>
  </r>
  <r>
    <s v="TMO-22785-872"/>
    <x v="174"/>
    <s v="01811-60350-CU"/>
    <s v="E-M-1"/>
    <n v="6"/>
    <x v="189"/>
    <s v=""/>
    <x v="0"/>
    <s v="Exc"/>
    <x v="0"/>
    <x v="0"/>
    <n v="13.75"/>
    <n v="82.5"/>
    <x v="1"/>
    <x v="1"/>
  </r>
  <r>
    <s v="TJG-73587-353"/>
    <x v="175"/>
    <s v="24766-58139-GT"/>
    <s v="R-D-0.2"/>
    <n v="3"/>
    <x v="190"/>
    <s v=""/>
    <x v="0"/>
    <s v="Rob"/>
    <x v="2"/>
    <x v="3"/>
    <n v="2.6849999999999996"/>
    <n v="1.6109999999999998"/>
    <x v="0"/>
    <x v="0"/>
  </r>
  <r>
    <s v="OOU-61343-455"/>
    <x v="176"/>
    <s v="90123-70970-NY"/>
    <s v="A-M-1"/>
    <n v="2"/>
    <x v="191"/>
    <s v="npoolman5q@howstuffworks.com"/>
    <x v="0"/>
    <s v="Ara"/>
    <x v="0"/>
    <x v="0"/>
    <n v="11.25"/>
    <n v="22.5"/>
    <x v="2"/>
    <x v="1"/>
  </r>
  <r>
    <s v="RMA-08327-369"/>
    <x v="142"/>
    <s v="93809-05424-MG"/>
    <s v="A-M-0.5"/>
    <n v="6"/>
    <x v="192"/>
    <s v="oduny5r@constantcontact.com"/>
    <x v="0"/>
    <s v="Ara"/>
    <x v="0"/>
    <x v="1"/>
    <n v="6.75"/>
    <n v="20.25"/>
    <x v="2"/>
    <x v="0"/>
  </r>
  <r>
    <s v="SFB-97929-779"/>
    <x v="177"/>
    <s v="85425-33494-HQ"/>
    <s v="E-D-0.5"/>
    <n v="4"/>
    <x v="193"/>
    <s v="chalfhide5s@google.ru"/>
    <x v="1"/>
    <s v="Exc"/>
    <x v="2"/>
    <x v="1"/>
    <n v="7.29"/>
    <n v="14.58"/>
    <x v="1"/>
    <x v="0"/>
  </r>
  <r>
    <s v="AUP-10128-606"/>
    <x v="178"/>
    <s v="54387-64897-XC"/>
    <s v="A-M-0.5"/>
    <n v="1"/>
    <x v="194"/>
    <s v="fmalecky5t@list-manage.com"/>
    <x v="2"/>
    <s v="Ara"/>
    <x v="0"/>
    <x v="1"/>
    <n v="6.75"/>
    <n v="3.375"/>
    <x v="2"/>
    <x v="1"/>
  </r>
  <r>
    <s v="YTW-40242-005"/>
    <x v="179"/>
    <s v="01035-70465-UO"/>
    <s v="L-D-1"/>
    <n v="4"/>
    <x v="195"/>
    <s v="aattwater5u@wikia.com"/>
    <x v="0"/>
    <s v="Lib"/>
    <x v="2"/>
    <x v="0"/>
    <n v="12.95"/>
    <n v="51.8"/>
    <x v="3"/>
    <x v="0"/>
  </r>
  <r>
    <s v="PRP-53390-819"/>
    <x v="180"/>
    <s v="84260-39432-ML"/>
    <s v="E-L-0.5"/>
    <n v="6"/>
    <x v="196"/>
    <s v="mwhellans5v@mapquest.com"/>
    <x v="0"/>
    <s v="Exc"/>
    <x v="1"/>
    <x v="1"/>
    <n v="8.91"/>
    <n v="26.73"/>
    <x v="1"/>
    <x v="1"/>
  </r>
  <r>
    <s v="GSJ-01065-125"/>
    <x v="181"/>
    <s v="69779-40609-RS"/>
    <s v="E-D-0.2"/>
    <n v="4"/>
    <x v="197"/>
    <s v="dcamilletti5w@businesswire.com"/>
    <x v="0"/>
    <s v="Exc"/>
    <x v="2"/>
    <x v="3"/>
    <n v="3.645"/>
    <n v="2.9160000000000004"/>
    <x v="1"/>
    <x v="0"/>
  </r>
  <r>
    <s v="YQU-65147-580"/>
    <x v="182"/>
    <s v="80247-70000-HT"/>
    <s v="R-D-2.5"/>
    <n v="1"/>
    <x v="198"/>
    <s v="egalgey5x@wufoo.com"/>
    <x v="0"/>
    <s v="Rob"/>
    <x v="2"/>
    <x v="2"/>
    <n v="20.584999999999997"/>
    <n v="51.462499999999991"/>
    <x v="0"/>
    <x v="1"/>
  </r>
  <r>
    <s v="QPM-95832-683"/>
    <x v="183"/>
    <s v="35058-04550-VC"/>
    <s v="L-L-1"/>
    <n v="2"/>
    <x v="199"/>
    <s v="mhame5y@newsvine.com"/>
    <x v="1"/>
    <s v="Lib"/>
    <x v="1"/>
    <x v="0"/>
    <n v="15.85"/>
    <n v="31.7"/>
    <x v="3"/>
    <x v="1"/>
  </r>
  <r>
    <s v="BNQ-88920-567"/>
    <x v="184"/>
    <s v="27226-53717-SY"/>
    <s v="L-D-0.2"/>
    <n v="6"/>
    <x v="200"/>
    <s v="igurnee5z@usnews.com"/>
    <x v="0"/>
    <s v="Lib"/>
    <x v="2"/>
    <x v="3"/>
    <n v="3.8849999999999998"/>
    <n v="4.6619999999999999"/>
    <x v="3"/>
    <x v="1"/>
  </r>
  <r>
    <s v="PUX-47906-110"/>
    <x v="185"/>
    <s v="02002-98725-CH"/>
    <s v="L-M-1"/>
    <n v="4"/>
    <x v="201"/>
    <s v="asnowding60@comsenz.com"/>
    <x v="0"/>
    <s v="Lib"/>
    <x v="0"/>
    <x v="0"/>
    <n v="14.55"/>
    <n v="58.2"/>
    <x v="3"/>
    <x v="0"/>
  </r>
  <r>
    <s v="COL-72079-610"/>
    <x v="186"/>
    <s v="38487-01549-MV"/>
    <s v="E-L-0.5"/>
    <n v="4"/>
    <x v="202"/>
    <s v="gpoinsett61@berkeley.edu"/>
    <x v="0"/>
    <s v="Exc"/>
    <x v="1"/>
    <x v="1"/>
    <n v="8.91"/>
    <n v="17.82"/>
    <x v="1"/>
    <x v="1"/>
  </r>
  <r>
    <s v="LBC-45686-819"/>
    <x v="187"/>
    <s v="98573-41811-EQ"/>
    <s v="A-M-1"/>
    <n v="5"/>
    <x v="203"/>
    <s v="rfurman62@t.co"/>
    <x v="1"/>
    <s v="Ara"/>
    <x v="0"/>
    <x v="0"/>
    <n v="11.25"/>
    <n v="56.25"/>
    <x v="2"/>
    <x v="0"/>
  </r>
  <r>
    <s v="BLQ-03709-265"/>
    <x v="148"/>
    <s v="72463-75685-MV"/>
    <s v="R-L-0.2"/>
    <n v="3"/>
    <x v="204"/>
    <s v="ccrosier63@xrea.com"/>
    <x v="0"/>
    <s v="Rob"/>
    <x v="1"/>
    <x v="3"/>
    <n v="3.5849999999999995"/>
    <n v="2.1509999999999998"/>
    <x v="0"/>
    <x v="1"/>
  </r>
  <r>
    <s v="BLQ-03709-265"/>
    <x v="148"/>
    <s v="72463-75685-MV"/>
    <s v="R-M-0.2"/>
    <n v="5"/>
    <x v="204"/>
    <s v="ccrosier63@xrea.com"/>
    <x v="0"/>
    <s v="Rob"/>
    <x v="0"/>
    <x v="3"/>
    <n v="2.9849999999999999"/>
    <n v="2.9849999999999999"/>
    <x v="0"/>
    <x v="1"/>
  </r>
  <r>
    <s v="VFZ-91673-181"/>
    <x v="188"/>
    <s v="10225-91535-AI"/>
    <s v="A-L-1"/>
    <n v="6"/>
    <x v="205"/>
    <s v="lrushmer65@europa.eu"/>
    <x v="0"/>
    <s v="Ara"/>
    <x v="1"/>
    <x v="0"/>
    <n v="12.95"/>
    <n v="77.699999999999989"/>
    <x v="2"/>
    <x v="0"/>
  </r>
  <r>
    <s v="WKD-81956-870"/>
    <x v="189"/>
    <s v="48090-06534-HI"/>
    <s v="L-D-0.5"/>
    <n v="3"/>
    <x v="206"/>
    <s v="wedinborough66@github.io"/>
    <x v="0"/>
    <s v="Lib"/>
    <x v="2"/>
    <x v="1"/>
    <n v="7.77"/>
    <n v="11.654999999999999"/>
    <x v="3"/>
    <x v="1"/>
  </r>
  <r>
    <s v="TNI-91067-006"/>
    <x v="190"/>
    <s v="80444-58185-FX"/>
    <s v="E-L-1"/>
    <n v="4"/>
    <x v="207"/>
    <s v=""/>
    <x v="0"/>
    <s v="Exc"/>
    <x v="1"/>
    <x v="0"/>
    <n v="14.85"/>
    <n v="59.4"/>
    <x v="1"/>
    <x v="0"/>
  </r>
  <r>
    <s v="IZA-61469-812"/>
    <x v="191"/>
    <s v="13561-92774-WP"/>
    <s v="L-D-2.5"/>
    <n v="4"/>
    <x v="208"/>
    <s v="kbromehead68@un.org"/>
    <x v="0"/>
    <s v="Lib"/>
    <x v="2"/>
    <x v="2"/>
    <n v="29.784999999999997"/>
    <n v="297.84999999999997"/>
    <x v="3"/>
    <x v="0"/>
  </r>
  <r>
    <s v="PSS-22466-862"/>
    <x v="192"/>
    <s v="11550-78378-GE"/>
    <s v="R-L-0.2"/>
    <n v="4"/>
    <x v="209"/>
    <s v="ewesterman69@si.edu"/>
    <x v="1"/>
    <s v="Rob"/>
    <x v="1"/>
    <x v="3"/>
    <n v="3.5849999999999995"/>
    <n v="2.8679999999999999"/>
    <x v="0"/>
    <x v="1"/>
  </r>
  <r>
    <s v="REH-56504-397"/>
    <x v="193"/>
    <s v="90961-35603-RP"/>
    <s v="A-M-2.5"/>
    <n v="5"/>
    <x v="210"/>
    <s v="ahutchens6a@amazonaws.com"/>
    <x v="0"/>
    <s v="Ara"/>
    <x v="0"/>
    <x v="2"/>
    <n v="25.874999999999996"/>
    <n v="323.43749999999994"/>
    <x v="2"/>
    <x v="1"/>
  </r>
  <r>
    <s v="ALA-62598-016"/>
    <x v="194"/>
    <s v="57145-03803-ZL"/>
    <s v="R-D-0.2"/>
    <n v="6"/>
    <x v="211"/>
    <s v="nwyvill6b@naver.com"/>
    <x v="2"/>
    <s v="Rob"/>
    <x v="2"/>
    <x v="3"/>
    <n v="2.6849999999999996"/>
    <n v="3.2219999999999995"/>
    <x v="0"/>
    <x v="0"/>
  </r>
  <r>
    <s v="EYE-70374-835"/>
    <x v="195"/>
    <s v="89115-11966-VF"/>
    <s v="R-L-0.2"/>
    <n v="5"/>
    <x v="212"/>
    <s v="bmathon6c@barnesandnoble.com"/>
    <x v="0"/>
    <s v="Rob"/>
    <x v="1"/>
    <x v="3"/>
    <n v="3.5849999999999995"/>
    <n v="3.585"/>
    <x v="0"/>
    <x v="1"/>
  </r>
  <r>
    <s v="CCZ-19589-212"/>
    <x v="196"/>
    <s v="05754-41702-FG"/>
    <s v="L-M-0.2"/>
    <n v="2"/>
    <x v="213"/>
    <s v="kstreight6d@about.com"/>
    <x v="0"/>
    <s v="Lib"/>
    <x v="0"/>
    <x v="3"/>
    <n v="4.3650000000000002"/>
    <n v="1.7460000000000002"/>
    <x v="3"/>
    <x v="1"/>
  </r>
  <r>
    <s v="BPT-83989-157"/>
    <x v="197"/>
    <s v="84269-49816-ML"/>
    <s v="A-M-2.5"/>
    <n v="2"/>
    <x v="214"/>
    <s v="pcutchie6e@globo.com"/>
    <x v="0"/>
    <s v="Ara"/>
    <x v="0"/>
    <x v="2"/>
    <n v="25.874999999999996"/>
    <n v="129.37499999999997"/>
    <x v="2"/>
    <x v="1"/>
  </r>
  <r>
    <s v="YFH-87456-208"/>
    <x v="198"/>
    <s v="23600-98432-ME"/>
    <s v="L-M-0.2"/>
    <n v="2"/>
    <x v="215"/>
    <s v=""/>
    <x v="0"/>
    <s v="Lib"/>
    <x v="0"/>
    <x v="3"/>
    <n v="4.3650000000000002"/>
    <n v="1.7460000000000002"/>
    <x v="3"/>
    <x v="0"/>
  </r>
  <r>
    <s v="JLN-14700-924"/>
    <x v="199"/>
    <s v="79058-02767-CP"/>
    <s v="L-L-0.2"/>
    <n v="5"/>
    <x v="216"/>
    <s v="cgheraldi6g@opera.com"/>
    <x v="2"/>
    <s v="Lib"/>
    <x v="1"/>
    <x v="3"/>
    <n v="4.7549999999999999"/>
    <n v="4.7550000000000008"/>
    <x v="3"/>
    <x v="1"/>
  </r>
  <r>
    <s v="JVW-22582-137"/>
    <x v="200"/>
    <s v="89208-74646-UK"/>
    <s v="E-M-0.2"/>
    <n v="5"/>
    <x v="217"/>
    <s v="bkenwell6h@over-blog.com"/>
    <x v="0"/>
    <s v="Exc"/>
    <x v="0"/>
    <x v="3"/>
    <n v="4.125"/>
    <n v="4.125"/>
    <x v="1"/>
    <x v="1"/>
  </r>
  <r>
    <s v="LAA-41879-001"/>
    <x v="201"/>
    <s v="11408-81032-UR"/>
    <s v="L-L-2.5"/>
    <n v="1"/>
    <x v="218"/>
    <s v="tsutty6i@google.es"/>
    <x v="0"/>
    <s v="Lib"/>
    <x v="1"/>
    <x v="2"/>
    <n v="36.454999999999998"/>
    <n v="91.137499999999989"/>
    <x v="3"/>
    <x v="1"/>
  </r>
  <r>
    <s v="BRV-64870-915"/>
    <x v="202"/>
    <s v="32070-55528-UG"/>
    <s v="L-L-2.5"/>
    <n v="5"/>
    <x v="219"/>
    <s v=""/>
    <x v="1"/>
    <s v="Lib"/>
    <x v="1"/>
    <x v="2"/>
    <n v="36.454999999999998"/>
    <n v="455.68749999999994"/>
    <x v="3"/>
    <x v="1"/>
  </r>
  <r>
    <s v="RGJ-12544-083"/>
    <x v="203"/>
    <s v="48873-84433-PN"/>
    <s v="L-D-2.5"/>
    <n v="3"/>
    <x v="220"/>
    <s v="charce6k@cafepress.com"/>
    <x v="1"/>
    <s v="Lib"/>
    <x v="2"/>
    <x v="2"/>
    <n v="29.784999999999997"/>
    <n v="223.38749999999999"/>
    <x v="3"/>
    <x v="1"/>
  </r>
  <r>
    <s v="JJX-83339-346"/>
    <x v="204"/>
    <s v="32928-18158-OW"/>
    <s v="R-L-0.2"/>
    <n v="1"/>
    <x v="221"/>
    <s v=""/>
    <x v="0"/>
    <s v="Rob"/>
    <x v="1"/>
    <x v="3"/>
    <n v="3.5849999999999995"/>
    <n v="0.71699999999999997"/>
    <x v="0"/>
    <x v="0"/>
  </r>
  <r>
    <s v="BIU-21970-705"/>
    <x v="205"/>
    <s v="89711-56688-GG"/>
    <s v="R-M-2.5"/>
    <n v="2"/>
    <x v="222"/>
    <s v="fdrysdale6m@symantec.com"/>
    <x v="0"/>
    <s v="Rob"/>
    <x v="0"/>
    <x v="2"/>
    <n v="22.884999999999998"/>
    <n v="114.42499999999998"/>
    <x v="0"/>
    <x v="0"/>
  </r>
  <r>
    <s v="ELJ-87741-745"/>
    <x v="206"/>
    <s v="48389-71976-JB"/>
    <s v="E-L-1"/>
    <n v="4"/>
    <x v="223"/>
    <s v="dmagowan6n@fc2.com"/>
    <x v="0"/>
    <s v="Exc"/>
    <x v="1"/>
    <x v="0"/>
    <n v="14.85"/>
    <n v="59.4"/>
    <x v="1"/>
    <x v="1"/>
  </r>
  <r>
    <s v="SGI-48226-857"/>
    <x v="207"/>
    <s v="84033-80762-EQ"/>
    <s v="A-M-2.5"/>
    <n v="6"/>
    <x v="224"/>
    <s v=""/>
    <x v="0"/>
    <s v="Ara"/>
    <x v="0"/>
    <x v="2"/>
    <n v="25.874999999999996"/>
    <n v="388.12499999999989"/>
    <x v="2"/>
    <x v="0"/>
  </r>
  <r>
    <s v="AHV-66988-037"/>
    <x v="208"/>
    <s v="12743-00952-KO"/>
    <s v="R-M-2.5"/>
    <n v="2"/>
    <x v="225"/>
    <s v=""/>
    <x v="0"/>
    <s v="Rob"/>
    <x v="0"/>
    <x v="2"/>
    <n v="22.884999999999998"/>
    <n v="114.42499999999998"/>
    <x v="0"/>
    <x v="1"/>
  </r>
  <r>
    <s v="ISK-42066-094"/>
    <x v="209"/>
    <s v="41505-42181-EF"/>
    <s v="E-D-1"/>
    <n v="3"/>
    <x v="226"/>
    <s v="srushbrooke6q@youku.com"/>
    <x v="0"/>
    <s v="Exc"/>
    <x v="2"/>
    <x v="0"/>
    <n v="12.15"/>
    <n v="36.450000000000003"/>
    <x v="1"/>
    <x v="0"/>
  </r>
  <r>
    <s v="FTC-35822-530"/>
    <x v="210"/>
    <s v="14307-87663-KB"/>
    <s v="E-D-0.5"/>
    <n v="4"/>
    <x v="227"/>
    <s v="tdrynan6r@deviantart.com"/>
    <x v="0"/>
    <s v="Exc"/>
    <x v="2"/>
    <x v="1"/>
    <n v="7.29"/>
    <n v="14.58"/>
    <x v="1"/>
    <x v="0"/>
  </r>
  <r>
    <s v="VSS-56247-688"/>
    <x v="211"/>
    <s v="08360-19442-GB"/>
    <s v="L-M-2.5"/>
    <n v="4"/>
    <x v="228"/>
    <s v="eyurkov6s@hud.gov"/>
    <x v="0"/>
    <s v="Lib"/>
    <x v="0"/>
    <x v="2"/>
    <n v="33.464999999999996"/>
    <n v="334.65"/>
    <x v="3"/>
    <x v="1"/>
  </r>
  <r>
    <s v="HVW-25584-144"/>
    <x v="212"/>
    <s v="93405-51204-UW"/>
    <s v="L-L-0.2"/>
    <n v="5"/>
    <x v="229"/>
    <s v="lmallan6t@state.gov"/>
    <x v="0"/>
    <s v="Lib"/>
    <x v="1"/>
    <x v="3"/>
    <n v="4.7549999999999999"/>
    <n v="4.7550000000000008"/>
    <x v="3"/>
    <x v="0"/>
  </r>
  <r>
    <s v="MUY-15309-209"/>
    <x v="213"/>
    <s v="97152-03355-IW"/>
    <s v="L-D-1"/>
    <n v="3"/>
    <x v="230"/>
    <s v="gbentjens6u@netlog.com"/>
    <x v="2"/>
    <s v="Lib"/>
    <x v="2"/>
    <x v="0"/>
    <n v="12.95"/>
    <n v="38.849999999999994"/>
    <x v="3"/>
    <x v="1"/>
  </r>
  <r>
    <s v="VAJ-44572-469"/>
    <x v="63"/>
    <s v="79216-73157-TE"/>
    <s v="R-L-0.2"/>
    <n v="6"/>
    <x v="231"/>
    <s v=""/>
    <x v="1"/>
    <s v="Rob"/>
    <x v="1"/>
    <x v="3"/>
    <n v="3.5849999999999995"/>
    <n v="4.3019999999999996"/>
    <x v="0"/>
    <x v="0"/>
  </r>
  <r>
    <s v="YJU-84377-606"/>
    <x v="214"/>
    <s v="20259-47723-AC"/>
    <s v="A-D-1"/>
    <n v="1"/>
    <x v="232"/>
    <s v="lentwistle6w@omniture.com"/>
    <x v="0"/>
    <s v="Ara"/>
    <x v="2"/>
    <x v="0"/>
    <n v="9.9499999999999993"/>
    <n v="9.9499999999999993"/>
    <x v="2"/>
    <x v="0"/>
  </r>
  <r>
    <s v="VNC-93921-469"/>
    <x v="215"/>
    <s v="04666-71569-RI"/>
    <s v="L-L-1"/>
    <n v="1"/>
    <x v="233"/>
    <s v="zkiffe74@cyberchimps.com"/>
    <x v="0"/>
    <s v="Lib"/>
    <x v="1"/>
    <x v="0"/>
    <n v="15.85"/>
    <n v="15.85"/>
    <x v="3"/>
    <x v="0"/>
  </r>
  <r>
    <s v="OGB-91614-810"/>
    <x v="216"/>
    <s v="08909-77713-CG"/>
    <s v="R-M-0.2"/>
    <n v="1"/>
    <x v="234"/>
    <s v="macott6y@pagesperso-orange.fr"/>
    <x v="0"/>
    <s v="Rob"/>
    <x v="0"/>
    <x v="3"/>
    <n v="2.9849999999999999"/>
    <n v="0.59699999999999998"/>
    <x v="0"/>
    <x v="0"/>
  </r>
  <r>
    <s v="BQI-61647-496"/>
    <x v="217"/>
    <s v="84340-73931-VV"/>
    <s v="E-M-1"/>
    <n v="5"/>
    <x v="235"/>
    <s v="cheaviside6z@rediff.com"/>
    <x v="0"/>
    <s v="Exc"/>
    <x v="0"/>
    <x v="0"/>
    <n v="13.75"/>
    <n v="68.75"/>
    <x v="1"/>
    <x v="0"/>
  </r>
  <r>
    <s v="IOM-51636-823"/>
    <x v="218"/>
    <s v="04609-95151-XH"/>
    <s v="A-D-1"/>
    <n v="3"/>
    <x v="236"/>
    <s v=""/>
    <x v="0"/>
    <s v="Ara"/>
    <x v="2"/>
    <x v="0"/>
    <n v="9.9499999999999993"/>
    <n v="29.849999999999998"/>
    <x v="2"/>
    <x v="1"/>
  </r>
  <r>
    <s v="GGD-38107-641"/>
    <x v="219"/>
    <s v="99562-88650-YF"/>
    <s v="L-M-1"/>
    <n v="4"/>
    <x v="237"/>
    <s v="lkernan71@wsj.com"/>
    <x v="0"/>
    <s v="Lib"/>
    <x v="0"/>
    <x v="0"/>
    <n v="14.55"/>
    <n v="58.2"/>
    <x v="3"/>
    <x v="1"/>
  </r>
  <r>
    <s v="LTO-95975-728"/>
    <x v="220"/>
    <s v="46560-73885-PJ"/>
    <s v="R-L-0.5"/>
    <n v="4"/>
    <x v="238"/>
    <s v="rmclae72@dailymotion.com"/>
    <x v="2"/>
    <s v="Rob"/>
    <x v="1"/>
    <x v="1"/>
    <n v="7.169999999999999"/>
    <n v="14.339999999999998"/>
    <x v="0"/>
    <x v="1"/>
  </r>
  <r>
    <s v="IGM-84664-265"/>
    <x v="114"/>
    <s v="80179-44620-WN"/>
    <s v="R-L-0.5"/>
    <n v="3"/>
    <x v="239"/>
    <s v="cblowfelde73@ustream.tv"/>
    <x v="0"/>
    <s v="Rob"/>
    <x v="1"/>
    <x v="1"/>
    <n v="7.169999999999999"/>
    <n v="10.754999999999999"/>
    <x v="0"/>
    <x v="1"/>
  </r>
  <r>
    <s v="SKO-45740-621"/>
    <x v="221"/>
    <s v="04666-71569-RI"/>
    <s v="L-M-0.5"/>
    <n v="2"/>
    <x v="233"/>
    <s v="zkiffe74@cyberchimps.com"/>
    <x v="0"/>
    <s v="Lib"/>
    <x v="0"/>
    <x v="1"/>
    <n v="8.73"/>
    <n v="8.73"/>
    <x v="3"/>
    <x v="0"/>
  </r>
  <r>
    <s v="FOJ-02234-063"/>
    <x v="222"/>
    <s v="59081-87231-VP"/>
    <s v="E-D-2.5"/>
    <n v="1"/>
    <x v="240"/>
    <s v="docalleran75@ucla.edu"/>
    <x v="0"/>
    <s v="Exc"/>
    <x v="2"/>
    <x v="2"/>
    <n v="27.945"/>
    <n v="69.862499999999997"/>
    <x v="1"/>
    <x v="0"/>
  </r>
  <r>
    <s v="MSJ-11909-468"/>
    <x v="188"/>
    <s v="07878-45872-CC"/>
    <s v="E-D-2.5"/>
    <n v="5"/>
    <x v="241"/>
    <s v="ccromwell76@desdev.cn"/>
    <x v="0"/>
    <s v="Exc"/>
    <x v="2"/>
    <x v="2"/>
    <n v="27.945"/>
    <n v="349.3125"/>
    <x v="1"/>
    <x v="1"/>
  </r>
  <r>
    <s v="DKB-78053-329"/>
    <x v="223"/>
    <s v="12444-05174-OO"/>
    <s v="R-M-0.2"/>
    <n v="2"/>
    <x v="242"/>
    <s v="ihay77@lulu.com"/>
    <x v="2"/>
    <s v="Rob"/>
    <x v="0"/>
    <x v="3"/>
    <n v="2.9849999999999999"/>
    <n v="1.194"/>
    <x v="0"/>
    <x v="1"/>
  </r>
  <r>
    <s v="DFZ-45083-941"/>
    <x v="224"/>
    <s v="34665-62561-AU"/>
    <s v="R-L-2.5"/>
    <n v="1"/>
    <x v="243"/>
    <s v="ttaffarello78@sciencedaily.com"/>
    <x v="0"/>
    <s v="Rob"/>
    <x v="1"/>
    <x v="2"/>
    <n v="27.484999999999996"/>
    <n v="68.712499999999991"/>
    <x v="0"/>
    <x v="0"/>
  </r>
  <r>
    <s v="OTA-40969-710"/>
    <x v="83"/>
    <s v="77877-11993-QH"/>
    <s v="R-L-1"/>
    <n v="5"/>
    <x v="244"/>
    <s v="mcanty79@jigsy.com"/>
    <x v="0"/>
    <s v="Rob"/>
    <x v="1"/>
    <x v="0"/>
    <n v="11.95"/>
    <n v="59.75"/>
    <x v="0"/>
    <x v="0"/>
  </r>
  <r>
    <s v="GRH-45571-667"/>
    <x v="104"/>
    <s v="32291-18308-YZ"/>
    <s v="E-M-1"/>
    <n v="3"/>
    <x v="245"/>
    <s v="jkopke7a@auda.org.au"/>
    <x v="0"/>
    <s v="Exc"/>
    <x v="0"/>
    <x v="0"/>
    <n v="13.75"/>
    <n v="41.25"/>
    <x v="1"/>
    <x v="1"/>
  </r>
  <r>
    <s v="NXV-05302-067"/>
    <x v="225"/>
    <s v="25754-33191-ZI"/>
    <s v="L-M-2.5"/>
    <n v="4"/>
    <x v="246"/>
    <s v=""/>
    <x v="0"/>
    <s v="Lib"/>
    <x v="0"/>
    <x v="2"/>
    <n v="33.464999999999996"/>
    <n v="334.65"/>
    <x v="3"/>
    <x v="1"/>
  </r>
  <r>
    <s v="VZH-86274-142"/>
    <x v="226"/>
    <s v="53120-45532-KL"/>
    <s v="R-L-1"/>
    <n v="5"/>
    <x v="247"/>
    <s v=""/>
    <x v="1"/>
    <s v="Rob"/>
    <x v="1"/>
    <x v="0"/>
    <n v="11.95"/>
    <n v="59.75"/>
    <x v="0"/>
    <x v="0"/>
  </r>
  <r>
    <s v="KIX-93248-135"/>
    <x v="227"/>
    <s v="36605-83052-WB"/>
    <s v="A-D-0.5"/>
    <n v="1"/>
    <x v="248"/>
    <s v="vhellmore7d@bbc.co.uk"/>
    <x v="0"/>
    <s v="Ara"/>
    <x v="2"/>
    <x v="1"/>
    <n v="5.97"/>
    <n v="2.9849999999999999"/>
    <x v="2"/>
    <x v="0"/>
  </r>
  <r>
    <s v="AXR-10962-010"/>
    <x v="180"/>
    <s v="53683-35977-KI"/>
    <s v="E-D-1"/>
    <n v="2"/>
    <x v="249"/>
    <s v="mseawright7e@nbcnews.com"/>
    <x v="2"/>
    <s v="Exc"/>
    <x v="2"/>
    <x v="0"/>
    <n v="12.15"/>
    <n v="24.3"/>
    <x v="1"/>
    <x v="1"/>
  </r>
  <r>
    <s v="IHS-71573-008"/>
    <x v="228"/>
    <s v="07972-83134-NM"/>
    <s v="E-D-0.2"/>
    <n v="6"/>
    <x v="250"/>
    <s v="snortheast7f@mashable.com"/>
    <x v="0"/>
    <s v="Exc"/>
    <x v="2"/>
    <x v="3"/>
    <n v="3.645"/>
    <n v="4.3740000000000006"/>
    <x v="1"/>
    <x v="0"/>
  </r>
  <r>
    <s v="QTR-19001-114"/>
    <x v="229"/>
    <s v="01035-70465-UO"/>
    <s v="A-D-1"/>
    <n v="2"/>
    <x v="195"/>
    <s v="aattwater5u@wikia.com"/>
    <x v="0"/>
    <s v="Ara"/>
    <x v="2"/>
    <x v="0"/>
    <n v="9.9499999999999993"/>
    <n v="19.899999999999999"/>
    <x v="2"/>
    <x v="1"/>
  </r>
  <r>
    <s v="WBK-62297-910"/>
    <x v="230"/>
    <s v="25514-23938-IQ"/>
    <s v="A-D-0.2"/>
    <n v="2"/>
    <x v="251"/>
    <s v="mfearon7h@reverbnation.com"/>
    <x v="0"/>
    <s v="Ara"/>
    <x v="2"/>
    <x v="3"/>
    <n v="2.9849999999999999"/>
    <n v="1.194"/>
    <x v="2"/>
    <x v="1"/>
  </r>
  <r>
    <s v="OGY-19377-175"/>
    <x v="231"/>
    <s v="49084-44492-OJ"/>
    <s v="E-D-0.5"/>
    <n v="1"/>
    <x v="252"/>
    <s v=""/>
    <x v="1"/>
    <s v="Exc"/>
    <x v="2"/>
    <x v="1"/>
    <n v="7.29"/>
    <n v="3.645"/>
    <x v="1"/>
    <x v="0"/>
  </r>
  <r>
    <s v="ESR-66651-814"/>
    <x v="80"/>
    <s v="76624-72205-CK"/>
    <s v="A-D-0.2"/>
    <n v="4"/>
    <x v="253"/>
    <s v="jsisneros7j@a8.net"/>
    <x v="0"/>
    <s v="Ara"/>
    <x v="2"/>
    <x v="3"/>
    <n v="2.9849999999999999"/>
    <n v="2.3879999999999999"/>
    <x v="2"/>
    <x v="0"/>
  </r>
  <r>
    <s v="CPX-46916-770"/>
    <x v="232"/>
    <s v="12729-50170-JE"/>
    <s v="R-L-1"/>
    <n v="6"/>
    <x v="254"/>
    <s v="zcarlson7k@bigcartel.com"/>
    <x v="1"/>
    <s v="Rob"/>
    <x v="1"/>
    <x v="0"/>
    <n v="11.95"/>
    <n v="71.699999999999989"/>
    <x v="0"/>
    <x v="0"/>
  </r>
  <r>
    <s v="MDC-03318-645"/>
    <x v="233"/>
    <s v="43974-44760-QI"/>
    <s v="A-L-0.2"/>
    <n v="2"/>
    <x v="255"/>
    <s v="wmaddox7l@timesonline.co.uk"/>
    <x v="0"/>
    <s v="Ara"/>
    <x v="1"/>
    <x v="3"/>
    <n v="3.8849999999999998"/>
    <n v="1.554"/>
    <x v="2"/>
    <x v="1"/>
  </r>
  <r>
    <s v="SFF-86059-407"/>
    <x v="234"/>
    <s v="30585-48726-BK"/>
    <s v="A-M-2.5"/>
    <n v="1"/>
    <x v="256"/>
    <s v="dhedlestone7m@craigslist.org"/>
    <x v="0"/>
    <s v="Ara"/>
    <x v="0"/>
    <x v="2"/>
    <n v="25.874999999999996"/>
    <n v="64.687499999999986"/>
    <x v="2"/>
    <x v="1"/>
  </r>
  <r>
    <s v="SCL-94540-788"/>
    <x v="235"/>
    <s v="16123-07017-TY"/>
    <s v="E-L-2.5"/>
    <n v="6"/>
    <x v="257"/>
    <s v="tcrowthe7n@europa.eu"/>
    <x v="0"/>
    <s v="Exc"/>
    <x v="1"/>
    <x v="2"/>
    <n v="34.154999999999994"/>
    <n v="512.32499999999993"/>
    <x v="1"/>
    <x v="1"/>
  </r>
  <r>
    <s v="HVU-21634-076"/>
    <x v="236"/>
    <s v="27723-45097-MH"/>
    <s v="R-L-2.5"/>
    <n v="4"/>
    <x v="258"/>
    <s v="dbury7o@tinyurl.com"/>
    <x v="1"/>
    <s v="Rob"/>
    <x v="1"/>
    <x v="2"/>
    <n v="27.484999999999996"/>
    <n v="274.84999999999997"/>
    <x v="0"/>
    <x v="0"/>
  </r>
  <r>
    <s v="XUS-73326-418"/>
    <x v="237"/>
    <s v="37078-56703-AF"/>
    <s v="E-L-1"/>
    <n v="6"/>
    <x v="259"/>
    <s v="gbroadbear7p@omniture.com"/>
    <x v="0"/>
    <s v="Exc"/>
    <x v="1"/>
    <x v="0"/>
    <n v="14.85"/>
    <n v="89.1"/>
    <x v="1"/>
    <x v="1"/>
  </r>
  <r>
    <s v="XWD-18933-006"/>
    <x v="238"/>
    <s v="79420-11075-MY"/>
    <s v="A-L-0.2"/>
    <n v="2"/>
    <x v="260"/>
    <s v="epalfrey7q@devhub.com"/>
    <x v="0"/>
    <s v="Ara"/>
    <x v="1"/>
    <x v="3"/>
    <n v="3.8849999999999998"/>
    <n v="1.554"/>
    <x v="2"/>
    <x v="0"/>
  </r>
  <r>
    <s v="HPD-65272-772"/>
    <x v="52"/>
    <s v="57504-13456-UO"/>
    <s v="L-M-2.5"/>
    <n v="1"/>
    <x v="261"/>
    <s v="pmetrick7r@rakuten.co.jp"/>
    <x v="0"/>
    <s v="Lib"/>
    <x v="0"/>
    <x v="2"/>
    <n v="33.464999999999996"/>
    <n v="83.662499999999994"/>
    <x v="3"/>
    <x v="0"/>
  </r>
  <r>
    <s v="JEG-93140-224"/>
    <x v="146"/>
    <s v="53751-57560-CN"/>
    <s v="E-M-0.5"/>
    <n v="5"/>
    <x v="262"/>
    <s v=""/>
    <x v="0"/>
    <s v="Exc"/>
    <x v="0"/>
    <x v="1"/>
    <n v="8.25"/>
    <n v="20.625"/>
    <x v="1"/>
    <x v="0"/>
  </r>
  <r>
    <s v="NNH-62058-950"/>
    <x v="239"/>
    <s v="96112-42558-EA"/>
    <s v="E-L-1"/>
    <n v="4"/>
    <x v="263"/>
    <s v="kkarby7t@sbwire.com"/>
    <x v="0"/>
    <s v="Exc"/>
    <x v="1"/>
    <x v="0"/>
    <n v="14.85"/>
    <n v="59.4"/>
    <x v="1"/>
    <x v="0"/>
  </r>
  <r>
    <s v="LTD-71429-845"/>
    <x v="240"/>
    <s v="03157-23165-UB"/>
    <s v="A-L-0.5"/>
    <n v="1"/>
    <x v="264"/>
    <s v="fcrumpe7u@ftc.gov"/>
    <x v="2"/>
    <s v="Ara"/>
    <x v="1"/>
    <x v="1"/>
    <n v="7.77"/>
    <n v="3.8849999999999998"/>
    <x v="2"/>
    <x v="1"/>
  </r>
  <r>
    <s v="MPV-26985-215"/>
    <x v="241"/>
    <s v="51466-52850-AG"/>
    <s v="R-D-0.5"/>
    <n v="1"/>
    <x v="265"/>
    <s v="achatto7v@sakura.ne.jp"/>
    <x v="2"/>
    <s v="Rob"/>
    <x v="2"/>
    <x v="1"/>
    <n v="5.3699999999999992"/>
    <n v="2.6849999999999996"/>
    <x v="0"/>
    <x v="0"/>
  </r>
  <r>
    <s v="IYO-10245-081"/>
    <x v="242"/>
    <s v="57145-31023-FK"/>
    <s v="E-M-2.5"/>
    <n v="3"/>
    <x v="266"/>
    <s v=""/>
    <x v="0"/>
    <s v="Exc"/>
    <x v="0"/>
    <x v="2"/>
    <n v="31.624999999999996"/>
    <n v="237.18749999999994"/>
    <x v="1"/>
    <x v="1"/>
  </r>
  <r>
    <s v="BYZ-39669-954"/>
    <x v="243"/>
    <s v="66408-53777-VE"/>
    <s v="L-L-2.5"/>
    <n v="1"/>
    <x v="267"/>
    <s v=""/>
    <x v="0"/>
    <s v="Lib"/>
    <x v="1"/>
    <x v="2"/>
    <n v="36.454999999999998"/>
    <n v="91.137499999999989"/>
    <x v="3"/>
    <x v="1"/>
  </r>
  <r>
    <s v="EFB-72860-209"/>
    <x v="244"/>
    <s v="53035-99701-WG"/>
    <s v="A-M-0.2"/>
    <n v="4"/>
    <x v="268"/>
    <s v="bmergue7y@umn.edu"/>
    <x v="0"/>
    <s v="Ara"/>
    <x v="0"/>
    <x v="3"/>
    <n v="3.375"/>
    <n v="2.7"/>
    <x v="2"/>
    <x v="0"/>
  </r>
  <r>
    <s v="GMM-72397-378"/>
    <x v="245"/>
    <s v="45899-92796-EI"/>
    <s v="R-L-0.2"/>
    <n v="4"/>
    <x v="269"/>
    <s v="kpatise7z@jigsy.com"/>
    <x v="0"/>
    <s v="Rob"/>
    <x v="1"/>
    <x v="3"/>
    <n v="3.5849999999999995"/>
    <n v="2.8679999999999999"/>
    <x v="0"/>
    <x v="1"/>
  </r>
  <r>
    <s v="LYP-52345-883"/>
    <x v="246"/>
    <s v="17649-28133-PY"/>
    <s v="E-M-0.5"/>
    <n v="1"/>
    <x v="270"/>
    <s v=""/>
    <x v="1"/>
    <s v="Exc"/>
    <x v="0"/>
    <x v="1"/>
    <n v="8.25"/>
    <n v="4.125"/>
    <x v="1"/>
    <x v="0"/>
  </r>
  <r>
    <s v="DFK-35846-692"/>
    <x v="247"/>
    <s v="49612-33852-CN"/>
    <s v="R-D-0.2"/>
    <n v="5"/>
    <x v="271"/>
    <s v=""/>
    <x v="0"/>
    <s v="Rob"/>
    <x v="2"/>
    <x v="3"/>
    <n v="2.6849999999999996"/>
    <n v="2.6849999999999996"/>
    <x v="0"/>
    <x v="0"/>
  </r>
  <r>
    <s v="XAH-93337-609"/>
    <x v="248"/>
    <s v="66976-43829-YG"/>
    <s v="A-D-1"/>
    <n v="5"/>
    <x v="272"/>
    <s v="dduke82@vkontakte.ru"/>
    <x v="0"/>
    <s v="Ara"/>
    <x v="2"/>
    <x v="0"/>
    <n v="9.9499999999999993"/>
    <n v="49.75"/>
    <x v="2"/>
    <x v="1"/>
  </r>
  <r>
    <s v="QKA-72582-644"/>
    <x v="249"/>
    <s v="64852-04619-XZ"/>
    <s v="E-M-0.5"/>
    <n v="2"/>
    <x v="273"/>
    <s v=""/>
    <x v="1"/>
    <s v="Exc"/>
    <x v="0"/>
    <x v="1"/>
    <n v="8.25"/>
    <n v="8.25"/>
    <x v="1"/>
    <x v="1"/>
  </r>
  <r>
    <s v="ZDK-84567-102"/>
    <x v="250"/>
    <s v="58690-31815-VY"/>
    <s v="A-D-0.5"/>
    <n v="3"/>
    <x v="274"/>
    <s v="ihussey84@mapy.cz"/>
    <x v="0"/>
    <s v="Ara"/>
    <x v="2"/>
    <x v="1"/>
    <n v="5.97"/>
    <n v="8.9550000000000001"/>
    <x v="2"/>
    <x v="1"/>
  </r>
  <r>
    <s v="WAV-38301-984"/>
    <x v="251"/>
    <s v="62863-81239-DT"/>
    <s v="A-D-0.5"/>
    <n v="5"/>
    <x v="275"/>
    <s v="cpinkerton85@upenn.edu"/>
    <x v="0"/>
    <s v="Ara"/>
    <x v="2"/>
    <x v="1"/>
    <n v="5.97"/>
    <n v="14.924999999999999"/>
    <x v="2"/>
    <x v="1"/>
  </r>
  <r>
    <s v="KZR-33023-209"/>
    <x v="177"/>
    <s v="21177-40725-CF"/>
    <s v="E-L-1"/>
    <n v="3"/>
    <x v="276"/>
    <s v=""/>
    <x v="0"/>
    <s v="Exc"/>
    <x v="1"/>
    <x v="0"/>
    <n v="14.85"/>
    <n v="44.55"/>
    <x v="1"/>
    <x v="1"/>
  </r>
  <r>
    <s v="ULM-49433-003"/>
    <x v="252"/>
    <s v="99421-80253-UI"/>
    <s v="E-M-1"/>
    <n v="2"/>
    <x v="277"/>
    <s v=""/>
    <x v="0"/>
    <s v="Exc"/>
    <x v="0"/>
    <x v="0"/>
    <n v="13.75"/>
    <n v="27.5"/>
    <x v="1"/>
    <x v="1"/>
  </r>
  <r>
    <s v="SIB-83254-136"/>
    <x v="253"/>
    <s v="45315-50206-DK"/>
    <s v="R-M-0.5"/>
    <n v="6"/>
    <x v="278"/>
    <s v="dvizor88@furl.net"/>
    <x v="0"/>
    <s v="Rob"/>
    <x v="0"/>
    <x v="1"/>
    <n v="5.97"/>
    <n v="17.91"/>
    <x v="0"/>
    <x v="0"/>
  </r>
  <r>
    <s v="NOK-50349-551"/>
    <x v="254"/>
    <s v="09595-95726-OV"/>
    <s v="R-D-0.5"/>
    <n v="3"/>
    <x v="279"/>
    <s v="esedgebeer89@oaic.gov.au"/>
    <x v="0"/>
    <s v="Rob"/>
    <x v="2"/>
    <x v="1"/>
    <n v="5.3699999999999992"/>
    <n v="8.0549999999999997"/>
    <x v="0"/>
    <x v="0"/>
  </r>
  <r>
    <s v="YIS-96268-844"/>
    <x v="227"/>
    <s v="60221-67036-TD"/>
    <s v="E-L-0.2"/>
    <n v="6"/>
    <x v="280"/>
    <s v="klestrange8a@lulu.com"/>
    <x v="0"/>
    <s v="Exc"/>
    <x v="1"/>
    <x v="3"/>
    <n v="4.4550000000000001"/>
    <n v="5.3460000000000001"/>
    <x v="1"/>
    <x v="0"/>
  </r>
  <r>
    <s v="CXI-04933-855"/>
    <x v="110"/>
    <s v="62923-29397-KX"/>
    <s v="E-L-2.5"/>
    <n v="6"/>
    <x v="281"/>
    <s v="ltanti8b@techcrunch.com"/>
    <x v="0"/>
    <s v="Exc"/>
    <x v="1"/>
    <x v="2"/>
    <n v="34.154999999999994"/>
    <n v="512.32499999999993"/>
    <x v="1"/>
    <x v="0"/>
  </r>
  <r>
    <s v="IZU-90429-382"/>
    <x v="182"/>
    <s v="33011-52383-BA"/>
    <s v="A-L-1"/>
    <n v="3"/>
    <x v="282"/>
    <s v="ade8c@1und1.de"/>
    <x v="0"/>
    <s v="Ara"/>
    <x v="1"/>
    <x v="0"/>
    <n v="12.95"/>
    <n v="38.849999999999994"/>
    <x v="2"/>
    <x v="0"/>
  </r>
  <r>
    <s v="WIT-40912-783"/>
    <x v="255"/>
    <s v="86768-91598-FA"/>
    <s v="L-D-0.2"/>
    <n v="4"/>
    <x v="283"/>
    <s v="tjedrachowicz8d@acquirethisname.com"/>
    <x v="0"/>
    <s v="Lib"/>
    <x v="2"/>
    <x v="3"/>
    <n v="3.8849999999999998"/>
    <n v="3.1080000000000001"/>
    <x v="3"/>
    <x v="0"/>
  </r>
  <r>
    <s v="PSD-57291-590"/>
    <x v="256"/>
    <s v="37191-12203-MX"/>
    <s v="A-M-0.5"/>
    <n v="1"/>
    <x v="284"/>
    <s v="pstonner8e@moonfruit.com"/>
    <x v="0"/>
    <s v="Ara"/>
    <x v="0"/>
    <x v="1"/>
    <n v="6.75"/>
    <n v="3.375"/>
    <x v="2"/>
    <x v="1"/>
  </r>
  <r>
    <s v="GOI-41472-677"/>
    <x v="3"/>
    <s v="16545-76328-JY"/>
    <s v="E-D-2.5"/>
    <n v="4"/>
    <x v="285"/>
    <s v="dtingly8f@goo.ne.jp"/>
    <x v="0"/>
    <s v="Exc"/>
    <x v="2"/>
    <x v="2"/>
    <n v="27.945"/>
    <n v="279.45"/>
    <x v="1"/>
    <x v="0"/>
  </r>
  <r>
    <s v="KTX-17944-494"/>
    <x v="257"/>
    <s v="74330-29286-RO"/>
    <s v="A-L-0.2"/>
    <n v="1"/>
    <x v="286"/>
    <s v="crushe8n@about.me"/>
    <x v="0"/>
    <s v="Ara"/>
    <x v="1"/>
    <x v="3"/>
    <n v="3.8849999999999998"/>
    <n v="0.77700000000000002"/>
    <x v="2"/>
    <x v="0"/>
  </r>
  <r>
    <s v="RDM-99811-230"/>
    <x v="258"/>
    <s v="22349-47389-GY"/>
    <s v="L-M-0.2"/>
    <n v="5"/>
    <x v="287"/>
    <s v="bchecci8h@usa.gov"/>
    <x v="2"/>
    <s v="Lib"/>
    <x v="0"/>
    <x v="3"/>
    <n v="4.3650000000000002"/>
    <n v="4.3650000000000002"/>
    <x v="3"/>
    <x v="1"/>
  </r>
  <r>
    <s v="JTU-55897-581"/>
    <x v="259"/>
    <s v="70290-38099-GB"/>
    <s v="R-M-0.2"/>
    <n v="5"/>
    <x v="288"/>
    <s v="jbagot8i@mac.com"/>
    <x v="0"/>
    <s v="Rob"/>
    <x v="0"/>
    <x v="3"/>
    <n v="2.9849999999999999"/>
    <n v="2.9849999999999999"/>
    <x v="0"/>
    <x v="1"/>
  </r>
  <r>
    <s v="CRK-07584-240"/>
    <x v="260"/>
    <s v="18741-72071-PP"/>
    <s v="A-M-1"/>
    <n v="3"/>
    <x v="289"/>
    <s v="ebeeble8j@soundcloud.com"/>
    <x v="0"/>
    <s v="Ara"/>
    <x v="0"/>
    <x v="0"/>
    <n v="11.25"/>
    <n v="33.75"/>
    <x v="2"/>
    <x v="0"/>
  </r>
  <r>
    <s v="MKE-75518-399"/>
    <x v="261"/>
    <s v="62588-82624-II"/>
    <s v="A-M-1"/>
    <n v="3"/>
    <x v="290"/>
    <s v="cfluin8k@flickr.com"/>
    <x v="2"/>
    <s v="Ara"/>
    <x v="0"/>
    <x v="0"/>
    <n v="11.25"/>
    <n v="33.75"/>
    <x v="2"/>
    <x v="1"/>
  </r>
  <r>
    <s v="AEL-51169-725"/>
    <x v="262"/>
    <s v="37430-29579-HD"/>
    <s v="L-M-0.2"/>
    <n v="6"/>
    <x v="291"/>
    <s v="ebletsor8l@vinaora.com"/>
    <x v="0"/>
    <s v="Lib"/>
    <x v="0"/>
    <x v="3"/>
    <n v="4.3650000000000002"/>
    <n v="5.2380000000000004"/>
    <x v="3"/>
    <x v="0"/>
  </r>
  <r>
    <s v="ZGM-83108-823"/>
    <x v="263"/>
    <s v="84132-22322-QT"/>
    <s v="E-L-1"/>
    <n v="1"/>
    <x v="292"/>
    <s v="pbrydell8m@bloglovin.com"/>
    <x v="1"/>
    <s v="Exc"/>
    <x v="1"/>
    <x v="0"/>
    <n v="14.85"/>
    <n v="14.85"/>
    <x v="1"/>
    <x v="1"/>
  </r>
  <r>
    <s v="JBP-78754-392"/>
    <x v="212"/>
    <s v="74330-29286-RO"/>
    <s v="E-M-2.5"/>
    <n v="6"/>
    <x v="286"/>
    <s v="crushe8n@about.me"/>
    <x v="0"/>
    <s v="Exc"/>
    <x v="0"/>
    <x v="2"/>
    <n v="31.624999999999996"/>
    <n v="474.37499999999989"/>
    <x v="1"/>
    <x v="0"/>
  </r>
  <r>
    <s v="RNH-54912-747"/>
    <x v="187"/>
    <s v="37445-17791-NQ"/>
    <s v="R-M-0.5"/>
    <n v="1"/>
    <x v="293"/>
    <s v="nleethem8o@mac.com"/>
    <x v="0"/>
    <s v="Rob"/>
    <x v="0"/>
    <x v="1"/>
    <n v="5.97"/>
    <n v="2.9849999999999999"/>
    <x v="0"/>
    <x v="0"/>
  </r>
  <r>
    <s v="JDS-33440-914"/>
    <x v="248"/>
    <s v="58511-10548-ZU"/>
    <s v="R-M-1"/>
    <n v="3"/>
    <x v="294"/>
    <s v="anesfield8p@people.com.cn"/>
    <x v="2"/>
    <s v="Rob"/>
    <x v="0"/>
    <x v="0"/>
    <n v="9.9499999999999993"/>
    <n v="29.849999999999998"/>
    <x v="0"/>
    <x v="0"/>
  </r>
  <r>
    <s v="SYX-48878-182"/>
    <x v="264"/>
    <s v="47725-34771-FJ"/>
    <s v="R-D-1"/>
    <n v="5"/>
    <x v="295"/>
    <s v=""/>
    <x v="0"/>
    <s v="Rob"/>
    <x v="2"/>
    <x v="0"/>
    <n v="8.9499999999999993"/>
    <n v="44.75"/>
    <x v="0"/>
    <x v="1"/>
  </r>
  <r>
    <s v="ZGD-94763-868"/>
    <x v="265"/>
    <s v="53086-67334-KT"/>
    <s v="E-L-2.5"/>
    <n v="1"/>
    <x v="296"/>
    <s v="mbrockway8r@ibm.com"/>
    <x v="0"/>
    <s v="Exc"/>
    <x v="1"/>
    <x v="2"/>
    <n v="34.154999999999994"/>
    <n v="85.387499999999989"/>
    <x v="1"/>
    <x v="0"/>
  </r>
  <r>
    <s v="CZY-70361-485"/>
    <x v="266"/>
    <s v="83308-82257-UN"/>
    <s v="E-L-2.5"/>
    <n v="6"/>
    <x v="297"/>
    <s v="nlush8s@dedecms.com"/>
    <x v="1"/>
    <s v="Exc"/>
    <x v="1"/>
    <x v="2"/>
    <n v="34.154999999999994"/>
    <n v="512.32499999999993"/>
    <x v="1"/>
    <x v="1"/>
  </r>
  <r>
    <s v="RJR-12175-899"/>
    <x v="267"/>
    <s v="37274-08534-FM"/>
    <s v="E-D-0.5"/>
    <n v="3"/>
    <x v="298"/>
    <s v="smcmillian8t@csmonitor.com"/>
    <x v="0"/>
    <s v="Exc"/>
    <x v="2"/>
    <x v="1"/>
    <n v="7.29"/>
    <n v="10.935"/>
    <x v="1"/>
    <x v="1"/>
  </r>
  <r>
    <s v="ELB-07929-407"/>
    <x v="204"/>
    <s v="54004-04664-AA"/>
    <s v="A-M-2.5"/>
    <n v="2"/>
    <x v="299"/>
    <s v="tbennison8u@google.cn"/>
    <x v="0"/>
    <s v="Ara"/>
    <x v="0"/>
    <x v="2"/>
    <n v="25.874999999999996"/>
    <n v="129.37499999999997"/>
    <x v="2"/>
    <x v="0"/>
  </r>
  <r>
    <s v="UJQ-54441-340"/>
    <x v="268"/>
    <s v="26822-19510-SD"/>
    <s v="E-M-0.2"/>
    <n v="2"/>
    <x v="300"/>
    <s v="gtweed8v@yolasite.com"/>
    <x v="0"/>
    <s v="Exc"/>
    <x v="0"/>
    <x v="3"/>
    <n v="4.125"/>
    <n v="1.6500000000000001"/>
    <x v="1"/>
    <x v="0"/>
  </r>
  <r>
    <s v="UJQ-54441-340"/>
    <x v="268"/>
    <s v="26822-19510-SD"/>
    <s v="A-L-0.2"/>
    <n v="5"/>
    <x v="300"/>
    <s v="gtweed8v@yolasite.com"/>
    <x v="0"/>
    <s v="Ara"/>
    <x v="1"/>
    <x v="3"/>
    <n v="3.8849999999999998"/>
    <n v="3.8850000000000002"/>
    <x v="2"/>
    <x v="0"/>
  </r>
  <r>
    <s v="OWY-43108-475"/>
    <x v="269"/>
    <s v="06432-73165-ML"/>
    <s v="A-M-0.2"/>
    <n v="6"/>
    <x v="301"/>
    <s v="ggoggin8x@wix.com"/>
    <x v="1"/>
    <s v="Ara"/>
    <x v="0"/>
    <x v="3"/>
    <n v="3.375"/>
    <n v="4.0500000000000007"/>
    <x v="2"/>
    <x v="0"/>
  </r>
  <r>
    <s v="GNO-91911-159"/>
    <x v="145"/>
    <s v="96503-31833-CW"/>
    <s v="L-D-0.5"/>
    <n v="3"/>
    <x v="302"/>
    <s v="sjeyness8y@biglobe.ne.jp"/>
    <x v="1"/>
    <s v="Lib"/>
    <x v="2"/>
    <x v="1"/>
    <n v="7.77"/>
    <n v="11.654999999999999"/>
    <x v="3"/>
    <x v="1"/>
  </r>
  <r>
    <s v="CNY-06284-066"/>
    <x v="270"/>
    <s v="63985-64148-MG"/>
    <s v="E-D-0.2"/>
    <n v="5"/>
    <x v="303"/>
    <s v="dbonhome8z@shinystat.com"/>
    <x v="0"/>
    <s v="Exc"/>
    <x v="2"/>
    <x v="3"/>
    <n v="3.645"/>
    <n v="3.6450000000000005"/>
    <x v="1"/>
    <x v="0"/>
  </r>
  <r>
    <s v="OQS-46321-904"/>
    <x v="271"/>
    <s v="19597-91185-CM"/>
    <s v="E-M-1"/>
    <n v="1"/>
    <x v="304"/>
    <s v=""/>
    <x v="0"/>
    <s v="Exc"/>
    <x v="0"/>
    <x v="0"/>
    <n v="13.75"/>
    <n v="13.75"/>
    <x v="1"/>
    <x v="1"/>
  </r>
  <r>
    <s v="IBW-87442-480"/>
    <x v="272"/>
    <s v="79814-23626-JR"/>
    <s v="A-L-2.5"/>
    <n v="1"/>
    <x v="305"/>
    <s v="tle91@epa.gov"/>
    <x v="0"/>
    <s v="Ara"/>
    <x v="1"/>
    <x v="2"/>
    <n v="29.784999999999997"/>
    <n v="74.462499999999991"/>
    <x v="2"/>
    <x v="0"/>
  </r>
  <r>
    <s v="DGZ-82537-477"/>
    <x v="252"/>
    <s v="43439-94003-DW"/>
    <s v="R-D-1"/>
    <n v="5"/>
    <x v="306"/>
    <s v=""/>
    <x v="0"/>
    <s v="Rob"/>
    <x v="2"/>
    <x v="0"/>
    <n v="8.9499999999999993"/>
    <n v="44.75"/>
    <x v="0"/>
    <x v="1"/>
  </r>
  <r>
    <s v="LPS-39089-432"/>
    <x v="273"/>
    <s v="97655-45555-LI"/>
    <s v="R-D-1"/>
    <n v="5"/>
    <x v="307"/>
    <s v="balldridge93@yandex.ru"/>
    <x v="0"/>
    <s v="Rob"/>
    <x v="2"/>
    <x v="0"/>
    <n v="8.9499999999999993"/>
    <n v="44.75"/>
    <x v="0"/>
    <x v="0"/>
  </r>
  <r>
    <s v="MQU-86100-929"/>
    <x v="274"/>
    <s v="64418-01720-VW"/>
    <s v="L-L-0.5"/>
    <n v="4"/>
    <x v="308"/>
    <s v=""/>
    <x v="0"/>
    <s v="Lib"/>
    <x v="1"/>
    <x v="1"/>
    <n v="9.51"/>
    <n v="19.02"/>
    <x v="3"/>
    <x v="0"/>
  </r>
  <r>
    <s v="XUR-14132-391"/>
    <x v="275"/>
    <s v="96836-09258-RI"/>
    <s v="R-D-0.5"/>
    <n v="4"/>
    <x v="309"/>
    <s v="lgoodger95@guardian.co.uk"/>
    <x v="0"/>
    <s v="Rob"/>
    <x v="2"/>
    <x v="1"/>
    <n v="5.3699999999999992"/>
    <n v="10.739999999999998"/>
    <x v="0"/>
    <x v="0"/>
  </r>
  <r>
    <s v="OVI-27064-381"/>
    <x v="276"/>
    <s v="37274-08534-FM"/>
    <s v="R-D-0.5"/>
    <n v="3"/>
    <x v="298"/>
    <s v="smcmillian8t@csmonitor.com"/>
    <x v="0"/>
    <s v="Rob"/>
    <x v="2"/>
    <x v="1"/>
    <n v="5.3699999999999992"/>
    <n v="8.0549999999999997"/>
    <x v="0"/>
    <x v="1"/>
  </r>
  <r>
    <s v="SHP-17012-870"/>
    <x v="277"/>
    <s v="69529-07533-CV"/>
    <s v="R-M-2.5"/>
    <n v="1"/>
    <x v="310"/>
    <s v="cdrewett97@wikipedia.org"/>
    <x v="0"/>
    <s v="Rob"/>
    <x v="0"/>
    <x v="2"/>
    <n v="22.884999999999998"/>
    <n v="57.212499999999991"/>
    <x v="0"/>
    <x v="0"/>
  </r>
  <r>
    <s v="FDY-03414-903"/>
    <x v="278"/>
    <s v="94840-49457-UD"/>
    <s v="A-D-0.5"/>
    <n v="3"/>
    <x v="311"/>
    <s v="qparsons98@blogtalkradio.com"/>
    <x v="0"/>
    <s v="Ara"/>
    <x v="2"/>
    <x v="1"/>
    <n v="5.97"/>
    <n v="8.9550000000000001"/>
    <x v="2"/>
    <x v="0"/>
  </r>
  <r>
    <s v="WXT-85291-143"/>
    <x v="279"/>
    <s v="81414-81273-DK"/>
    <s v="R-M-0.5"/>
    <n v="4"/>
    <x v="312"/>
    <s v="vceely99@auda.org.au"/>
    <x v="0"/>
    <s v="Rob"/>
    <x v="0"/>
    <x v="1"/>
    <n v="5.97"/>
    <n v="11.94"/>
    <x v="0"/>
    <x v="0"/>
  </r>
  <r>
    <s v="QNP-18893-547"/>
    <x v="280"/>
    <s v="76930-61689-CH"/>
    <s v="R-L-1"/>
    <n v="5"/>
    <x v="313"/>
    <s v=""/>
    <x v="0"/>
    <s v="Rob"/>
    <x v="1"/>
    <x v="0"/>
    <n v="11.95"/>
    <n v="59.75"/>
    <x v="0"/>
    <x v="1"/>
  </r>
  <r>
    <s v="DOH-92927-530"/>
    <x v="281"/>
    <s v="12839-56537-TQ"/>
    <s v="L-L-0.2"/>
    <n v="6"/>
    <x v="314"/>
    <s v="cvasiliev9b@discuz.net"/>
    <x v="0"/>
    <s v="Lib"/>
    <x v="1"/>
    <x v="3"/>
    <n v="4.7549999999999999"/>
    <n v="5.7060000000000004"/>
    <x v="3"/>
    <x v="0"/>
  </r>
  <r>
    <s v="HGJ-82768-173"/>
    <x v="282"/>
    <s v="62741-01322-HU"/>
    <s v="A-M-1"/>
    <n v="4"/>
    <x v="315"/>
    <s v="tomoylan9c@liveinternet.ru"/>
    <x v="2"/>
    <s v="Ara"/>
    <x v="0"/>
    <x v="0"/>
    <n v="11.25"/>
    <n v="45"/>
    <x v="2"/>
    <x v="1"/>
  </r>
  <r>
    <s v="YPT-95383-088"/>
    <x v="283"/>
    <s v="43439-94003-DW"/>
    <s v="E-D-2.5"/>
    <n v="2"/>
    <x v="306"/>
    <s v=""/>
    <x v="0"/>
    <s v="Exc"/>
    <x v="2"/>
    <x v="2"/>
    <n v="27.945"/>
    <n v="139.72499999999999"/>
    <x v="1"/>
    <x v="1"/>
  </r>
  <r>
    <s v="OYH-16533-767"/>
    <x v="284"/>
    <s v="44932-34838-RM"/>
    <s v="E-L-1"/>
    <n v="4"/>
    <x v="316"/>
    <s v="wfetherston9e@constantcontact.com"/>
    <x v="0"/>
    <s v="Exc"/>
    <x v="1"/>
    <x v="0"/>
    <n v="14.85"/>
    <n v="59.4"/>
    <x v="1"/>
    <x v="1"/>
  </r>
  <r>
    <s v="DWW-28642-549"/>
    <x v="285"/>
    <s v="91181-19412-RQ"/>
    <s v="E-D-0.2"/>
    <n v="2"/>
    <x v="317"/>
    <s v="erasmus9f@techcrunch.com"/>
    <x v="0"/>
    <s v="Exc"/>
    <x v="2"/>
    <x v="3"/>
    <n v="3.645"/>
    <n v="1.4580000000000002"/>
    <x v="1"/>
    <x v="0"/>
  </r>
  <r>
    <s v="CGO-79583-871"/>
    <x v="286"/>
    <s v="37182-54930-XC"/>
    <s v="E-D-0.5"/>
    <n v="1"/>
    <x v="318"/>
    <s v="wgiorgioni9g@wikipedia.org"/>
    <x v="0"/>
    <s v="Exc"/>
    <x v="2"/>
    <x v="1"/>
    <n v="7.29"/>
    <n v="3.645"/>
    <x v="1"/>
    <x v="0"/>
  </r>
  <r>
    <s v="TFY-52090-386"/>
    <x v="287"/>
    <s v="08613-17327-XT"/>
    <s v="E-L-0.5"/>
    <n v="2"/>
    <x v="319"/>
    <s v="lscargle9h@myspace.com"/>
    <x v="0"/>
    <s v="Exc"/>
    <x v="1"/>
    <x v="1"/>
    <n v="8.91"/>
    <n v="8.91"/>
    <x v="1"/>
    <x v="1"/>
  </r>
  <r>
    <s v="TFY-52090-386"/>
    <x v="287"/>
    <s v="08613-17327-XT"/>
    <s v="L-D-0.5"/>
    <n v="5"/>
    <x v="319"/>
    <s v="lscargle9h@myspace.com"/>
    <x v="0"/>
    <s v="Lib"/>
    <x v="2"/>
    <x v="1"/>
    <n v="7.77"/>
    <n v="19.424999999999997"/>
    <x v="3"/>
    <x v="1"/>
  </r>
  <r>
    <s v="NYY-73968-094"/>
    <x v="288"/>
    <s v="70451-38048-AH"/>
    <s v="R-D-0.5"/>
    <n v="6"/>
    <x v="320"/>
    <s v="nclimance9j@europa.eu"/>
    <x v="0"/>
    <s v="Rob"/>
    <x v="2"/>
    <x v="1"/>
    <n v="5.3699999999999992"/>
    <n v="16.11"/>
    <x v="0"/>
    <x v="1"/>
  </r>
  <r>
    <s v="QEY-71761-460"/>
    <x v="250"/>
    <s v="35442-75769-PL"/>
    <s v="R-M-1"/>
    <n v="2"/>
    <x v="321"/>
    <s v=""/>
    <x v="1"/>
    <s v="Rob"/>
    <x v="0"/>
    <x v="0"/>
    <n v="9.9499999999999993"/>
    <n v="19.899999999999999"/>
    <x v="0"/>
    <x v="0"/>
  </r>
  <r>
    <s v="GKQ-82603-910"/>
    <x v="289"/>
    <s v="83737-56117-JE"/>
    <s v="R-L-1"/>
    <n v="5"/>
    <x v="322"/>
    <s v="asnazle9l@oracle.com"/>
    <x v="0"/>
    <s v="Rob"/>
    <x v="1"/>
    <x v="0"/>
    <n v="11.95"/>
    <n v="59.75"/>
    <x v="0"/>
    <x v="1"/>
  </r>
  <r>
    <s v="IOB-32673-745"/>
    <x v="290"/>
    <s v="07095-81281-NJ"/>
    <s v="A-L-0.5"/>
    <n v="3"/>
    <x v="323"/>
    <s v="rworg9m@arstechnica.com"/>
    <x v="0"/>
    <s v="Ara"/>
    <x v="1"/>
    <x v="1"/>
    <n v="7.77"/>
    <n v="11.654999999999999"/>
    <x v="2"/>
    <x v="0"/>
  </r>
  <r>
    <s v="YAU-98893-150"/>
    <x v="291"/>
    <s v="77043-48851-HG"/>
    <s v="L-M-1"/>
    <n v="3"/>
    <x v="324"/>
    <s v="ldanes9n@umn.edu"/>
    <x v="0"/>
    <s v="Lib"/>
    <x v="0"/>
    <x v="0"/>
    <n v="14.55"/>
    <n v="43.650000000000006"/>
    <x v="3"/>
    <x v="1"/>
  </r>
  <r>
    <s v="XNM-14163-951"/>
    <x v="292"/>
    <s v="78224-60622-KH"/>
    <s v="E-L-2.5"/>
    <n v="6"/>
    <x v="325"/>
    <s v="skeynd9o@narod.ru"/>
    <x v="0"/>
    <s v="Exc"/>
    <x v="1"/>
    <x v="2"/>
    <n v="34.154999999999994"/>
    <n v="512.32499999999993"/>
    <x v="1"/>
    <x v="1"/>
  </r>
  <r>
    <s v="JPB-45297-000"/>
    <x v="293"/>
    <s v="83105-86631-IU"/>
    <s v="R-L-0.2"/>
    <n v="4"/>
    <x v="326"/>
    <s v="ddaveridge9p@arstechnica.com"/>
    <x v="0"/>
    <s v="Rob"/>
    <x v="1"/>
    <x v="3"/>
    <n v="3.5849999999999995"/>
    <n v="2.8679999999999999"/>
    <x v="0"/>
    <x v="1"/>
  </r>
  <r>
    <s v="MOU-74341-266"/>
    <x v="294"/>
    <s v="99358-65399-TC"/>
    <s v="A-D-0.5"/>
    <n v="4"/>
    <x v="327"/>
    <s v="jawdry9q@utexas.edu"/>
    <x v="0"/>
    <s v="Ara"/>
    <x v="2"/>
    <x v="1"/>
    <n v="5.97"/>
    <n v="11.94"/>
    <x v="2"/>
    <x v="1"/>
  </r>
  <r>
    <s v="DHJ-87461-571"/>
    <x v="295"/>
    <s v="94525-76037-JP"/>
    <s v="A-M-1"/>
    <n v="2"/>
    <x v="328"/>
    <s v="eryles9r@fastcompany.com"/>
    <x v="0"/>
    <s v="Ara"/>
    <x v="0"/>
    <x v="0"/>
    <n v="11.25"/>
    <n v="22.5"/>
    <x v="2"/>
    <x v="1"/>
  </r>
  <r>
    <s v="DKM-97676-850"/>
    <x v="296"/>
    <s v="43439-94003-DW"/>
    <s v="E-D-0.5"/>
    <n v="5"/>
    <x v="306"/>
    <s v=""/>
    <x v="0"/>
    <s v="Exc"/>
    <x v="2"/>
    <x v="1"/>
    <n v="7.29"/>
    <n v="18.225000000000001"/>
    <x v="1"/>
    <x v="1"/>
  </r>
  <r>
    <s v="UEB-09112-118"/>
    <x v="297"/>
    <s v="82718-93677-XO"/>
    <s v="A-M-0.5"/>
    <n v="4"/>
    <x v="329"/>
    <s v=""/>
    <x v="0"/>
    <s v="Ara"/>
    <x v="0"/>
    <x v="1"/>
    <n v="6.75"/>
    <n v="13.5"/>
    <x v="2"/>
    <x v="0"/>
  </r>
  <r>
    <s v="ORZ-67699-748"/>
    <x v="298"/>
    <s v="44708-78241-DF"/>
    <s v="A-M-2.5"/>
    <n v="6"/>
    <x v="330"/>
    <s v="jcaldicott9u@usda.gov"/>
    <x v="0"/>
    <s v="Ara"/>
    <x v="0"/>
    <x v="2"/>
    <n v="25.874999999999996"/>
    <n v="388.12499999999989"/>
    <x v="2"/>
    <x v="1"/>
  </r>
  <r>
    <s v="JXP-28398-485"/>
    <x v="299"/>
    <s v="23039-93032-FN"/>
    <s v="A-D-2.5"/>
    <n v="5"/>
    <x v="331"/>
    <s v="mvedmore9v@a8.net"/>
    <x v="0"/>
    <s v="Ara"/>
    <x v="2"/>
    <x v="2"/>
    <n v="22.884999999999998"/>
    <n v="286.06249999999994"/>
    <x v="2"/>
    <x v="0"/>
  </r>
  <r>
    <s v="WWH-92259-198"/>
    <x v="300"/>
    <s v="35256-12529-FT"/>
    <s v="L-D-1"/>
    <n v="4"/>
    <x v="332"/>
    <s v="wromao9w@chronoengine.com"/>
    <x v="0"/>
    <s v="Lib"/>
    <x v="2"/>
    <x v="0"/>
    <n v="12.95"/>
    <n v="51.8"/>
    <x v="3"/>
    <x v="0"/>
  </r>
  <r>
    <s v="FLR-82914-153"/>
    <x v="301"/>
    <s v="86100-33488-WP"/>
    <s v="A-M-2.5"/>
    <n v="6"/>
    <x v="333"/>
    <s v=""/>
    <x v="0"/>
    <s v="Ara"/>
    <x v="0"/>
    <x v="2"/>
    <n v="25.874999999999996"/>
    <n v="388.12499999999989"/>
    <x v="2"/>
    <x v="1"/>
  </r>
  <r>
    <s v="AMB-93600-000"/>
    <x v="302"/>
    <s v="64435-53100-WM"/>
    <s v="A-L-2.5"/>
    <n v="1"/>
    <x v="334"/>
    <s v="tcotmore9y@amazonaws.com"/>
    <x v="0"/>
    <s v="Ara"/>
    <x v="1"/>
    <x v="2"/>
    <n v="29.784999999999997"/>
    <n v="74.462499999999991"/>
    <x v="2"/>
    <x v="1"/>
  </r>
  <r>
    <s v="FEP-36895-658"/>
    <x v="303"/>
    <s v="44699-43836-UH"/>
    <s v="R-L-0.2"/>
    <n v="6"/>
    <x v="335"/>
    <s v="yskipsey9z@spotify.com"/>
    <x v="2"/>
    <s v="Rob"/>
    <x v="1"/>
    <x v="3"/>
    <n v="3.5849999999999995"/>
    <n v="4.3019999999999996"/>
    <x v="0"/>
    <x v="1"/>
  </r>
  <r>
    <s v="RXW-91413-276"/>
    <x v="304"/>
    <s v="29588-35679-RG"/>
    <s v="R-D-2.5"/>
    <n v="2"/>
    <x v="336"/>
    <s v="ncorpsa0@gmpg.org"/>
    <x v="0"/>
    <s v="Rob"/>
    <x v="2"/>
    <x v="2"/>
    <n v="20.584999999999997"/>
    <n v="102.92499999999998"/>
    <x v="0"/>
    <x v="1"/>
  </r>
  <r>
    <s v="RXW-91413-276"/>
    <x v="304"/>
    <s v="29588-35679-RG"/>
    <s v="R-M-0.5"/>
    <n v="1"/>
    <x v="336"/>
    <s v="ncorpsa0@gmpg.org"/>
    <x v="0"/>
    <s v="Rob"/>
    <x v="0"/>
    <x v="1"/>
    <n v="5.97"/>
    <n v="2.9849999999999999"/>
    <x v="0"/>
    <x v="1"/>
  </r>
  <r>
    <s v="SDB-77492-188"/>
    <x v="305"/>
    <s v="64815-54078-HH"/>
    <s v="E-L-1"/>
    <n v="5"/>
    <x v="337"/>
    <s v="fbabbera2@stanford.edu"/>
    <x v="0"/>
    <s v="Exc"/>
    <x v="1"/>
    <x v="0"/>
    <n v="14.85"/>
    <n v="74.25"/>
    <x v="1"/>
    <x v="0"/>
  </r>
  <r>
    <s v="RZN-65182-395"/>
    <x v="196"/>
    <s v="59572-41990-XY"/>
    <s v="L-M-1"/>
    <n v="6"/>
    <x v="338"/>
    <s v="kloxtona3@opensource.org"/>
    <x v="0"/>
    <s v="Lib"/>
    <x v="0"/>
    <x v="0"/>
    <n v="14.55"/>
    <n v="87.300000000000011"/>
    <x v="3"/>
    <x v="1"/>
  </r>
  <r>
    <s v="HDQ-86094-507"/>
    <x v="110"/>
    <s v="32481-61533-ZJ"/>
    <s v="E-D-1"/>
    <n v="6"/>
    <x v="339"/>
    <s v="ptoffula4@posterous.com"/>
    <x v="0"/>
    <s v="Exc"/>
    <x v="2"/>
    <x v="0"/>
    <n v="12.15"/>
    <n v="72.900000000000006"/>
    <x v="1"/>
    <x v="0"/>
  </r>
  <r>
    <s v="YXO-79631-417"/>
    <x v="24"/>
    <s v="31587-92570-HL"/>
    <s v="L-D-0.5"/>
    <n v="1"/>
    <x v="340"/>
    <s v="cgwinnetta5@behance.net"/>
    <x v="0"/>
    <s v="Lib"/>
    <x v="2"/>
    <x v="1"/>
    <n v="7.77"/>
    <n v="3.8849999999999998"/>
    <x v="3"/>
    <x v="1"/>
  </r>
  <r>
    <s v="SNF-57032-096"/>
    <x v="306"/>
    <s v="93832-04799-ID"/>
    <s v="E-D-0.5"/>
    <n v="6"/>
    <x v="341"/>
    <s v=""/>
    <x v="0"/>
    <s v="Exc"/>
    <x v="2"/>
    <x v="1"/>
    <n v="7.29"/>
    <n v="21.87"/>
    <x v="1"/>
    <x v="1"/>
  </r>
  <r>
    <s v="DGL-29648-995"/>
    <x v="307"/>
    <s v="59367-30821-ZQ"/>
    <s v="L-M-0.2"/>
    <n v="2"/>
    <x v="342"/>
    <s v=""/>
    <x v="0"/>
    <s v="Lib"/>
    <x v="0"/>
    <x v="3"/>
    <n v="4.3650000000000002"/>
    <n v="1.7460000000000002"/>
    <x v="3"/>
    <x v="0"/>
  </r>
  <r>
    <s v="GPU-65651-504"/>
    <x v="308"/>
    <s v="83947-45528-ET"/>
    <s v="E-M-2.5"/>
    <n v="2"/>
    <x v="343"/>
    <s v="lflaoniera8@wordpress.org"/>
    <x v="0"/>
    <s v="Exc"/>
    <x v="0"/>
    <x v="2"/>
    <n v="31.624999999999996"/>
    <n v="158.12499999999997"/>
    <x v="1"/>
    <x v="1"/>
  </r>
  <r>
    <s v="OJU-34452-896"/>
    <x v="309"/>
    <s v="60799-92593-CX"/>
    <s v="E-L-0.5"/>
    <n v="1"/>
    <x v="344"/>
    <s v=""/>
    <x v="0"/>
    <s v="Exc"/>
    <x v="1"/>
    <x v="1"/>
    <n v="8.91"/>
    <n v="4.4550000000000001"/>
    <x v="1"/>
    <x v="0"/>
  </r>
  <r>
    <s v="GZS-50547-887"/>
    <x v="310"/>
    <s v="61600-55136-UM"/>
    <s v="E-D-1"/>
    <n v="2"/>
    <x v="345"/>
    <s v="ccatchesideaa@macromedia.com"/>
    <x v="0"/>
    <s v="Exc"/>
    <x v="2"/>
    <x v="0"/>
    <n v="12.15"/>
    <n v="24.3"/>
    <x v="1"/>
    <x v="0"/>
  </r>
  <r>
    <s v="ESR-54041-053"/>
    <x v="311"/>
    <s v="59771-90302-OF"/>
    <s v="A-L-0.5"/>
    <n v="6"/>
    <x v="346"/>
    <s v="cgibbonsonab@accuweather.com"/>
    <x v="0"/>
    <s v="Ara"/>
    <x v="1"/>
    <x v="1"/>
    <n v="7.77"/>
    <n v="23.31"/>
    <x v="2"/>
    <x v="0"/>
  </r>
  <r>
    <s v="OGD-10781-526"/>
    <x v="132"/>
    <s v="16880-78077-FB"/>
    <s v="R-L-0.5"/>
    <n v="6"/>
    <x v="347"/>
    <s v="tfarraac@behance.net"/>
    <x v="0"/>
    <s v="Rob"/>
    <x v="1"/>
    <x v="1"/>
    <n v="7.169999999999999"/>
    <n v="21.509999999999998"/>
    <x v="0"/>
    <x v="1"/>
  </r>
  <r>
    <s v="FVH-29271-315"/>
    <x v="312"/>
    <s v="74415-50873-FC"/>
    <s v="A-D-0.5"/>
    <n v="3"/>
    <x v="348"/>
    <s v=""/>
    <x v="1"/>
    <s v="Ara"/>
    <x v="2"/>
    <x v="1"/>
    <n v="5.97"/>
    <n v="8.9550000000000001"/>
    <x v="2"/>
    <x v="0"/>
  </r>
  <r>
    <s v="BNZ-20544-633"/>
    <x v="313"/>
    <s v="31798-95707-NR"/>
    <s v="L-L-0.5"/>
    <n v="4"/>
    <x v="349"/>
    <s v="gbamfieldae@yellowpages.com"/>
    <x v="0"/>
    <s v="Lib"/>
    <x v="1"/>
    <x v="1"/>
    <n v="9.51"/>
    <n v="19.02"/>
    <x v="3"/>
    <x v="0"/>
  </r>
  <r>
    <s v="FUX-85791-078"/>
    <x v="156"/>
    <s v="59122-08794-WT"/>
    <s v="A-M-0.2"/>
    <n v="2"/>
    <x v="350"/>
    <s v="whollingdaleaf@about.me"/>
    <x v="0"/>
    <s v="Ara"/>
    <x v="0"/>
    <x v="3"/>
    <n v="3.375"/>
    <n v="1.35"/>
    <x v="2"/>
    <x v="0"/>
  </r>
  <r>
    <s v="YXP-20078-116"/>
    <x v="314"/>
    <s v="37238-52421-JJ"/>
    <s v="R-M-0.5"/>
    <n v="1"/>
    <x v="351"/>
    <s v="jdeag@xrea.com"/>
    <x v="0"/>
    <s v="Rob"/>
    <x v="0"/>
    <x v="1"/>
    <n v="5.97"/>
    <n v="2.9849999999999999"/>
    <x v="0"/>
    <x v="0"/>
  </r>
  <r>
    <s v="VQV-59984-866"/>
    <x v="315"/>
    <s v="48854-01899-FN"/>
    <s v="R-D-0.2"/>
    <n v="3"/>
    <x v="352"/>
    <s v="vskulletah@tinyurl.com"/>
    <x v="1"/>
    <s v="Rob"/>
    <x v="2"/>
    <x v="3"/>
    <n v="2.6849999999999996"/>
    <n v="1.6109999999999998"/>
    <x v="0"/>
    <x v="1"/>
  </r>
  <r>
    <s v="JEH-37276-048"/>
    <x v="316"/>
    <s v="80896-38819-DW"/>
    <s v="A-L-0.5"/>
    <n v="3"/>
    <x v="353"/>
    <s v="jrudeforthai@wunderground.com"/>
    <x v="1"/>
    <s v="Ara"/>
    <x v="1"/>
    <x v="1"/>
    <n v="7.77"/>
    <n v="11.654999999999999"/>
    <x v="2"/>
    <x v="0"/>
  </r>
  <r>
    <s v="VYD-28555-589"/>
    <x v="317"/>
    <s v="29814-01459-RC"/>
    <s v="R-L-0.5"/>
    <n v="6"/>
    <x v="354"/>
    <s v="atomaszewskiaj@answers.com"/>
    <x v="2"/>
    <s v="Rob"/>
    <x v="1"/>
    <x v="1"/>
    <n v="7.169999999999999"/>
    <n v="21.509999999999998"/>
    <x v="0"/>
    <x v="0"/>
  </r>
  <r>
    <s v="WUG-76466-650"/>
    <x v="318"/>
    <s v="43439-94003-DW"/>
    <s v="L-D-0.5"/>
    <n v="3"/>
    <x v="306"/>
    <s v=""/>
    <x v="0"/>
    <s v="Lib"/>
    <x v="2"/>
    <x v="1"/>
    <n v="7.77"/>
    <n v="11.654999999999999"/>
    <x v="3"/>
    <x v="1"/>
  </r>
  <r>
    <s v="RJV-08261-583"/>
    <x v="182"/>
    <s v="48497-29281-FE"/>
    <s v="A-D-0.2"/>
    <n v="5"/>
    <x v="355"/>
    <s v="pbessal@qq.com"/>
    <x v="0"/>
    <s v="Ara"/>
    <x v="2"/>
    <x v="3"/>
    <n v="2.9849999999999999"/>
    <n v="2.9849999999999999"/>
    <x v="2"/>
    <x v="0"/>
  </r>
  <r>
    <s v="PMR-56062-609"/>
    <x v="319"/>
    <s v="43605-12616-YH"/>
    <s v="E-D-0.5"/>
    <n v="3"/>
    <x v="356"/>
    <s v="ewindressam@marketwatch.com"/>
    <x v="0"/>
    <s v="Exc"/>
    <x v="2"/>
    <x v="1"/>
    <n v="7.29"/>
    <n v="10.935"/>
    <x v="1"/>
    <x v="1"/>
  </r>
  <r>
    <s v="XLD-12920-505"/>
    <x v="320"/>
    <s v="21907-75962-VB"/>
    <s v="E-L-0.5"/>
    <n v="6"/>
    <x v="357"/>
    <s v=""/>
    <x v="0"/>
    <s v="Exc"/>
    <x v="1"/>
    <x v="1"/>
    <n v="8.91"/>
    <n v="26.73"/>
    <x v="1"/>
    <x v="0"/>
  </r>
  <r>
    <s v="UBW-50312-037"/>
    <x v="321"/>
    <s v="69503-12127-YD"/>
    <s v="A-L-2.5"/>
    <n v="4"/>
    <x v="358"/>
    <s v=""/>
    <x v="0"/>
    <s v="Ara"/>
    <x v="1"/>
    <x v="2"/>
    <n v="29.784999999999997"/>
    <n v="297.84999999999997"/>
    <x v="2"/>
    <x v="1"/>
  </r>
  <r>
    <s v="QAW-05889-019"/>
    <x v="322"/>
    <s v="68810-07329-EU"/>
    <s v="L-M-0.5"/>
    <n v="5"/>
    <x v="359"/>
    <s v="vbaumadierap@google.cn"/>
    <x v="0"/>
    <s v="Lib"/>
    <x v="0"/>
    <x v="1"/>
    <n v="8.73"/>
    <n v="21.825000000000003"/>
    <x v="3"/>
    <x v="0"/>
  </r>
  <r>
    <s v="EPT-12715-397"/>
    <x v="128"/>
    <s v="08478-75251-OG"/>
    <s v="A-D-0.2"/>
    <n v="6"/>
    <x v="360"/>
    <s v=""/>
    <x v="0"/>
    <s v="Ara"/>
    <x v="2"/>
    <x v="3"/>
    <n v="2.9849999999999999"/>
    <n v="3.5819999999999999"/>
    <x v="2"/>
    <x v="0"/>
  </r>
  <r>
    <s v="DHT-93810-053"/>
    <x v="323"/>
    <s v="17005-82030-EA"/>
    <s v="E-L-1"/>
    <n v="5"/>
    <x v="361"/>
    <s v="sweldsar@wired.com"/>
    <x v="0"/>
    <s v="Exc"/>
    <x v="1"/>
    <x v="0"/>
    <n v="14.85"/>
    <n v="74.25"/>
    <x v="1"/>
    <x v="0"/>
  </r>
  <r>
    <s v="DMY-96037-963"/>
    <x v="324"/>
    <s v="42179-95059-DO"/>
    <s v="L-D-0.2"/>
    <n v="3"/>
    <x v="362"/>
    <s v="msarvaras@artisteer.com"/>
    <x v="0"/>
    <s v="Lib"/>
    <x v="2"/>
    <x v="3"/>
    <n v="3.8849999999999998"/>
    <n v="2.331"/>
    <x v="3"/>
    <x v="0"/>
  </r>
  <r>
    <s v="MBM-55936-917"/>
    <x v="325"/>
    <s v="55989-39849-WO"/>
    <s v="L-D-0.5"/>
    <n v="3"/>
    <x v="363"/>
    <s v="ahavickat@nsw.gov.au"/>
    <x v="0"/>
    <s v="Lib"/>
    <x v="2"/>
    <x v="1"/>
    <n v="7.77"/>
    <n v="11.654999999999999"/>
    <x v="3"/>
    <x v="0"/>
  </r>
  <r>
    <s v="TPA-93614-840"/>
    <x v="326"/>
    <s v="28932-49296-TM"/>
    <s v="E-D-0.5"/>
    <n v="2"/>
    <x v="364"/>
    <s v="sdivinyau@ask.com"/>
    <x v="0"/>
    <s v="Exc"/>
    <x v="2"/>
    <x v="1"/>
    <n v="7.29"/>
    <n v="7.29"/>
    <x v="1"/>
    <x v="0"/>
  </r>
  <r>
    <s v="WDM-77521-710"/>
    <x v="327"/>
    <s v="86144-10144-CB"/>
    <s v="A-M-0.5"/>
    <n v="2"/>
    <x v="365"/>
    <s v="inorquoyav@businessweek.com"/>
    <x v="0"/>
    <s v="Ara"/>
    <x v="0"/>
    <x v="1"/>
    <n v="6.75"/>
    <n v="6.75"/>
    <x v="2"/>
    <x v="1"/>
  </r>
  <r>
    <s v="EIP-19142-462"/>
    <x v="328"/>
    <s v="60973-72562-DQ"/>
    <s v="E-L-1"/>
    <n v="6"/>
    <x v="366"/>
    <s v="aiddisonaw@usa.gov"/>
    <x v="0"/>
    <s v="Exc"/>
    <x v="1"/>
    <x v="0"/>
    <n v="14.85"/>
    <n v="89.1"/>
    <x v="1"/>
    <x v="1"/>
  </r>
  <r>
    <s v="EIP-19142-462"/>
    <x v="328"/>
    <s v="60973-72562-DQ"/>
    <s v="A-L-0.2"/>
    <n v="1"/>
    <x v="366"/>
    <s v="aiddisonaw@usa.gov"/>
    <x v="0"/>
    <s v="Ara"/>
    <x v="1"/>
    <x v="3"/>
    <n v="3.8849999999999998"/>
    <n v="0.77700000000000002"/>
    <x v="2"/>
    <x v="1"/>
  </r>
  <r>
    <s v="ZZL-76364-387"/>
    <x v="128"/>
    <s v="11263-86515-VU"/>
    <s v="R-L-2.5"/>
    <n v="4"/>
    <x v="367"/>
    <s v="rlongfielday@bluehost.com"/>
    <x v="0"/>
    <s v="Rob"/>
    <x v="1"/>
    <x v="2"/>
    <n v="27.484999999999996"/>
    <n v="274.84999999999997"/>
    <x v="0"/>
    <x v="1"/>
  </r>
  <r>
    <s v="GMF-18638-786"/>
    <x v="329"/>
    <s v="60004-62976-NI"/>
    <s v="L-D-0.5"/>
    <n v="6"/>
    <x v="368"/>
    <s v="gkislingburyaz@samsung.com"/>
    <x v="0"/>
    <s v="Lib"/>
    <x v="2"/>
    <x v="1"/>
    <n v="7.77"/>
    <n v="23.31"/>
    <x v="3"/>
    <x v="0"/>
  </r>
  <r>
    <s v="TDJ-20844-787"/>
    <x v="330"/>
    <s v="77876-28498-HI"/>
    <s v="A-L-0.5"/>
    <n v="5"/>
    <x v="369"/>
    <s v="xgibbonsb0@artisteer.com"/>
    <x v="0"/>
    <s v="Ara"/>
    <x v="1"/>
    <x v="1"/>
    <n v="7.77"/>
    <n v="19.424999999999997"/>
    <x v="2"/>
    <x v="1"/>
  </r>
  <r>
    <s v="BWK-39400-446"/>
    <x v="331"/>
    <s v="61302-06948-EH"/>
    <s v="L-D-0.5"/>
    <n v="4"/>
    <x v="370"/>
    <s v="fparresb1@imageshack.us"/>
    <x v="0"/>
    <s v="Lib"/>
    <x v="2"/>
    <x v="1"/>
    <n v="7.77"/>
    <n v="15.54"/>
    <x v="3"/>
    <x v="0"/>
  </r>
  <r>
    <s v="LCB-02099-995"/>
    <x v="332"/>
    <s v="06757-96251-UH"/>
    <s v="A-D-0.2"/>
    <n v="6"/>
    <x v="371"/>
    <s v="gsibrayb2@wsj.com"/>
    <x v="0"/>
    <s v="Ara"/>
    <x v="2"/>
    <x v="3"/>
    <n v="2.9849999999999999"/>
    <n v="3.5819999999999999"/>
    <x v="2"/>
    <x v="0"/>
  </r>
  <r>
    <s v="UBA-43678-174"/>
    <x v="333"/>
    <s v="44530-75983-OD"/>
    <s v="E-D-2.5"/>
    <n v="6"/>
    <x v="372"/>
    <s v="ihotchkinb3@mit.edu"/>
    <x v="2"/>
    <s v="Exc"/>
    <x v="2"/>
    <x v="2"/>
    <n v="27.945"/>
    <n v="419.17499999999995"/>
    <x v="1"/>
    <x v="1"/>
  </r>
  <r>
    <s v="UDH-24280-432"/>
    <x v="334"/>
    <s v="44865-58249-RY"/>
    <s v="L-L-1"/>
    <n v="4"/>
    <x v="373"/>
    <s v="nbroadberrieb4@gnu.org"/>
    <x v="0"/>
    <s v="Lib"/>
    <x v="1"/>
    <x v="0"/>
    <n v="15.85"/>
    <n v="63.4"/>
    <x v="3"/>
    <x v="1"/>
  </r>
  <r>
    <s v="IDQ-20193-502"/>
    <x v="335"/>
    <s v="36021-61205-DF"/>
    <s v="L-M-0.2"/>
    <n v="2"/>
    <x v="374"/>
    <s v="rpithcockb5@yellowbook.com"/>
    <x v="0"/>
    <s v="Lib"/>
    <x v="0"/>
    <x v="3"/>
    <n v="4.3650000000000002"/>
    <n v="1.7460000000000002"/>
    <x v="3"/>
    <x v="0"/>
  </r>
  <r>
    <s v="DJG-14442-608"/>
    <x v="336"/>
    <s v="75716-12782-SS"/>
    <s v="R-D-1"/>
    <n v="3"/>
    <x v="375"/>
    <s v="gcroysdaleb6@nih.gov"/>
    <x v="0"/>
    <s v="Rob"/>
    <x v="2"/>
    <x v="0"/>
    <n v="8.9499999999999993"/>
    <n v="26.849999999999998"/>
    <x v="0"/>
    <x v="0"/>
  </r>
  <r>
    <s v="DWB-61381-370"/>
    <x v="337"/>
    <s v="11812-00461-KH"/>
    <s v="L-L-0.2"/>
    <n v="2"/>
    <x v="376"/>
    <s v="bgozzettb7@github.com"/>
    <x v="0"/>
    <s v="Lib"/>
    <x v="1"/>
    <x v="3"/>
    <n v="4.7549999999999999"/>
    <n v="1.9020000000000001"/>
    <x v="3"/>
    <x v="1"/>
  </r>
  <r>
    <s v="FRD-17347-990"/>
    <x v="80"/>
    <s v="46681-78850-ZW"/>
    <s v="A-D-1"/>
    <n v="4"/>
    <x v="377"/>
    <s v="tcraggsb8@house.gov"/>
    <x v="1"/>
    <s v="Ara"/>
    <x v="2"/>
    <x v="0"/>
    <n v="9.9499999999999993"/>
    <n v="39.799999999999997"/>
    <x v="2"/>
    <x v="1"/>
  </r>
  <r>
    <s v="YPP-27450-525"/>
    <x v="338"/>
    <s v="01932-87052-KO"/>
    <s v="E-M-0.5"/>
    <n v="3"/>
    <x v="378"/>
    <s v="lcullrfordb9@xing.com"/>
    <x v="0"/>
    <s v="Exc"/>
    <x v="0"/>
    <x v="1"/>
    <n v="8.25"/>
    <n v="12.375"/>
    <x v="1"/>
    <x v="0"/>
  </r>
  <r>
    <s v="EFC-39577-424"/>
    <x v="339"/>
    <s v="16046-34805-ZF"/>
    <s v="E-M-1"/>
    <n v="5"/>
    <x v="379"/>
    <s v="arizonba@xing.com"/>
    <x v="0"/>
    <s v="Exc"/>
    <x v="0"/>
    <x v="0"/>
    <n v="13.75"/>
    <n v="68.75"/>
    <x v="1"/>
    <x v="0"/>
  </r>
  <r>
    <s v="LAW-80062-016"/>
    <x v="340"/>
    <s v="34546-70516-LR"/>
    <s v="E-M-0.5"/>
    <n v="6"/>
    <x v="380"/>
    <s v=""/>
    <x v="1"/>
    <s v="Exc"/>
    <x v="0"/>
    <x v="1"/>
    <n v="8.25"/>
    <n v="24.75"/>
    <x v="1"/>
    <x v="1"/>
  </r>
  <r>
    <s v="WKL-27981-758"/>
    <x v="177"/>
    <s v="73699-93557-FZ"/>
    <s v="A-M-2.5"/>
    <n v="2"/>
    <x v="381"/>
    <s v="fmiellbc@spiegel.de"/>
    <x v="0"/>
    <s v="Ara"/>
    <x v="0"/>
    <x v="2"/>
    <n v="25.874999999999996"/>
    <n v="129.37499999999997"/>
    <x v="2"/>
    <x v="0"/>
  </r>
  <r>
    <s v="VRT-39834-265"/>
    <x v="341"/>
    <s v="86686-37462-CK"/>
    <s v="L-L-1"/>
    <n v="3"/>
    <x v="382"/>
    <s v=""/>
    <x v="1"/>
    <s v="Lib"/>
    <x v="1"/>
    <x v="0"/>
    <n v="15.85"/>
    <n v="47.55"/>
    <x v="3"/>
    <x v="0"/>
  </r>
  <r>
    <s v="QTC-71005-730"/>
    <x v="342"/>
    <s v="14298-02150-KH"/>
    <s v="A-L-0.2"/>
    <n v="4"/>
    <x v="383"/>
    <s v=""/>
    <x v="0"/>
    <s v="Ara"/>
    <x v="1"/>
    <x v="3"/>
    <n v="3.8849999999999998"/>
    <n v="3.1080000000000001"/>
    <x v="2"/>
    <x v="1"/>
  </r>
  <r>
    <s v="TNX-09857-717"/>
    <x v="343"/>
    <s v="48675-07824-HJ"/>
    <s v="L-M-1"/>
    <n v="6"/>
    <x v="384"/>
    <s v=""/>
    <x v="0"/>
    <s v="Lib"/>
    <x v="0"/>
    <x v="0"/>
    <n v="14.55"/>
    <n v="87.300000000000011"/>
    <x v="3"/>
    <x v="0"/>
  </r>
  <r>
    <s v="JZV-43874-185"/>
    <x v="344"/>
    <s v="18551-80943-YQ"/>
    <s v="A-M-1"/>
    <n v="5"/>
    <x v="385"/>
    <s v=""/>
    <x v="0"/>
    <s v="Ara"/>
    <x v="0"/>
    <x v="0"/>
    <n v="11.25"/>
    <n v="56.25"/>
    <x v="2"/>
    <x v="0"/>
  </r>
  <r>
    <s v="ICF-17486-106"/>
    <x v="47"/>
    <s v="19196-09748-DB"/>
    <s v="L-L-2.5"/>
    <n v="1"/>
    <x v="386"/>
    <s v="wspringallbh@jugem.jp"/>
    <x v="0"/>
    <s v="Lib"/>
    <x v="1"/>
    <x v="2"/>
    <n v="36.454999999999998"/>
    <n v="91.137499999999989"/>
    <x v="3"/>
    <x v="0"/>
  </r>
  <r>
    <s v="BMK-49520-383"/>
    <x v="345"/>
    <s v="72233-08665-IP"/>
    <s v="R-L-0.2"/>
    <n v="3"/>
    <x v="387"/>
    <s v=""/>
    <x v="0"/>
    <s v="Rob"/>
    <x v="1"/>
    <x v="3"/>
    <n v="3.5849999999999995"/>
    <n v="2.1509999999999998"/>
    <x v="0"/>
    <x v="0"/>
  </r>
  <r>
    <s v="HTS-15020-632"/>
    <x v="169"/>
    <s v="53817-13148-RK"/>
    <s v="R-M-0.2"/>
    <n v="3"/>
    <x v="388"/>
    <s v="ghawkyensbj@census.gov"/>
    <x v="0"/>
    <s v="Rob"/>
    <x v="0"/>
    <x v="3"/>
    <n v="2.9849999999999999"/>
    <n v="1.7909999999999999"/>
    <x v="0"/>
    <x v="1"/>
  </r>
  <r>
    <s v="YLE-18247-749"/>
    <x v="346"/>
    <s v="92227-49331-QR"/>
    <s v="A-L-0.5"/>
    <n v="3"/>
    <x v="389"/>
    <s v=""/>
    <x v="0"/>
    <s v="Ara"/>
    <x v="1"/>
    <x v="1"/>
    <n v="7.77"/>
    <n v="11.654999999999999"/>
    <x v="2"/>
    <x v="0"/>
  </r>
  <r>
    <s v="KJJ-12573-591"/>
    <x v="347"/>
    <s v="12997-41076-FQ"/>
    <s v="A-L-2.5"/>
    <n v="1"/>
    <x v="390"/>
    <s v=""/>
    <x v="0"/>
    <s v="Ara"/>
    <x v="1"/>
    <x v="2"/>
    <n v="29.784999999999997"/>
    <n v="74.462499999999991"/>
    <x v="2"/>
    <x v="0"/>
  </r>
  <r>
    <s v="RGU-43561-950"/>
    <x v="348"/>
    <s v="44220-00348-MB"/>
    <s v="A-L-2.5"/>
    <n v="5"/>
    <x v="391"/>
    <s v="bmcgilvrabm@so-net.ne.jp"/>
    <x v="0"/>
    <s v="Ara"/>
    <x v="1"/>
    <x v="2"/>
    <n v="29.784999999999997"/>
    <n v="372.31249999999994"/>
    <x v="2"/>
    <x v="0"/>
  </r>
  <r>
    <s v="JSN-73975-443"/>
    <x v="349"/>
    <s v="93047-98331-DD"/>
    <s v="L-M-0.5"/>
    <n v="1"/>
    <x v="392"/>
    <s v="adanzeybn@github.com"/>
    <x v="0"/>
    <s v="Lib"/>
    <x v="0"/>
    <x v="1"/>
    <n v="8.73"/>
    <n v="4.3650000000000002"/>
    <x v="3"/>
    <x v="0"/>
  </r>
  <r>
    <s v="WNR-71736-993"/>
    <x v="350"/>
    <s v="16880-78077-FB"/>
    <s v="L-D-0.5"/>
    <n v="4"/>
    <x v="347"/>
    <s v="tfarraac@behance.net"/>
    <x v="0"/>
    <s v="Lib"/>
    <x v="2"/>
    <x v="1"/>
    <n v="7.77"/>
    <n v="15.54"/>
    <x v="3"/>
    <x v="1"/>
  </r>
  <r>
    <s v="WNR-71736-993"/>
    <x v="350"/>
    <s v="16880-78077-FB"/>
    <s v="A-D-2.5"/>
    <n v="6"/>
    <x v="347"/>
    <s v="tfarraac@behance.net"/>
    <x v="0"/>
    <s v="Ara"/>
    <x v="2"/>
    <x v="2"/>
    <n v="22.884999999999998"/>
    <n v="343.27499999999998"/>
    <x v="2"/>
    <x v="1"/>
  </r>
  <r>
    <s v="HNI-91338-546"/>
    <x v="54"/>
    <s v="67285-75317-XI"/>
    <s v="A-D-0.5"/>
    <n v="5"/>
    <x v="393"/>
    <s v=""/>
    <x v="0"/>
    <s v="Ara"/>
    <x v="2"/>
    <x v="1"/>
    <n v="5.97"/>
    <n v="14.924999999999999"/>
    <x v="2"/>
    <x v="1"/>
  </r>
  <r>
    <s v="CYH-53243-218"/>
    <x v="237"/>
    <s v="88167-57964-PH"/>
    <s v="R-M-0.5"/>
    <n v="3"/>
    <x v="394"/>
    <s v=""/>
    <x v="0"/>
    <s v="Rob"/>
    <x v="0"/>
    <x v="1"/>
    <n v="5.97"/>
    <n v="8.9550000000000001"/>
    <x v="0"/>
    <x v="1"/>
  </r>
  <r>
    <s v="SVD-75407-177"/>
    <x v="351"/>
    <s v="16106-36039-QS"/>
    <s v="E-L-0.5"/>
    <n v="3"/>
    <x v="395"/>
    <s v="ydombrellbs@dedecms.com"/>
    <x v="0"/>
    <s v="Exc"/>
    <x v="1"/>
    <x v="1"/>
    <n v="8.91"/>
    <n v="13.365"/>
    <x v="1"/>
    <x v="0"/>
  </r>
  <r>
    <s v="NVN-66443-451"/>
    <x v="352"/>
    <s v="98921-82417-GN"/>
    <s v="R-D-1"/>
    <n v="2"/>
    <x v="396"/>
    <s v="adarthbt@t.co"/>
    <x v="0"/>
    <s v="Rob"/>
    <x v="2"/>
    <x v="0"/>
    <n v="8.9499999999999993"/>
    <n v="17.899999999999999"/>
    <x v="0"/>
    <x v="1"/>
  </r>
  <r>
    <s v="JUA-13580-095"/>
    <x v="102"/>
    <s v="55265-75151-AK"/>
    <s v="R-L-0.2"/>
    <n v="4"/>
    <x v="397"/>
    <s v="mdarrigoebu@hud.gov"/>
    <x v="1"/>
    <s v="Rob"/>
    <x v="1"/>
    <x v="3"/>
    <n v="3.5849999999999995"/>
    <n v="2.8679999999999999"/>
    <x v="0"/>
    <x v="0"/>
  </r>
  <r>
    <s v="ACY-56225-839"/>
    <x v="353"/>
    <s v="47386-50743-FG"/>
    <s v="A-M-2.5"/>
    <n v="3"/>
    <x v="398"/>
    <s v=""/>
    <x v="0"/>
    <s v="Ara"/>
    <x v="0"/>
    <x v="2"/>
    <n v="25.874999999999996"/>
    <n v="194.06249999999994"/>
    <x v="2"/>
    <x v="0"/>
  </r>
  <r>
    <s v="QBB-07903-622"/>
    <x v="354"/>
    <s v="32622-54551-UC"/>
    <s v="R-L-1"/>
    <n v="5"/>
    <x v="399"/>
    <s v="mackrillbw@bandcamp.com"/>
    <x v="0"/>
    <s v="Rob"/>
    <x v="1"/>
    <x v="0"/>
    <n v="11.95"/>
    <n v="59.75"/>
    <x v="0"/>
    <x v="1"/>
  </r>
  <r>
    <s v="JLJ-81802-619"/>
    <x v="135"/>
    <s v="16880-78077-FB"/>
    <s v="A-L-1"/>
    <n v="6"/>
    <x v="347"/>
    <s v="tfarraac@behance.net"/>
    <x v="0"/>
    <s v="Ara"/>
    <x v="1"/>
    <x v="0"/>
    <n v="12.95"/>
    <n v="77.699999999999989"/>
    <x v="2"/>
    <x v="1"/>
  </r>
  <r>
    <s v="HFT-77191-168"/>
    <x v="343"/>
    <s v="48419-02347-XP"/>
    <s v="R-D-0.2"/>
    <n v="2"/>
    <x v="400"/>
    <s v="mkippenby@dion.ne.jp"/>
    <x v="0"/>
    <s v="Rob"/>
    <x v="2"/>
    <x v="3"/>
    <n v="2.6849999999999996"/>
    <n v="1.0739999999999998"/>
    <x v="0"/>
    <x v="0"/>
  </r>
  <r>
    <s v="SZR-35951-530"/>
    <x v="89"/>
    <s v="14121-20527-OJ"/>
    <s v="E-D-2.5"/>
    <n v="3"/>
    <x v="401"/>
    <s v="wransonbz@ted.com"/>
    <x v="1"/>
    <s v="Exc"/>
    <x v="2"/>
    <x v="2"/>
    <n v="27.945"/>
    <n v="209.58749999999998"/>
    <x v="1"/>
    <x v="0"/>
  </r>
  <r>
    <s v="IKL-95976-565"/>
    <x v="355"/>
    <s v="53486-73919-BQ"/>
    <s v="A-M-1"/>
    <n v="2"/>
    <x v="402"/>
    <s v=""/>
    <x v="0"/>
    <s v="Ara"/>
    <x v="0"/>
    <x v="0"/>
    <n v="11.25"/>
    <n v="22.5"/>
    <x v="2"/>
    <x v="1"/>
  </r>
  <r>
    <s v="XEY-48929-474"/>
    <x v="204"/>
    <s v="21889-94615-WT"/>
    <s v="L-M-2.5"/>
    <n v="6"/>
    <x v="403"/>
    <s v="lrignoldc1@miibeian.gov.cn"/>
    <x v="0"/>
    <s v="Lib"/>
    <x v="0"/>
    <x v="2"/>
    <n v="33.464999999999996"/>
    <n v="501.97499999999997"/>
    <x v="3"/>
    <x v="0"/>
  </r>
  <r>
    <s v="SQT-07286-736"/>
    <x v="356"/>
    <s v="87726-16941-QW"/>
    <s v="A-M-1"/>
    <n v="6"/>
    <x v="404"/>
    <s v=""/>
    <x v="0"/>
    <s v="Ara"/>
    <x v="0"/>
    <x v="0"/>
    <n v="11.25"/>
    <n v="67.5"/>
    <x v="2"/>
    <x v="1"/>
  </r>
  <r>
    <s v="QDU-45390-361"/>
    <x v="357"/>
    <s v="03677-09134-BC"/>
    <s v="E-M-0.5"/>
    <n v="1"/>
    <x v="405"/>
    <s v="crowthornc3@msn.com"/>
    <x v="0"/>
    <s v="Exc"/>
    <x v="0"/>
    <x v="1"/>
    <n v="8.25"/>
    <n v="4.125"/>
    <x v="1"/>
    <x v="1"/>
  </r>
  <r>
    <s v="RUJ-30649-712"/>
    <x v="300"/>
    <s v="93224-71517-WV"/>
    <s v="L-L-0.2"/>
    <n v="2"/>
    <x v="406"/>
    <s v="orylandc4@deviantart.com"/>
    <x v="0"/>
    <s v="Lib"/>
    <x v="1"/>
    <x v="3"/>
    <n v="4.7549999999999999"/>
    <n v="1.9020000000000001"/>
    <x v="3"/>
    <x v="0"/>
  </r>
  <r>
    <s v="WSV-49732-075"/>
    <x v="358"/>
    <s v="76263-95145-GJ"/>
    <s v="L-D-2.5"/>
    <n v="1"/>
    <x v="407"/>
    <s v=""/>
    <x v="0"/>
    <s v="Lib"/>
    <x v="2"/>
    <x v="2"/>
    <n v="29.784999999999997"/>
    <n v="74.462499999999991"/>
    <x v="3"/>
    <x v="1"/>
  </r>
  <r>
    <s v="VJF-46305-323"/>
    <x v="161"/>
    <s v="68555-89840-GZ"/>
    <s v="L-D-0.5"/>
    <n v="2"/>
    <x v="408"/>
    <s v="msesonck@census.gov"/>
    <x v="0"/>
    <s v="Lib"/>
    <x v="2"/>
    <x v="1"/>
    <n v="7.77"/>
    <n v="7.77"/>
    <x v="3"/>
    <x v="1"/>
  </r>
  <r>
    <s v="CXD-74176-600"/>
    <x v="129"/>
    <s v="70624-19112-AO"/>
    <s v="E-L-0.5"/>
    <n v="4"/>
    <x v="409"/>
    <s v="craglessc7@webmd.com"/>
    <x v="1"/>
    <s v="Exc"/>
    <x v="1"/>
    <x v="1"/>
    <n v="8.91"/>
    <n v="17.82"/>
    <x v="1"/>
    <x v="1"/>
  </r>
  <r>
    <s v="ADX-50674-975"/>
    <x v="359"/>
    <s v="58916-61837-QH"/>
    <s v="A-M-2.5"/>
    <n v="4"/>
    <x v="410"/>
    <s v="fhollowsc8@blogtalkradio.com"/>
    <x v="0"/>
    <s v="Ara"/>
    <x v="0"/>
    <x v="2"/>
    <n v="25.874999999999996"/>
    <n v="258.74999999999994"/>
    <x v="2"/>
    <x v="0"/>
  </r>
  <r>
    <s v="RRP-51647-420"/>
    <x v="360"/>
    <s v="89292-52335-YZ"/>
    <s v="E-D-1"/>
    <n v="3"/>
    <x v="411"/>
    <s v="llathleiffc9@nationalgeographic.com"/>
    <x v="1"/>
    <s v="Exc"/>
    <x v="2"/>
    <x v="0"/>
    <n v="12.15"/>
    <n v="36.450000000000003"/>
    <x v="1"/>
    <x v="0"/>
  </r>
  <r>
    <s v="PKJ-99134-523"/>
    <x v="361"/>
    <s v="77284-34297-YY"/>
    <s v="R-L-0.5"/>
    <n v="5"/>
    <x v="412"/>
    <s v="kheadsca@jalbum.net"/>
    <x v="0"/>
    <s v="Rob"/>
    <x v="1"/>
    <x v="1"/>
    <n v="7.169999999999999"/>
    <n v="17.924999999999997"/>
    <x v="0"/>
    <x v="1"/>
  </r>
  <r>
    <s v="FZQ-29439-457"/>
    <x v="362"/>
    <s v="50449-80974-BZ"/>
    <s v="E-L-0.2"/>
    <n v="5"/>
    <x v="413"/>
    <s v="tbownecb@unicef.org"/>
    <x v="1"/>
    <s v="Exc"/>
    <x v="1"/>
    <x v="3"/>
    <n v="4.4550000000000001"/>
    <n v="4.4550000000000001"/>
    <x v="1"/>
    <x v="0"/>
  </r>
  <r>
    <s v="USN-68115-161"/>
    <x v="363"/>
    <s v="08120-16183-AW"/>
    <s v="E-M-0.2"/>
    <n v="6"/>
    <x v="414"/>
    <s v="rjacquemardcc@acquirethisname.com"/>
    <x v="1"/>
    <s v="Exc"/>
    <x v="0"/>
    <x v="3"/>
    <n v="4.125"/>
    <n v="4.95"/>
    <x v="1"/>
    <x v="1"/>
  </r>
  <r>
    <s v="IXU-20263-532"/>
    <x v="364"/>
    <s v="68044-89277-ML"/>
    <s v="L-M-2.5"/>
    <n v="2"/>
    <x v="415"/>
    <s v="kwarmancd@printfriendly.com"/>
    <x v="1"/>
    <s v="Lib"/>
    <x v="0"/>
    <x v="2"/>
    <n v="33.464999999999996"/>
    <n v="167.32499999999999"/>
    <x v="3"/>
    <x v="0"/>
  </r>
  <r>
    <s v="CBT-15092-420"/>
    <x v="85"/>
    <s v="71364-35210-HS"/>
    <s v="L-M-0.5"/>
    <n v="1"/>
    <x v="416"/>
    <s v="wcholomince@about.com"/>
    <x v="2"/>
    <s v="Lib"/>
    <x v="0"/>
    <x v="1"/>
    <n v="8.73"/>
    <n v="4.3650000000000002"/>
    <x v="3"/>
    <x v="0"/>
  </r>
  <r>
    <s v="PKQ-46841-696"/>
    <x v="365"/>
    <s v="37177-68797-ON"/>
    <s v="R-M-0.5"/>
    <n v="3"/>
    <x v="417"/>
    <s v="abraidmancf@census.gov"/>
    <x v="0"/>
    <s v="Rob"/>
    <x v="0"/>
    <x v="1"/>
    <n v="5.97"/>
    <n v="8.9550000000000001"/>
    <x v="0"/>
    <x v="1"/>
  </r>
  <r>
    <s v="XDU-05471-219"/>
    <x v="366"/>
    <s v="60308-06944-GS"/>
    <s v="R-L-0.5"/>
    <n v="1"/>
    <x v="418"/>
    <s v="pdurbancg@symantec.com"/>
    <x v="1"/>
    <s v="Rob"/>
    <x v="1"/>
    <x v="1"/>
    <n v="7.169999999999999"/>
    <n v="3.5849999999999995"/>
    <x v="0"/>
    <x v="1"/>
  </r>
  <r>
    <s v="NID-20149-329"/>
    <x v="367"/>
    <s v="49888-39458-PF"/>
    <s v="R-D-0.2"/>
    <n v="2"/>
    <x v="419"/>
    <s v="aharroldch@miibeian.gov.cn"/>
    <x v="0"/>
    <s v="Rob"/>
    <x v="2"/>
    <x v="3"/>
    <n v="2.6849999999999996"/>
    <n v="1.0739999999999998"/>
    <x v="0"/>
    <x v="1"/>
  </r>
  <r>
    <s v="SVU-27222-213"/>
    <x v="142"/>
    <s v="60748-46813-DZ"/>
    <s v="L-L-0.2"/>
    <n v="5"/>
    <x v="420"/>
    <s v="spamphilonci@mlb.com"/>
    <x v="1"/>
    <s v="Lib"/>
    <x v="1"/>
    <x v="3"/>
    <n v="4.7549999999999999"/>
    <n v="4.7550000000000008"/>
    <x v="3"/>
    <x v="1"/>
  </r>
  <r>
    <s v="RWI-84131-848"/>
    <x v="368"/>
    <s v="16385-11286-NX"/>
    <s v="R-D-2.5"/>
    <n v="2"/>
    <x v="421"/>
    <s v="mspurdencj@exblog.jp"/>
    <x v="0"/>
    <s v="Rob"/>
    <x v="2"/>
    <x v="2"/>
    <n v="20.584999999999997"/>
    <n v="102.92499999999998"/>
    <x v="0"/>
    <x v="0"/>
  </r>
  <r>
    <s v="GUU-40666-525"/>
    <x v="31"/>
    <s v="68555-89840-GZ"/>
    <s v="A-L-0.2"/>
    <n v="3"/>
    <x v="408"/>
    <s v="msesonck@census.gov"/>
    <x v="0"/>
    <s v="Ara"/>
    <x v="1"/>
    <x v="3"/>
    <n v="3.8849999999999998"/>
    <n v="2.331"/>
    <x v="2"/>
    <x v="1"/>
  </r>
  <r>
    <s v="SCN-51395-066"/>
    <x v="369"/>
    <s v="72164-90254-EJ"/>
    <s v="L-L-0.5"/>
    <n v="4"/>
    <x v="422"/>
    <s v="npirronecl@weibo.com"/>
    <x v="0"/>
    <s v="Lib"/>
    <x v="1"/>
    <x v="1"/>
    <n v="9.51"/>
    <n v="19.02"/>
    <x v="3"/>
    <x v="1"/>
  </r>
  <r>
    <s v="ULA-24644-321"/>
    <x v="370"/>
    <s v="67010-92988-CT"/>
    <s v="R-D-2.5"/>
    <n v="4"/>
    <x v="423"/>
    <s v="rcawleycm@yellowbook.com"/>
    <x v="1"/>
    <s v="Rob"/>
    <x v="2"/>
    <x v="2"/>
    <n v="20.584999999999997"/>
    <n v="205.84999999999997"/>
    <x v="0"/>
    <x v="0"/>
  </r>
  <r>
    <s v="EOL-92666-762"/>
    <x v="371"/>
    <s v="15776-91507-GT"/>
    <s v="L-L-0.2"/>
    <n v="2"/>
    <x v="424"/>
    <s v="sbarribalcn@microsoft.com"/>
    <x v="1"/>
    <s v="Lib"/>
    <x v="1"/>
    <x v="3"/>
    <n v="4.7549999999999999"/>
    <n v="1.9020000000000001"/>
    <x v="3"/>
    <x v="0"/>
  </r>
  <r>
    <s v="AJV-18231-334"/>
    <x v="372"/>
    <s v="23473-41001-CD"/>
    <s v="R-D-2.5"/>
    <n v="2"/>
    <x v="425"/>
    <s v="aadamidesco@bizjournals.com"/>
    <x v="2"/>
    <s v="Rob"/>
    <x v="2"/>
    <x v="2"/>
    <n v="20.584999999999997"/>
    <n v="102.92499999999998"/>
    <x v="0"/>
    <x v="1"/>
  </r>
  <r>
    <s v="ZQI-47236-301"/>
    <x v="373"/>
    <s v="23446-47798-ID"/>
    <s v="L-L-0.5"/>
    <n v="5"/>
    <x v="426"/>
    <s v="cthowescp@craigslist.org"/>
    <x v="0"/>
    <s v="Lib"/>
    <x v="1"/>
    <x v="1"/>
    <n v="9.51"/>
    <n v="23.774999999999999"/>
    <x v="3"/>
    <x v="1"/>
  </r>
  <r>
    <s v="ZCR-15721-658"/>
    <x v="374"/>
    <s v="28327-84469-ND"/>
    <s v="A-M-1"/>
    <n v="4"/>
    <x v="427"/>
    <s v="rwillowaycq@admin.ch"/>
    <x v="0"/>
    <s v="Ara"/>
    <x v="0"/>
    <x v="0"/>
    <n v="11.25"/>
    <n v="45"/>
    <x v="2"/>
    <x v="1"/>
  </r>
  <r>
    <s v="QEW-47945-682"/>
    <x v="319"/>
    <s v="42466-87067-DT"/>
    <s v="L-L-0.2"/>
    <n v="5"/>
    <x v="428"/>
    <s v="aelwincr@privacy.gov.au"/>
    <x v="0"/>
    <s v="Lib"/>
    <x v="1"/>
    <x v="3"/>
    <n v="4.7549999999999999"/>
    <n v="4.7550000000000008"/>
    <x v="3"/>
    <x v="1"/>
  </r>
  <r>
    <s v="PSY-45485-542"/>
    <x v="375"/>
    <s v="62246-99443-HF"/>
    <s v="R-D-0.5"/>
    <n v="3"/>
    <x v="429"/>
    <s v="abilbrookcs@booking.com"/>
    <x v="1"/>
    <s v="Rob"/>
    <x v="2"/>
    <x v="1"/>
    <n v="5.3699999999999992"/>
    <n v="8.0549999999999997"/>
    <x v="0"/>
    <x v="0"/>
  </r>
  <r>
    <s v="BAQ-74241-156"/>
    <x v="376"/>
    <s v="99869-55718-UU"/>
    <s v="R-D-0.2"/>
    <n v="4"/>
    <x v="430"/>
    <s v="rmckallct@sakura.ne.jp"/>
    <x v="2"/>
    <s v="Rob"/>
    <x v="2"/>
    <x v="3"/>
    <n v="2.6849999999999996"/>
    <n v="2.1479999999999997"/>
    <x v="0"/>
    <x v="0"/>
  </r>
  <r>
    <s v="BVU-77367-451"/>
    <x v="377"/>
    <s v="77421-46059-RY"/>
    <s v="A-D-1"/>
    <n v="5"/>
    <x v="431"/>
    <s v="bdailecu@vistaprint.com"/>
    <x v="0"/>
    <s v="Ara"/>
    <x v="2"/>
    <x v="0"/>
    <n v="9.9499999999999993"/>
    <n v="49.75"/>
    <x v="2"/>
    <x v="0"/>
  </r>
  <r>
    <s v="TJE-91516-344"/>
    <x v="378"/>
    <s v="49894-06550-OQ"/>
    <s v="E-M-1"/>
    <n v="2"/>
    <x v="432"/>
    <s v="atrehernecv@state.tx.us"/>
    <x v="1"/>
    <s v="Exc"/>
    <x v="0"/>
    <x v="0"/>
    <n v="13.75"/>
    <n v="27.5"/>
    <x v="1"/>
    <x v="1"/>
  </r>
  <r>
    <s v="LIS-96202-702"/>
    <x v="277"/>
    <s v="72028-63343-SU"/>
    <s v="L-D-2.5"/>
    <n v="4"/>
    <x v="433"/>
    <s v="abrentnallcw@biglobe.ne.jp"/>
    <x v="2"/>
    <s v="Lib"/>
    <x v="2"/>
    <x v="2"/>
    <n v="29.784999999999997"/>
    <n v="297.84999999999997"/>
    <x v="3"/>
    <x v="1"/>
  </r>
  <r>
    <s v="VIO-27668-766"/>
    <x v="379"/>
    <s v="10074-20104-NN"/>
    <s v="R-D-2.5"/>
    <n v="1"/>
    <x v="434"/>
    <s v="ddrinkallcx@psu.edu"/>
    <x v="0"/>
    <s v="Rob"/>
    <x v="2"/>
    <x v="2"/>
    <n v="20.584999999999997"/>
    <n v="51.462499999999991"/>
    <x v="0"/>
    <x v="0"/>
  </r>
  <r>
    <s v="ZVG-20473-043"/>
    <x v="86"/>
    <s v="71769-10219-IM"/>
    <s v="A-D-0.2"/>
    <n v="3"/>
    <x v="435"/>
    <s v="dkornelcy@cyberchimps.com"/>
    <x v="0"/>
    <s v="Ara"/>
    <x v="2"/>
    <x v="3"/>
    <n v="2.9849999999999999"/>
    <n v="1.7909999999999999"/>
    <x v="2"/>
    <x v="0"/>
  </r>
  <r>
    <s v="KGZ-56395-231"/>
    <x v="380"/>
    <s v="22221-71106-JD"/>
    <s v="A-D-0.5"/>
    <n v="1"/>
    <x v="436"/>
    <s v="rlequeuxcz@newyorker.com"/>
    <x v="0"/>
    <s v="Ara"/>
    <x v="2"/>
    <x v="1"/>
    <n v="5.97"/>
    <n v="2.9849999999999999"/>
    <x v="2"/>
    <x v="1"/>
  </r>
  <r>
    <s v="CUU-92244-729"/>
    <x v="381"/>
    <s v="99735-44927-OL"/>
    <s v="E-M-1"/>
    <n v="3"/>
    <x v="437"/>
    <s v="jmccaulld0@parallels.com"/>
    <x v="0"/>
    <s v="Exc"/>
    <x v="0"/>
    <x v="0"/>
    <n v="13.75"/>
    <n v="41.25"/>
    <x v="1"/>
    <x v="0"/>
  </r>
  <r>
    <s v="EHE-94714-312"/>
    <x v="382"/>
    <s v="27132-68907-RC"/>
    <s v="E-L-0.2"/>
    <n v="5"/>
    <x v="438"/>
    <s v="abrashda@plala.or.jp"/>
    <x v="0"/>
    <s v="Exc"/>
    <x v="1"/>
    <x v="3"/>
    <n v="4.4550000000000001"/>
    <n v="4.4550000000000001"/>
    <x v="1"/>
    <x v="0"/>
  </r>
  <r>
    <s v="RTL-16205-161"/>
    <x v="11"/>
    <s v="90440-62727-HI"/>
    <s v="A-M-0.5"/>
    <n v="1"/>
    <x v="439"/>
    <s v="ahutchinsond2@imgur.com"/>
    <x v="0"/>
    <s v="Ara"/>
    <x v="0"/>
    <x v="1"/>
    <n v="6.75"/>
    <n v="3.375"/>
    <x v="2"/>
    <x v="0"/>
  </r>
  <r>
    <s v="GTS-22482-014"/>
    <x v="167"/>
    <s v="36769-16558-SX"/>
    <s v="L-M-2.5"/>
    <n v="4"/>
    <x v="440"/>
    <s v=""/>
    <x v="0"/>
    <s v="Lib"/>
    <x v="0"/>
    <x v="2"/>
    <n v="33.464999999999996"/>
    <n v="334.65"/>
    <x v="3"/>
    <x v="0"/>
  </r>
  <r>
    <s v="DYG-25473-881"/>
    <x v="383"/>
    <s v="10138-31681-SD"/>
    <s v="A-D-0.2"/>
    <n v="2"/>
    <x v="441"/>
    <s v="rdriversd4@hexun.com"/>
    <x v="0"/>
    <s v="Ara"/>
    <x v="2"/>
    <x v="3"/>
    <n v="2.9849999999999999"/>
    <n v="1.194"/>
    <x v="2"/>
    <x v="1"/>
  </r>
  <r>
    <s v="HTR-21838-286"/>
    <x v="18"/>
    <s v="24669-76297-SF"/>
    <s v="A-L-1"/>
    <n v="2"/>
    <x v="442"/>
    <s v="hzeald5@google.de"/>
    <x v="0"/>
    <s v="Ara"/>
    <x v="1"/>
    <x v="0"/>
    <n v="12.95"/>
    <n v="25.9"/>
    <x v="2"/>
    <x v="1"/>
  </r>
  <r>
    <s v="KYG-28296-920"/>
    <x v="84"/>
    <s v="78050-20355-DI"/>
    <s v="E-M-2.5"/>
    <n v="1"/>
    <x v="443"/>
    <s v="gsmallcombed6@ucla.edu"/>
    <x v="1"/>
    <s v="Exc"/>
    <x v="0"/>
    <x v="2"/>
    <n v="31.624999999999996"/>
    <n v="79.062499999999986"/>
    <x v="1"/>
    <x v="0"/>
  </r>
  <r>
    <s v="NNB-20459-430"/>
    <x v="384"/>
    <s v="79825-17822-UH"/>
    <s v="L-M-0.2"/>
    <n v="2"/>
    <x v="444"/>
    <s v="ddibleyd7@feedburner.com"/>
    <x v="0"/>
    <s v="Lib"/>
    <x v="0"/>
    <x v="3"/>
    <n v="4.3650000000000002"/>
    <n v="1.7460000000000002"/>
    <x v="3"/>
    <x v="1"/>
  </r>
  <r>
    <s v="FEK-14025-351"/>
    <x v="385"/>
    <s v="03990-21586-MQ"/>
    <s v="E-L-0.2"/>
    <n v="6"/>
    <x v="445"/>
    <s v="gdimitrioud8@chronoengine.com"/>
    <x v="0"/>
    <s v="Exc"/>
    <x v="1"/>
    <x v="3"/>
    <n v="4.4550000000000001"/>
    <n v="5.3460000000000001"/>
    <x v="1"/>
    <x v="0"/>
  </r>
  <r>
    <s v="AWH-16980-469"/>
    <x v="386"/>
    <s v="27493-46921-TZ"/>
    <s v="L-M-0.2"/>
    <n v="6"/>
    <x v="446"/>
    <s v="fflanagand9@woothemes.com"/>
    <x v="0"/>
    <s v="Lib"/>
    <x v="0"/>
    <x v="3"/>
    <n v="4.3650000000000002"/>
    <n v="5.2380000000000004"/>
    <x v="3"/>
    <x v="1"/>
  </r>
  <r>
    <s v="ZPW-31329-741"/>
    <x v="387"/>
    <s v="27132-68907-RC"/>
    <s v="R-D-1"/>
    <n v="6"/>
    <x v="438"/>
    <s v="abrashda@plala.or.jp"/>
    <x v="0"/>
    <s v="Rob"/>
    <x v="2"/>
    <x v="0"/>
    <n v="8.9499999999999993"/>
    <n v="53.699999999999996"/>
    <x v="0"/>
    <x v="0"/>
  </r>
  <r>
    <s v="ZPW-31329-741"/>
    <x v="387"/>
    <s v="27132-68907-RC"/>
    <s v="E-M-2.5"/>
    <n v="4"/>
    <x v="438"/>
    <s v="abrashda@plala.or.jp"/>
    <x v="0"/>
    <s v="Exc"/>
    <x v="0"/>
    <x v="2"/>
    <n v="31.624999999999996"/>
    <n v="316.24999999999994"/>
    <x v="1"/>
    <x v="0"/>
  </r>
  <r>
    <s v="ZPW-31329-741"/>
    <x v="387"/>
    <s v="27132-68907-RC"/>
    <s v="E-M-0.2"/>
    <n v="1"/>
    <x v="438"/>
    <s v="abrashda@plala.or.jp"/>
    <x v="0"/>
    <s v="Exc"/>
    <x v="0"/>
    <x v="3"/>
    <n v="4.125"/>
    <n v="0.82500000000000007"/>
    <x v="1"/>
    <x v="1"/>
  </r>
  <r>
    <s v="UBI-83843-396"/>
    <x v="388"/>
    <s v="58816-74064-TF"/>
    <s v="R-L-1"/>
    <n v="2"/>
    <x v="447"/>
    <s v="nizhakovdd@aol.com"/>
    <x v="2"/>
    <s v="Rob"/>
    <x v="1"/>
    <x v="0"/>
    <n v="11.95"/>
    <n v="23.9"/>
    <x v="0"/>
    <x v="1"/>
  </r>
  <r>
    <s v="VID-40587-569"/>
    <x v="389"/>
    <s v="09818-59895-EH"/>
    <s v="E-D-2.5"/>
    <n v="5"/>
    <x v="448"/>
    <s v="skeetsde@answers.com"/>
    <x v="0"/>
    <s v="Exc"/>
    <x v="2"/>
    <x v="2"/>
    <n v="27.945"/>
    <n v="349.3125"/>
    <x v="1"/>
    <x v="0"/>
  </r>
  <r>
    <s v="KBB-52530-416"/>
    <x v="229"/>
    <s v="06488-46303-IZ"/>
    <s v="L-D-2.5"/>
    <n v="2"/>
    <x v="449"/>
    <s v=""/>
    <x v="0"/>
    <s v="Lib"/>
    <x v="2"/>
    <x v="2"/>
    <n v="29.784999999999997"/>
    <n v="148.92499999999998"/>
    <x v="3"/>
    <x v="0"/>
  </r>
  <r>
    <s v="ISJ-48676-420"/>
    <x v="390"/>
    <s v="93046-67561-AY"/>
    <s v="L-L-0.5"/>
    <n v="6"/>
    <x v="450"/>
    <s v="kcakedg@huffingtonpost.com"/>
    <x v="0"/>
    <s v="Lib"/>
    <x v="1"/>
    <x v="1"/>
    <n v="9.51"/>
    <n v="28.53"/>
    <x v="3"/>
    <x v="1"/>
  </r>
  <r>
    <s v="MIF-17920-768"/>
    <x v="391"/>
    <s v="68946-40750-LK"/>
    <s v="R-L-0.2"/>
    <n v="6"/>
    <x v="451"/>
    <s v="mhanseddh@instagram.com"/>
    <x v="1"/>
    <s v="Rob"/>
    <x v="1"/>
    <x v="3"/>
    <n v="3.5849999999999995"/>
    <n v="4.3019999999999996"/>
    <x v="0"/>
    <x v="0"/>
  </r>
  <r>
    <s v="CPX-19312-088"/>
    <x v="117"/>
    <s v="38387-64959-WW"/>
    <s v="L-M-0.5"/>
    <n v="6"/>
    <x v="452"/>
    <s v="fkienleindi@trellian.com"/>
    <x v="1"/>
    <s v="Lib"/>
    <x v="0"/>
    <x v="1"/>
    <n v="8.73"/>
    <n v="26.19"/>
    <x v="3"/>
    <x v="0"/>
  </r>
  <r>
    <s v="RXI-67978-260"/>
    <x v="392"/>
    <s v="48418-60841-CC"/>
    <s v="E-D-1"/>
    <n v="6"/>
    <x v="453"/>
    <s v="kegglestonedj@sphinn.com"/>
    <x v="1"/>
    <s v="Exc"/>
    <x v="2"/>
    <x v="0"/>
    <n v="12.15"/>
    <n v="72.900000000000006"/>
    <x v="1"/>
    <x v="1"/>
  </r>
  <r>
    <s v="LKE-14821-285"/>
    <x v="393"/>
    <s v="13736-92418-JS"/>
    <s v="R-M-0.2"/>
    <n v="5"/>
    <x v="454"/>
    <s v="bsemkinsdk@unc.edu"/>
    <x v="1"/>
    <s v="Rob"/>
    <x v="0"/>
    <x v="3"/>
    <n v="2.9849999999999999"/>
    <n v="2.9849999999999999"/>
    <x v="0"/>
    <x v="0"/>
  </r>
  <r>
    <s v="LRK-97117-150"/>
    <x v="394"/>
    <s v="33000-22405-LO"/>
    <s v="L-L-1"/>
    <n v="6"/>
    <x v="455"/>
    <s v="slorenzettidl@is.gd"/>
    <x v="0"/>
    <s v="Lib"/>
    <x v="1"/>
    <x v="0"/>
    <n v="15.85"/>
    <n v="95.1"/>
    <x v="3"/>
    <x v="1"/>
  </r>
  <r>
    <s v="IGK-51227-573"/>
    <x v="137"/>
    <s v="46959-60474-LT"/>
    <s v="L-D-0.5"/>
    <n v="2"/>
    <x v="456"/>
    <s v="bgiannazzidm@apple.com"/>
    <x v="0"/>
    <s v="Lib"/>
    <x v="2"/>
    <x v="1"/>
    <n v="7.77"/>
    <n v="7.77"/>
    <x v="3"/>
    <x v="1"/>
  </r>
  <r>
    <s v="ZAY-43009-775"/>
    <x v="395"/>
    <s v="73431-39823-UP"/>
    <s v="L-D-0.2"/>
    <n v="6"/>
    <x v="457"/>
    <s v=""/>
    <x v="0"/>
    <s v="Lib"/>
    <x v="2"/>
    <x v="3"/>
    <n v="3.8849999999999998"/>
    <n v="4.6619999999999999"/>
    <x v="3"/>
    <x v="1"/>
  </r>
  <r>
    <s v="EMA-63190-618"/>
    <x v="396"/>
    <s v="90993-98984-JK"/>
    <s v="E-M-0.2"/>
    <n v="1"/>
    <x v="458"/>
    <s v="ulethbrigdo@hc360.com"/>
    <x v="0"/>
    <s v="Exc"/>
    <x v="0"/>
    <x v="3"/>
    <n v="4.125"/>
    <n v="0.82500000000000007"/>
    <x v="1"/>
    <x v="0"/>
  </r>
  <r>
    <s v="FBI-35855-418"/>
    <x v="189"/>
    <s v="06552-04430-AG"/>
    <s v="R-M-0.5"/>
    <n v="6"/>
    <x v="459"/>
    <s v="sfarnishdp@dmoz.org"/>
    <x v="2"/>
    <s v="Rob"/>
    <x v="0"/>
    <x v="1"/>
    <n v="5.97"/>
    <n v="17.91"/>
    <x v="0"/>
    <x v="1"/>
  </r>
  <r>
    <s v="TXB-80533-417"/>
    <x v="8"/>
    <s v="54597-57004-QM"/>
    <s v="L-L-1"/>
    <n v="2"/>
    <x v="460"/>
    <s v="fjecockdq@unicef.org"/>
    <x v="0"/>
    <s v="Lib"/>
    <x v="1"/>
    <x v="0"/>
    <n v="15.85"/>
    <n v="31.7"/>
    <x v="3"/>
    <x v="1"/>
  </r>
  <r>
    <s v="MBM-00112-248"/>
    <x v="397"/>
    <s v="50238-24377-ZS"/>
    <s v="L-L-1"/>
    <n v="5"/>
    <x v="461"/>
    <s v=""/>
    <x v="0"/>
    <s v="Lib"/>
    <x v="1"/>
    <x v="0"/>
    <n v="15.85"/>
    <n v="79.25"/>
    <x v="3"/>
    <x v="0"/>
  </r>
  <r>
    <s v="EUO-69145-988"/>
    <x v="398"/>
    <s v="60370-41934-IF"/>
    <s v="E-D-0.2"/>
    <n v="3"/>
    <x v="462"/>
    <s v="hpallisterds@ning.com"/>
    <x v="0"/>
    <s v="Exc"/>
    <x v="2"/>
    <x v="3"/>
    <n v="3.645"/>
    <n v="2.1870000000000003"/>
    <x v="1"/>
    <x v="1"/>
  </r>
  <r>
    <s v="GYA-80327-368"/>
    <x v="399"/>
    <s v="06899-54551-EH"/>
    <s v="A-D-1"/>
    <n v="4"/>
    <x v="463"/>
    <s v="cmershdt@drupal.org"/>
    <x v="1"/>
    <s v="Ara"/>
    <x v="2"/>
    <x v="0"/>
    <n v="9.9499999999999993"/>
    <n v="39.799999999999997"/>
    <x v="2"/>
    <x v="1"/>
  </r>
  <r>
    <s v="TNW-41601-420"/>
    <x v="400"/>
    <s v="66458-91190-YC"/>
    <s v="R-M-1"/>
    <n v="5"/>
    <x v="464"/>
    <s v="murione5@alexa.com"/>
    <x v="1"/>
    <s v="Rob"/>
    <x v="0"/>
    <x v="0"/>
    <n v="9.9499999999999993"/>
    <n v="49.75"/>
    <x v="0"/>
    <x v="0"/>
  </r>
  <r>
    <s v="ALR-62963-723"/>
    <x v="401"/>
    <s v="80463-43913-WZ"/>
    <s v="R-D-0.2"/>
    <n v="3"/>
    <x v="465"/>
    <s v=""/>
    <x v="1"/>
    <s v="Rob"/>
    <x v="2"/>
    <x v="3"/>
    <n v="2.6849999999999996"/>
    <n v="1.6109999999999998"/>
    <x v="0"/>
    <x v="0"/>
  </r>
  <r>
    <s v="JIG-27636-870"/>
    <x v="402"/>
    <s v="67204-04870-LG"/>
    <s v="R-L-1"/>
    <n v="4"/>
    <x v="466"/>
    <s v=""/>
    <x v="0"/>
    <s v="Rob"/>
    <x v="1"/>
    <x v="0"/>
    <n v="11.95"/>
    <n v="47.8"/>
    <x v="0"/>
    <x v="1"/>
  </r>
  <r>
    <s v="CTE-31437-326"/>
    <x v="6"/>
    <s v="22721-63196-UJ"/>
    <s v="R-M-0.2"/>
    <n v="4"/>
    <x v="467"/>
    <s v="gduckerdx@patch.com"/>
    <x v="2"/>
    <s v="Rob"/>
    <x v="0"/>
    <x v="3"/>
    <n v="2.9849999999999999"/>
    <n v="2.3879999999999999"/>
    <x v="0"/>
    <x v="1"/>
  </r>
  <r>
    <s v="CTE-31437-326"/>
    <x v="6"/>
    <s v="22721-63196-UJ"/>
    <s v="E-M-0.2"/>
    <n v="4"/>
    <x v="467"/>
    <s v="gduckerdx@patch.com"/>
    <x v="2"/>
    <s v="Exc"/>
    <x v="0"/>
    <x v="3"/>
    <n v="4.125"/>
    <n v="3.3000000000000003"/>
    <x v="1"/>
    <x v="1"/>
  </r>
  <r>
    <s v="CTE-31437-326"/>
    <x v="6"/>
    <s v="22721-63196-UJ"/>
    <s v="L-D-1"/>
    <n v="4"/>
    <x v="467"/>
    <s v="gduckerdx@patch.com"/>
    <x v="2"/>
    <s v="Lib"/>
    <x v="2"/>
    <x v="0"/>
    <n v="12.95"/>
    <n v="51.8"/>
    <x v="3"/>
    <x v="1"/>
  </r>
  <r>
    <s v="CTE-31437-326"/>
    <x v="6"/>
    <s v="22721-63196-UJ"/>
    <s v="L-L-0.2"/>
    <n v="3"/>
    <x v="467"/>
    <s v="gduckerdx@patch.com"/>
    <x v="2"/>
    <s v="Lib"/>
    <x v="1"/>
    <x v="3"/>
    <n v="4.7549999999999999"/>
    <n v="2.8530000000000002"/>
    <x v="3"/>
    <x v="1"/>
  </r>
  <r>
    <s v="SLD-63003-334"/>
    <x v="403"/>
    <s v="55515-37571-RS"/>
    <s v="L-M-0.2"/>
    <n v="6"/>
    <x v="468"/>
    <s v="wstearleye1@census.gov"/>
    <x v="0"/>
    <s v="Lib"/>
    <x v="0"/>
    <x v="3"/>
    <n v="4.3650000000000002"/>
    <n v="5.2380000000000004"/>
    <x v="3"/>
    <x v="1"/>
  </r>
  <r>
    <s v="BXN-64230-789"/>
    <x v="404"/>
    <s v="25598-77476-CB"/>
    <s v="A-L-1"/>
    <n v="2"/>
    <x v="469"/>
    <s v="dwincere2@marriott.com"/>
    <x v="0"/>
    <s v="Ara"/>
    <x v="1"/>
    <x v="0"/>
    <n v="12.95"/>
    <n v="25.9"/>
    <x v="2"/>
    <x v="0"/>
  </r>
  <r>
    <s v="XEE-37895-169"/>
    <x v="21"/>
    <s v="14888-85625-TM"/>
    <s v="A-L-2.5"/>
    <n v="3"/>
    <x v="470"/>
    <s v="plyfielde3@baidu.com"/>
    <x v="0"/>
    <s v="Ara"/>
    <x v="1"/>
    <x v="2"/>
    <n v="29.784999999999997"/>
    <n v="223.38749999999999"/>
    <x v="2"/>
    <x v="0"/>
  </r>
  <r>
    <s v="ZTX-80764-911"/>
    <x v="239"/>
    <s v="92793-68332-NR"/>
    <s v="L-D-0.5"/>
    <n v="6"/>
    <x v="471"/>
    <s v="hperrise4@studiopress.com"/>
    <x v="1"/>
    <s v="Lib"/>
    <x v="2"/>
    <x v="1"/>
    <n v="7.77"/>
    <n v="23.31"/>
    <x v="3"/>
    <x v="1"/>
  </r>
  <r>
    <s v="WVT-88135-549"/>
    <x v="405"/>
    <s v="66458-91190-YC"/>
    <s v="A-D-1"/>
    <n v="3"/>
    <x v="464"/>
    <s v="murione5@alexa.com"/>
    <x v="1"/>
    <s v="Ara"/>
    <x v="2"/>
    <x v="0"/>
    <n v="9.9499999999999993"/>
    <n v="29.849999999999998"/>
    <x v="2"/>
    <x v="0"/>
  </r>
  <r>
    <s v="IPA-94170-889"/>
    <x v="292"/>
    <s v="64439-27325-LG"/>
    <s v="R-L-0.2"/>
    <n v="3"/>
    <x v="472"/>
    <s v="ckide6@narod.ru"/>
    <x v="1"/>
    <s v="Rob"/>
    <x v="1"/>
    <x v="3"/>
    <n v="3.5849999999999995"/>
    <n v="2.1509999999999998"/>
    <x v="0"/>
    <x v="0"/>
  </r>
  <r>
    <s v="YQL-63755-365"/>
    <x v="117"/>
    <s v="78570-76770-LB"/>
    <s v="A-M-0.2"/>
    <n v="4"/>
    <x v="473"/>
    <s v="cbeinee7@xinhuanet.com"/>
    <x v="0"/>
    <s v="Ara"/>
    <x v="0"/>
    <x v="3"/>
    <n v="3.375"/>
    <n v="2.7"/>
    <x v="2"/>
    <x v="0"/>
  </r>
  <r>
    <s v="RKW-81145-984"/>
    <x v="406"/>
    <s v="98661-69719-VI"/>
    <s v="L-L-1"/>
    <n v="3"/>
    <x v="474"/>
    <s v="cbakeupe8@globo.com"/>
    <x v="0"/>
    <s v="Lib"/>
    <x v="1"/>
    <x v="0"/>
    <n v="15.85"/>
    <n v="47.55"/>
    <x v="3"/>
    <x v="1"/>
  </r>
  <r>
    <s v="MBT-23379-866"/>
    <x v="407"/>
    <s v="82990-92703-IX"/>
    <s v="L-L-1"/>
    <n v="5"/>
    <x v="475"/>
    <s v="nhelkine9@example.com"/>
    <x v="0"/>
    <s v="Lib"/>
    <x v="1"/>
    <x v="0"/>
    <n v="15.85"/>
    <n v="79.25"/>
    <x v="3"/>
    <x v="1"/>
  </r>
  <r>
    <s v="GEJ-39834-935"/>
    <x v="408"/>
    <s v="49412-86877-VY"/>
    <s v="L-M-0.2"/>
    <n v="6"/>
    <x v="476"/>
    <s v="pwitheringtonea@networkadvertising.org"/>
    <x v="0"/>
    <s v="Lib"/>
    <x v="0"/>
    <x v="3"/>
    <n v="4.3650000000000002"/>
    <n v="5.2380000000000004"/>
    <x v="3"/>
    <x v="0"/>
  </r>
  <r>
    <s v="KRW-91640-596"/>
    <x v="409"/>
    <s v="70879-00984-FJ"/>
    <s v="R-L-0.5"/>
    <n v="3"/>
    <x v="477"/>
    <s v="ttilzeyeb@hostgator.com"/>
    <x v="0"/>
    <s v="Rob"/>
    <x v="1"/>
    <x v="1"/>
    <n v="7.169999999999999"/>
    <n v="10.754999999999999"/>
    <x v="0"/>
    <x v="1"/>
  </r>
  <r>
    <s v="AOT-70449-651"/>
    <x v="410"/>
    <s v="53414-73391-CR"/>
    <s v="R-D-2.5"/>
    <n v="5"/>
    <x v="478"/>
    <s v=""/>
    <x v="0"/>
    <s v="Rob"/>
    <x v="2"/>
    <x v="2"/>
    <n v="20.584999999999997"/>
    <n v="257.31249999999994"/>
    <x v="0"/>
    <x v="0"/>
  </r>
  <r>
    <s v="DGC-21813-731"/>
    <x v="127"/>
    <s v="43606-83072-OA"/>
    <s v="L-D-0.2"/>
    <n v="2"/>
    <x v="479"/>
    <s v=""/>
    <x v="0"/>
    <s v="Lib"/>
    <x v="2"/>
    <x v="3"/>
    <n v="3.8849999999999998"/>
    <n v="1.554"/>
    <x v="3"/>
    <x v="1"/>
  </r>
  <r>
    <s v="JBE-92943-643"/>
    <x v="411"/>
    <s v="84466-22864-CE"/>
    <s v="E-D-2.5"/>
    <n v="5"/>
    <x v="480"/>
    <s v="kimortsee@alexa.com"/>
    <x v="0"/>
    <s v="Exc"/>
    <x v="2"/>
    <x v="2"/>
    <n v="27.945"/>
    <n v="349.3125"/>
    <x v="1"/>
    <x v="1"/>
  </r>
  <r>
    <s v="ZIL-34948-499"/>
    <x v="112"/>
    <s v="66458-91190-YC"/>
    <s v="A-D-0.5"/>
    <n v="2"/>
    <x v="464"/>
    <s v="murione5@alexa.com"/>
    <x v="1"/>
    <s v="Ara"/>
    <x v="2"/>
    <x v="1"/>
    <n v="5.97"/>
    <n v="5.97"/>
    <x v="2"/>
    <x v="1"/>
  </r>
  <r>
    <s v="JSU-23781-256"/>
    <x v="412"/>
    <s v="76499-89100-JQ"/>
    <s v="L-D-0.2"/>
    <n v="1"/>
    <x v="481"/>
    <s v="marmisteadeg@blogtalkradio.com"/>
    <x v="0"/>
    <s v="Lib"/>
    <x v="2"/>
    <x v="3"/>
    <n v="3.8849999999999998"/>
    <n v="0.77700000000000002"/>
    <x v="3"/>
    <x v="1"/>
  </r>
  <r>
    <s v="JSU-23781-256"/>
    <x v="412"/>
    <s v="76499-89100-JQ"/>
    <s v="R-M-1"/>
    <n v="4"/>
    <x v="481"/>
    <s v="marmisteadeg@blogtalkradio.com"/>
    <x v="0"/>
    <s v="Rob"/>
    <x v="0"/>
    <x v="0"/>
    <n v="9.9499999999999993"/>
    <n v="39.799999999999997"/>
    <x v="0"/>
    <x v="1"/>
  </r>
  <r>
    <s v="VPX-44956-367"/>
    <x v="413"/>
    <s v="39582-35773-ZJ"/>
    <s v="R-M-0.5"/>
    <n v="5"/>
    <x v="482"/>
    <s v="vupstoneei@google.pl"/>
    <x v="0"/>
    <s v="Rob"/>
    <x v="0"/>
    <x v="1"/>
    <n v="5.97"/>
    <n v="14.924999999999999"/>
    <x v="0"/>
    <x v="1"/>
  </r>
  <r>
    <s v="VTB-46451-959"/>
    <x v="414"/>
    <s v="66240-46962-IO"/>
    <s v="L-D-2.5"/>
    <n v="1"/>
    <x v="483"/>
    <s v="bbeelbyej@rediff.com"/>
    <x v="1"/>
    <s v="Lib"/>
    <x v="2"/>
    <x v="2"/>
    <n v="29.784999999999997"/>
    <n v="74.462499999999991"/>
    <x v="3"/>
    <x v="1"/>
  </r>
  <r>
    <s v="DNZ-11665-950"/>
    <x v="415"/>
    <s v="10637-45522-ID"/>
    <s v="L-L-2.5"/>
    <n v="2"/>
    <x v="484"/>
    <s v=""/>
    <x v="0"/>
    <s v="Lib"/>
    <x v="1"/>
    <x v="2"/>
    <n v="36.454999999999998"/>
    <n v="182.27499999999998"/>
    <x v="3"/>
    <x v="1"/>
  </r>
  <r>
    <s v="ITR-54735-364"/>
    <x v="416"/>
    <s v="92599-58687-CS"/>
    <s v="R-D-0.2"/>
    <n v="5"/>
    <x v="485"/>
    <s v=""/>
    <x v="0"/>
    <s v="Rob"/>
    <x v="2"/>
    <x v="3"/>
    <n v="2.6849999999999996"/>
    <n v="2.6849999999999996"/>
    <x v="0"/>
    <x v="0"/>
  </r>
  <r>
    <s v="YDS-02797-307"/>
    <x v="417"/>
    <s v="06058-48844-PI"/>
    <s v="E-M-2.5"/>
    <n v="4"/>
    <x v="486"/>
    <s v="wspeechlyem@amazon.com"/>
    <x v="0"/>
    <s v="Exc"/>
    <x v="0"/>
    <x v="2"/>
    <n v="31.624999999999996"/>
    <n v="316.24999999999994"/>
    <x v="1"/>
    <x v="0"/>
  </r>
  <r>
    <s v="BPG-68988-842"/>
    <x v="418"/>
    <s v="53631-24432-SY"/>
    <s v="E-M-0.5"/>
    <n v="5"/>
    <x v="487"/>
    <s v="iphillpoten@buzzfeed.com"/>
    <x v="2"/>
    <s v="Exc"/>
    <x v="0"/>
    <x v="1"/>
    <n v="8.25"/>
    <n v="20.625"/>
    <x v="1"/>
    <x v="1"/>
  </r>
  <r>
    <s v="XZG-51938-658"/>
    <x v="419"/>
    <s v="18275-73980-KL"/>
    <s v="E-L-0.5"/>
    <n v="6"/>
    <x v="488"/>
    <s v="lpennaccieo@statcounter.com"/>
    <x v="0"/>
    <s v="Exc"/>
    <x v="1"/>
    <x v="1"/>
    <n v="8.91"/>
    <n v="26.73"/>
    <x v="1"/>
    <x v="1"/>
  </r>
  <r>
    <s v="KAR-24978-271"/>
    <x v="420"/>
    <s v="23187-65750-HZ"/>
    <s v="R-M-1"/>
    <n v="6"/>
    <x v="489"/>
    <s v="sarpinep@moonfruit.com"/>
    <x v="0"/>
    <s v="Rob"/>
    <x v="0"/>
    <x v="0"/>
    <n v="9.9499999999999993"/>
    <n v="59.699999999999996"/>
    <x v="0"/>
    <x v="1"/>
  </r>
  <r>
    <s v="FQK-28730-361"/>
    <x v="421"/>
    <s v="22725-79522-GP"/>
    <s v="R-M-1"/>
    <n v="6"/>
    <x v="490"/>
    <s v="dfrieseq@cargocollective.com"/>
    <x v="0"/>
    <s v="Rob"/>
    <x v="0"/>
    <x v="0"/>
    <n v="9.9499999999999993"/>
    <n v="59.699999999999996"/>
    <x v="0"/>
    <x v="1"/>
  </r>
  <r>
    <s v="BGB-67996-089"/>
    <x v="422"/>
    <s v="06279-72603-JE"/>
    <s v="R-D-1"/>
    <n v="5"/>
    <x v="491"/>
    <s v="rsharerer@flavors.me"/>
    <x v="0"/>
    <s v="Rob"/>
    <x v="2"/>
    <x v="0"/>
    <n v="8.9499999999999993"/>
    <n v="44.75"/>
    <x v="0"/>
    <x v="1"/>
  </r>
  <r>
    <s v="XMC-20620-809"/>
    <x v="423"/>
    <s v="83543-79246-ON"/>
    <s v="E-M-0.5"/>
    <n v="2"/>
    <x v="492"/>
    <s v="nnasebyes@umich.edu"/>
    <x v="0"/>
    <s v="Exc"/>
    <x v="0"/>
    <x v="1"/>
    <n v="8.25"/>
    <n v="8.25"/>
    <x v="1"/>
    <x v="0"/>
  </r>
  <r>
    <s v="ZSO-58292-191"/>
    <x v="109"/>
    <s v="66794-66795-VW"/>
    <s v="R-D-0.5"/>
    <n v="4"/>
    <x v="493"/>
    <s v=""/>
    <x v="0"/>
    <s v="Rob"/>
    <x v="2"/>
    <x v="1"/>
    <n v="5.3699999999999992"/>
    <n v="10.739999999999998"/>
    <x v="0"/>
    <x v="1"/>
  </r>
  <r>
    <s v="LWJ-06793-303"/>
    <x v="204"/>
    <s v="95424-67020-AP"/>
    <s v="R-M-2.5"/>
    <n v="2"/>
    <x v="494"/>
    <s v="koculleneu@ca.gov"/>
    <x v="1"/>
    <s v="Rob"/>
    <x v="0"/>
    <x v="2"/>
    <n v="22.884999999999998"/>
    <n v="114.42499999999998"/>
    <x v="0"/>
    <x v="0"/>
  </r>
  <r>
    <s v="FLM-82229-989"/>
    <x v="424"/>
    <s v="73017-69644-MS"/>
    <s v="L-L-0.2"/>
    <n v="2"/>
    <x v="495"/>
    <s v=""/>
    <x v="1"/>
    <s v="Lib"/>
    <x v="1"/>
    <x v="3"/>
    <n v="4.7549999999999999"/>
    <n v="1.9020000000000001"/>
    <x v="3"/>
    <x v="1"/>
  </r>
  <r>
    <s v="CPV-90280-133"/>
    <x v="13"/>
    <s v="66458-91190-YC"/>
    <s v="R-D-0.2"/>
    <n v="3"/>
    <x v="464"/>
    <s v="murione5@alexa.com"/>
    <x v="1"/>
    <s v="Rob"/>
    <x v="2"/>
    <x v="3"/>
    <n v="2.6849999999999996"/>
    <n v="1.6109999999999998"/>
    <x v="0"/>
    <x v="1"/>
  </r>
  <r>
    <s v="OGW-60685-912"/>
    <x v="224"/>
    <s v="67423-10113-LM"/>
    <s v="E-D-2.5"/>
    <n v="4"/>
    <x v="496"/>
    <s v="hbranganex@woothemes.com"/>
    <x v="0"/>
    <s v="Exc"/>
    <x v="2"/>
    <x v="2"/>
    <n v="27.945"/>
    <n v="279.45"/>
    <x v="1"/>
    <x v="0"/>
  </r>
  <r>
    <s v="DEC-11160-362"/>
    <x v="220"/>
    <s v="48582-05061-RY"/>
    <s v="R-D-0.2"/>
    <n v="4"/>
    <x v="497"/>
    <s v="agallyoney@engadget.com"/>
    <x v="0"/>
    <s v="Rob"/>
    <x v="2"/>
    <x v="3"/>
    <n v="2.6849999999999996"/>
    <n v="2.1479999999999997"/>
    <x v="0"/>
    <x v="0"/>
  </r>
  <r>
    <s v="WCT-07869-499"/>
    <x v="91"/>
    <s v="32031-49093-KE"/>
    <s v="R-D-0.5"/>
    <n v="5"/>
    <x v="498"/>
    <s v="bdomangeez@yahoo.co.jp"/>
    <x v="0"/>
    <s v="Rob"/>
    <x v="2"/>
    <x v="1"/>
    <n v="5.3699999999999992"/>
    <n v="13.424999999999997"/>
    <x v="0"/>
    <x v="1"/>
  </r>
  <r>
    <s v="FHD-89872-325"/>
    <x v="425"/>
    <s v="31715-98714-OO"/>
    <s v="L-L-1"/>
    <n v="4"/>
    <x v="499"/>
    <s v="koslerf0@gmpg.org"/>
    <x v="0"/>
    <s v="Lib"/>
    <x v="1"/>
    <x v="0"/>
    <n v="15.85"/>
    <n v="63.4"/>
    <x v="3"/>
    <x v="0"/>
  </r>
  <r>
    <s v="AZF-45991-584"/>
    <x v="426"/>
    <s v="73759-17258-KA"/>
    <s v="A-D-2.5"/>
    <n v="1"/>
    <x v="500"/>
    <s v=""/>
    <x v="1"/>
    <s v="Ara"/>
    <x v="2"/>
    <x v="2"/>
    <n v="22.884999999999998"/>
    <n v="57.212499999999991"/>
    <x v="2"/>
    <x v="0"/>
  </r>
  <r>
    <s v="MDG-14481-513"/>
    <x v="427"/>
    <s v="64897-79178-MH"/>
    <s v="A-M-2.5"/>
    <n v="4"/>
    <x v="501"/>
    <s v="zpellettf2@dailymotion.com"/>
    <x v="0"/>
    <s v="Ara"/>
    <x v="0"/>
    <x v="2"/>
    <n v="25.874999999999996"/>
    <n v="258.74999999999994"/>
    <x v="2"/>
    <x v="1"/>
  </r>
  <r>
    <s v="OFN-49424-848"/>
    <x v="428"/>
    <s v="73346-85564-JB"/>
    <s v="R-L-2.5"/>
    <n v="2"/>
    <x v="502"/>
    <s v="isprakesf3@spiegel.de"/>
    <x v="0"/>
    <s v="Rob"/>
    <x v="1"/>
    <x v="2"/>
    <n v="27.484999999999996"/>
    <n v="137.42499999999998"/>
    <x v="0"/>
    <x v="1"/>
  </r>
  <r>
    <s v="NFA-03411-746"/>
    <x v="383"/>
    <s v="07476-13102-NJ"/>
    <s v="A-L-0.5"/>
    <n v="2"/>
    <x v="503"/>
    <s v="hfromantf4@ucsd.edu"/>
    <x v="0"/>
    <s v="Ara"/>
    <x v="1"/>
    <x v="1"/>
    <n v="7.77"/>
    <n v="7.77"/>
    <x v="2"/>
    <x v="1"/>
  </r>
  <r>
    <s v="CYM-74988-450"/>
    <x v="156"/>
    <s v="87223-37422-SK"/>
    <s v="L-D-0.2"/>
    <n v="4"/>
    <x v="504"/>
    <s v="rflearf5@artisteer.com"/>
    <x v="2"/>
    <s v="Lib"/>
    <x v="2"/>
    <x v="3"/>
    <n v="3.8849999999999998"/>
    <n v="3.1080000000000001"/>
    <x v="3"/>
    <x v="1"/>
  </r>
  <r>
    <s v="WTV-24996-658"/>
    <x v="429"/>
    <s v="57837-15577-YK"/>
    <s v="E-D-2.5"/>
    <n v="3"/>
    <x v="505"/>
    <s v=""/>
    <x v="1"/>
    <s v="Exc"/>
    <x v="2"/>
    <x v="2"/>
    <n v="27.945"/>
    <n v="209.58749999999998"/>
    <x v="1"/>
    <x v="1"/>
  </r>
  <r>
    <s v="DSL-69915-544"/>
    <x v="103"/>
    <s v="10142-55267-YO"/>
    <s v="R-L-0.2"/>
    <n v="3"/>
    <x v="506"/>
    <s v="wlightollersf9@baidu.com"/>
    <x v="0"/>
    <s v="Rob"/>
    <x v="1"/>
    <x v="3"/>
    <n v="3.5849999999999995"/>
    <n v="2.1509999999999998"/>
    <x v="0"/>
    <x v="0"/>
  </r>
  <r>
    <s v="NBT-35757-542"/>
    <x v="361"/>
    <s v="73647-66148-VM"/>
    <s v="E-L-0.2"/>
    <n v="3"/>
    <x v="507"/>
    <s v="bmundenf8@elpais.com"/>
    <x v="0"/>
    <s v="Exc"/>
    <x v="1"/>
    <x v="3"/>
    <n v="4.4550000000000001"/>
    <n v="2.673"/>
    <x v="1"/>
    <x v="0"/>
  </r>
  <r>
    <s v="OYU-25085-528"/>
    <x v="120"/>
    <s v="10142-55267-YO"/>
    <s v="E-L-0.2"/>
    <n v="4"/>
    <x v="506"/>
    <s v="wlightollersf9@baidu.com"/>
    <x v="0"/>
    <s v="Exc"/>
    <x v="1"/>
    <x v="3"/>
    <n v="4.4550000000000001"/>
    <n v="3.5640000000000001"/>
    <x v="1"/>
    <x v="0"/>
  </r>
  <r>
    <s v="XCG-07109-195"/>
    <x v="430"/>
    <s v="92976-19453-DT"/>
    <s v="L-D-0.2"/>
    <n v="6"/>
    <x v="508"/>
    <s v="nbrakespearfa@rediff.com"/>
    <x v="0"/>
    <s v="Lib"/>
    <x v="2"/>
    <x v="3"/>
    <n v="3.8849999999999998"/>
    <n v="4.6619999999999999"/>
    <x v="3"/>
    <x v="0"/>
  </r>
  <r>
    <s v="YZA-25234-630"/>
    <x v="125"/>
    <s v="89757-51438-HX"/>
    <s v="E-D-0.2"/>
    <n v="2"/>
    <x v="509"/>
    <s v="mglawsopfb@reverbnation.com"/>
    <x v="0"/>
    <s v="Exc"/>
    <x v="2"/>
    <x v="3"/>
    <n v="3.645"/>
    <n v="1.4580000000000002"/>
    <x v="1"/>
    <x v="1"/>
  </r>
  <r>
    <s v="OKU-29966-417"/>
    <x v="431"/>
    <s v="76192-13390-HZ"/>
    <s v="E-L-0.2"/>
    <n v="4"/>
    <x v="510"/>
    <s v="galbertsfc@etsy.com"/>
    <x v="2"/>
    <s v="Exc"/>
    <x v="1"/>
    <x v="3"/>
    <n v="4.4550000000000001"/>
    <n v="3.5640000000000001"/>
    <x v="1"/>
    <x v="0"/>
  </r>
  <r>
    <s v="MEX-29350-659"/>
    <x v="40"/>
    <s v="02009-87294-SY"/>
    <s v="E-M-1"/>
    <n v="5"/>
    <x v="511"/>
    <s v="vpolglasefd@about.me"/>
    <x v="0"/>
    <s v="Exc"/>
    <x v="0"/>
    <x v="0"/>
    <n v="13.75"/>
    <n v="68.75"/>
    <x v="1"/>
    <x v="1"/>
  </r>
  <r>
    <s v="NOY-99738-977"/>
    <x v="432"/>
    <s v="82872-34456-LJ"/>
    <s v="R-L-2.5"/>
    <n v="2"/>
    <x v="512"/>
    <s v=""/>
    <x v="2"/>
    <s v="Rob"/>
    <x v="1"/>
    <x v="2"/>
    <n v="27.484999999999996"/>
    <n v="137.42499999999998"/>
    <x v="0"/>
    <x v="0"/>
  </r>
  <r>
    <s v="TCR-01064-030"/>
    <x v="254"/>
    <s v="13181-04387-LI"/>
    <s v="E-M-1"/>
    <n v="6"/>
    <x v="513"/>
    <s v="sbuschff@so-net.ne.jp"/>
    <x v="1"/>
    <s v="Exc"/>
    <x v="0"/>
    <x v="0"/>
    <n v="13.75"/>
    <n v="82.5"/>
    <x v="1"/>
    <x v="1"/>
  </r>
  <r>
    <s v="YUL-42750-776"/>
    <x v="219"/>
    <s v="24845-36117-TI"/>
    <s v="L-M-0.2"/>
    <n v="2"/>
    <x v="514"/>
    <s v="craisbeckfg@webnode.com"/>
    <x v="0"/>
    <s v="Lib"/>
    <x v="0"/>
    <x v="3"/>
    <n v="4.3650000000000002"/>
    <n v="1.7460000000000002"/>
    <x v="3"/>
    <x v="0"/>
  </r>
  <r>
    <s v="XQJ-86887-506"/>
    <x v="433"/>
    <s v="66458-91190-YC"/>
    <s v="E-L-1"/>
    <n v="4"/>
    <x v="464"/>
    <s v="murione5@alexa.com"/>
    <x v="1"/>
    <s v="Exc"/>
    <x v="1"/>
    <x v="0"/>
    <n v="14.85"/>
    <n v="59.4"/>
    <x v="1"/>
    <x v="1"/>
  </r>
  <r>
    <s v="CUN-90044-279"/>
    <x v="434"/>
    <s v="86646-65810-TD"/>
    <s v="L-D-0.2"/>
    <n v="4"/>
    <x v="515"/>
    <s v=""/>
    <x v="0"/>
    <s v="Lib"/>
    <x v="2"/>
    <x v="3"/>
    <n v="3.8849999999999998"/>
    <n v="3.1080000000000001"/>
    <x v="3"/>
    <x v="0"/>
  </r>
  <r>
    <s v="ICC-73030-502"/>
    <x v="435"/>
    <s v="59480-02795-IU"/>
    <s v="A-L-1"/>
    <n v="3"/>
    <x v="516"/>
    <s v="raynoldfj@ustream.tv"/>
    <x v="0"/>
    <s v="Ara"/>
    <x v="1"/>
    <x v="0"/>
    <n v="12.95"/>
    <n v="38.849999999999994"/>
    <x v="2"/>
    <x v="0"/>
  </r>
  <r>
    <s v="ADP-04506-084"/>
    <x v="436"/>
    <s v="61809-87758-LJ"/>
    <s v="E-M-2.5"/>
    <n v="6"/>
    <x v="517"/>
    <s v=""/>
    <x v="0"/>
    <s v="Exc"/>
    <x v="0"/>
    <x v="2"/>
    <n v="31.624999999999996"/>
    <n v="474.37499999999989"/>
    <x v="1"/>
    <x v="0"/>
  </r>
  <r>
    <s v="PNU-22150-408"/>
    <x v="437"/>
    <s v="77408-43873-RS"/>
    <s v="A-D-0.2"/>
    <n v="6"/>
    <x v="518"/>
    <s v=""/>
    <x v="1"/>
    <s v="Ara"/>
    <x v="2"/>
    <x v="3"/>
    <n v="2.9849999999999999"/>
    <n v="3.5819999999999999"/>
    <x v="2"/>
    <x v="0"/>
  </r>
  <r>
    <s v="VSQ-07182-513"/>
    <x v="438"/>
    <s v="18366-65239-WF"/>
    <s v="L-L-0.2"/>
    <n v="6"/>
    <x v="519"/>
    <s v="bgrecefm@naver.com"/>
    <x v="2"/>
    <s v="Lib"/>
    <x v="1"/>
    <x v="3"/>
    <n v="4.7549999999999999"/>
    <n v="5.7060000000000004"/>
    <x v="3"/>
    <x v="1"/>
  </r>
  <r>
    <s v="SPF-31673-217"/>
    <x v="439"/>
    <s v="19485-98072-PS"/>
    <s v="E-M-1"/>
    <n v="6"/>
    <x v="520"/>
    <s v="dflintiffg1@e-recht24.de"/>
    <x v="2"/>
    <s v="Exc"/>
    <x v="0"/>
    <x v="0"/>
    <n v="13.75"/>
    <n v="82.5"/>
    <x v="1"/>
    <x v="1"/>
  </r>
  <r>
    <s v="NEX-63825-598"/>
    <x v="175"/>
    <s v="72072-33025-SD"/>
    <s v="R-L-0.5"/>
    <n v="2"/>
    <x v="521"/>
    <s v="athysfo@cdc.gov"/>
    <x v="0"/>
    <s v="Rob"/>
    <x v="1"/>
    <x v="1"/>
    <n v="7.169999999999999"/>
    <n v="7.169999999999999"/>
    <x v="0"/>
    <x v="1"/>
  </r>
  <r>
    <s v="XPG-66112-335"/>
    <x v="440"/>
    <s v="58118-22461-GC"/>
    <s v="R-D-2.5"/>
    <n v="4"/>
    <x v="522"/>
    <s v="jchuggfp@about.me"/>
    <x v="0"/>
    <s v="Rob"/>
    <x v="2"/>
    <x v="2"/>
    <n v="20.584999999999997"/>
    <n v="205.84999999999997"/>
    <x v="0"/>
    <x v="1"/>
  </r>
  <r>
    <s v="NSQ-72210-345"/>
    <x v="441"/>
    <s v="90940-63327-DJ"/>
    <s v="A-M-0.2"/>
    <n v="6"/>
    <x v="523"/>
    <s v="akelstonfq@sakura.ne.jp"/>
    <x v="0"/>
    <s v="Ara"/>
    <x v="0"/>
    <x v="3"/>
    <n v="3.375"/>
    <n v="4.0500000000000007"/>
    <x v="2"/>
    <x v="0"/>
  </r>
  <r>
    <s v="XRR-28376-277"/>
    <x v="442"/>
    <s v="64481-42546-II"/>
    <s v="R-L-2.5"/>
    <n v="6"/>
    <x v="524"/>
    <s v=""/>
    <x v="1"/>
    <s v="Rob"/>
    <x v="1"/>
    <x v="2"/>
    <n v="27.484999999999996"/>
    <n v="412.27499999999998"/>
    <x v="0"/>
    <x v="1"/>
  </r>
  <r>
    <s v="WHQ-25197-475"/>
    <x v="443"/>
    <s v="27536-28463-NJ"/>
    <s v="L-L-0.2"/>
    <n v="4"/>
    <x v="525"/>
    <s v="cmottramfs@harvard.edu"/>
    <x v="0"/>
    <s v="Lib"/>
    <x v="1"/>
    <x v="3"/>
    <n v="4.7549999999999999"/>
    <n v="3.8040000000000003"/>
    <x v="3"/>
    <x v="0"/>
  </r>
  <r>
    <s v="HMB-30634-745"/>
    <x v="216"/>
    <s v="19485-98072-PS"/>
    <s v="A-D-2.5"/>
    <n v="6"/>
    <x v="520"/>
    <s v="dflintiffg1@e-recht24.de"/>
    <x v="2"/>
    <s v="Ara"/>
    <x v="2"/>
    <x v="2"/>
    <n v="22.884999999999998"/>
    <n v="343.27499999999998"/>
    <x v="2"/>
    <x v="1"/>
  </r>
  <r>
    <s v="XTL-68000-371"/>
    <x v="444"/>
    <s v="70140-82812-KD"/>
    <s v="A-M-0.5"/>
    <n v="4"/>
    <x v="526"/>
    <s v="dsangwinfu@weebly.com"/>
    <x v="0"/>
    <s v="Ara"/>
    <x v="0"/>
    <x v="1"/>
    <n v="6.75"/>
    <n v="13.5"/>
    <x v="2"/>
    <x v="1"/>
  </r>
  <r>
    <s v="YES-51109-625"/>
    <x v="37"/>
    <s v="91895-55605-LS"/>
    <s v="E-L-0.5"/>
    <n v="4"/>
    <x v="527"/>
    <s v="eaizikowitzfv@virginia.edu"/>
    <x v="2"/>
    <s v="Exc"/>
    <x v="1"/>
    <x v="1"/>
    <n v="8.91"/>
    <n v="17.82"/>
    <x v="1"/>
    <x v="1"/>
  </r>
  <r>
    <s v="EAY-89850-211"/>
    <x v="445"/>
    <s v="43155-71724-XP"/>
    <s v="A-D-0.2"/>
    <n v="2"/>
    <x v="528"/>
    <s v=""/>
    <x v="0"/>
    <s v="Ara"/>
    <x v="2"/>
    <x v="3"/>
    <n v="2.9849999999999999"/>
    <n v="1.194"/>
    <x v="2"/>
    <x v="0"/>
  </r>
  <r>
    <s v="IOQ-84840-827"/>
    <x v="446"/>
    <s v="32038-81174-JF"/>
    <s v="A-M-1"/>
    <n v="6"/>
    <x v="529"/>
    <s v="cvenourfx@ask.com"/>
    <x v="0"/>
    <s v="Ara"/>
    <x v="0"/>
    <x v="0"/>
    <n v="11.25"/>
    <n v="67.5"/>
    <x v="2"/>
    <x v="1"/>
  </r>
  <r>
    <s v="FBD-56220-430"/>
    <x v="245"/>
    <s v="59205-20324-NB"/>
    <s v="R-L-0.2"/>
    <n v="6"/>
    <x v="530"/>
    <s v="mharbyfy@163.com"/>
    <x v="0"/>
    <s v="Rob"/>
    <x v="1"/>
    <x v="3"/>
    <n v="3.5849999999999995"/>
    <n v="4.3019999999999996"/>
    <x v="0"/>
    <x v="0"/>
  </r>
  <r>
    <s v="COV-52659-202"/>
    <x v="447"/>
    <s v="99899-54612-NX"/>
    <s v="L-M-2.5"/>
    <n v="2"/>
    <x v="531"/>
    <s v="rthickpennyfz@cafepress.com"/>
    <x v="0"/>
    <s v="Lib"/>
    <x v="0"/>
    <x v="2"/>
    <n v="33.464999999999996"/>
    <n v="167.32499999999999"/>
    <x v="3"/>
    <x v="1"/>
  </r>
  <r>
    <s v="YUO-76652-814"/>
    <x v="448"/>
    <s v="26248-84194-FI"/>
    <s v="A-D-0.2"/>
    <n v="6"/>
    <x v="532"/>
    <s v="pormerodg0@redcross.org"/>
    <x v="0"/>
    <s v="Ara"/>
    <x v="2"/>
    <x v="3"/>
    <n v="2.9849999999999999"/>
    <n v="3.5819999999999999"/>
    <x v="2"/>
    <x v="1"/>
  </r>
  <r>
    <s v="PBT-36926-102"/>
    <x v="344"/>
    <s v="19485-98072-PS"/>
    <s v="L-M-1"/>
    <n v="4"/>
    <x v="520"/>
    <s v="dflintiffg1@e-recht24.de"/>
    <x v="2"/>
    <s v="Lib"/>
    <x v="0"/>
    <x v="0"/>
    <n v="14.55"/>
    <n v="58.2"/>
    <x v="3"/>
    <x v="1"/>
  </r>
  <r>
    <s v="BLV-60087-454"/>
    <x v="152"/>
    <s v="84493-71314-WX"/>
    <s v="E-L-0.2"/>
    <n v="3"/>
    <x v="533"/>
    <s v="tzanettig2@gravatar.com"/>
    <x v="1"/>
    <s v="Exc"/>
    <x v="1"/>
    <x v="3"/>
    <n v="4.4550000000000001"/>
    <n v="2.673"/>
    <x v="1"/>
    <x v="1"/>
  </r>
  <r>
    <s v="BLV-60087-454"/>
    <x v="152"/>
    <s v="84493-71314-WX"/>
    <s v="A-M-0.5"/>
    <n v="5"/>
    <x v="533"/>
    <s v="tzanettig2@gravatar.com"/>
    <x v="1"/>
    <s v="Ara"/>
    <x v="0"/>
    <x v="1"/>
    <n v="6.75"/>
    <n v="16.875"/>
    <x v="2"/>
    <x v="1"/>
  </r>
  <r>
    <s v="QYC-63914-195"/>
    <x v="449"/>
    <s v="39789-43945-IV"/>
    <s v="E-L-1"/>
    <n v="3"/>
    <x v="534"/>
    <s v="rkirtleyg4@hatena.ne.jp"/>
    <x v="0"/>
    <s v="Exc"/>
    <x v="1"/>
    <x v="0"/>
    <n v="14.85"/>
    <n v="44.55"/>
    <x v="1"/>
    <x v="0"/>
  </r>
  <r>
    <s v="OIB-77163-890"/>
    <x v="450"/>
    <s v="38972-89678-ZM"/>
    <s v="E-L-0.5"/>
    <n v="5"/>
    <x v="535"/>
    <s v="cclemencetg5@weather.com"/>
    <x v="2"/>
    <s v="Exc"/>
    <x v="1"/>
    <x v="1"/>
    <n v="8.91"/>
    <n v="22.274999999999999"/>
    <x v="1"/>
    <x v="0"/>
  </r>
  <r>
    <s v="SGS-87525-238"/>
    <x v="451"/>
    <s v="91465-84526-IJ"/>
    <s v="E-D-1"/>
    <n v="5"/>
    <x v="536"/>
    <s v="rdonetg6@oakley.com"/>
    <x v="0"/>
    <s v="Exc"/>
    <x v="2"/>
    <x v="0"/>
    <n v="12.15"/>
    <n v="60.75"/>
    <x v="1"/>
    <x v="1"/>
  </r>
  <r>
    <s v="GQR-12490-152"/>
    <x v="83"/>
    <s v="22832-98538-RB"/>
    <s v="R-L-0.2"/>
    <n v="1"/>
    <x v="537"/>
    <s v="sgaweng7@creativecommons.org"/>
    <x v="0"/>
    <s v="Rob"/>
    <x v="1"/>
    <x v="3"/>
    <n v="3.5849999999999995"/>
    <n v="0.71699999999999997"/>
    <x v="0"/>
    <x v="0"/>
  </r>
  <r>
    <s v="UOJ-28238-299"/>
    <x v="452"/>
    <s v="30844-91890-ZA"/>
    <s v="R-L-0.2"/>
    <n v="6"/>
    <x v="538"/>
    <s v="rreadieg8@guardian.co.uk"/>
    <x v="0"/>
    <s v="Rob"/>
    <x v="1"/>
    <x v="3"/>
    <n v="3.5849999999999995"/>
    <n v="4.3019999999999996"/>
    <x v="0"/>
    <x v="1"/>
  </r>
  <r>
    <s v="ETD-58130-674"/>
    <x v="453"/>
    <s v="05325-97750-WP"/>
    <s v="E-M-0.5"/>
    <n v="2"/>
    <x v="539"/>
    <s v="cverissimogh@theglobeandmail.com"/>
    <x v="2"/>
    <s v="Exc"/>
    <x v="0"/>
    <x v="1"/>
    <n v="8.25"/>
    <n v="8.25"/>
    <x v="1"/>
    <x v="0"/>
  </r>
  <r>
    <s v="UPF-60123-025"/>
    <x v="454"/>
    <s v="88992-49081-AT"/>
    <s v="R-L-2.5"/>
    <n v="3"/>
    <x v="540"/>
    <s v=""/>
    <x v="0"/>
    <s v="Rob"/>
    <x v="1"/>
    <x v="2"/>
    <n v="27.484999999999996"/>
    <n v="206.13749999999999"/>
    <x v="0"/>
    <x v="1"/>
  </r>
  <r>
    <s v="NQS-01613-687"/>
    <x v="455"/>
    <s v="10204-31464-SA"/>
    <s v="L-D-0.5"/>
    <n v="1"/>
    <x v="541"/>
    <s v="bogb@elpais.com"/>
    <x v="0"/>
    <s v="Lib"/>
    <x v="2"/>
    <x v="1"/>
    <n v="7.77"/>
    <n v="3.8849999999999998"/>
    <x v="3"/>
    <x v="0"/>
  </r>
  <r>
    <s v="MGH-36050-573"/>
    <x v="456"/>
    <s v="75156-80911-YT"/>
    <s v="R-M-0.5"/>
    <n v="2"/>
    <x v="542"/>
    <s v="vstansburygc@unblog.fr"/>
    <x v="0"/>
    <s v="Rob"/>
    <x v="0"/>
    <x v="1"/>
    <n v="5.97"/>
    <n v="5.97"/>
    <x v="0"/>
    <x v="0"/>
  </r>
  <r>
    <s v="UVF-59322-459"/>
    <x v="373"/>
    <s v="53971-49906-PZ"/>
    <s v="E-L-2.5"/>
    <n v="6"/>
    <x v="543"/>
    <s v="dheinonengd@printfriendly.com"/>
    <x v="0"/>
    <s v="Exc"/>
    <x v="1"/>
    <x v="2"/>
    <n v="34.154999999999994"/>
    <n v="512.32499999999993"/>
    <x v="1"/>
    <x v="1"/>
  </r>
  <r>
    <s v="VET-41158-896"/>
    <x v="457"/>
    <s v="10728-17633-ST"/>
    <s v="E-M-2.5"/>
    <n v="2"/>
    <x v="544"/>
    <s v="jshentonge@google.com.hk"/>
    <x v="0"/>
    <s v="Exc"/>
    <x v="0"/>
    <x v="2"/>
    <n v="31.624999999999996"/>
    <n v="158.12499999999997"/>
    <x v="1"/>
    <x v="0"/>
  </r>
  <r>
    <s v="XYL-52196-459"/>
    <x v="458"/>
    <s v="13549-65017-VE"/>
    <s v="R-D-0.2"/>
    <n v="3"/>
    <x v="545"/>
    <s v="jwilkissongf@nba.com"/>
    <x v="0"/>
    <s v="Rob"/>
    <x v="2"/>
    <x v="3"/>
    <n v="2.6849999999999996"/>
    <n v="1.6109999999999998"/>
    <x v="0"/>
    <x v="0"/>
  </r>
  <r>
    <s v="BPZ-51283-916"/>
    <x v="264"/>
    <s v="87688-42420-TO"/>
    <s v="A-M-2.5"/>
    <n v="2"/>
    <x v="546"/>
    <s v=""/>
    <x v="0"/>
    <s v="Ara"/>
    <x v="0"/>
    <x v="2"/>
    <n v="25.874999999999996"/>
    <n v="129.37499999999997"/>
    <x v="2"/>
    <x v="1"/>
  </r>
  <r>
    <s v="VQW-91903-926"/>
    <x v="459"/>
    <s v="05325-97750-WP"/>
    <s v="E-D-2.5"/>
    <n v="1"/>
    <x v="539"/>
    <s v="cverissimogh@theglobeandmail.com"/>
    <x v="2"/>
    <s v="Exc"/>
    <x v="2"/>
    <x v="2"/>
    <n v="27.945"/>
    <n v="69.862499999999997"/>
    <x v="1"/>
    <x v="0"/>
  </r>
  <r>
    <s v="OLF-77983-457"/>
    <x v="460"/>
    <s v="51901-35210-UI"/>
    <s v="A-L-2.5"/>
    <n v="2"/>
    <x v="547"/>
    <s v="gstarcksgi@abc.net.au"/>
    <x v="0"/>
    <s v="Ara"/>
    <x v="1"/>
    <x v="2"/>
    <n v="29.784999999999997"/>
    <n v="148.92499999999998"/>
    <x v="2"/>
    <x v="1"/>
  </r>
  <r>
    <s v="MVI-04946-827"/>
    <x v="461"/>
    <s v="62483-50867-OM"/>
    <s v="E-L-1"/>
    <n v="1"/>
    <x v="548"/>
    <s v=""/>
    <x v="2"/>
    <s v="Exc"/>
    <x v="1"/>
    <x v="0"/>
    <n v="14.85"/>
    <n v="14.85"/>
    <x v="1"/>
    <x v="1"/>
  </r>
  <r>
    <s v="UOG-94188-104"/>
    <x v="219"/>
    <s v="92753-50029-SD"/>
    <s v="A-M-0.5"/>
    <n v="5"/>
    <x v="549"/>
    <s v="kscholardgk@sbwire.com"/>
    <x v="0"/>
    <s v="Ara"/>
    <x v="0"/>
    <x v="1"/>
    <n v="6.75"/>
    <n v="16.875"/>
    <x v="2"/>
    <x v="1"/>
  </r>
  <r>
    <s v="DSN-15872-519"/>
    <x v="462"/>
    <s v="53809-98498-SN"/>
    <s v="L-L-2.5"/>
    <n v="4"/>
    <x v="550"/>
    <s v="bkindleygl@wikimedia.org"/>
    <x v="0"/>
    <s v="Lib"/>
    <x v="1"/>
    <x v="2"/>
    <n v="36.454999999999998"/>
    <n v="364.54999999999995"/>
    <x v="3"/>
    <x v="0"/>
  </r>
  <r>
    <s v="OUQ-73954-002"/>
    <x v="463"/>
    <s v="66308-13503-KD"/>
    <s v="R-M-0.2"/>
    <n v="4"/>
    <x v="551"/>
    <s v="khammettgm@dmoz.org"/>
    <x v="0"/>
    <s v="Rob"/>
    <x v="0"/>
    <x v="3"/>
    <n v="2.9849999999999999"/>
    <n v="2.3879999999999999"/>
    <x v="0"/>
    <x v="0"/>
  </r>
  <r>
    <s v="LGL-16843-667"/>
    <x v="464"/>
    <s v="82458-87830-JE"/>
    <s v="A-D-0.2"/>
    <n v="4"/>
    <x v="552"/>
    <s v="ahulburtgn@fda.gov"/>
    <x v="0"/>
    <s v="Ara"/>
    <x v="2"/>
    <x v="3"/>
    <n v="2.9849999999999999"/>
    <n v="2.3879999999999999"/>
    <x v="2"/>
    <x v="0"/>
  </r>
  <r>
    <s v="TCC-89722-031"/>
    <x v="465"/>
    <s v="41611-34336-WT"/>
    <s v="L-D-0.5"/>
    <n v="1"/>
    <x v="553"/>
    <s v="plauritzengo@photobucket.com"/>
    <x v="0"/>
    <s v="Lib"/>
    <x v="2"/>
    <x v="1"/>
    <n v="7.77"/>
    <n v="3.8849999999999998"/>
    <x v="3"/>
    <x v="1"/>
  </r>
  <r>
    <s v="TRA-79507-007"/>
    <x v="466"/>
    <s v="70089-27418-UJ"/>
    <s v="R-L-2.5"/>
    <n v="4"/>
    <x v="554"/>
    <s v="aburgwingp@redcross.org"/>
    <x v="0"/>
    <s v="Rob"/>
    <x v="1"/>
    <x v="2"/>
    <n v="27.484999999999996"/>
    <n v="274.84999999999997"/>
    <x v="0"/>
    <x v="0"/>
  </r>
  <r>
    <s v="MZJ-77284-941"/>
    <x v="467"/>
    <s v="99978-56910-BN"/>
    <s v="E-L-0.2"/>
    <n v="5"/>
    <x v="555"/>
    <s v="erolingq@google.fr"/>
    <x v="0"/>
    <s v="Exc"/>
    <x v="1"/>
    <x v="3"/>
    <n v="4.4550000000000001"/>
    <n v="4.4550000000000001"/>
    <x v="1"/>
    <x v="0"/>
  </r>
  <r>
    <s v="AXN-57779-891"/>
    <x v="468"/>
    <s v="09668-23340-IC"/>
    <s v="R-M-0.2"/>
    <n v="3"/>
    <x v="556"/>
    <s v="dfowlegr@epa.gov"/>
    <x v="0"/>
    <s v="Rob"/>
    <x v="0"/>
    <x v="3"/>
    <n v="2.9849999999999999"/>
    <n v="1.7909999999999999"/>
    <x v="0"/>
    <x v="1"/>
  </r>
  <r>
    <s v="PJB-15659-994"/>
    <x v="469"/>
    <s v="39457-62611-YK"/>
    <s v="L-D-2.5"/>
    <n v="4"/>
    <x v="557"/>
    <s v=""/>
    <x v="1"/>
    <s v="Lib"/>
    <x v="2"/>
    <x v="2"/>
    <n v="29.784999999999997"/>
    <n v="297.84999999999997"/>
    <x v="3"/>
    <x v="1"/>
  </r>
  <r>
    <s v="LTS-03470-353"/>
    <x v="470"/>
    <s v="90985-89807-RW"/>
    <s v="A-L-2.5"/>
    <n v="5"/>
    <x v="558"/>
    <s v="wpowleslandgt@soundcloud.com"/>
    <x v="0"/>
    <s v="Ara"/>
    <x v="1"/>
    <x v="2"/>
    <n v="29.784999999999997"/>
    <n v="372.31249999999994"/>
    <x v="2"/>
    <x v="0"/>
  </r>
  <r>
    <s v="UMM-28497-689"/>
    <x v="471"/>
    <s v="05325-97750-WP"/>
    <s v="L-L-2.5"/>
    <n v="3"/>
    <x v="539"/>
    <s v="cverissimogh@theglobeandmail.com"/>
    <x v="2"/>
    <s v="Lib"/>
    <x v="1"/>
    <x v="2"/>
    <n v="36.454999999999998"/>
    <n v="273.41249999999997"/>
    <x v="3"/>
    <x v="1"/>
  </r>
  <r>
    <s v="MJZ-93232-402"/>
    <x v="472"/>
    <s v="17816-67941-ZS"/>
    <s v="E-D-0.2"/>
    <n v="1"/>
    <x v="559"/>
    <s v="lellinghamgv@sciencedaily.com"/>
    <x v="0"/>
    <s v="Exc"/>
    <x v="2"/>
    <x v="3"/>
    <n v="3.645"/>
    <n v="0.72900000000000009"/>
    <x v="1"/>
    <x v="0"/>
  </r>
  <r>
    <s v="UHW-74617-126"/>
    <x v="173"/>
    <s v="90816-65619-LM"/>
    <s v="E-D-2.5"/>
    <n v="2"/>
    <x v="560"/>
    <s v=""/>
    <x v="0"/>
    <s v="Exc"/>
    <x v="2"/>
    <x v="2"/>
    <n v="27.945"/>
    <n v="139.72499999999999"/>
    <x v="1"/>
    <x v="1"/>
  </r>
  <r>
    <s v="RIK-61730-794"/>
    <x v="473"/>
    <s v="69761-61146-KD"/>
    <s v="L-M-0.2"/>
    <n v="6"/>
    <x v="561"/>
    <s v="afendtgx@forbes.com"/>
    <x v="0"/>
    <s v="Lib"/>
    <x v="0"/>
    <x v="3"/>
    <n v="4.3650000000000002"/>
    <n v="5.2380000000000004"/>
    <x v="3"/>
    <x v="0"/>
  </r>
  <r>
    <s v="IDJ-55379-750"/>
    <x v="474"/>
    <s v="24040-20817-QB"/>
    <s v="R-M-1"/>
    <n v="4"/>
    <x v="562"/>
    <s v="acleyburngy@lycos.com"/>
    <x v="0"/>
    <s v="Rob"/>
    <x v="0"/>
    <x v="0"/>
    <n v="9.9499999999999993"/>
    <n v="39.799999999999997"/>
    <x v="0"/>
    <x v="1"/>
  </r>
  <r>
    <s v="OHX-11953-965"/>
    <x v="475"/>
    <s v="19524-21432-XP"/>
    <s v="E-L-2.5"/>
    <n v="2"/>
    <x v="563"/>
    <s v="tcastiglionegz@xing.com"/>
    <x v="0"/>
    <s v="Exc"/>
    <x v="1"/>
    <x v="2"/>
    <n v="34.154999999999994"/>
    <n v="170.77499999999998"/>
    <x v="1"/>
    <x v="1"/>
  </r>
  <r>
    <s v="TVV-42245-088"/>
    <x v="476"/>
    <s v="14398-43114-RV"/>
    <s v="A-M-0.2"/>
    <n v="4"/>
    <x v="564"/>
    <s v=""/>
    <x v="1"/>
    <s v="Ara"/>
    <x v="0"/>
    <x v="3"/>
    <n v="3.375"/>
    <n v="2.7"/>
    <x v="2"/>
    <x v="1"/>
  </r>
  <r>
    <s v="DYP-74337-787"/>
    <x v="431"/>
    <s v="41486-52502-QQ"/>
    <s v="R-M-0.5"/>
    <n v="1"/>
    <x v="565"/>
    <s v=""/>
    <x v="0"/>
    <s v="Rob"/>
    <x v="0"/>
    <x v="1"/>
    <n v="5.97"/>
    <n v="2.9849999999999999"/>
    <x v="0"/>
    <x v="1"/>
  </r>
  <r>
    <s v="OKA-93124-100"/>
    <x v="477"/>
    <s v="05325-97750-WP"/>
    <s v="R-M-0.5"/>
    <n v="5"/>
    <x v="539"/>
    <s v="cverissimogh@theglobeandmail.com"/>
    <x v="2"/>
    <s v="Rob"/>
    <x v="0"/>
    <x v="1"/>
    <n v="5.97"/>
    <n v="14.924999999999999"/>
    <x v="0"/>
    <x v="1"/>
  </r>
  <r>
    <s v="IXW-20780-268"/>
    <x v="478"/>
    <s v="20236-64364-QL"/>
    <s v="L-L-2.5"/>
    <n v="2"/>
    <x v="566"/>
    <s v="scouronneh3@mozilla.org"/>
    <x v="0"/>
    <s v="Lib"/>
    <x v="1"/>
    <x v="2"/>
    <n v="36.454999999999998"/>
    <n v="182.27499999999998"/>
    <x v="3"/>
    <x v="0"/>
  </r>
  <r>
    <s v="NGG-24006-937"/>
    <x v="45"/>
    <s v="29102-40100-TZ"/>
    <s v="E-M-2.5"/>
    <n v="4"/>
    <x v="567"/>
    <s v="lflippellih4@github.io"/>
    <x v="2"/>
    <s v="Exc"/>
    <x v="0"/>
    <x v="2"/>
    <n v="31.624999999999996"/>
    <n v="316.24999999999994"/>
    <x v="1"/>
    <x v="1"/>
  </r>
  <r>
    <s v="JZC-31180-557"/>
    <x v="444"/>
    <s v="09171-42203-EB"/>
    <s v="L-M-2.5"/>
    <n v="1"/>
    <x v="568"/>
    <s v="relizabethh5@live.com"/>
    <x v="0"/>
    <s v="Lib"/>
    <x v="0"/>
    <x v="2"/>
    <n v="33.464999999999996"/>
    <n v="83.662499999999994"/>
    <x v="3"/>
    <x v="1"/>
  </r>
  <r>
    <s v="ZMU-63715-204"/>
    <x v="479"/>
    <s v="29060-75856-UI"/>
    <s v="E-D-1"/>
    <n v="6"/>
    <x v="569"/>
    <s v="irenhardh6@i2i.jp"/>
    <x v="0"/>
    <s v="Exc"/>
    <x v="2"/>
    <x v="0"/>
    <n v="12.15"/>
    <n v="72.900000000000006"/>
    <x v="1"/>
    <x v="0"/>
  </r>
  <r>
    <s v="GND-08192-056"/>
    <x v="480"/>
    <s v="17088-16989-PL"/>
    <s v="L-D-0.5"/>
    <n v="2"/>
    <x v="570"/>
    <s v="wrocheh7@xinhuanet.com"/>
    <x v="0"/>
    <s v="Lib"/>
    <x v="2"/>
    <x v="1"/>
    <n v="7.77"/>
    <n v="7.77"/>
    <x v="3"/>
    <x v="0"/>
  </r>
  <r>
    <s v="RYY-38961-093"/>
    <x v="481"/>
    <s v="14756-18321-CL"/>
    <s v="A-M-0.2"/>
    <n v="6"/>
    <x v="571"/>
    <s v="lalawayhh@weather.com"/>
    <x v="0"/>
    <s v="Ara"/>
    <x v="0"/>
    <x v="3"/>
    <n v="3.375"/>
    <n v="4.0500000000000007"/>
    <x v="2"/>
    <x v="1"/>
  </r>
  <r>
    <s v="CVA-64996-969"/>
    <x v="478"/>
    <s v="13324-78688-MI"/>
    <s v="A-L-1"/>
    <n v="6"/>
    <x v="572"/>
    <s v="codgaardh9@nsw.gov.au"/>
    <x v="0"/>
    <s v="Ara"/>
    <x v="1"/>
    <x v="0"/>
    <n v="12.95"/>
    <n v="77.699999999999989"/>
    <x v="2"/>
    <x v="1"/>
  </r>
  <r>
    <s v="XTH-67276-442"/>
    <x v="482"/>
    <s v="73799-04749-BM"/>
    <s v="L-M-2.5"/>
    <n v="4"/>
    <x v="573"/>
    <s v="bbyrdha@4shared.com"/>
    <x v="0"/>
    <s v="Lib"/>
    <x v="0"/>
    <x v="2"/>
    <n v="33.464999999999996"/>
    <n v="334.65"/>
    <x v="3"/>
    <x v="1"/>
  </r>
  <r>
    <s v="PVU-02950-470"/>
    <x v="353"/>
    <s v="01927-46702-YT"/>
    <s v="E-D-1"/>
    <n v="1"/>
    <x v="574"/>
    <s v=""/>
    <x v="2"/>
    <s v="Exc"/>
    <x v="2"/>
    <x v="0"/>
    <n v="12.15"/>
    <n v="12.15"/>
    <x v="1"/>
    <x v="1"/>
  </r>
  <r>
    <s v="XSN-26809-910"/>
    <x v="199"/>
    <s v="80467-17137-TO"/>
    <s v="E-M-2.5"/>
    <n v="2"/>
    <x v="575"/>
    <s v="dchardinhc@nhs.uk"/>
    <x v="1"/>
    <s v="Exc"/>
    <x v="0"/>
    <x v="2"/>
    <n v="31.624999999999996"/>
    <n v="158.12499999999997"/>
    <x v="1"/>
    <x v="0"/>
  </r>
  <r>
    <s v="UDN-88321-005"/>
    <x v="372"/>
    <s v="14640-87215-BK"/>
    <s v="R-L-0.5"/>
    <n v="5"/>
    <x v="576"/>
    <s v="hradbonehd@newsvine.com"/>
    <x v="0"/>
    <s v="Rob"/>
    <x v="1"/>
    <x v="1"/>
    <n v="7.169999999999999"/>
    <n v="17.924999999999997"/>
    <x v="0"/>
    <x v="1"/>
  </r>
  <r>
    <s v="EXP-21628-670"/>
    <x v="267"/>
    <s v="94447-35885-HK"/>
    <s v="A-M-2.5"/>
    <n v="3"/>
    <x v="577"/>
    <s v="wbernthhe@miitbeian.gov.cn"/>
    <x v="0"/>
    <s v="Ara"/>
    <x v="0"/>
    <x v="2"/>
    <n v="25.874999999999996"/>
    <n v="194.06249999999994"/>
    <x v="2"/>
    <x v="1"/>
  </r>
  <r>
    <s v="VGM-24161-361"/>
    <x v="480"/>
    <s v="71034-49694-CS"/>
    <s v="E-M-2.5"/>
    <n v="2"/>
    <x v="578"/>
    <s v="bacarsonhf@cnn.com"/>
    <x v="0"/>
    <s v="Exc"/>
    <x v="0"/>
    <x v="2"/>
    <n v="31.624999999999996"/>
    <n v="158.12499999999997"/>
    <x v="1"/>
    <x v="0"/>
  </r>
  <r>
    <s v="PKN-19556-918"/>
    <x v="483"/>
    <s v="00445-42781-KX"/>
    <s v="E-L-0.2"/>
    <n v="6"/>
    <x v="579"/>
    <s v="fbrighamhg@blog.com"/>
    <x v="1"/>
    <s v="Exc"/>
    <x v="1"/>
    <x v="3"/>
    <n v="4.4550000000000001"/>
    <n v="5.3460000000000001"/>
    <x v="1"/>
    <x v="0"/>
  </r>
  <r>
    <s v="PKN-19556-918"/>
    <x v="483"/>
    <s v="00445-42781-KX"/>
    <s v="L-D-0.5"/>
    <n v="4"/>
    <x v="579"/>
    <s v="fbrighamhg@blog.com"/>
    <x v="1"/>
    <s v="Lib"/>
    <x v="2"/>
    <x v="1"/>
    <n v="7.77"/>
    <n v="15.54"/>
    <x v="3"/>
    <x v="0"/>
  </r>
  <r>
    <s v="PKN-19556-918"/>
    <x v="483"/>
    <s v="00445-42781-KX"/>
    <s v="A-D-0.2"/>
    <n v="1"/>
    <x v="579"/>
    <s v="fbrighamhg@blog.com"/>
    <x v="1"/>
    <s v="Ara"/>
    <x v="2"/>
    <x v="3"/>
    <n v="2.9849999999999999"/>
    <n v="0.59699999999999998"/>
    <x v="2"/>
    <x v="1"/>
  </r>
  <r>
    <s v="PKN-19556-918"/>
    <x v="483"/>
    <s v="00445-42781-KX"/>
    <s v="R-D-2.5"/>
    <n v="5"/>
    <x v="579"/>
    <s v="fbrighamhg@blog.com"/>
    <x v="1"/>
    <s v="Rob"/>
    <x v="2"/>
    <x v="2"/>
    <n v="20.584999999999997"/>
    <n v="257.31249999999994"/>
    <x v="0"/>
    <x v="1"/>
  </r>
  <r>
    <s v="DXQ-44537-297"/>
    <x v="484"/>
    <s v="96116-24737-LV"/>
    <s v="E-L-0.5"/>
    <n v="4"/>
    <x v="580"/>
    <s v="myoxenhk@google.com"/>
    <x v="0"/>
    <s v="Exc"/>
    <x v="1"/>
    <x v="1"/>
    <n v="8.91"/>
    <n v="17.82"/>
    <x v="1"/>
    <x v="1"/>
  </r>
  <r>
    <s v="BPC-54727-307"/>
    <x v="485"/>
    <s v="18684-73088-YL"/>
    <s v="R-L-1"/>
    <n v="4"/>
    <x v="581"/>
    <s v="gmcgavinhl@histats.com"/>
    <x v="0"/>
    <s v="Rob"/>
    <x v="1"/>
    <x v="0"/>
    <n v="11.95"/>
    <n v="47.8"/>
    <x v="0"/>
    <x v="1"/>
  </r>
  <r>
    <s v="KSH-47717-456"/>
    <x v="486"/>
    <s v="74671-55639-TU"/>
    <s v="L-M-1"/>
    <n v="3"/>
    <x v="582"/>
    <s v="luttermarehm@engadget.com"/>
    <x v="0"/>
    <s v="Lib"/>
    <x v="0"/>
    <x v="0"/>
    <n v="14.55"/>
    <n v="43.650000000000006"/>
    <x v="3"/>
    <x v="1"/>
  </r>
  <r>
    <s v="ANK-59436-446"/>
    <x v="487"/>
    <s v="17488-65879-XL"/>
    <s v="E-L-0.5"/>
    <n v="4"/>
    <x v="583"/>
    <s v="edambrogiohn@techcrunch.com"/>
    <x v="0"/>
    <s v="Exc"/>
    <x v="1"/>
    <x v="1"/>
    <n v="8.91"/>
    <n v="17.82"/>
    <x v="1"/>
    <x v="0"/>
  </r>
  <r>
    <s v="AYY-83051-752"/>
    <x v="488"/>
    <s v="46431-09298-OU"/>
    <s v="L-L-1"/>
    <n v="6"/>
    <x v="584"/>
    <s v="cwinchcombeho@jiathis.com"/>
    <x v="0"/>
    <s v="Lib"/>
    <x v="1"/>
    <x v="0"/>
    <n v="15.85"/>
    <n v="95.1"/>
    <x v="3"/>
    <x v="0"/>
  </r>
  <r>
    <s v="CSW-59644-267"/>
    <x v="489"/>
    <s v="60378-26473-FE"/>
    <s v="E-M-2.5"/>
    <n v="1"/>
    <x v="585"/>
    <s v="bpaumierhp@umn.edu"/>
    <x v="1"/>
    <s v="Exc"/>
    <x v="0"/>
    <x v="2"/>
    <n v="31.624999999999996"/>
    <n v="79.062499999999986"/>
    <x v="1"/>
    <x v="0"/>
  </r>
  <r>
    <s v="ITY-92466-909"/>
    <x v="162"/>
    <s v="34927-68586-ZV"/>
    <s v="A-M-2.5"/>
    <n v="3"/>
    <x v="586"/>
    <s v=""/>
    <x v="1"/>
    <s v="Ara"/>
    <x v="0"/>
    <x v="2"/>
    <n v="25.874999999999996"/>
    <n v="194.06249999999994"/>
    <x v="2"/>
    <x v="0"/>
  </r>
  <r>
    <s v="IGW-04801-466"/>
    <x v="490"/>
    <s v="29051-27555-GD"/>
    <s v="L-D-0.2"/>
    <n v="1"/>
    <x v="587"/>
    <s v="jcapeyhr@bravesites.com"/>
    <x v="0"/>
    <s v="Lib"/>
    <x v="2"/>
    <x v="3"/>
    <n v="3.8849999999999998"/>
    <n v="0.77700000000000002"/>
    <x v="3"/>
    <x v="0"/>
  </r>
  <r>
    <s v="LJN-34281-921"/>
    <x v="491"/>
    <s v="52143-35672-JF"/>
    <s v="R-L-2.5"/>
    <n v="5"/>
    <x v="588"/>
    <s v="tmathonneti0@google.co.jp"/>
    <x v="0"/>
    <s v="Rob"/>
    <x v="1"/>
    <x v="2"/>
    <n v="27.484999999999996"/>
    <n v="343.56249999999994"/>
    <x v="0"/>
    <x v="1"/>
  </r>
  <r>
    <s v="BWZ-46364-547"/>
    <x v="301"/>
    <s v="64918-67725-MN"/>
    <s v="R-L-1"/>
    <n v="3"/>
    <x v="589"/>
    <s v="ybasillht@theguardian.com"/>
    <x v="0"/>
    <s v="Rob"/>
    <x v="1"/>
    <x v="0"/>
    <n v="11.95"/>
    <n v="35.849999999999994"/>
    <x v="0"/>
    <x v="0"/>
  </r>
  <r>
    <s v="SBC-95710-706"/>
    <x v="194"/>
    <s v="85634-61759-ND"/>
    <s v="E-M-0.2"/>
    <n v="2"/>
    <x v="590"/>
    <s v="mbaistowhu@i2i.jp"/>
    <x v="2"/>
    <s v="Exc"/>
    <x v="0"/>
    <x v="3"/>
    <n v="4.125"/>
    <n v="1.6500000000000001"/>
    <x v="1"/>
    <x v="0"/>
  </r>
  <r>
    <s v="WRN-55114-031"/>
    <x v="26"/>
    <s v="40180-22940-QB"/>
    <s v="E-L-2.5"/>
    <n v="3"/>
    <x v="591"/>
    <s v="cpallanthv@typepad.com"/>
    <x v="0"/>
    <s v="Exc"/>
    <x v="1"/>
    <x v="2"/>
    <n v="34.154999999999994"/>
    <n v="256.16249999999997"/>
    <x v="1"/>
    <x v="0"/>
  </r>
  <r>
    <s v="TZU-64255-831"/>
    <x v="125"/>
    <s v="34666-76738-SQ"/>
    <s v="R-D-2.5"/>
    <n v="2"/>
    <x v="592"/>
    <s v=""/>
    <x v="0"/>
    <s v="Rob"/>
    <x v="2"/>
    <x v="2"/>
    <n v="20.584999999999997"/>
    <n v="102.92499999999998"/>
    <x v="0"/>
    <x v="1"/>
  </r>
  <r>
    <s v="JVF-91003-729"/>
    <x v="492"/>
    <s v="98536-88616-FF"/>
    <s v="A-D-2.5"/>
    <n v="3"/>
    <x v="593"/>
    <s v="dohx@redcross.org"/>
    <x v="0"/>
    <s v="Ara"/>
    <x v="2"/>
    <x v="2"/>
    <n v="22.884999999999998"/>
    <n v="171.63749999999999"/>
    <x v="2"/>
    <x v="0"/>
  </r>
  <r>
    <s v="MVB-22135-665"/>
    <x v="462"/>
    <s v="55621-06130-SA"/>
    <s v="A-D-1"/>
    <n v="1"/>
    <x v="594"/>
    <s v="drallinhy@howstuffworks.com"/>
    <x v="0"/>
    <s v="Ara"/>
    <x v="2"/>
    <x v="0"/>
    <n v="9.9499999999999993"/>
    <n v="9.9499999999999993"/>
    <x v="2"/>
    <x v="0"/>
  </r>
  <r>
    <s v="CKS-47815-571"/>
    <x v="493"/>
    <s v="45666-86771-EH"/>
    <s v="L-L-0.5"/>
    <n v="3"/>
    <x v="595"/>
    <s v="achillhz@epa.gov"/>
    <x v="2"/>
    <s v="Lib"/>
    <x v="1"/>
    <x v="1"/>
    <n v="9.51"/>
    <n v="14.265000000000001"/>
    <x v="3"/>
    <x v="0"/>
  </r>
  <r>
    <s v="OAW-17338-101"/>
    <x v="494"/>
    <s v="52143-35672-JF"/>
    <s v="R-D-0.2"/>
    <n v="6"/>
    <x v="588"/>
    <s v="tmathonneti0@google.co.jp"/>
    <x v="0"/>
    <s v="Rob"/>
    <x v="2"/>
    <x v="3"/>
    <n v="2.6849999999999996"/>
    <n v="3.2219999999999995"/>
    <x v="0"/>
    <x v="1"/>
  </r>
  <r>
    <s v="ALP-37623-536"/>
    <x v="495"/>
    <s v="24689-69376-XX"/>
    <s v="L-L-1"/>
    <n v="6"/>
    <x v="596"/>
    <s v="cdenysi1@is.gd"/>
    <x v="2"/>
    <s v="Lib"/>
    <x v="1"/>
    <x v="0"/>
    <n v="15.85"/>
    <n v="95.1"/>
    <x v="3"/>
    <x v="1"/>
  </r>
  <r>
    <s v="WMU-87639-108"/>
    <x v="496"/>
    <s v="71891-51101-VQ"/>
    <s v="R-D-0.5"/>
    <n v="1"/>
    <x v="597"/>
    <s v="cstebbingsi2@drupal.org"/>
    <x v="0"/>
    <s v="Rob"/>
    <x v="2"/>
    <x v="1"/>
    <n v="5.3699999999999992"/>
    <n v="2.6849999999999996"/>
    <x v="0"/>
    <x v="0"/>
  </r>
  <r>
    <s v="USN-44968-231"/>
    <x v="497"/>
    <s v="71749-05400-CN"/>
    <s v="R-L-1"/>
    <n v="4"/>
    <x v="598"/>
    <s v=""/>
    <x v="0"/>
    <s v="Rob"/>
    <x v="1"/>
    <x v="0"/>
    <n v="11.95"/>
    <n v="47.8"/>
    <x v="0"/>
    <x v="1"/>
  </r>
  <r>
    <s v="YZG-20575-451"/>
    <x v="498"/>
    <s v="64845-00270-NO"/>
    <s v="L-L-1"/>
    <n v="4"/>
    <x v="599"/>
    <s v="rzywickii4@ifeng.com"/>
    <x v="1"/>
    <s v="Lib"/>
    <x v="1"/>
    <x v="0"/>
    <n v="15.85"/>
    <n v="63.4"/>
    <x v="3"/>
    <x v="1"/>
  </r>
  <r>
    <s v="HTH-52867-812"/>
    <x v="382"/>
    <s v="29851-36402-UX"/>
    <s v="A-M-2.5"/>
    <n v="4"/>
    <x v="600"/>
    <s v="aburgetti5@moonfruit.com"/>
    <x v="0"/>
    <s v="Ara"/>
    <x v="0"/>
    <x v="2"/>
    <n v="25.874999999999996"/>
    <n v="258.74999999999994"/>
    <x v="2"/>
    <x v="1"/>
  </r>
  <r>
    <s v="FWU-44971-444"/>
    <x v="499"/>
    <s v="12190-25421-WM"/>
    <s v="A-D-2.5"/>
    <n v="3"/>
    <x v="601"/>
    <s v="mmalloyi6@seattletimes.com"/>
    <x v="0"/>
    <s v="Ara"/>
    <x v="2"/>
    <x v="2"/>
    <n v="22.884999999999998"/>
    <n v="171.63749999999999"/>
    <x v="2"/>
    <x v="1"/>
  </r>
  <r>
    <s v="EQI-82205-066"/>
    <x v="500"/>
    <s v="52316-30571-GD"/>
    <s v="R-M-2.5"/>
    <n v="2"/>
    <x v="602"/>
    <s v="mmcparlandi7@w3.org"/>
    <x v="0"/>
    <s v="Rob"/>
    <x v="0"/>
    <x v="2"/>
    <n v="22.884999999999998"/>
    <n v="114.42499999999998"/>
    <x v="0"/>
    <x v="0"/>
  </r>
  <r>
    <s v="NAR-00747-074"/>
    <x v="501"/>
    <s v="23243-92649-RY"/>
    <s v="L-D-1"/>
    <n v="4"/>
    <x v="603"/>
    <s v="sjennaroyi8@purevolume.com"/>
    <x v="0"/>
    <s v="Lib"/>
    <x v="2"/>
    <x v="0"/>
    <n v="12.95"/>
    <n v="51.8"/>
    <x v="3"/>
    <x v="1"/>
  </r>
  <r>
    <s v="JYR-22052-185"/>
    <x v="502"/>
    <s v="39528-19971-OR"/>
    <s v="A-M-0.5"/>
    <n v="2"/>
    <x v="604"/>
    <s v="wplacei9@wsj.com"/>
    <x v="0"/>
    <s v="Ara"/>
    <x v="0"/>
    <x v="1"/>
    <n v="6.75"/>
    <n v="6.75"/>
    <x v="2"/>
    <x v="0"/>
  </r>
  <r>
    <s v="XKO-54097-932"/>
    <x v="503"/>
    <s v="32743-78448-KT"/>
    <s v="E-M-0.5"/>
    <n v="3"/>
    <x v="605"/>
    <s v="jmillettik@addtoany.com"/>
    <x v="0"/>
    <s v="Exc"/>
    <x v="0"/>
    <x v="1"/>
    <n v="8.25"/>
    <n v="12.375"/>
    <x v="1"/>
    <x v="0"/>
  </r>
  <r>
    <s v="HXA-72415-025"/>
    <x v="504"/>
    <s v="93417-12322-YB"/>
    <s v="A-D-2.5"/>
    <n v="2"/>
    <x v="606"/>
    <s v="dgadsdenib@google.com.hk"/>
    <x v="1"/>
    <s v="Ara"/>
    <x v="2"/>
    <x v="2"/>
    <n v="22.884999999999998"/>
    <n v="114.42499999999998"/>
    <x v="2"/>
    <x v="0"/>
  </r>
  <r>
    <s v="MJF-20065-335"/>
    <x v="497"/>
    <s v="56891-86662-UY"/>
    <s v="E-L-0.5"/>
    <n v="6"/>
    <x v="607"/>
    <s v="vwakelinic@unesco.org"/>
    <x v="0"/>
    <s v="Exc"/>
    <x v="1"/>
    <x v="1"/>
    <n v="8.91"/>
    <n v="26.73"/>
    <x v="1"/>
    <x v="1"/>
  </r>
  <r>
    <s v="GFI-83300-059"/>
    <x v="501"/>
    <s v="40414-26467-VE"/>
    <s v="A-M-0.2"/>
    <n v="6"/>
    <x v="608"/>
    <s v="acampsallid@zimbio.com"/>
    <x v="0"/>
    <s v="Ara"/>
    <x v="0"/>
    <x v="3"/>
    <n v="3.375"/>
    <n v="4.0500000000000007"/>
    <x v="2"/>
    <x v="0"/>
  </r>
  <r>
    <s v="WJR-51493-682"/>
    <x v="1"/>
    <s v="87858-83734-RK"/>
    <s v="L-D-2.5"/>
    <n v="5"/>
    <x v="609"/>
    <s v="smosebyie@stanford.edu"/>
    <x v="0"/>
    <s v="Lib"/>
    <x v="2"/>
    <x v="2"/>
    <n v="29.784999999999997"/>
    <n v="372.31249999999994"/>
    <x v="3"/>
    <x v="1"/>
  </r>
  <r>
    <s v="SHP-55648-472"/>
    <x v="505"/>
    <s v="46818-20198-GB"/>
    <s v="A-M-1"/>
    <n v="6"/>
    <x v="610"/>
    <s v="cwassif@prweb.com"/>
    <x v="0"/>
    <s v="Ara"/>
    <x v="0"/>
    <x v="0"/>
    <n v="11.25"/>
    <n v="67.5"/>
    <x v="2"/>
    <x v="1"/>
  </r>
  <r>
    <s v="HYR-03455-684"/>
    <x v="506"/>
    <s v="29808-89098-XD"/>
    <s v="E-D-1"/>
    <n v="6"/>
    <x v="611"/>
    <s v="isjostromig@pbs.org"/>
    <x v="0"/>
    <s v="Exc"/>
    <x v="2"/>
    <x v="0"/>
    <n v="12.15"/>
    <n v="72.900000000000006"/>
    <x v="1"/>
    <x v="1"/>
  </r>
  <r>
    <s v="HYR-03455-684"/>
    <x v="506"/>
    <s v="29808-89098-XD"/>
    <s v="L-D-0.2"/>
    <n v="2"/>
    <x v="611"/>
    <s v="isjostromig@pbs.org"/>
    <x v="0"/>
    <s v="Lib"/>
    <x v="2"/>
    <x v="3"/>
    <n v="3.8849999999999998"/>
    <n v="1.554"/>
    <x v="3"/>
    <x v="1"/>
  </r>
  <r>
    <s v="HUG-52766-375"/>
    <x v="507"/>
    <s v="78786-77449-RQ"/>
    <s v="A-D-2.5"/>
    <n v="4"/>
    <x v="612"/>
    <s v="jbranchettii@bravesites.com"/>
    <x v="0"/>
    <s v="Ara"/>
    <x v="2"/>
    <x v="2"/>
    <n v="22.884999999999998"/>
    <n v="228.84999999999997"/>
    <x v="2"/>
    <x v="1"/>
  </r>
  <r>
    <s v="DAH-46595-917"/>
    <x v="508"/>
    <s v="27878-42224-QF"/>
    <s v="A-D-1"/>
    <n v="6"/>
    <x v="613"/>
    <s v="nrudlandij@blogs.com"/>
    <x v="1"/>
    <s v="Ara"/>
    <x v="2"/>
    <x v="0"/>
    <n v="9.9499999999999993"/>
    <n v="59.699999999999996"/>
    <x v="2"/>
    <x v="1"/>
  </r>
  <r>
    <s v="VEM-79839-466"/>
    <x v="509"/>
    <s v="32743-78448-KT"/>
    <s v="R-L-2.5"/>
    <n v="5"/>
    <x v="605"/>
    <s v="jmillettik@addtoany.com"/>
    <x v="0"/>
    <s v="Rob"/>
    <x v="1"/>
    <x v="2"/>
    <n v="27.484999999999996"/>
    <n v="343.56249999999994"/>
    <x v="0"/>
    <x v="0"/>
  </r>
  <r>
    <s v="OWH-11126-533"/>
    <x v="131"/>
    <s v="25331-13794-SB"/>
    <s v="L-M-2.5"/>
    <n v="2"/>
    <x v="614"/>
    <s v="ftourryil@google.de"/>
    <x v="0"/>
    <s v="Lib"/>
    <x v="0"/>
    <x v="2"/>
    <n v="33.464999999999996"/>
    <n v="167.32499999999999"/>
    <x v="3"/>
    <x v="1"/>
  </r>
  <r>
    <s v="UMT-26130-151"/>
    <x v="510"/>
    <s v="55864-37682-GQ"/>
    <s v="L-M-0.2"/>
    <n v="3"/>
    <x v="615"/>
    <s v="cweatherallim@toplist.cz"/>
    <x v="0"/>
    <s v="Lib"/>
    <x v="0"/>
    <x v="3"/>
    <n v="4.3650000000000002"/>
    <n v="2.6190000000000002"/>
    <x v="3"/>
    <x v="0"/>
  </r>
  <r>
    <s v="JKA-27899-806"/>
    <x v="511"/>
    <s v="97005-25609-CQ"/>
    <s v="R-L-1"/>
    <n v="5"/>
    <x v="616"/>
    <s v="gheindrickin@usda.gov"/>
    <x v="0"/>
    <s v="Rob"/>
    <x v="1"/>
    <x v="0"/>
    <n v="11.95"/>
    <n v="59.75"/>
    <x v="0"/>
    <x v="1"/>
  </r>
  <r>
    <s v="ULU-07744-724"/>
    <x v="512"/>
    <s v="94058-95794-IJ"/>
    <s v="L-M-0.5"/>
    <n v="5"/>
    <x v="617"/>
    <s v="limasonio@discuz.net"/>
    <x v="0"/>
    <s v="Lib"/>
    <x v="0"/>
    <x v="1"/>
    <n v="8.73"/>
    <n v="21.825000000000003"/>
    <x v="3"/>
    <x v="0"/>
  </r>
  <r>
    <s v="NOM-56457-507"/>
    <x v="513"/>
    <s v="40214-03678-GU"/>
    <s v="E-M-1"/>
    <n v="6"/>
    <x v="618"/>
    <s v="hsaillip@odnoklassniki.ru"/>
    <x v="0"/>
    <s v="Exc"/>
    <x v="0"/>
    <x v="0"/>
    <n v="13.75"/>
    <n v="82.5"/>
    <x v="1"/>
    <x v="0"/>
  </r>
  <r>
    <s v="NZN-71683-705"/>
    <x v="514"/>
    <s v="04921-85445-SL"/>
    <s v="A-L-2.5"/>
    <n v="6"/>
    <x v="619"/>
    <s v="hlarvoriq@last.fm"/>
    <x v="0"/>
    <s v="Ara"/>
    <x v="1"/>
    <x v="2"/>
    <n v="29.784999999999997"/>
    <n v="446.77499999999998"/>
    <x v="2"/>
    <x v="0"/>
  </r>
  <r>
    <s v="WMA-34232-850"/>
    <x v="7"/>
    <s v="53386-94266-LJ"/>
    <s v="L-D-2.5"/>
    <n v="4"/>
    <x v="620"/>
    <s v=""/>
    <x v="0"/>
    <s v="Lib"/>
    <x v="2"/>
    <x v="2"/>
    <n v="29.784999999999997"/>
    <n v="297.84999999999997"/>
    <x v="3"/>
    <x v="0"/>
  </r>
  <r>
    <s v="EZL-27919-704"/>
    <x v="481"/>
    <s v="49480-85909-DG"/>
    <s v="L-L-0.5"/>
    <n v="5"/>
    <x v="621"/>
    <s v=""/>
    <x v="0"/>
    <s v="Lib"/>
    <x v="1"/>
    <x v="1"/>
    <n v="9.51"/>
    <n v="23.774999999999999"/>
    <x v="3"/>
    <x v="1"/>
  </r>
  <r>
    <s v="ZYU-11345-774"/>
    <x v="515"/>
    <s v="18293-78136-MN"/>
    <s v="L-M-0.5"/>
    <n v="5"/>
    <x v="622"/>
    <s v="cpenwardenit@mlb.com"/>
    <x v="1"/>
    <s v="Lib"/>
    <x v="0"/>
    <x v="1"/>
    <n v="8.73"/>
    <n v="21.825000000000003"/>
    <x v="3"/>
    <x v="1"/>
  </r>
  <r>
    <s v="CPW-34587-459"/>
    <x v="516"/>
    <s v="84641-67384-TD"/>
    <s v="A-L-2.5"/>
    <n v="6"/>
    <x v="623"/>
    <s v="mmiddisiu@dmoz.org"/>
    <x v="0"/>
    <s v="Ara"/>
    <x v="1"/>
    <x v="2"/>
    <n v="29.784999999999997"/>
    <n v="446.77499999999998"/>
    <x v="2"/>
    <x v="0"/>
  </r>
  <r>
    <s v="NQZ-82067-394"/>
    <x v="517"/>
    <s v="72320-29738-EB"/>
    <s v="R-L-2.5"/>
    <n v="1"/>
    <x v="624"/>
    <s v="avairowiv@studiopress.com"/>
    <x v="2"/>
    <s v="Rob"/>
    <x v="1"/>
    <x v="2"/>
    <n v="27.484999999999996"/>
    <n v="68.712499999999991"/>
    <x v="0"/>
    <x v="1"/>
  </r>
  <r>
    <s v="JBW-95055-851"/>
    <x v="518"/>
    <s v="47355-97488-XS"/>
    <s v="A-M-1"/>
    <n v="5"/>
    <x v="625"/>
    <s v="agoldieiw@goo.gl"/>
    <x v="0"/>
    <s v="Ara"/>
    <x v="0"/>
    <x v="0"/>
    <n v="11.25"/>
    <n v="56.25"/>
    <x v="2"/>
    <x v="1"/>
  </r>
  <r>
    <s v="AHY-20324-088"/>
    <x v="519"/>
    <s v="63499-24884-PP"/>
    <s v="L-L-0.2"/>
    <n v="2"/>
    <x v="626"/>
    <s v="nayrisix@t-online.de"/>
    <x v="2"/>
    <s v="Lib"/>
    <x v="1"/>
    <x v="3"/>
    <n v="4.7549999999999999"/>
    <n v="1.9020000000000001"/>
    <x v="3"/>
    <x v="0"/>
  </r>
  <r>
    <s v="ZSL-66684-103"/>
    <x v="520"/>
    <s v="39193-51770-FM"/>
    <s v="E-M-0.2"/>
    <n v="2"/>
    <x v="627"/>
    <s v="lbenediktovichiy@wunderground.com"/>
    <x v="0"/>
    <s v="Exc"/>
    <x v="0"/>
    <x v="3"/>
    <n v="4.125"/>
    <n v="1.6500000000000001"/>
    <x v="1"/>
    <x v="0"/>
  </r>
  <r>
    <s v="WNE-73911-475"/>
    <x v="521"/>
    <s v="61323-91967-GG"/>
    <s v="L-D-0.5"/>
    <n v="6"/>
    <x v="628"/>
    <s v="tjacobovitziz@cbc.ca"/>
    <x v="0"/>
    <s v="Lib"/>
    <x v="2"/>
    <x v="1"/>
    <n v="7.77"/>
    <n v="23.31"/>
    <x v="3"/>
    <x v="1"/>
  </r>
  <r>
    <s v="EZB-68383-559"/>
    <x v="418"/>
    <s v="90123-01967-KS"/>
    <s v="R-L-1"/>
    <n v="6"/>
    <x v="629"/>
    <s v=""/>
    <x v="0"/>
    <s v="Rob"/>
    <x v="1"/>
    <x v="0"/>
    <n v="11.95"/>
    <n v="71.699999999999989"/>
    <x v="0"/>
    <x v="1"/>
  </r>
  <r>
    <s v="OVO-01283-090"/>
    <x v="122"/>
    <s v="15958-25089-OS"/>
    <s v="L-L-2.5"/>
    <n v="2"/>
    <x v="630"/>
    <s v="jdruittj1@feedburner.com"/>
    <x v="0"/>
    <s v="Lib"/>
    <x v="1"/>
    <x v="2"/>
    <n v="36.454999999999998"/>
    <n v="182.27499999999998"/>
    <x v="3"/>
    <x v="0"/>
  </r>
  <r>
    <s v="TXH-78646-919"/>
    <x v="423"/>
    <s v="98430-37820-UV"/>
    <s v="R-D-0.2"/>
    <n v="3"/>
    <x v="631"/>
    <s v="dshortallj2@wikipedia.org"/>
    <x v="0"/>
    <s v="Rob"/>
    <x v="2"/>
    <x v="3"/>
    <n v="2.6849999999999996"/>
    <n v="1.6109999999999998"/>
    <x v="0"/>
    <x v="0"/>
  </r>
  <r>
    <s v="CYZ-37122-164"/>
    <x v="463"/>
    <s v="21798-04171-XC"/>
    <s v="E-M-0.5"/>
    <n v="2"/>
    <x v="632"/>
    <s v="wcottierj3@cafepress.com"/>
    <x v="0"/>
    <s v="Exc"/>
    <x v="0"/>
    <x v="1"/>
    <n v="8.25"/>
    <n v="8.25"/>
    <x v="1"/>
    <x v="1"/>
  </r>
  <r>
    <s v="AGQ-06534-750"/>
    <x v="273"/>
    <s v="52798-46508-HP"/>
    <s v="A-L-1"/>
    <n v="5"/>
    <x v="633"/>
    <s v="kgrinstedj4@google.com.br"/>
    <x v="1"/>
    <s v="Ara"/>
    <x v="1"/>
    <x v="0"/>
    <n v="12.95"/>
    <n v="64.75"/>
    <x v="2"/>
    <x v="1"/>
  </r>
  <r>
    <s v="QVL-32245-818"/>
    <x v="522"/>
    <s v="46478-42970-EM"/>
    <s v="A-M-0.5"/>
    <n v="5"/>
    <x v="634"/>
    <s v="dskynerj5@hubpages.com"/>
    <x v="0"/>
    <s v="Ara"/>
    <x v="0"/>
    <x v="1"/>
    <n v="6.75"/>
    <n v="16.875"/>
    <x v="2"/>
    <x v="1"/>
  </r>
  <r>
    <s v="LTD-96842-834"/>
    <x v="523"/>
    <s v="00246-15080-LE"/>
    <s v="L-D-2.5"/>
    <n v="6"/>
    <x v="635"/>
    <s v=""/>
    <x v="0"/>
    <s v="Lib"/>
    <x v="2"/>
    <x v="2"/>
    <n v="29.784999999999997"/>
    <n v="446.77499999999998"/>
    <x v="3"/>
    <x v="1"/>
  </r>
  <r>
    <s v="SEC-91807-425"/>
    <x v="260"/>
    <s v="94091-86957-HX"/>
    <s v="A-M-1"/>
    <n v="2"/>
    <x v="636"/>
    <s v="jdymokeje@prnewswire.com"/>
    <x v="1"/>
    <s v="Ara"/>
    <x v="0"/>
    <x v="0"/>
    <n v="11.25"/>
    <n v="22.5"/>
    <x v="2"/>
    <x v="1"/>
  </r>
  <r>
    <s v="MHM-44857-599"/>
    <x v="331"/>
    <s v="26295-44907-DK"/>
    <s v="L-D-1"/>
    <n v="1"/>
    <x v="637"/>
    <s v="aweinmannj8@shinystat.com"/>
    <x v="0"/>
    <s v="Lib"/>
    <x v="2"/>
    <x v="0"/>
    <n v="12.95"/>
    <n v="12.95"/>
    <x v="3"/>
    <x v="1"/>
  </r>
  <r>
    <s v="KGC-95046-911"/>
    <x v="524"/>
    <s v="95351-96177-QV"/>
    <s v="A-M-2.5"/>
    <n v="2"/>
    <x v="638"/>
    <s v="eandriessenj9@europa.eu"/>
    <x v="0"/>
    <s v="Ara"/>
    <x v="0"/>
    <x v="2"/>
    <n v="25.874999999999996"/>
    <n v="129.37499999999997"/>
    <x v="2"/>
    <x v="0"/>
  </r>
  <r>
    <s v="RZC-75150-413"/>
    <x v="525"/>
    <s v="92204-96636-BS"/>
    <s v="E-D-0.5"/>
    <n v="5"/>
    <x v="639"/>
    <s v="rdeaconsonja@archive.org"/>
    <x v="0"/>
    <s v="Exc"/>
    <x v="2"/>
    <x v="1"/>
    <n v="7.29"/>
    <n v="18.225000000000001"/>
    <x v="1"/>
    <x v="1"/>
  </r>
  <r>
    <s v="EYH-88288-452"/>
    <x v="526"/>
    <s v="03010-30348-UA"/>
    <s v="L-L-2.5"/>
    <n v="5"/>
    <x v="640"/>
    <s v="dcarojb@twitter.com"/>
    <x v="0"/>
    <s v="Lib"/>
    <x v="1"/>
    <x v="2"/>
    <n v="36.454999999999998"/>
    <n v="455.68749999999994"/>
    <x v="3"/>
    <x v="0"/>
  </r>
  <r>
    <s v="NYQ-24237-772"/>
    <x v="104"/>
    <s v="13441-34686-SW"/>
    <s v="L-D-0.5"/>
    <n v="4"/>
    <x v="641"/>
    <s v="jbluckjc@imageshack.us"/>
    <x v="0"/>
    <s v="Lib"/>
    <x v="2"/>
    <x v="1"/>
    <n v="7.77"/>
    <n v="15.54"/>
    <x v="3"/>
    <x v="1"/>
  </r>
  <r>
    <s v="WKB-21680-566"/>
    <x v="491"/>
    <s v="96612-41722-VJ"/>
    <s v="A-M-0.5"/>
    <n v="3"/>
    <x v="642"/>
    <s v=""/>
    <x v="1"/>
    <s v="Ara"/>
    <x v="0"/>
    <x v="1"/>
    <n v="6.75"/>
    <n v="10.125"/>
    <x v="2"/>
    <x v="1"/>
  </r>
  <r>
    <s v="THE-61147-027"/>
    <x v="157"/>
    <s v="94091-86957-HX"/>
    <s v="L-D-1"/>
    <n v="2"/>
    <x v="636"/>
    <s v="jdymokeje@prnewswire.com"/>
    <x v="1"/>
    <s v="Lib"/>
    <x v="2"/>
    <x v="0"/>
    <n v="12.95"/>
    <n v="25.9"/>
    <x v="3"/>
    <x v="1"/>
  </r>
  <r>
    <s v="PTY-86420-119"/>
    <x v="527"/>
    <s v="25504-41681-WA"/>
    <s v="A-D-0.5"/>
    <n v="4"/>
    <x v="643"/>
    <s v="otadmanjf@ft.com"/>
    <x v="0"/>
    <s v="Ara"/>
    <x v="2"/>
    <x v="1"/>
    <n v="5.97"/>
    <n v="11.94"/>
    <x v="2"/>
    <x v="0"/>
  </r>
  <r>
    <s v="QHL-27188-431"/>
    <x v="528"/>
    <s v="75443-07820-DZ"/>
    <s v="L-L-0.5"/>
    <n v="2"/>
    <x v="644"/>
    <s v="bguddejg@dailymotion.com"/>
    <x v="0"/>
    <s v="Lib"/>
    <x v="1"/>
    <x v="1"/>
    <n v="9.51"/>
    <n v="9.51"/>
    <x v="3"/>
    <x v="1"/>
  </r>
  <r>
    <s v="MIS-54381-047"/>
    <x v="99"/>
    <s v="39276-95489-XV"/>
    <s v="A-D-0.5"/>
    <n v="5"/>
    <x v="645"/>
    <s v="nsictornesjh@buzzfeed.com"/>
    <x v="1"/>
    <s v="Ara"/>
    <x v="2"/>
    <x v="1"/>
    <n v="5.97"/>
    <n v="14.924999999999999"/>
    <x v="2"/>
    <x v="0"/>
  </r>
  <r>
    <s v="TBB-29780-459"/>
    <x v="529"/>
    <s v="61437-83623-PZ"/>
    <s v="A-L-0.5"/>
    <n v="1"/>
    <x v="646"/>
    <s v="vdunningji@independent.co.uk"/>
    <x v="0"/>
    <s v="Ara"/>
    <x v="1"/>
    <x v="1"/>
    <n v="7.77"/>
    <n v="3.8849999999999998"/>
    <x v="2"/>
    <x v="0"/>
  </r>
  <r>
    <s v="QLC-52637-305"/>
    <x v="530"/>
    <s v="34317-87258-HQ"/>
    <s v="L-D-2.5"/>
    <n v="4"/>
    <x v="647"/>
    <s v=""/>
    <x v="1"/>
    <s v="Lib"/>
    <x v="2"/>
    <x v="2"/>
    <n v="29.784999999999997"/>
    <n v="297.84999999999997"/>
    <x v="3"/>
    <x v="0"/>
  </r>
  <r>
    <s v="CWT-27056-328"/>
    <x v="531"/>
    <s v="18570-80998-ZS"/>
    <s v="E-D-0.2"/>
    <n v="6"/>
    <x v="648"/>
    <s v=""/>
    <x v="0"/>
    <s v="Exc"/>
    <x v="2"/>
    <x v="3"/>
    <n v="3.645"/>
    <n v="4.3740000000000006"/>
    <x v="1"/>
    <x v="0"/>
  </r>
  <r>
    <s v="ASS-05878-128"/>
    <x v="210"/>
    <s v="66580-33745-OQ"/>
    <s v="E-L-0.5"/>
    <n v="2"/>
    <x v="649"/>
    <s v="sgehringjl@gnu.org"/>
    <x v="0"/>
    <s v="Exc"/>
    <x v="1"/>
    <x v="1"/>
    <n v="8.91"/>
    <n v="8.91"/>
    <x v="1"/>
    <x v="1"/>
  </r>
  <r>
    <s v="EGK-03027-418"/>
    <x v="532"/>
    <s v="19820-29285-FD"/>
    <s v="E-M-0.2"/>
    <n v="3"/>
    <x v="650"/>
    <s v="bfallowesjm@purevolume.com"/>
    <x v="0"/>
    <s v="Exc"/>
    <x v="0"/>
    <x v="3"/>
    <n v="4.125"/>
    <n v="2.4750000000000001"/>
    <x v="1"/>
    <x v="1"/>
  </r>
  <r>
    <s v="KCY-61732-849"/>
    <x v="533"/>
    <s v="11349-55147-SN"/>
    <s v="L-D-1"/>
    <n v="2"/>
    <x v="651"/>
    <s v=""/>
    <x v="1"/>
    <s v="Lib"/>
    <x v="2"/>
    <x v="0"/>
    <n v="12.95"/>
    <n v="25.9"/>
    <x v="3"/>
    <x v="1"/>
  </r>
  <r>
    <s v="BLI-21697-702"/>
    <x v="534"/>
    <s v="21141-12455-VB"/>
    <s v="A-M-0.5"/>
    <n v="2"/>
    <x v="652"/>
    <s v="sdejo@newsvine.com"/>
    <x v="0"/>
    <s v="Ara"/>
    <x v="0"/>
    <x v="1"/>
    <n v="6.75"/>
    <n v="6.75"/>
    <x v="2"/>
    <x v="0"/>
  </r>
  <r>
    <s v="KFJ-46568-890"/>
    <x v="535"/>
    <s v="71003-85639-HB"/>
    <s v="E-L-0.5"/>
    <n v="2"/>
    <x v="653"/>
    <s v=""/>
    <x v="0"/>
    <s v="Exc"/>
    <x v="1"/>
    <x v="1"/>
    <n v="8.91"/>
    <n v="8.91"/>
    <x v="1"/>
    <x v="0"/>
  </r>
  <r>
    <s v="SOK-43535-680"/>
    <x v="536"/>
    <s v="58443-95866-YO"/>
    <s v="E-M-0.5"/>
    <n v="3"/>
    <x v="654"/>
    <s v="scountjq@nba.com"/>
    <x v="0"/>
    <s v="Exc"/>
    <x v="0"/>
    <x v="1"/>
    <n v="8.25"/>
    <n v="12.375"/>
    <x v="1"/>
    <x v="1"/>
  </r>
  <r>
    <s v="XUE-87260-201"/>
    <x v="537"/>
    <s v="89646-21249-OH"/>
    <s v="R-M-0.2"/>
    <n v="6"/>
    <x v="655"/>
    <s v="sraglesjr@blogtalkradio.com"/>
    <x v="0"/>
    <s v="Rob"/>
    <x v="0"/>
    <x v="3"/>
    <n v="2.9849999999999999"/>
    <n v="3.5819999999999999"/>
    <x v="0"/>
    <x v="1"/>
  </r>
  <r>
    <s v="CZF-40873-691"/>
    <x v="61"/>
    <s v="64988-20636-XQ"/>
    <s v="E-M-0.5"/>
    <n v="2"/>
    <x v="656"/>
    <s v=""/>
    <x v="2"/>
    <s v="Exc"/>
    <x v="0"/>
    <x v="1"/>
    <n v="8.25"/>
    <n v="8.25"/>
    <x v="1"/>
    <x v="1"/>
  </r>
  <r>
    <s v="AIA-98989-755"/>
    <x v="242"/>
    <s v="34704-83143-KS"/>
    <s v="R-M-0.2"/>
    <n v="1"/>
    <x v="657"/>
    <s v="sbruunjt@blogtalkradio.com"/>
    <x v="0"/>
    <s v="Rob"/>
    <x v="0"/>
    <x v="3"/>
    <n v="2.9849999999999999"/>
    <n v="0.59699999999999998"/>
    <x v="0"/>
    <x v="1"/>
  </r>
  <r>
    <s v="ITZ-21793-986"/>
    <x v="299"/>
    <s v="67388-17544-XX"/>
    <s v="E-D-0.2"/>
    <n v="4"/>
    <x v="658"/>
    <s v="aplluju@dagondesign.com"/>
    <x v="1"/>
    <s v="Exc"/>
    <x v="2"/>
    <x v="3"/>
    <n v="3.645"/>
    <n v="2.9160000000000004"/>
    <x v="1"/>
    <x v="0"/>
  </r>
  <r>
    <s v="YOK-93322-608"/>
    <x v="343"/>
    <s v="69411-48470-ID"/>
    <s v="E-L-1"/>
    <n v="6"/>
    <x v="659"/>
    <s v="gcornierjv@techcrunch.com"/>
    <x v="0"/>
    <s v="Exc"/>
    <x v="1"/>
    <x v="0"/>
    <n v="14.85"/>
    <n v="89.1"/>
    <x v="1"/>
    <x v="1"/>
  </r>
  <r>
    <s v="LXK-00634-611"/>
    <x v="538"/>
    <s v="94091-86957-HX"/>
    <s v="R-L-1"/>
    <n v="3"/>
    <x v="636"/>
    <s v="jdymokeje@prnewswire.com"/>
    <x v="1"/>
    <s v="Rob"/>
    <x v="1"/>
    <x v="0"/>
    <n v="11.95"/>
    <n v="35.849999999999994"/>
    <x v="0"/>
    <x v="1"/>
  </r>
  <r>
    <s v="CQW-37388-302"/>
    <x v="539"/>
    <s v="97741-98924-KT"/>
    <s v="A-D-2.5"/>
    <n v="3"/>
    <x v="660"/>
    <s v="wharvisonjx@gizmodo.com"/>
    <x v="0"/>
    <s v="Ara"/>
    <x v="2"/>
    <x v="2"/>
    <n v="22.884999999999998"/>
    <n v="171.63749999999999"/>
    <x v="2"/>
    <x v="1"/>
  </r>
  <r>
    <s v="SPA-79365-334"/>
    <x v="27"/>
    <s v="79857-78167-KO"/>
    <s v="L-D-1"/>
    <n v="3"/>
    <x v="661"/>
    <s v="dheafordjy@twitpic.com"/>
    <x v="0"/>
    <s v="Lib"/>
    <x v="2"/>
    <x v="0"/>
    <n v="12.95"/>
    <n v="38.849999999999994"/>
    <x v="3"/>
    <x v="1"/>
  </r>
  <r>
    <s v="VPX-08817-517"/>
    <x v="540"/>
    <s v="46963-10322-ZA"/>
    <s v="L-L-1"/>
    <n v="5"/>
    <x v="662"/>
    <s v="gfanthamjz@hexun.com"/>
    <x v="0"/>
    <s v="Lib"/>
    <x v="1"/>
    <x v="0"/>
    <n v="15.85"/>
    <n v="79.25"/>
    <x v="3"/>
    <x v="0"/>
  </r>
  <r>
    <s v="PBP-87115-410"/>
    <x v="541"/>
    <s v="93812-74772-MV"/>
    <s v="E-D-0.5"/>
    <n v="5"/>
    <x v="663"/>
    <s v="rcrookshanksk0@unc.edu"/>
    <x v="0"/>
    <s v="Exc"/>
    <x v="2"/>
    <x v="1"/>
    <n v="7.29"/>
    <n v="18.225000000000001"/>
    <x v="1"/>
    <x v="0"/>
  </r>
  <r>
    <s v="SFB-93752-440"/>
    <x v="390"/>
    <s v="48203-23480-UB"/>
    <s v="R-M-0.2"/>
    <n v="3"/>
    <x v="664"/>
    <s v="nleakek1@cmu.edu"/>
    <x v="0"/>
    <s v="Rob"/>
    <x v="0"/>
    <x v="3"/>
    <n v="2.9849999999999999"/>
    <n v="1.7909999999999999"/>
    <x v="0"/>
    <x v="0"/>
  </r>
  <r>
    <s v="TBU-65158-068"/>
    <x v="396"/>
    <s v="60357-65386-RD"/>
    <s v="E-D-1"/>
    <n v="2"/>
    <x v="665"/>
    <s v=""/>
    <x v="0"/>
    <s v="Exc"/>
    <x v="2"/>
    <x v="0"/>
    <n v="12.15"/>
    <n v="24.3"/>
    <x v="1"/>
    <x v="1"/>
  </r>
  <r>
    <s v="TEH-08414-216"/>
    <x v="185"/>
    <s v="35099-13971-JI"/>
    <s v="E-M-2.5"/>
    <n v="2"/>
    <x v="666"/>
    <s v="geilhersenk3@networksolutions.com"/>
    <x v="0"/>
    <s v="Exc"/>
    <x v="0"/>
    <x v="2"/>
    <n v="31.624999999999996"/>
    <n v="158.12499999999997"/>
    <x v="1"/>
    <x v="1"/>
  </r>
  <r>
    <s v="MAY-77231-536"/>
    <x v="542"/>
    <s v="01304-59807-OB"/>
    <s v="A-M-0.2"/>
    <n v="2"/>
    <x v="667"/>
    <s v=""/>
    <x v="0"/>
    <s v="Ara"/>
    <x v="0"/>
    <x v="3"/>
    <n v="3.375"/>
    <n v="1.35"/>
    <x v="2"/>
    <x v="0"/>
  </r>
  <r>
    <s v="ATY-28980-884"/>
    <x v="117"/>
    <s v="50705-17295-NK"/>
    <s v="A-L-0.2"/>
    <n v="6"/>
    <x v="668"/>
    <s v="caleixok5@globo.com"/>
    <x v="0"/>
    <s v="Ara"/>
    <x v="1"/>
    <x v="3"/>
    <n v="3.8849999999999998"/>
    <n v="4.6619999999999999"/>
    <x v="2"/>
    <x v="1"/>
  </r>
  <r>
    <s v="SWP-88281-918"/>
    <x v="543"/>
    <s v="77657-61366-FY"/>
    <s v="L-L-2.5"/>
    <n v="4"/>
    <x v="669"/>
    <s v=""/>
    <x v="0"/>
    <s v="Lib"/>
    <x v="1"/>
    <x v="2"/>
    <n v="36.454999999999998"/>
    <n v="364.54999999999995"/>
    <x v="3"/>
    <x v="1"/>
  </r>
  <r>
    <s v="VCE-56531-986"/>
    <x v="544"/>
    <s v="57192-13428-PL"/>
    <s v="R-M-0.5"/>
    <n v="5"/>
    <x v="670"/>
    <s v="rtomkowiczk7@bravesites.com"/>
    <x v="1"/>
    <s v="Rob"/>
    <x v="0"/>
    <x v="1"/>
    <n v="5.97"/>
    <n v="14.924999999999999"/>
    <x v="0"/>
    <x v="0"/>
  </r>
  <r>
    <s v="FVV-75700-005"/>
    <x v="545"/>
    <s v="24891-77957-LU"/>
    <s v="E-D-0.5"/>
    <n v="3"/>
    <x v="671"/>
    <s v="rhuscroftk8@jimdo.com"/>
    <x v="0"/>
    <s v="Exc"/>
    <x v="2"/>
    <x v="1"/>
    <n v="7.29"/>
    <n v="10.935"/>
    <x v="1"/>
    <x v="0"/>
  </r>
  <r>
    <s v="CFZ-53492-600"/>
    <x v="546"/>
    <s v="64896-18468-BT"/>
    <s v="L-M-0.2"/>
    <n v="1"/>
    <x v="672"/>
    <s v="sscurrerk9@flavors.me"/>
    <x v="2"/>
    <s v="Lib"/>
    <x v="0"/>
    <x v="3"/>
    <n v="4.3650000000000002"/>
    <n v="0.87300000000000011"/>
    <x v="3"/>
    <x v="1"/>
  </r>
  <r>
    <s v="LDK-71031-121"/>
    <x v="420"/>
    <s v="84761-40784-SV"/>
    <s v="L-L-2.5"/>
    <n v="1"/>
    <x v="673"/>
    <s v="arudramka@prnewswire.com"/>
    <x v="0"/>
    <s v="Lib"/>
    <x v="1"/>
    <x v="2"/>
    <n v="36.454999999999998"/>
    <n v="91.137499999999989"/>
    <x v="3"/>
    <x v="1"/>
  </r>
  <r>
    <s v="EBA-82404-343"/>
    <x v="547"/>
    <s v="20236-42322-CM"/>
    <s v="L-D-0.2"/>
    <n v="4"/>
    <x v="674"/>
    <s v=""/>
    <x v="0"/>
    <s v="Lib"/>
    <x v="2"/>
    <x v="3"/>
    <n v="3.8849999999999998"/>
    <n v="3.1080000000000001"/>
    <x v="3"/>
    <x v="0"/>
  </r>
  <r>
    <s v="USA-42811-560"/>
    <x v="548"/>
    <s v="49671-11547-WG"/>
    <s v="E-L-0.2"/>
    <n v="2"/>
    <x v="675"/>
    <s v="jmahakc@cyberchimps.com"/>
    <x v="0"/>
    <s v="Exc"/>
    <x v="1"/>
    <x v="3"/>
    <n v="4.4550000000000001"/>
    <n v="1.782"/>
    <x v="1"/>
    <x v="1"/>
  </r>
  <r>
    <s v="SNL-83703-516"/>
    <x v="549"/>
    <s v="57976-33535-WK"/>
    <s v="L-M-2.5"/>
    <n v="3"/>
    <x v="676"/>
    <s v="gclemonkd@networksolutions.com"/>
    <x v="0"/>
    <s v="Lib"/>
    <x v="0"/>
    <x v="2"/>
    <n v="33.464999999999996"/>
    <n v="250.98749999999998"/>
    <x v="3"/>
    <x v="0"/>
  </r>
  <r>
    <s v="SUZ-83036-175"/>
    <x v="550"/>
    <s v="55915-19477-MK"/>
    <s v="R-D-0.2"/>
    <n v="5"/>
    <x v="677"/>
    <s v=""/>
    <x v="0"/>
    <s v="Rob"/>
    <x v="2"/>
    <x v="3"/>
    <n v="2.6849999999999996"/>
    <n v="2.6849999999999996"/>
    <x v="0"/>
    <x v="1"/>
  </r>
  <r>
    <s v="RGM-01187-513"/>
    <x v="551"/>
    <s v="28121-11641-UA"/>
    <s v="E-D-0.2"/>
    <n v="6"/>
    <x v="678"/>
    <s v="bpollinskf@shinystat.com"/>
    <x v="0"/>
    <s v="Exc"/>
    <x v="2"/>
    <x v="3"/>
    <n v="3.645"/>
    <n v="4.3740000000000006"/>
    <x v="1"/>
    <x v="1"/>
  </r>
  <r>
    <s v="CZG-01299-952"/>
    <x v="552"/>
    <s v="09540-70637-EV"/>
    <s v="L-D-1"/>
    <n v="2"/>
    <x v="679"/>
    <s v="jtoyekg@pinterest.com"/>
    <x v="1"/>
    <s v="Lib"/>
    <x v="2"/>
    <x v="0"/>
    <n v="12.95"/>
    <n v="25.9"/>
    <x v="3"/>
    <x v="0"/>
  </r>
  <r>
    <s v="KLD-88731-484"/>
    <x v="553"/>
    <s v="17775-77072-PP"/>
    <s v="A-M-1"/>
    <n v="5"/>
    <x v="680"/>
    <s v="clinskillkh@sphinn.com"/>
    <x v="0"/>
    <s v="Ara"/>
    <x v="0"/>
    <x v="0"/>
    <n v="11.25"/>
    <n v="56.25"/>
    <x v="2"/>
    <x v="1"/>
  </r>
  <r>
    <s v="BQK-38412-229"/>
    <x v="554"/>
    <s v="90392-73338-BC"/>
    <s v="R-L-0.2"/>
    <n v="3"/>
    <x v="681"/>
    <s v="nvigrasski@ezinearticles.com"/>
    <x v="2"/>
    <s v="Rob"/>
    <x v="1"/>
    <x v="3"/>
    <n v="3.5849999999999995"/>
    <n v="2.1509999999999998"/>
    <x v="0"/>
    <x v="1"/>
  </r>
  <r>
    <s v="TCX-76953-071"/>
    <x v="555"/>
    <s v="94091-86957-HX"/>
    <s v="E-D-0.2"/>
    <n v="5"/>
    <x v="636"/>
    <s v="jdymokeje@prnewswire.com"/>
    <x v="1"/>
    <s v="Exc"/>
    <x v="2"/>
    <x v="3"/>
    <n v="3.645"/>
    <n v="3.6450000000000005"/>
    <x v="1"/>
    <x v="1"/>
  </r>
  <r>
    <s v="LIN-88046-551"/>
    <x v="150"/>
    <s v="10725-45724-CO"/>
    <s v="R-L-0.5"/>
    <n v="4"/>
    <x v="682"/>
    <s v="kcragellkk@google.com"/>
    <x v="1"/>
    <s v="Rob"/>
    <x v="1"/>
    <x v="1"/>
    <n v="7.169999999999999"/>
    <n v="14.339999999999998"/>
    <x v="0"/>
    <x v="1"/>
  </r>
  <r>
    <s v="PMV-54491-220"/>
    <x v="556"/>
    <s v="87242-18006-IR"/>
    <s v="L-M-0.2"/>
    <n v="2"/>
    <x v="683"/>
    <s v="libertkl@huffingtonpost.com"/>
    <x v="0"/>
    <s v="Lib"/>
    <x v="0"/>
    <x v="3"/>
    <n v="4.3650000000000002"/>
    <n v="1.7460000000000002"/>
    <x v="3"/>
    <x v="1"/>
  </r>
  <r>
    <s v="SKA-73676-005"/>
    <x v="327"/>
    <s v="36572-91896-PP"/>
    <s v="L-M-1"/>
    <n v="4"/>
    <x v="684"/>
    <s v="rlidgeykm@vimeo.com"/>
    <x v="0"/>
    <s v="Lib"/>
    <x v="0"/>
    <x v="0"/>
    <n v="14.55"/>
    <n v="58.2"/>
    <x v="3"/>
    <x v="1"/>
  </r>
  <r>
    <s v="TKH-62197-239"/>
    <x v="557"/>
    <s v="25181-97933-UX"/>
    <s v="A-D-0.5"/>
    <n v="3"/>
    <x v="685"/>
    <s v="tcastagnekn@wikia.com"/>
    <x v="0"/>
    <s v="Ara"/>
    <x v="2"/>
    <x v="1"/>
    <n v="5.97"/>
    <n v="8.9550000000000001"/>
    <x v="2"/>
    <x v="1"/>
  </r>
  <r>
    <s v="YXF-57218-272"/>
    <x v="333"/>
    <s v="55374-03175-IA"/>
    <s v="R-M-0.2"/>
    <n v="6"/>
    <x v="686"/>
    <s v=""/>
    <x v="0"/>
    <s v="Rob"/>
    <x v="0"/>
    <x v="3"/>
    <n v="2.9849999999999999"/>
    <n v="3.5819999999999999"/>
    <x v="0"/>
    <x v="0"/>
  </r>
  <r>
    <s v="PKJ-30083-501"/>
    <x v="558"/>
    <s v="76948-43532-JS"/>
    <s v="E-D-0.5"/>
    <n v="2"/>
    <x v="687"/>
    <s v="jhaldenkp@comcast.net"/>
    <x v="1"/>
    <s v="Exc"/>
    <x v="2"/>
    <x v="1"/>
    <n v="7.29"/>
    <n v="7.29"/>
    <x v="1"/>
    <x v="1"/>
  </r>
  <r>
    <s v="WTT-91832-645"/>
    <x v="559"/>
    <s v="24344-88599-PP"/>
    <s v="A-M-1"/>
    <n v="3"/>
    <x v="688"/>
    <s v="holliffkq@sciencedirect.com"/>
    <x v="1"/>
    <s v="Ara"/>
    <x v="0"/>
    <x v="0"/>
    <n v="11.25"/>
    <n v="33.75"/>
    <x v="2"/>
    <x v="1"/>
  </r>
  <r>
    <s v="TRZ-94735-865"/>
    <x v="310"/>
    <s v="54462-58311-YF"/>
    <s v="L-M-0.5"/>
    <n v="4"/>
    <x v="689"/>
    <s v="tquadrikr@opensource.org"/>
    <x v="1"/>
    <s v="Lib"/>
    <x v="0"/>
    <x v="1"/>
    <n v="8.73"/>
    <n v="17.46"/>
    <x v="3"/>
    <x v="0"/>
  </r>
  <r>
    <s v="UDB-09651-780"/>
    <x v="560"/>
    <s v="90767-92589-LV"/>
    <s v="E-D-0.5"/>
    <n v="2"/>
    <x v="690"/>
    <s v="feshmadeks@umn.edu"/>
    <x v="0"/>
    <s v="Exc"/>
    <x v="2"/>
    <x v="1"/>
    <n v="7.29"/>
    <n v="7.29"/>
    <x v="1"/>
    <x v="1"/>
  </r>
  <r>
    <s v="EHJ-82097-549"/>
    <x v="561"/>
    <s v="27517-43747-YD"/>
    <s v="R-D-0.2"/>
    <n v="2"/>
    <x v="691"/>
    <s v="moilierkt@paginegialle.it"/>
    <x v="1"/>
    <s v="Rob"/>
    <x v="2"/>
    <x v="3"/>
    <n v="2.6849999999999996"/>
    <n v="1.0739999999999998"/>
    <x v="0"/>
    <x v="0"/>
  </r>
  <r>
    <s v="ZFR-79447-696"/>
    <x v="562"/>
    <s v="77828-66867-KH"/>
    <s v="R-M-0.5"/>
    <n v="1"/>
    <x v="692"/>
    <s v=""/>
    <x v="0"/>
    <s v="Rob"/>
    <x v="0"/>
    <x v="1"/>
    <n v="5.97"/>
    <n v="2.9849999999999999"/>
    <x v="0"/>
    <x v="0"/>
  </r>
  <r>
    <s v="NUU-03893-975"/>
    <x v="563"/>
    <s v="41054-59693-XE"/>
    <s v="L-L-0.5"/>
    <n v="2"/>
    <x v="693"/>
    <s v="vshoebothamkv@redcross.org"/>
    <x v="0"/>
    <s v="Lib"/>
    <x v="1"/>
    <x v="1"/>
    <n v="9.51"/>
    <n v="9.51"/>
    <x v="3"/>
    <x v="1"/>
  </r>
  <r>
    <s v="GVG-59542-307"/>
    <x v="564"/>
    <s v="26314-66792-VP"/>
    <s v="E-M-1"/>
    <n v="2"/>
    <x v="694"/>
    <s v="bsterkekw@biblegateway.com"/>
    <x v="0"/>
    <s v="Exc"/>
    <x v="0"/>
    <x v="0"/>
    <n v="13.75"/>
    <n v="27.5"/>
    <x v="1"/>
    <x v="0"/>
  </r>
  <r>
    <s v="YLY-35287-172"/>
    <x v="565"/>
    <s v="69410-04668-MA"/>
    <s v="A-D-0.5"/>
    <n v="5"/>
    <x v="695"/>
    <s v="scaponkx@craigslist.org"/>
    <x v="0"/>
    <s v="Ara"/>
    <x v="2"/>
    <x v="1"/>
    <n v="5.97"/>
    <n v="14.924999999999999"/>
    <x v="2"/>
    <x v="1"/>
  </r>
  <r>
    <s v="DCI-96254-548"/>
    <x v="566"/>
    <s v="94091-86957-HX"/>
    <s v="A-D-0.2"/>
    <n v="6"/>
    <x v="636"/>
    <s v="jdymokeje@prnewswire.com"/>
    <x v="1"/>
    <s v="Ara"/>
    <x v="2"/>
    <x v="3"/>
    <n v="2.9849999999999999"/>
    <n v="3.5819999999999999"/>
    <x v="2"/>
    <x v="1"/>
  </r>
  <r>
    <s v="KHZ-26264-253"/>
    <x v="160"/>
    <s v="24972-55878-KX"/>
    <s v="L-L-0.2"/>
    <n v="6"/>
    <x v="696"/>
    <s v="fconstancekz@ifeng.com"/>
    <x v="0"/>
    <s v="Lib"/>
    <x v="1"/>
    <x v="3"/>
    <n v="4.7549999999999999"/>
    <n v="5.7060000000000004"/>
    <x v="3"/>
    <x v="1"/>
  </r>
  <r>
    <s v="AAQ-13644-699"/>
    <x v="567"/>
    <s v="46296-42617-OQ"/>
    <s v="R-D-1"/>
    <n v="4"/>
    <x v="697"/>
    <s v="fsulmanl0@washington.edu"/>
    <x v="0"/>
    <s v="Rob"/>
    <x v="2"/>
    <x v="0"/>
    <n v="8.9499999999999993"/>
    <n v="35.799999999999997"/>
    <x v="0"/>
    <x v="0"/>
  </r>
  <r>
    <s v="LWL-68108-794"/>
    <x v="568"/>
    <s v="44494-89923-UW"/>
    <s v="A-D-0.5"/>
    <n v="3"/>
    <x v="698"/>
    <s v="dhollymanl1@ibm.com"/>
    <x v="0"/>
    <s v="Ara"/>
    <x v="2"/>
    <x v="1"/>
    <n v="5.97"/>
    <n v="8.9550000000000001"/>
    <x v="2"/>
    <x v="0"/>
  </r>
  <r>
    <s v="JQT-14347-517"/>
    <x v="569"/>
    <s v="11621-09964-ID"/>
    <s v="R-D-1"/>
    <n v="1"/>
    <x v="699"/>
    <s v="lnardonil2@hao123.com"/>
    <x v="0"/>
    <s v="Rob"/>
    <x v="2"/>
    <x v="0"/>
    <n v="8.9499999999999993"/>
    <n v="8.9499999999999993"/>
    <x v="0"/>
    <x v="1"/>
  </r>
  <r>
    <s v="BMM-86471-923"/>
    <x v="570"/>
    <s v="76319-80715-II"/>
    <s v="L-D-2.5"/>
    <n v="1"/>
    <x v="700"/>
    <s v="dyarhaml3@moonfruit.com"/>
    <x v="0"/>
    <s v="Lib"/>
    <x v="2"/>
    <x v="2"/>
    <n v="29.784999999999997"/>
    <n v="74.462499999999991"/>
    <x v="3"/>
    <x v="0"/>
  </r>
  <r>
    <s v="IXU-67272-326"/>
    <x v="571"/>
    <s v="91654-79216-IC"/>
    <s v="E-L-0.5"/>
    <n v="5"/>
    <x v="701"/>
    <s v="aferreal4@wikia.com"/>
    <x v="0"/>
    <s v="Exc"/>
    <x v="1"/>
    <x v="1"/>
    <n v="8.91"/>
    <n v="22.274999999999999"/>
    <x v="1"/>
    <x v="1"/>
  </r>
  <r>
    <s v="ITE-28312-615"/>
    <x v="139"/>
    <s v="56450-21890-HK"/>
    <s v="E-L-1"/>
    <n v="6"/>
    <x v="702"/>
    <s v="ckendrickl5@webnode.com"/>
    <x v="0"/>
    <s v="Exc"/>
    <x v="1"/>
    <x v="0"/>
    <n v="14.85"/>
    <n v="89.1"/>
    <x v="1"/>
    <x v="0"/>
  </r>
  <r>
    <s v="ZHQ-30471-635"/>
    <x v="303"/>
    <s v="40600-58915-WZ"/>
    <s v="L-M-0.5"/>
    <n v="5"/>
    <x v="703"/>
    <s v="sdanilchikl6@mit.edu"/>
    <x v="2"/>
    <s v="Lib"/>
    <x v="0"/>
    <x v="1"/>
    <n v="8.73"/>
    <n v="21.825000000000003"/>
    <x v="3"/>
    <x v="1"/>
  </r>
  <r>
    <s v="LTP-31133-134"/>
    <x v="572"/>
    <s v="66527-94478-PB"/>
    <s v="A-L-0.5"/>
    <n v="3"/>
    <x v="704"/>
    <s v=""/>
    <x v="0"/>
    <s v="Ara"/>
    <x v="1"/>
    <x v="1"/>
    <n v="7.77"/>
    <n v="11.654999999999999"/>
    <x v="2"/>
    <x v="1"/>
  </r>
  <r>
    <s v="ZVQ-26122-859"/>
    <x v="573"/>
    <s v="77154-45038-IH"/>
    <s v="A-L-2.5"/>
    <n v="6"/>
    <x v="705"/>
    <s v="bfolomkinl8@yolasite.com"/>
    <x v="0"/>
    <s v="Ara"/>
    <x v="1"/>
    <x v="2"/>
    <n v="29.784999999999997"/>
    <n v="446.77499999999998"/>
    <x v="2"/>
    <x v="0"/>
  </r>
  <r>
    <s v="MIU-01481-194"/>
    <x v="574"/>
    <s v="08439-55669-AI"/>
    <s v="R-M-1"/>
    <n v="6"/>
    <x v="706"/>
    <s v="rpursglovel9@biblegateway.com"/>
    <x v="0"/>
    <s v="Rob"/>
    <x v="0"/>
    <x v="0"/>
    <n v="9.9499999999999993"/>
    <n v="59.699999999999996"/>
    <x v="0"/>
    <x v="0"/>
  </r>
  <r>
    <s v="MIU-01481-194"/>
    <x v="574"/>
    <s v="08439-55669-AI"/>
    <s v="A-L-0.5"/>
    <n v="2"/>
    <x v="706"/>
    <s v="rpursglovel9@biblegateway.com"/>
    <x v="0"/>
    <s v="Ara"/>
    <x v="1"/>
    <x v="1"/>
    <n v="7.77"/>
    <n v="7.77"/>
    <x v="2"/>
    <x v="0"/>
  </r>
  <r>
    <s v="UEA-72681-629"/>
    <x v="455"/>
    <s v="24972-55878-KX"/>
    <s v="A-L-2.5"/>
    <n v="3"/>
    <x v="696"/>
    <s v="fconstancekz@ifeng.com"/>
    <x v="0"/>
    <s v="Ara"/>
    <x v="1"/>
    <x v="2"/>
    <n v="29.784999999999997"/>
    <n v="223.38749999999999"/>
    <x v="2"/>
    <x v="1"/>
  </r>
  <r>
    <s v="CVE-15042-481"/>
    <x v="575"/>
    <s v="24972-55878-KX"/>
    <s v="R-L-1"/>
    <n v="2"/>
    <x v="696"/>
    <s v="fconstancekz@ifeng.com"/>
    <x v="0"/>
    <s v="Rob"/>
    <x v="1"/>
    <x v="0"/>
    <n v="11.95"/>
    <n v="23.9"/>
    <x v="0"/>
    <x v="1"/>
  </r>
  <r>
    <s v="EJA-79176-833"/>
    <x v="576"/>
    <s v="91509-62250-GN"/>
    <s v="R-M-2.5"/>
    <n v="6"/>
    <x v="707"/>
    <s v="deburahld@google.co.jp"/>
    <x v="2"/>
    <s v="Rob"/>
    <x v="0"/>
    <x v="2"/>
    <n v="22.884999999999998"/>
    <n v="343.27499999999998"/>
    <x v="0"/>
    <x v="1"/>
  </r>
  <r>
    <s v="AHQ-40440-522"/>
    <x v="577"/>
    <s v="83833-46106-ZC"/>
    <s v="A-D-1"/>
    <n v="1"/>
    <x v="708"/>
    <s v="mbrimilcombele@cnn.com"/>
    <x v="0"/>
    <s v="Ara"/>
    <x v="2"/>
    <x v="0"/>
    <n v="9.9499999999999993"/>
    <n v="9.9499999999999993"/>
    <x v="2"/>
    <x v="1"/>
  </r>
  <r>
    <s v="TID-21626-411"/>
    <x v="578"/>
    <s v="19383-33606-PW"/>
    <s v="R-L-0.5"/>
    <n v="3"/>
    <x v="709"/>
    <s v="sbollamlf@list-manage.com"/>
    <x v="0"/>
    <s v="Rob"/>
    <x v="1"/>
    <x v="1"/>
    <n v="7.169999999999999"/>
    <n v="10.754999999999999"/>
    <x v="0"/>
    <x v="1"/>
  </r>
  <r>
    <s v="RSR-96390-187"/>
    <x v="579"/>
    <s v="67052-76184-CB"/>
    <s v="E-M-1"/>
    <n v="6"/>
    <x v="710"/>
    <s v=""/>
    <x v="0"/>
    <s v="Exc"/>
    <x v="0"/>
    <x v="0"/>
    <n v="13.75"/>
    <n v="82.5"/>
    <x v="1"/>
    <x v="1"/>
  </r>
  <r>
    <s v="BZE-96093-118"/>
    <x v="91"/>
    <s v="43452-18035-DH"/>
    <s v="L-M-0.2"/>
    <n v="2"/>
    <x v="711"/>
    <s v="afilipczaklh@ning.com"/>
    <x v="1"/>
    <s v="Lib"/>
    <x v="0"/>
    <x v="3"/>
    <n v="4.3650000000000002"/>
    <n v="1.7460000000000002"/>
    <x v="3"/>
    <x v="1"/>
  </r>
  <r>
    <s v="LOU-41819-242"/>
    <x v="272"/>
    <s v="88060-50676-MV"/>
    <s v="R-M-1"/>
    <n v="2"/>
    <x v="712"/>
    <s v=""/>
    <x v="0"/>
    <s v="Rob"/>
    <x v="0"/>
    <x v="0"/>
    <n v="9.9499999999999993"/>
    <n v="19.899999999999999"/>
    <x v="0"/>
    <x v="0"/>
  </r>
  <r>
    <s v="FND-99527-640"/>
    <x v="65"/>
    <s v="89574-96203-EP"/>
    <s v="E-L-0.5"/>
    <n v="2"/>
    <x v="713"/>
    <s v="relnaughlj@comsenz.com"/>
    <x v="0"/>
    <s v="Exc"/>
    <x v="1"/>
    <x v="1"/>
    <n v="8.91"/>
    <n v="8.91"/>
    <x v="1"/>
    <x v="0"/>
  </r>
  <r>
    <s v="ASG-27179-958"/>
    <x v="580"/>
    <s v="12607-75113-UV"/>
    <s v="A-M-0.5"/>
    <n v="3"/>
    <x v="714"/>
    <s v="jdeehanlk@about.me"/>
    <x v="0"/>
    <s v="Ara"/>
    <x v="0"/>
    <x v="1"/>
    <n v="6.75"/>
    <n v="10.125"/>
    <x v="2"/>
    <x v="1"/>
  </r>
  <r>
    <s v="YKX-23510-272"/>
    <x v="581"/>
    <s v="56991-05510-PR"/>
    <s v="A-L-2.5"/>
    <n v="2"/>
    <x v="715"/>
    <s v="jedenll@e-recht24.de"/>
    <x v="0"/>
    <s v="Ara"/>
    <x v="1"/>
    <x v="2"/>
    <n v="29.784999999999997"/>
    <n v="148.92499999999998"/>
    <x v="2"/>
    <x v="1"/>
  </r>
  <r>
    <s v="FSA-98650-921"/>
    <x v="489"/>
    <s v="01841-48191-NL"/>
    <s v="L-L-0.5"/>
    <n v="2"/>
    <x v="716"/>
    <s v="cjewsterlu@moonfruit.com"/>
    <x v="0"/>
    <s v="Lib"/>
    <x v="1"/>
    <x v="1"/>
    <n v="9.51"/>
    <n v="9.51"/>
    <x v="3"/>
    <x v="0"/>
  </r>
  <r>
    <s v="ZUR-55774-294"/>
    <x v="234"/>
    <s v="33269-10023-CO"/>
    <s v="L-D-1"/>
    <n v="6"/>
    <x v="717"/>
    <s v="usoutherdenln@hao123.com"/>
    <x v="0"/>
    <s v="Lib"/>
    <x v="2"/>
    <x v="0"/>
    <n v="12.95"/>
    <n v="77.699999999999989"/>
    <x v="3"/>
    <x v="0"/>
  </r>
  <r>
    <s v="FUO-99821-974"/>
    <x v="175"/>
    <s v="31245-81098-PJ"/>
    <s v="E-M-1"/>
    <n v="3"/>
    <x v="718"/>
    <s v=""/>
    <x v="0"/>
    <s v="Exc"/>
    <x v="0"/>
    <x v="0"/>
    <n v="13.75"/>
    <n v="41.25"/>
    <x v="1"/>
    <x v="1"/>
  </r>
  <r>
    <s v="YVH-19865-819"/>
    <x v="582"/>
    <s v="08946-56610-IH"/>
    <s v="L-L-2.5"/>
    <n v="4"/>
    <x v="719"/>
    <s v="lburtenshawlp@shinystat.com"/>
    <x v="0"/>
    <s v="Lib"/>
    <x v="1"/>
    <x v="2"/>
    <n v="36.454999999999998"/>
    <n v="364.54999999999995"/>
    <x v="3"/>
    <x v="1"/>
  </r>
  <r>
    <s v="NNF-47422-501"/>
    <x v="583"/>
    <s v="20260-32948-EB"/>
    <s v="E-L-0.2"/>
    <n v="6"/>
    <x v="720"/>
    <s v="agregorattilq@vistaprint.com"/>
    <x v="1"/>
    <s v="Exc"/>
    <x v="1"/>
    <x v="3"/>
    <n v="4.4550000000000001"/>
    <n v="5.3460000000000001"/>
    <x v="1"/>
    <x v="1"/>
  </r>
  <r>
    <s v="RJI-71409-490"/>
    <x v="548"/>
    <s v="31613-41626-KX"/>
    <s v="L-M-0.5"/>
    <n v="5"/>
    <x v="721"/>
    <s v="ccrosterlr@gov.uk"/>
    <x v="0"/>
    <s v="Lib"/>
    <x v="0"/>
    <x v="1"/>
    <n v="8.73"/>
    <n v="21.825000000000003"/>
    <x v="3"/>
    <x v="0"/>
  </r>
  <r>
    <s v="UZL-46108-213"/>
    <x v="584"/>
    <s v="75961-20170-RD"/>
    <s v="L-L-1"/>
    <n v="2"/>
    <x v="722"/>
    <s v="gwhiteheadls@hp.com"/>
    <x v="0"/>
    <s v="Lib"/>
    <x v="1"/>
    <x v="0"/>
    <n v="15.85"/>
    <n v="31.7"/>
    <x v="3"/>
    <x v="1"/>
  </r>
  <r>
    <s v="AOX-44467-109"/>
    <x v="64"/>
    <s v="72524-06410-KD"/>
    <s v="A-D-2.5"/>
    <n v="1"/>
    <x v="723"/>
    <s v="hjodrellelt@samsung.com"/>
    <x v="0"/>
    <s v="Ara"/>
    <x v="2"/>
    <x v="2"/>
    <n v="22.884999999999998"/>
    <n v="57.212499999999991"/>
    <x v="2"/>
    <x v="1"/>
  </r>
  <r>
    <s v="TZD-67261-174"/>
    <x v="585"/>
    <s v="01841-48191-NL"/>
    <s v="E-D-2.5"/>
    <n v="1"/>
    <x v="716"/>
    <s v="cjewsterlu@moonfruit.com"/>
    <x v="0"/>
    <s v="Exc"/>
    <x v="2"/>
    <x v="2"/>
    <n v="27.945"/>
    <n v="69.862499999999997"/>
    <x v="1"/>
    <x v="0"/>
  </r>
  <r>
    <s v="TBU-64277-625"/>
    <x v="32"/>
    <s v="98918-34330-GY"/>
    <s v="E-M-1"/>
    <n v="6"/>
    <x v="724"/>
    <s v=""/>
    <x v="0"/>
    <s v="Exc"/>
    <x v="0"/>
    <x v="0"/>
    <n v="13.75"/>
    <n v="82.5"/>
    <x v="1"/>
    <x v="0"/>
  </r>
  <r>
    <s v="TYP-85767-944"/>
    <x v="586"/>
    <s v="51497-50894-WU"/>
    <s v="R-M-2.5"/>
    <n v="2"/>
    <x v="725"/>
    <s v="knottramlw@odnoklassniki.ru"/>
    <x v="1"/>
    <s v="Rob"/>
    <x v="0"/>
    <x v="2"/>
    <n v="22.884999999999998"/>
    <n v="114.42499999999998"/>
    <x v="0"/>
    <x v="0"/>
  </r>
  <r>
    <s v="GTT-73214-334"/>
    <x v="535"/>
    <s v="98636-90072-YE"/>
    <s v="A-L-1"/>
    <n v="6"/>
    <x v="726"/>
    <s v="nbuneylx@jugem.jp"/>
    <x v="0"/>
    <s v="Ara"/>
    <x v="1"/>
    <x v="0"/>
    <n v="12.95"/>
    <n v="77.699999999999989"/>
    <x v="2"/>
    <x v="1"/>
  </r>
  <r>
    <s v="WAI-89905-069"/>
    <x v="587"/>
    <s v="47011-57815-HJ"/>
    <s v="A-L-0.5"/>
    <n v="3"/>
    <x v="727"/>
    <s v="smcshealy@photobucket.com"/>
    <x v="0"/>
    <s v="Ara"/>
    <x v="1"/>
    <x v="1"/>
    <n v="7.77"/>
    <n v="11.654999999999999"/>
    <x v="2"/>
    <x v="1"/>
  </r>
  <r>
    <s v="OJL-96844-459"/>
    <x v="393"/>
    <s v="61253-98356-VD"/>
    <s v="L-L-0.2"/>
    <n v="5"/>
    <x v="728"/>
    <s v="khuddartlz@about.com"/>
    <x v="0"/>
    <s v="Lib"/>
    <x v="1"/>
    <x v="3"/>
    <n v="4.7549999999999999"/>
    <n v="4.7550000000000008"/>
    <x v="3"/>
    <x v="0"/>
  </r>
  <r>
    <s v="VGI-33205-360"/>
    <x v="588"/>
    <s v="96762-10814-DA"/>
    <s v="L-M-0.5"/>
    <n v="6"/>
    <x v="729"/>
    <s v="jgippesm0@cloudflare.com"/>
    <x v="2"/>
    <s v="Lib"/>
    <x v="0"/>
    <x v="1"/>
    <n v="8.73"/>
    <n v="26.19"/>
    <x v="3"/>
    <x v="0"/>
  </r>
  <r>
    <s v="PCA-14081-576"/>
    <x v="15"/>
    <s v="63112-10870-LC"/>
    <s v="R-L-0.2"/>
    <n v="5"/>
    <x v="730"/>
    <s v="lwhittleseem1@e-recht24.de"/>
    <x v="0"/>
    <s v="Rob"/>
    <x v="1"/>
    <x v="3"/>
    <n v="3.5849999999999995"/>
    <n v="3.585"/>
    <x v="0"/>
    <x v="1"/>
  </r>
  <r>
    <s v="SCS-67069-962"/>
    <x v="507"/>
    <s v="21403-49423-PD"/>
    <s v="A-L-2.5"/>
    <n v="5"/>
    <x v="731"/>
    <s v="gtrengrovem2@elpais.com"/>
    <x v="0"/>
    <s v="Ara"/>
    <x v="1"/>
    <x v="2"/>
    <n v="29.784999999999997"/>
    <n v="372.31249999999994"/>
    <x v="2"/>
    <x v="1"/>
  </r>
  <r>
    <s v="BDM-03174-485"/>
    <x v="533"/>
    <s v="29581-13303-VB"/>
    <s v="R-L-0.5"/>
    <n v="4"/>
    <x v="732"/>
    <s v="wcalderom3@stumbleupon.com"/>
    <x v="0"/>
    <s v="Rob"/>
    <x v="1"/>
    <x v="1"/>
    <n v="7.169999999999999"/>
    <n v="14.339999999999998"/>
    <x v="0"/>
    <x v="1"/>
  </r>
  <r>
    <s v="UJV-32333-364"/>
    <x v="589"/>
    <s v="86110-83695-YS"/>
    <s v="L-L-0.5"/>
    <n v="1"/>
    <x v="733"/>
    <s v=""/>
    <x v="0"/>
    <s v="Lib"/>
    <x v="1"/>
    <x v="1"/>
    <n v="9.51"/>
    <n v="4.7549999999999999"/>
    <x v="3"/>
    <x v="1"/>
  </r>
  <r>
    <s v="FLI-11493-954"/>
    <x v="590"/>
    <s v="80454-42225-FT"/>
    <s v="A-L-0.5"/>
    <n v="4"/>
    <x v="734"/>
    <s v="jkennicottm5@yahoo.co.jp"/>
    <x v="0"/>
    <s v="Ara"/>
    <x v="1"/>
    <x v="1"/>
    <n v="7.77"/>
    <n v="15.54"/>
    <x v="2"/>
    <x v="1"/>
  </r>
  <r>
    <s v="IWL-13117-537"/>
    <x v="457"/>
    <s v="29129-60664-KO"/>
    <s v="R-D-0.2"/>
    <n v="3"/>
    <x v="735"/>
    <s v="gruggenm6@nymag.com"/>
    <x v="0"/>
    <s v="Rob"/>
    <x v="2"/>
    <x v="3"/>
    <n v="2.6849999999999996"/>
    <n v="1.6109999999999998"/>
    <x v="0"/>
    <x v="0"/>
  </r>
  <r>
    <s v="OAM-76916-748"/>
    <x v="591"/>
    <s v="63025-62939-AN"/>
    <s v="E-D-1"/>
    <n v="3"/>
    <x v="736"/>
    <s v=""/>
    <x v="0"/>
    <s v="Exc"/>
    <x v="2"/>
    <x v="0"/>
    <n v="12.15"/>
    <n v="36.450000000000003"/>
    <x v="1"/>
    <x v="0"/>
  </r>
  <r>
    <s v="UMB-11223-710"/>
    <x v="592"/>
    <s v="49012-12987-QT"/>
    <s v="R-D-0.2"/>
    <n v="6"/>
    <x v="737"/>
    <s v="mfrightm8@harvard.edu"/>
    <x v="1"/>
    <s v="Rob"/>
    <x v="2"/>
    <x v="3"/>
    <n v="2.6849999999999996"/>
    <n v="3.2219999999999995"/>
    <x v="0"/>
    <x v="1"/>
  </r>
  <r>
    <s v="LXR-09892-726"/>
    <x v="402"/>
    <s v="50924-94200-SQ"/>
    <s v="R-D-2.5"/>
    <n v="2"/>
    <x v="738"/>
    <s v="btartem9@aol.com"/>
    <x v="0"/>
    <s v="Rob"/>
    <x v="2"/>
    <x v="2"/>
    <n v="20.584999999999997"/>
    <n v="102.92499999999998"/>
    <x v="0"/>
    <x v="0"/>
  </r>
  <r>
    <s v="QXX-89943-393"/>
    <x v="593"/>
    <s v="15673-18812-IU"/>
    <s v="R-D-0.2"/>
    <n v="4"/>
    <x v="739"/>
    <s v="ckrzysztofiakma@skyrock.com"/>
    <x v="0"/>
    <s v="Rob"/>
    <x v="2"/>
    <x v="3"/>
    <n v="2.6849999999999996"/>
    <n v="2.1479999999999997"/>
    <x v="0"/>
    <x v="1"/>
  </r>
  <r>
    <s v="WVS-57822-366"/>
    <x v="594"/>
    <s v="52151-75971-YY"/>
    <s v="E-M-2.5"/>
    <n v="4"/>
    <x v="740"/>
    <s v="dpenquetmb@diigo.com"/>
    <x v="0"/>
    <s v="Exc"/>
    <x v="0"/>
    <x v="2"/>
    <n v="31.624999999999996"/>
    <n v="316.24999999999994"/>
    <x v="1"/>
    <x v="1"/>
  </r>
  <r>
    <s v="CLJ-23403-689"/>
    <x v="77"/>
    <s v="19413-02045-CG"/>
    <s v="R-L-1"/>
    <n v="2"/>
    <x v="741"/>
    <s v=""/>
    <x v="2"/>
    <s v="Rob"/>
    <x v="1"/>
    <x v="0"/>
    <n v="11.95"/>
    <n v="23.9"/>
    <x v="0"/>
    <x v="1"/>
  </r>
  <r>
    <s v="XNU-83276-288"/>
    <x v="595"/>
    <s v="98185-92775-KT"/>
    <s v="R-M-0.5"/>
    <n v="1"/>
    <x v="742"/>
    <s v=""/>
    <x v="0"/>
    <s v="Rob"/>
    <x v="0"/>
    <x v="1"/>
    <n v="5.97"/>
    <n v="2.9849999999999999"/>
    <x v="0"/>
    <x v="1"/>
  </r>
  <r>
    <s v="YOG-94666-679"/>
    <x v="596"/>
    <s v="86991-53901-AT"/>
    <s v="L-D-0.2"/>
    <n v="2"/>
    <x v="743"/>
    <s v=""/>
    <x v="2"/>
    <s v="Lib"/>
    <x v="2"/>
    <x v="3"/>
    <n v="3.8849999999999998"/>
    <n v="1.554"/>
    <x v="3"/>
    <x v="0"/>
  </r>
  <r>
    <s v="KHG-33953-115"/>
    <x v="514"/>
    <s v="78226-97287-JI"/>
    <s v="L-D-0.5"/>
    <n v="3"/>
    <x v="744"/>
    <s v="kferrettimf@huffingtonpost.com"/>
    <x v="1"/>
    <s v="Lib"/>
    <x v="2"/>
    <x v="1"/>
    <n v="7.77"/>
    <n v="11.654999999999999"/>
    <x v="3"/>
    <x v="1"/>
  </r>
  <r>
    <s v="MHD-95615-696"/>
    <x v="54"/>
    <s v="27930-59250-JT"/>
    <s v="R-L-2.5"/>
    <n v="5"/>
    <x v="745"/>
    <s v=""/>
    <x v="0"/>
    <s v="Rob"/>
    <x v="1"/>
    <x v="2"/>
    <n v="27.484999999999996"/>
    <n v="343.56249999999994"/>
    <x v="0"/>
    <x v="1"/>
  </r>
  <r>
    <s v="HBH-64794-080"/>
    <x v="597"/>
    <s v="40560-18556-YE"/>
    <s v="R-D-0.2"/>
    <n v="3"/>
    <x v="746"/>
    <s v=""/>
    <x v="0"/>
    <s v="Rob"/>
    <x v="2"/>
    <x v="3"/>
    <n v="2.6849999999999996"/>
    <n v="1.6109999999999998"/>
    <x v="0"/>
    <x v="0"/>
  </r>
  <r>
    <s v="CNJ-56058-223"/>
    <x v="105"/>
    <s v="40780-22081-LX"/>
    <s v="L-L-0.5"/>
    <n v="3"/>
    <x v="747"/>
    <s v="abalsdonemi@toplist.cz"/>
    <x v="0"/>
    <s v="Lib"/>
    <x v="1"/>
    <x v="1"/>
    <n v="9.51"/>
    <n v="14.265000000000001"/>
    <x v="3"/>
    <x v="1"/>
  </r>
  <r>
    <s v="KHO-27106-786"/>
    <x v="210"/>
    <s v="01603-43789-TN"/>
    <s v="A-M-1"/>
    <n v="6"/>
    <x v="748"/>
    <s v="bromeramj@list-manage.com"/>
    <x v="1"/>
    <s v="Ara"/>
    <x v="0"/>
    <x v="0"/>
    <n v="11.25"/>
    <n v="67.5"/>
    <x v="2"/>
    <x v="0"/>
  </r>
  <r>
    <s v="KHO-27106-786"/>
    <x v="210"/>
    <s v="01603-43789-TN"/>
    <s v="L-D-2.5"/>
    <n v="6"/>
    <x v="748"/>
    <s v="bromeramj@list-manage.com"/>
    <x v="1"/>
    <s v="Lib"/>
    <x v="2"/>
    <x v="2"/>
    <n v="29.784999999999997"/>
    <n v="446.77499999999998"/>
    <x v="3"/>
    <x v="0"/>
  </r>
  <r>
    <s v="YAC-50329-982"/>
    <x v="598"/>
    <s v="75419-92838-TI"/>
    <s v="E-M-2.5"/>
    <n v="1"/>
    <x v="749"/>
    <s v="cbrydeml@tuttocitta.it"/>
    <x v="0"/>
    <s v="Exc"/>
    <x v="0"/>
    <x v="2"/>
    <n v="31.624999999999996"/>
    <n v="79.062499999999986"/>
    <x v="1"/>
    <x v="0"/>
  </r>
  <r>
    <s v="VVL-95291-039"/>
    <x v="360"/>
    <s v="96516-97464-MF"/>
    <s v="E-L-0.2"/>
    <n v="2"/>
    <x v="750"/>
    <s v="senefermm@blog.com"/>
    <x v="0"/>
    <s v="Exc"/>
    <x v="1"/>
    <x v="3"/>
    <n v="4.4550000000000001"/>
    <n v="1.782"/>
    <x v="1"/>
    <x v="1"/>
  </r>
  <r>
    <s v="VUT-20974-364"/>
    <x v="62"/>
    <s v="90285-56295-PO"/>
    <s v="R-M-0.5"/>
    <n v="6"/>
    <x v="751"/>
    <s v="lhaggerstonemn@independent.co.uk"/>
    <x v="0"/>
    <s v="Rob"/>
    <x v="0"/>
    <x v="1"/>
    <n v="5.97"/>
    <n v="17.91"/>
    <x v="0"/>
    <x v="1"/>
  </r>
  <r>
    <s v="SFC-34054-213"/>
    <x v="599"/>
    <s v="08100-71102-HQ"/>
    <s v="L-L-0.5"/>
    <n v="4"/>
    <x v="752"/>
    <s v="mgundrymo@omniture.com"/>
    <x v="1"/>
    <s v="Lib"/>
    <x v="1"/>
    <x v="1"/>
    <n v="9.51"/>
    <n v="19.02"/>
    <x v="3"/>
    <x v="1"/>
  </r>
  <r>
    <s v="UDS-04807-593"/>
    <x v="600"/>
    <s v="84074-28110-OV"/>
    <s v="L-D-0.5"/>
    <n v="2"/>
    <x v="753"/>
    <s v="bwellanmp@cafepress.com"/>
    <x v="0"/>
    <s v="Lib"/>
    <x v="2"/>
    <x v="1"/>
    <n v="7.77"/>
    <n v="7.77"/>
    <x v="3"/>
    <x v="1"/>
  </r>
  <r>
    <s v="FWE-98471-488"/>
    <x v="601"/>
    <s v="27930-59250-JT"/>
    <s v="L-L-1"/>
    <n v="5"/>
    <x v="745"/>
    <s v=""/>
    <x v="0"/>
    <s v="Lib"/>
    <x v="1"/>
    <x v="0"/>
    <n v="15.85"/>
    <n v="79.25"/>
    <x v="3"/>
    <x v="1"/>
  </r>
  <r>
    <s v="RAU-17060-674"/>
    <x v="602"/>
    <s v="12747-63766-EU"/>
    <s v="L-L-0.2"/>
    <n v="1"/>
    <x v="754"/>
    <s v="catchesonmr@xinhuanet.com"/>
    <x v="0"/>
    <s v="Lib"/>
    <x v="1"/>
    <x v="3"/>
    <n v="4.7549999999999999"/>
    <n v="0.95100000000000007"/>
    <x v="3"/>
    <x v="0"/>
  </r>
  <r>
    <s v="AOL-13866-711"/>
    <x v="603"/>
    <s v="83490-88357-LJ"/>
    <s v="E-M-1"/>
    <n v="4"/>
    <x v="755"/>
    <s v="estentonms@google.it"/>
    <x v="0"/>
    <s v="Exc"/>
    <x v="0"/>
    <x v="0"/>
    <n v="13.75"/>
    <n v="55"/>
    <x v="1"/>
    <x v="0"/>
  </r>
  <r>
    <s v="NOA-79645-377"/>
    <x v="604"/>
    <s v="53729-30320-XZ"/>
    <s v="R-D-0.5"/>
    <n v="5"/>
    <x v="756"/>
    <s v="etrippmt@wp.com"/>
    <x v="0"/>
    <s v="Rob"/>
    <x v="2"/>
    <x v="1"/>
    <n v="5.3699999999999992"/>
    <n v="13.424999999999997"/>
    <x v="0"/>
    <x v="1"/>
  </r>
  <r>
    <s v="KMS-49214-806"/>
    <x v="605"/>
    <s v="50384-52703-LA"/>
    <s v="E-L-2.5"/>
    <n v="4"/>
    <x v="757"/>
    <s v="lmacmanusmu@imdb.com"/>
    <x v="0"/>
    <s v="Exc"/>
    <x v="1"/>
    <x v="2"/>
    <n v="34.154999999999994"/>
    <n v="341.54999999999995"/>
    <x v="1"/>
    <x v="1"/>
  </r>
  <r>
    <s v="ABK-08091-531"/>
    <x v="606"/>
    <s v="53864-36201-FG"/>
    <s v="L-L-1"/>
    <n v="3"/>
    <x v="758"/>
    <s v="tbenediktovichmv@ebay.com"/>
    <x v="0"/>
    <s v="Lib"/>
    <x v="1"/>
    <x v="0"/>
    <n v="15.85"/>
    <n v="47.55"/>
    <x v="3"/>
    <x v="0"/>
  </r>
  <r>
    <s v="GPT-67705-953"/>
    <x v="446"/>
    <s v="70631-33225-MZ"/>
    <s v="A-M-0.2"/>
    <n v="5"/>
    <x v="759"/>
    <s v="cbournermw@chronoengine.com"/>
    <x v="0"/>
    <s v="Ara"/>
    <x v="0"/>
    <x v="3"/>
    <n v="3.375"/>
    <n v="3.375"/>
    <x v="2"/>
    <x v="0"/>
  </r>
  <r>
    <s v="JNA-21450-177"/>
    <x v="18"/>
    <s v="54798-14109-HC"/>
    <s v="A-D-1"/>
    <n v="3"/>
    <x v="760"/>
    <s v="oskermen3@hatena.ne.jp"/>
    <x v="0"/>
    <s v="Ara"/>
    <x v="2"/>
    <x v="0"/>
    <n v="9.9499999999999993"/>
    <n v="29.849999999999998"/>
    <x v="2"/>
    <x v="0"/>
  </r>
  <r>
    <s v="MPQ-23421-608"/>
    <x v="180"/>
    <s v="08023-52962-ET"/>
    <s v="E-M-0.5"/>
    <n v="5"/>
    <x v="761"/>
    <s v="kheddanmy@icq.com"/>
    <x v="0"/>
    <s v="Exc"/>
    <x v="0"/>
    <x v="1"/>
    <n v="8.25"/>
    <n v="20.625"/>
    <x v="1"/>
    <x v="0"/>
  </r>
  <r>
    <s v="NLI-63891-565"/>
    <x v="580"/>
    <s v="41899-00283-VK"/>
    <s v="E-M-0.2"/>
    <n v="5"/>
    <x v="762"/>
    <s v="ichartersmz@abc.net.au"/>
    <x v="0"/>
    <s v="Exc"/>
    <x v="0"/>
    <x v="3"/>
    <n v="4.125"/>
    <n v="4.125"/>
    <x v="1"/>
    <x v="1"/>
  </r>
  <r>
    <s v="HHF-36647-854"/>
    <x v="453"/>
    <s v="39011-18412-GR"/>
    <s v="A-D-2.5"/>
    <n v="6"/>
    <x v="763"/>
    <s v="aroubertn0@tmall.com"/>
    <x v="0"/>
    <s v="Ara"/>
    <x v="2"/>
    <x v="2"/>
    <n v="22.884999999999998"/>
    <n v="343.27499999999998"/>
    <x v="2"/>
    <x v="0"/>
  </r>
  <r>
    <s v="SBN-16537-046"/>
    <x v="259"/>
    <s v="60255-12579-PZ"/>
    <s v="A-D-0.2"/>
    <n v="1"/>
    <x v="764"/>
    <s v="hmairsn1@so-net.ne.jp"/>
    <x v="0"/>
    <s v="Ara"/>
    <x v="2"/>
    <x v="3"/>
    <n v="2.9849999999999999"/>
    <n v="0.59699999999999998"/>
    <x v="2"/>
    <x v="1"/>
  </r>
  <r>
    <s v="XZD-44484-632"/>
    <x v="607"/>
    <s v="80541-38332-BP"/>
    <s v="E-M-1"/>
    <n v="2"/>
    <x v="765"/>
    <s v="hrainforthn2@blog.com"/>
    <x v="0"/>
    <s v="Exc"/>
    <x v="0"/>
    <x v="0"/>
    <n v="13.75"/>
    <n v="27.5"/>
    <x v="1"/>
    <x v="1"/>
  </r>
  <r>
    <s v="XZD-44484-632"/>
    <x v="607"/>
    <s v="80541-38332-BP"/>
    <s v="A-D-0.2"/>
    <n v="2"/>
    <x v="765"/>
    <s v="hrainforthn2@blog.com"/>
    <x v="0"/>
    <s v="Ara"/>
    <x v="2"/>
    <x v="3"/>
    <n v="2.9849999999999999"/>
    <n v="1.194"/>
    <x v="2"/>
    <x v="1"/>
  </r>
  <r>
    <s v="IKQ-39946-768"/>
    <x v="385"/>
    <s v="72778-50968-UQ"/>
    <s v="R-M-1"/>
    <n v="6"/>
    <x v="766"/>
    <s v="ijespern4@theglobeandmail.com"/>
    <x v="0"/>
    <s v="Rob"/>
    <x v="0"/>
    <x v="0"/>
    <n v="9.9499999999999993"/>
    <n v="59.699999999999996"/>
    <x v="0"/>
    <x v="1"/>
  </r>
  <r>
    <s v="KMB-95211-174"/>
    <x v="608"/>
    <s v="23941-30203-MO"/>
    <s v="R-D-2.5"/>
    <n v="4"/>
    <x v="767"/>
    <s v="ldwerryhousen5@gravatar.com"/>
    <x v="0"/>
    <s v="Rob"/>
    <x v="2"/>
    <x v="2"/>
    <n v="20.584999999999997"/>
    <n v="205.84999999999997"/>
    <x v="0"/>
    <x v="0"/>
  </r>
  <r>
    <s v="QWY-99467-368"/>
    <x v="609"/>
    <s v="96434-50068-DZ"/>
    <s v="A-D-2.5"/>
    <n v="1"/>
    <x v="768"/>
    <s v="nbroomern6@examiner.com"/>
    <x v="0"/>
    <s v="Ara"/>
    <x v="2"/>
    <x v="2"/>
    <n v="22.884999999999998"/>
    <n v="57.212499999999991"/>
    <x v="2"/>
    <x v="1"/>
  </r>
  <r>
    <s v="SRG-76791-614"/>
    <x v="147"/>
    <s v="11729-74102-XB"/>
    <s v="E-L-0.5"/>
    <n v="1"/>
    <x v="769"/>
    <s v="kthoumassonn7@bloglovin.com"/>
    <x v="0"/>
    <s v="Exc"/>
    <x v="1"/>
    <x v="1"/>
    <n v="8.91"/>
    <n v="4.4550000000000001"/>
    <x v="1"/>
    <x v="0"/>
  </r>
  <r>
    <s v="VSN-94485-621"/>
    <x v="172"/>
    <s v="88116-12604-TE"/>
    <s v="A-D-0.2"/>
    <n v="4"/>
    <x v="770"/>
    <s v="fhabberghamn8@discovery.com"/>
    <x v="0"/>
    <s v="Ara"/>
    <x v="2"/>
    <x v="3"/>
    <n v="2.9849999999999999"/>
    <n v="2.3879999999999999"/>
    <x v="2"/>
    <x v="1"/>
  </r>
  <r>
    <s v="UFZ-24348-219"/>
    <x v="610"/>
    <s v="27930-59250-JT"/>
    <s v="L-M-2.5"/>
    <n v="3"/>
    <x v="745"/>
    <s v=""/>
    <x v="0"/>
    <s v="Lib"/>
    <x v="0"/>
    <x v="2"/>
    <n v="33.464999999999996"/>
    <n v="250.98749999999998"/>
    <x v="3"/>
    <x v="1"/>
  </r>
  <r>
    <s v="UKS-93055-397"/>
    <x v="611"/>
    <s v="13082-41034-PD"/>
    <s v="A-D-2.5"/>
    <n v="5"/>
    <x v="771"/>
    <s v="ravrashinna@tamu.edu"/>
    <x v="0"/>
    <s v="Ara"/>
    <x v="2"/>
    <x v="2"/>
    <n v="22.884999999999998"/>
    <n v="286.06249999999994"/>
    <x v="2"/>
    <x v="1"/>
  </r>
  <r>
    <s v="AVH-56062-335"/>
    <x v="612"/>
    <s v="18082-74419-QH"/>
    <s v="E-M-0.5"/>
    <n v="5"/>
    <x v="772"/>
    <s v="mdoidgenb@etsy.com"/>
    <x v="0"/>
    <s v="Exc"/>
    <x v="0"/>
    <x v="1"/>
    <n v="8.25"/>
    <n v="20.625"/>
    <x v="1"/>
    <x v="1"/>
  </r>
  <r>
    <s v="HGE-19842-613"/>
    <x v="613"/>
    <s v="49401-45041-ZU"/>
    <s v="R-L-0.5"/>
    <n v="4"/>
    <x v="773"/>
    <s v="jedinboronc@reverbnation.com"/>
    <x v="0"/>
    <s v="Rob"/>
    <x v="1"/>
    <x v="1"/>
    <n v="7.169999999999999"/>
    <n v="14.339999999999998"/>
    <x v="0"/>
    <x v="0"/>
  </r>
  <r>
    <s v="WBA-85905-175"/>
    <x v="611"/>
    <s v="41252-45992-VS"/>
    <s v="L-M-0.2"/>
    <n v="1"/>
    <x v="774"/>
    <s v="ttewelsonnd@cdbaby.com"/>
    <x v="0"/>
    <s v="Lib"/>
    <x v="0"/>
    <x v="3"/>
    <n v="4.3650000000000002"/>
    <n v="0.87300000000000011"/>
    <x v="3"/>
    <x v="1"/>
  </r>
  <r>
    <s v="DZI-35365-596"/>
    <x v="493"/>
    <s v="54798-14109-HC"/>
    <s v="E-M-0.2"/>
    <n v="2"/>
    <x v="760"/>
    <s v="oskermen3@hatena.ne.jp"/>
    <x v="0"/>
    <s v="Exc"/>
    <x v="0"/>
    <x v="3"/>
    <n v="4.125"/>
    <n v="1.6500000000000001"/>
    <x v="1"/>
    <x v="1"/>
  </r>
  <r>
    <s v="XIR-88982-743"/>
    <x v="614"/>
    <s v="00852-54571-WP"/>
    <s v="E-M-0.2"/>
    <n v="2"/>
    <x v="775"/>
    <s v="ddrewittnf@mapquest.com"/>
    <x v="0"/>
    <s v="Exc"/>
    <x v="0"/>
    <x v="3"/>
    <n v="4.125"/>
    <n v="1.6500000000000001"/>
    <x v="1"/>
    <x v="0"/>
  </r>
  <r>
    <s v="VUC-72395-865"/>
    <x v="151"/>
    <s v="13321-57602-GK"/>
    <s v="A-D-0.5"/>
    <n v="6"/>
    <x v="776"/>
    <s v="agladhillng@stanford.edu"/>
    <x v="0"/>
    <s v="Ara"/>
    <x v="2"/>
    <x v="1"/>
    <n v="5.97"/>
    <n v="17.91"/>
    <x v="2"/>
    <x v="0"/>
  </r>
  <r>
    <s v="BQJ-44755-910"/>
    <x v="489"/>
    <s v="75006-89922-VW"/>
    <s v="E-D-2.5"/>
    <n v="6"/>
    <x v="777"/>
    <s v="mlorineznh@whitehouse.gov"/>
    <x v="0"/>
    <s v="Exc"/>
    <x v="2"/>
    <x v="2"/>
    <n v="27.945"/>
    <n v="419.17499999999995"/>
    <x v="1"/>
    <x v="1"/>
  </r>
  <r>
    <s v="JKC-64636-831"/>
    <x v="615"/>
    <s v="52098-80103-FD"/>
    <s v="A-M-2.5"/>
    <n v="2"/>
    <x v="778"/>
    <s v=""/>
    <x v="0"/>
    <s v="Ara"/>
    <x v="0"/>
    <x v="2"/>
    <n v="25.874999999999996"/>
    <n v="129.37499999999997"/>
    <x v="2"/>
    <x v="0"/>
  </r>
  <r>
    <s v="ZKI-78561-066"/>
    <x v="616"/>
    <s v="60121-12432-VU"/>
    <s v="A-D-0.2"/>
    <n v="3"/>
    <x v="779"/>
    <s v="mvannj@wikipedia.org"/>
    <x v="0"/>
    <s v="Ara"/>
    <x v="2"/>
    <x v="3"/>
    <n v="2.9849999999999999"/>
    <n v="1.7909999999999999"/>
    <x v="2"/>
    <x v="0"/>
  </r>
  <r>
    <s v="IMP-12563-728"/>
    <x v="578"/>
    <s v="68346-14810-UA"/>
    <s v="E-L-0.5"/>
    <n v="6"/>
    <x v="780"/>
    <s v=""/>
    <x v="0"/>
    <s v="Exc"/>
    <x v="1"/>
    <x v="1"/>
    <n v="8.91"/>
    <n v="26.73"/>
    <x v="1"/>
    <x v="1"/>
  </r>
  <r>
    <s v="MZL-81126-390"/>
    <x v="617"/>
    <s v="48464-99723-HK"/>
    <s v="A-L-0.2"/>
    <n v="6"/>
    <x v="781"/>
    <s v="jethelstonnl@creativecommons.org"/>
    <x v="0"/>
    <s v="Ara"/>
    <x v="1"/>
    <x v="3"/>
    <n v="3.8849999999999998"/>
    <n v="4.6619999999999999"/>
    <x v="2"/>
    <x v="0"/>
  </r>
  <r>
    <s v="MZL-81126-390"/>
    <x v="617"/>
    <s v="48464-99723-HK"/>
    <s v="A-M-0.2"/>
    <n v="2"/>
    <x v="781"/>
    <s v="jethelstonnl@creativecommons.org"/>
    <x v="0"/>
    <s v="Ara"/>
    <x v="0"/>
    <x v="3"/>
    <n v="3.375"/>
    <n v="1.35"/>
    <x v="2"/>
    <x v="0"/>
  </r>
  <r>
    <s v="TVF-57766-608"/>
    <x v="155"/>
    <s v="88420-46464-XE"/>
    <s v="L-D-0.5"/>
    <n v="1"/>
    <x v="782"/>
    <s v="peberznn@woothemes.com"/>
    <x v="0"/>
    <s v="Lib"/>
    <x v="2"/>
    <x v="1"/>
    <n v="7.77"/>
    <n v="3.8849999999999998"/>
    <x v="3"/>
    <x v="0"/>
  </r>
  <r>
    <s v="RUX-37995-892"/>
    <x v="461"/>
    <s v="37762-09530-MP"/>
    <s v="L-D-2.5"/>
    <n v="4"/>
    <x v="783"/>
    <s v="bgaishno@altervista.org"/>
    <x v="0"/>
    <s v="Lib"/>
    <x v="2"/>
    <x v="2"/>
    <n v="29.784999999999997"/>
    <n v="297.84999999999997"/>
    <x v="3"/>
    <x v="0"/>
  </r>
  <r>
    <s v="AVK-76526-953"/>
    <x v="87"/>
    <s v="47268-50127-XY"/>
    <s v="A-D-1"/>
    <n v="2"/>
    <x v="784"/>
    <s v="ldantonnp@miitbeian.gov.cn"/>
    <x v="0"/>
    <s v="Ara"/>
    <x v="2"/>
    <x v="0"/>
    <n v="9.9499999999999993"/>
    <n v="19.899999999999999"/>
    <x v="2"/>
    <x v="1"/>
  </r>
  <r>
    <s v="RIU-02231-623"/>
    <x v="618"/>
    <s v="25544-84179-QC"/>
    <s v="R-L-0.5"/>
    <n v="5"/>
    <x v="785"/>
    <s v="smorrallnq@answers.com"/>
    <x v="0"/>
    <s v="Rob"/>
    <x v="1"/>
    <x v="1"/>
    <n v="7.169999999999999"/>
    <n v="17.924999999999997"/>
    <x v="0"/>
    <x v="0"/>
  </r>
  <r>
    <s v="WFK-99317-827"/>
    <x v="619"/>
    <s v="32058-76765-ZL"/>
    <s v="L-D-2.5"/>
    <n v="3"/>
    <x v="786"/>
    <s v="dcrownshawnr@photobucket.com"/>
    <x v="0"/>
    <s v="Lib"/>
    <x v="2"/>
    <x v="2"/>
    <n v="29.784999999999997"/>
    <n v="223.38749999999999"/>
    <x v="3"/>
    <x v="1"/>
  </r>
  <r>
    <s v="SFD-00372-284"/>
    <x v="440"/>
    <s v="54798-14109-HC"/>
    <s v="L-M-0.2"/>
    <n v="2"/>
    <x v="760"/>
    <s v="oskermen3@hatena.ne.jp"/>
    <x v="0"/>
    <s v="Lib"/>
    <x v="0"/>
    <x v="3"/>
    <n v="4.3650000000000002"/>
    <n v="1.7460000000000002"/>
    <x v="3"/>
    <x v="1"/>
  </r>
  <r>
    <s v="SXC-62166-515"/>
    <x v="489"/>
    <s v="69171-65646-UC"/>
    <s v="R-L-2.5"/>
    <n v="5"/>
    <x v="787"/>
    <s v="jreddochnt@sun.com"/>
    <x v="0"/>
    <s v="Rob"/>
    <x v="1"/>
    <x v="2"/>
    <n v="27.484999999999996"/>
    <n v="343.56249999999994"/>
    <x v="0"/>
    <x v="1"/>
  </r>
  <r>
    <s v="YIE-87008-621"/>
    <x v="620"/>
    <s v="22503-52799-MI"/>
    <s v="L-M-0.5"/>
    <n v="4"/>
    <x v="788"/>
    <s v="stitleynu@whitehouse.gov"/>
    <x v="0"/>
    <s v="Lib"/>
    <x v="0"/>
    <x v="1"/>
    <n v="8.73"/>
    <n v="17.46"/>
    <x v="3"/>
    <x v="1"/>
  </r>
  <r>
    <s v="HRM-94548-288"/>
    <x v="621"/>
    <s v="08934-65581-ZI"/>
    <s v="A-L-2.5"/>
    <n v="6"/>
    <x v="789"/>
    <s v="rsimaonv@simplemachines.org"/>
    <x v="0"/>
    <s v="Ara"/>
    <x v="1"/>
    <x v="2"/>
    <n v="29.784999999999997"/>
    <n v="446.77499999999998"/>
    <x v="2"/>
    <x v="1"/>
  </r>
  <r>
    <s v="UJG-34731-295"/>
    <x v="374"/>
    <s v="15764-22559-ZT"/>
    <s v="A-M-2.5"/>
    <n v="1"/>
    <x v="790"/>
    <s v=""/>
    <x v="0"/>
    <s v="Ara"/>
    <x v="0"/>
    <x v="2"/>
    <n v="25.874999999999996"/>
    <n v="64.687499999999986"/>
    <x v="2"/>
    <x v="1"/>
  </r>
  <r>
    <s v="TWD-70988-853"/>
    <x v="345"/>
    <s v="87519-68847-ZG"/>
    <s v="L-D-1"/>
    <n v="6"/>
    <x v="791"/>
    <s v="nchisholmnx@example.com"/>
    <x v="0"/>
    <s v="Lib"/>
    <x v="2"/>
    <x v="0"/>
    <n v="12.95"/>
    <n v="77.699999999999989"/>
    <x v="3"/>
    <x v="0"/>
  </r>
  <r>
    <s v="CIX-22904-641"/>
    <x v="622"/>
    <s v="78012-56878-UB"/>
    <s v="R-M-1"/>
    <n v="1"/>
    <x v="792"/>
    <s v="goatsny@live.com"/>
    <x v="0"/>
    <s v="Rob"/>
    <x v="0"/>
    <x v="0"/>
    <n v="9.9499999999999993"/>
    <n v="9.9499999999999993"/>
    <x v="0"/>
    <x v="0"/>
  </r>
  <r>
    <s v="DLV-65840-759"/>
    <x v="623"/>
    <s v="77192-72145-RG"/>
    <s v="L-M-1"/>
    <n v="2"/>
    <x v="793"/>
    <s v="mbirkinnz@java.com"/>
    <x v="0"/>
    <s v="Lib"/>
    <x v="0"/>
    <x v="0"/>
    <n v="14.55"/>
    <n v="29.1"/>
    <x v="3"/>
    <x v="0"/>
  </r>
  <r>
    <s v="RXN-55491-201"/>
    <x v="354"/>
    <s v="86071-79238-CX"/>
    <s v="R-L-0.2"/>
    <n v="6"/>
    <x v="794"/>
    <s v="rpysono0@constantcontact.com"/>
    <x v="1"/>
    <s v="Rob"/>
    <x v="1"/>
    <x v="3"/>
    <n v="3.5849999999999995"/>
    <n v="4.3019999999999996"/>
    <x v="0"/>
    <x v="1"/>
  </r>
  <r>
    <s v="UHK-63283-868"/>
    <x v="624"/>
    <s v="16809-16936-WF"/>
    <s v="A-M-0.5"/>
    <n v="1"/>
    <x v="795"/>
    <s v="mmacconnechieo9@reuters.com"/>
    <x v="0"/>
    <s v="Ara"/>
    <x v="0"/>
    <x v="1"/>
    <n v="6.75"/>
    <n v="3.375"/>
    <x v="2"/>
    <x v="0"/>
  </r>
  <r>
    <s v="PJC-31401-893"/>
    <x v="561"/>
    <s v="11212-69985-ZJ"/>
    <s v="A-D-0.5"/>
    <n v="3"/>
    <x v="796"/>
    <s v="rtreachero2@usa.gov"/>
    <x v="1"/>
    <s v="Ara"/>
    <x v="2"/>
    <x v="1"/>
    <n v="5.97"/>
    <n v="8.9550000000000001"/>
    <x v="2"/>
    <x v="1"/>
  </r>
  <r>
    <s v="HHO-79903-185"/>
    <x v="42"/>
    <s v="53893-01719-CL"/>
    <s v="A-L-2.5"/>
    <n v="1"/>
    <x v="797"/>
    <s v="bfattorinio3@quantcast.com"/>
    <x v="1"/>
    <s v="Ara"/>
    <x v="1"/>
    <x v="2"/>
    <n v="29.784999999999997"/>
    <n v="74.462499999999991"/>
    <x v="2"/>
    <x v="0"/>
  </r>
  <r>
    <s v="YWM-07310-594"/>
    <x v="267"/>
    <s v="66028-99867-WJ"/>
    <s v="E-M-0.5"/>
    <n v="5"/>
    <x v="798"/>
    <s v="mpalleskeo4@nyu.edu"/>
    <x v="0"/>
    <s v="Exc"/>
    <x v="0"/>
    <x v="1"/>
    <n v="8.25"/>
    <n v="20.625"/>
    <x v="1"/>
    <x v="0"/>
  </r>
  <r>
    <s v="FHD-94983-982"/>
    <x v="625"/>
    <s v="62839-56723-CH"/>
    <s v="R-M-0.5"/>
    <n v="3"/>
    <x v="799"/>
    <s v=""/>
    <x v="0"/>
    <s v="Rob"/>
    <x v="0"/>
    <x v="1"/>
    <n v="5.97"/>
    <n v="8.9550000000000001"/>
    <x v="0"/>
    <x v="0"/>
  </r>
  <r>
    <s v="WQK-10857-119"/>
    <x v="616"/>
    <s v="96849-52854-CR"/>
    <s v="E-D-0.5"/>
    <n v="1"/>
    <x v="800"/>
    <s v="fantcliffeo6@amazon.co.jp"/>
    <x v="1"/>
    <s v="Exc"/>
    <x v="2"/>
    <x v="1"/>
    <n v="7.29"/>
    <n v="3.645"/>
    <x v="1"/>
    <x v="0"/>
  </r>
  <r>
    <s v="DXA-50313-073"/>
    <x v="626"/>
    <s v="19755-55847-VW"/>
    <s v="E-L-1"/>
    <n v="2"/>
    <x v="801"/>
    <s v="pmatignono7@harvard.edu"/>
    <x v="2"/>
    <s v="Exc"/>
    <x v="1"/>
    <x v="0"/>
    <n v="14.85"/>
    <n v="29.7"/>
    <x v="1"/>
    <x v="0"/>
  </r>
  <r>
    <s v="ONW-00560-570"/>
    <x v="52"/>
    <s v="32900-82606-BO"/>
    <s v="A-M-1"/>
    <n v="2"/>
    <x v="802"/>
    <s v="cweondo8@theglobeandmail.com"/>
    <x v="0"/>
    <s v="Ara"/>
    <x v="0"/>
    <x v="0"/>
    <n v="11.25"/>
    <n v="22.5"/>
    <x v="2"/>
    <x v="1"/>
  </r>
  <r>
    <s v="BRJ-19414-277"/>
    <x v="622"/>
    <s v="16809-16936-WF"/>
    <s v="R-M-0.2"/>
    <n v="4"/>
    <x v="795"/>
    <s v="mmacconnechieo9@reuters.com"/>
    <x v="0"/>
    <s v="Rob"/>
    <x v="0"/>
    <x v="3"/>
    <n v="2.9849999999999999"/>
    <n v="2.3879999999999999"/>
    <x v="0"/>
    <x v="0"/>
  </r>
  <r>
    <s v="MIQ-16322-908"/>
    <x v="627"/>
    <s v="20118-28138-QD"/>
    <s v="A-L-1"/>
    <n v="2"/>
    <x v="803"/>
    <s v="jskentelberyoa@paypal.com"/>
    <x v="0"/>
    <s v="Ara"/>
    <x v="1"/>
    <x v="0"/>
    <n v="12.95"/>
    <n v="25.9"/>
    <x v="2"/>
    <x v="1"/>
  </r>
  <r>
    <s v="MVO-39328-830"/>
    <x v="628"/>
    <s v="84057-45461-AH"/>
    <s v="L-M-0.5"/>
    <n v="5"/>
    <x v="804"/>
    <s v="ocomberob@goo.gl"/>
    <x v="1"/>
    <s v="Lib"/>
    <x v="0"/>
    <x v="1"/>
    <n v="8.73"/>
    <n v="21.825000000000003"/>
    <x v="3"/>
    <x v="1"/>
  </r>
  <r>
    <s v="MVO-39328-830"/>
    <x v="628"/>
    <s v="84057-45461-AH"/>
    <s v="A-L-0.5"/>
    <n v="6"/>
    <x v="804"/>
    <s v="ocomberob@goo.gl"/>
    <x v="1"/>
    <s v="Ara"/>
    <x v="1"/>
    <x v="1"/>
    <n v="7.77"/>
    <n v="23.31"/>
    <x v="2"/>
    <x v="1"/>
  </r>
  <r>
    <s v="NTJ-88319-746"/>
    <x v="629"/>
    <s v="90882-88130-KQ"/>
    <s v="L-L-0.5"/>
    <n v="3"/>
    <x v="805"/>
    <s v="ztramelod@netlog.com"/>
    <x v="0"/>
    <s v="Lib"/>
    <x v="1"/>
    <x v="1"/>
    <n v="9.51"/>
    <n v="14.265000000000001"/>
    <x v="3"/>
    <x v="1"/>
  </r>
  <r>
    <s v="LCY-24377-948"/>
    <x v="630"/>
    <s v="21617-79890-DD"/>
    <s v="R-L-2.5"/>
    <n v="1"/>
    <x v="806"/>
    <s v=""/>
    <x v="0"/>
    <s v="Rob"/>
    <x v="1"/>
    <x v="2"/>
    <n v="27.484999999999996"/>
    <n v="68.712499999999991"/>
    <x v="0"/>
    <x v="0"/>
  </r>
  <r>
    <s v="FWD-85967-769"/>
    <x v="631"/>
    <s v="20256-54689-LO"/>
    <s v="E-D-0.2"/>
    <n v="3"/>
    <x v="807"/>
    <s v=""/>
    <x v="0"/>
    <s v="Exc"/>
    <x v="2"/>
    <x v="3"/>
    <n v="3.645"/>
    <n v="2.1870000000000003"/>
    <x v="1"/>
    <x v="1"/>
  </r>
  <r>
    <s v="KTO-53793-109"/>
    <x v="229"/>
    <s v="17572-27091-AA"/>
    <s v="R-L-0.2"/>
    <n v="2"/>
    <x v="808"/>
    <s v="chatfullog@ebay.com"/>
    <x v="0"/>
    <s v="Rob"/>
    <x v="1"/>
    <x v="3"/>
    <n v="3.5849999999999995"/>
    <n v="1.4339999999999999"/>
    <x v="0"/>
    <x v="1"/>
  </r>
  <r>
    <s v="OCK-89033-348"/>
    <x v="632"/>
    <s v="82300-88786-UE"/>
    <s v="A-L-0.2"/>
    <n v="6"/>
    <x v="809"/>
    <s v=""/>
    <x v="0"/>
    <s v="Ara"/>
    <x v="1"/>
    <x v="3"/>
    <n v="3.8849999999999998"/>
    <n v="4.6619999999999999"/>
    <x v="2"/>
    <x v="0"/>
  </r>
  <r>
    <s v="GPZ-36017-366"/>
    <x v="633"/>
    <s v="65732-22589-OW"/>
    <s v="A-D-2.5"/>
    <n v="5"/>
    <x v="810"/>
    <s v="kmarrisonoq@dropbox.com"/>
    <x v="0"/>
    <s v="Ara"/>
    <x v="2"/>
    <x v="2"/>
    <n v="22.884999999999998"/>
    <n v="286.06249999999994"/>
    <x v="2"/>
    <x v="0"/>
  </r>
  <r>
    <s v="BZP-33213-637"/>
    <x v="95"/>
    <s v="77175-09826-SF"/>
    <s v="A-M-2.5"/>
    <n v="3"/>
    <x v="811"/>
    <s v="lagnolooj@pinterest.com"/>
    <x v="0"/>
    <s v="Ara"/>
    <x v="0"/>
    <x v="2"/>
    <n v="25.874999999999996"/>
    <n v="194.06249999999994"/>
    <x v="2"/>
    <x v="0"/>
  </r>
  <r>
    <s v="WFH-21507-708"/>
    <x v="521"/>
    <s v="07237-32539-NB"/>
    <s v="R-D-0.5"/>
    <n v="1"/>
    <x v="812"/>
    <s v="dkiddyok@fda.gov"/>
    <x v="0"/>
    <s v="Rob"/>
    <x v="2"/>
    <x v="1"/>
    <n v="5.3699999999999992"/>
    <n v="2.6849999999999996"/>
    <x v="0"/>
    <x v="0"/>
  </r>
  <r>
    <s v="HST-96923-073"/>
    <x v="76"/>
    <s v="54722-76431-EX"/>
    <s v="R-D-2.5"/>
    <n v="6"/>
    <x v="813"/>
    <s v="hpetroulisol@state.tx.us"/>
    <x v="1"/>
    <s v="Rob"/>
    <x v="2"/>
    <x v="2"/>
    <n v="20.584999999999997"/>
    <n v="308.77499999999998"/>
    <x v="0"/>
    <x v="1"/>
  </r>
  <r>
    <s v="ENN-79947-323"/>
    <x v="634"/>
    <s v="67847-82662-TE"/>
    <s v="L-M-0.5"/>
    <n v="2"/>
    <x v="814"/>
    <s v="mschollom@taobao.com"/>
    <x v="0"/>
    <s v="Lib"/>
    <x v="0"/>
    <x v="1"/>
    <n v="8.73"/>
    <n v="8.73"/>
    <x v="3"/>
    <x v="1"/>
  </r>
  <r>
    <s v="BHA-47429-889"/>
    <x v="635"/>
    <s v="51114-51191-EW"/>
    <s v="E-L-0.2"/>
    <n v="3"/>
    <x v="815"/>
    <s v="kfersonon@g.co"/>
    <x v="0"/>
    <s v="Exc"/>
    <x v="1"/>
    <x v="3"/>
    <n v="4.4550000000000001"/>
    <n v="2.673"/>
    <x v="1"/>
    <x v="1"/>
  </r>
  <r>
    <s v="SZY-63017-318"/>
    <x v="636"/>
    <s v="91809-58808-TV"/>
    <s v="A-L-0.2"/>
    <n v="2"/>
    <x v="816"/>
    <s v="bkellowayoo@omniture.com"/>
    <x v="0"/>
    <s v="Ara"/>
    <x v="1"/>
    <x v="3"/>
    <n v="3.8849999999999998"/>
    <n v="1.554"/>
    <x v="2"/>
    <x v="0"/>
  </r>
  <r>
    <s v="LCU-93317-340"/>
    <x v="637"/>
    <s v="84996-26826-DK"/>
    <s v="R-D-0.2"/>
    <n v="1"/>
    <x v="817"/>
    <s v="soliffeop@yellowbook.com"/>
    <x v="0"/>
    <s v="Rob"/>
    <x v="2"/>
    <x v="3"/>
    <n v="2.6849999999999996"/>
    <n v="0.53699999999999992"/>
    <x v="0"/>
    <x v="0"/>
  </r>
  <r>
    <s v="UOM-71431-481"/>
    <x v="182"/>
    <s v="65732-22589-OW"/>
    <s v="R-D-2.5"/>
    <n v="1"/>
    <x v="810"/>
    <s v="kmarrisonoq@dropbox.com"/>
    <x v="0"/>
    <s v="Rob"/>
    <x v="2"/>
    <x v="2"/>
    <n v="20.584999999999997"/>
    <n v="51.462499999999991"/>
    <x v="0"/>
    <x v="0"/>
  </r>
  <r>
    <s v="PJH-42618-877"/>
    <x v="479"/>
    <s v="93676-95250-XJ"/>
    <s v="A-D-2.5"/>
    <n v="5"/>
    <x v="818"/>
    <s v="cdolohuntyor@dailymail.co.uk"/>
    <x v="0"/>
    <s v="Ara"/>
    <x v="2"/>
    <x v="2"/>
    <n v="22.884999999999998"/>
    <n v="286.06249999999994"/>
    <x v="2"/>
    <x v="0"/>
  </r>
  <r>
    <s v="XED-90333-402"/>
    <x v="638"/>
    <s v="28300-14355-GF"/>
    <s v="E-M-0.2"/>
    <n v="5"/>
    <x v="819"/>
    <s v="pvasilenkoos@addtoany.com"/>
    <x v="2"/>
    <s v="Exc"/>
    <x v="0"/>
    <x v="3"/>
    <n v="4.125"/>
    <n v="4.125"/>
    <x v="1"/>
    <x v="1"/>
  </r>
  <r>
    <s v="IKK-62234-199"/>
    <x v="639"/>
    <s v="91190-84826-IQ"/>
    <s v="L-L-0.5"/>
    <n v="6"/>
    <x v="820"/>
    <s v="rschankelborgot@ameblo.jp"/>
    <x v="0"/>
    <s v="Lib"/>
    <x v="1"/>
    <x v="1"/>
    <n v="9.51"/>
    <n v="28.53"/>
    <x v="3"/>
    <x v="0"/>
  </r>
  <r>
    <s v="KAW-95195-329"/>
    <x v="640"/>
    <s v="34570-99384-AF"/>
    <s v="R-D-2.5"/>
    <n v="4"/>
    <x v="821"/>
    <s v=""/>
    <x v="1"/>
    <s v="Rob"/>
    <x v="2"/>
    <x v="2"/>
    <n v="20.584999999999997"/>
    <n v="205.84999999999997"/>
    <x v="0"/>
    <x v="0"/>
  </r>
  <r>
    <s v="QDO-57268-842"/>
    <x v="612"/>
    <s v="57808-90533-UE"/>
    <s v="E-M-2.5"/>
    <n v="5"/>
    <x v="822"/>
    <s v=""/>
    <x v="0"/>
    <s v="Exc"/>
    <x v="0"/>
    <x v="2"/>
    <n v="31.624999999999996"/>
    <n v="395.31249999999994"/>
    <x v="1"/>
    <x v="1"/>
  </r>
  <r>
    <s v="IIZ-24416-212"/>
    <x v="641"/>
    <s v="76060-30540-LB"/>
    <s v="R-D-0.5"/>
    <n v="6"/>
    <x v="823"/>
    <s v="bcargenow@geocities.jp"/>
    <x v="0"/>
    <s v="Rob"/>
    <x v="2"/>
    <x v="1"/>
    <n v="5.3699999999999992"/>
    <n v="16.11"/>
    <x v="0"/>
    <x v="0"/>
  </r>
  <r>
    <s v="AWP-11469-510"/>
    <x v="36"/>
    <s v="76730-63769-ND"/>
    <s v="E-D-1"/>
    <n v="2"/>
    <x v="824"/>
    <s v="rsticklerox@printfriendly.com"/>
    <x v="2"/>
    <s v="Exc"/>
    <x v="2"/>
    <x v="0"/>
    <n v="12.15"/>
    <n v="24.3"/>
    <x v="1"/>
    <x v="1"/>
  </r>
  <r>
    <s v="KXA-27983-918"/>
    <x v="642"/>
    <s v="96042-27290-EQ"/>
    <s v="R-L-0.5"/>
    <n v="5"/>
    <x v="825"/>
    <s v=""/>
    <x v="0"/>
    <s v="Rob"/>
    <x v="1"/>
    <x v="1"/>
    <n v="7.169999999999999"/>
    <n v="17.924999999999997"/>
    <x v="0"/>
    <x v="1"/>
  </r>
  <r>
    <s v="VKQ-39009-292"/>
    <x v="219"/>
    <s v="57808-90533-UE"/>
    <s v="L-M-1"/>
    <n v="5"/>
    <x v="822"/>
    <s v=""/>
    <x v="0"/>
    <s v="Lib"/>
    <x v="0"/>
    <x v="0"/>
    <n v="14.55"/>
    <n v="72.75"/>
    <x v="3"/>
    <x v="1"/>
  </r>
  <r>
    <s v="PDB-98743-282"/>
    <x v="643"/>
    <s v="51940-02669-OR"/>
    <s v="L-L-1"/>
    <n v="3"/>
    <x v="826"/>
    <s v=""/>
    <x v="1"/>
    <s v="Lib"/>
    <x v="1"/>
    <x v="0"/>
    <n v="15.85"/>
    <n v="47.55"/>
    <x v="3"/>
    <x v="1"/>
  </r>
  <r>
    <s v="SXW-34014-556"/>
    <x v="644"/>
    <s v="99144-98314-GN"/>
    <s v="R-L-0.2"/>
    <n v="1"/>
    <x v="827"/>
    <s v="djevonp1@ibm.com"/>
    <x v="0"/>
    <s v="Rob"/>
    <x v="1"/>
    <x v="3"/>
    <n v="3.5849999999999995"/>
    <n v="0.71699999999999997"/>
    <x v="0"/>
    <x v="0"/>
  </r>
  <r>
    <s v="QOJ-38788-727"/>
    <x v="136"/>
    <s v="16358-63919-CE"/>
    <s v="E-M-2.5"/>
    <n v="5"/>
    <x v="828"/>
    <s v="hrannerp2@omniture.com"/>
    <x v="0"/>
    <s v="Exc"/>
    <x v="0"/>
    <x v="2"/>
    <n v="31.624999999999996"/>
    <n v="395.31249999999994"/>
    <x v="1"/>
    <x v="1"/>
  </r>
  <r>
    <s v="TGF-38649-658"/>
    <x v="645"/>
    <s v="67743-54817-UT"/>
    <s v="L-M-0.5"/>
    <n v="2"/>
    <x v="829"/>
    <s v="bimriep3@addtoany.com"/>
    <x v="0"/>
    <s v="Lib"/>
    <x v="0"/>
    <x v="1"/>
    <n v="8.73"/>
    <n v="8.73"/>
    <x v="3"/>
    <x v="1"/>
  </r>
  <r>
    <s v="EAI-25194-209"/>
    <x v="646"/>
    <s v="44601-51441-BH"/>
    <s v="A-L-2.5"/>
    <n v="5"/>
    <x v="830"/>
    <s v="dsopperp4@eventbrite.com"/>
    <x v="0"/>
    <s v="Ara"/>
    <x v="1"/>
    <x v="2"/>
    <n v="29.784999999999997"/>
    <n v="372.31249999999994"/>
    <x v="2"/>
    <x v="1"/>
  </r>
  <r>
    <s v="IJK-34441-720"/>
    <x v="647"/>
    <s v="97201-58870-WB"/>
    <s v="A-M-0.5"/>
    <n v="6"/>
    <x v="831"/>
    <s v=""/>
    <x v="0"/>
    <s v="Ara"/>
    <x v="0"/>
    <x v="1"/>
    <n v="6.75"/>
    <n v="20.25"/>
    <x v="2"/>
    <x v="0"/>
  </r>
  <r>
    <s v="ZMC-00336-619"/>
    <x v="591"/>
    <s v="19849-12926-QF"/>
    <s v="A-M-0.5"/>
    <n v="4"/>
    <x v="832"/>
    <s v="lledgleyp6@de.vu"/>
    <x v="0"/>
    <s v="Ara"/>
    <x v="0"/>
    <x v="1"/>
    <n v="6.75"/>
    <n v="13.5"/>
    <x v="2"/>
    <x v="0"/>
  </r>
  <r>
    <s v="UPX-54529-618"/>
    <x v="648"/>
    <s v="40535-56770-UM"/>
    <s v="L-D-1"/>
    <n v="3"/>
    <x v="833"/>
    <s v="tmenaryp7@phoca.cz"/>
    <x v="0"/>
    <s v="Lib"/>
    <x v="2"/>
    <x v="0"/>
    <n v="12.95"/>
    <n v="38.849999999999994"/>
    <x v="3"/>
    <x v="1"/>
  </r>
  <r>
    <s v="DLX-01059-899"/>
    <x v="191"/>
    <s v="74940-09646-MU"/>
    <s v="R-L-1"/>
    <n v="5"/>
    <x v="834"/>
    <s v="gciccottip8@so-net.ne.jp"/>
    <x v="0"/>
    <s v="Rob"/>
    <x v="1"/>
    <x v="0"/>
    <n v="11.95"/>
    <n v="59.75"/>
    <x v="0"/>
    <x v="1"/>
  </r>
  <r>
    <s v="MEK-85120-243"/>
    <x v="649"/>
    <s v="06623-54610-HC"/>
    <s v="R-L-0.2"/>
    <n v="3"/>
    <x v="835"/>
    <s v=""/>
    <x v="0"/>
    <s v="Rob"/>
    <x v="1"/>
    <x v="3"/>
    <n v="3.5849999999999995"/>
    <n v="2.1509999999999998"/>
    <x v="0"/>
    <x v="1"/>
  </r>
  <r>
    <s v="NFI-37188-246"/>
    <x v="553"/>
    <s v="89490-75361-AF"/>
    <s v="A-D-2.5"/>
    <n v="4"/>
    <x v="836"/>
    <s v="wjallinpa@pcworld.com"/>
    <x v="0"/>
    <s v="Ara"/>
    <x v="2"/>
    <x v="2"/>
    <n v="22.884999999999998"/>
    <n v="228.84999999999997"/>
    <x v="2"/>
    <x v="1"/>
  </r>
  <r>
    <s v="BXH-62195-013"/>
    <x v="584"/>
    <s v="94526-79230-GZ"/>
    <s v="A-M-1"/>
    <n v="4"/>
    <x v="837"/>
    <s v="mbogeypb@thetimes.co.uk"/>
    <x v="0"/>
    <s v="Ara"/>
    <x v="0"/>
    <x v="0"/>
    <n v="11.25"/>
    <n v="45"/>
    <x v="2"/>
    <x v="0"/>
  </r>
  <r>
    <s v="YLK-78851-470"/>
    <x v="650"/>
    <s v="58559-08254-UY"/>
    <s v="R-M-2.5"/>
    <n v="6"/>
    <x v="838"/>
    <s v=""/>
    <x v="0"/>
    <s v="Rob"/>
    <x v="0"/>
    <x v="2"/>
    <n v="22.884999999999998"/>
    <n v="343.27499999999998"/>
    <x v="0"/>
    <x v="0"/>
  </r>
  <r>
    <s v="DXY-76225-633"/>
    <x v="121"/>
    <s v="88574-37083-WX"/>
    <s v="A-M-0.5"/>
    <n v="1"/>
    <x v="839"/>
    <s v="mcobbledickpd@ucsd.edu"/>
    <x v="0"/>
    <s v="Ara"/>
    <x v="0"/>
    <x v="1"/>
    <n v="6.75"/>
    <n v="3.375"/>
    <x v="2"/>
    <x v="1"/>
  </r>
  <r>
    <s v="UHP-24614-199"/>
    <x v="472"/>
    <s v="67953-79896-AC"/>
    <s v="A-M-1"/>
    <n v="4"/>
    <x v="840"/>
    <s v="alewrype@whitehouse.gov"/>
    <x v="0"/>
    <s v="Ara"/>
    <x v="0"/>
    <x v="0"/>
    <n v="11.25"/>
    <n v="45"/>
    <x v="2"/>
    <x v="1"/>
  </r>
  <r>
    <s v="HBY-35655-049"/>
    <x v="594"/>
    <s v="69207-93422-CQ"/>
    <s v="E-D-2.5"/>
    <n v="3"/>
    <x v="841"/>
    <s v="ihesselpf@ox.ac.uk"/>
    <x v="0"/>
    <s v="Exc"/>
    <x v="2"/>
    <x v="2"/>
    <n v="27.945"/>
    <n v="209.58749999999998"/>
    <x v="1"/>
    <x v="0"/>
  </r>
  <r>
    <s v="DCE-22886-861"/>
    <x v="89"/>
    <s v="56060-17602-RG"/>
    <s v="E-D-0.2"/>
    <n v="1"/>
    <x v="842"/>
    <s v=""/>
    <x v="1"/>
    <s v="Exc"/>
    <x v="2"/>
    <x v="3"/>
    <n v="3.645"/>
    <n v="0.72900000000000009"/>
    <x v="1"/>
    <x v="0"/>
  </r>
  <r>
    <s v="QTG-93823-843"/>
    <x v="651"/>
    <s v="46859-14212-FI"/>
    <s v="A-M-0.5"/>
    <n v="1"/>
    <x v="843"/>
    <s v="csorrellph@amazon.com"/>
    <x v="2"/>
    <s v="Ara"/>
    <x v="0"/>
    <x v="1"/>
    <n v="6.75"/>
    <n v="3.375"/>
    <x v="2"/>
    <x v="1"/>
  </r>
  <r>
    <s v="QTG-93823-843"/>
    <x v="651"/>
    <s v="46859-14212-FI"/>
    <s v="E-D-0.5"/>
    <n v="3"/>
    <x v="843"/>
    <s v="csorrellph@amazon.com"/>
    <x v="2"/>
    <s v="Exc"/>
    <x v="2"/>
    <x v="1"/>
    <n v="7.29"/>
    <n v="10.935"/>
    <x v="1"/>
    <x v="1"/>
  </r>
  <r>
    <s v="WFT-16178-396"/>
    <x v="249"/>
    <s v="33555-01585-RP"/>
    <s v="R-D-0.2"/>
    <n v="5"/>
    <x v="844"/>
    <s v="qheavysidepj@unc.edu"/>
    <x v="0"/>
    <s v="Rob"/>
    <x v="2"/>
    <x v="3"/>
    <n v="2.6849999999999996"/>
    <n v="2.6849999999999996"/>
    <x v="0"/>
    <x v="0"/>
  </r>
  <r>
    <s v="ERC-54560-934"/>
    <x v="652"/>
    <s v="11932-85629-CU"/>
    <s v="R-D-2.5"/>
    <n v="6"/>
    <x v="845"/>
    <s v="hreuvenpk@whitehouse.gov"/>
    <x v="0"/>
    <s v="Rob"/>
    <x v="2"/>
    <x v="2"/>
    <n v="20.584999999999997"/>
    <n v="308.77499999999998"/>
    <x v="0"/>
    <x v="1"/>
  </r>
  <r>
    <s v="RUK-78200-416"/>
    <x v="653"/>
    <s v="36192-07175-XC"/>
    <s v="L-D-0.2"/>
    <n v="2"/>
    <x v="846"/>
    <s v="mattwoolpl@nba.com"/>
    <x v="0"/>
    <s v="Lib"/>
    <x v="2"/>
    <x v="3"/>
    <n v="3.8849999999999998"/>
    <n v="1.554"/>
    <x v="3"/>
    <x v="1"/>
  </r>
  <r>
    <s v="KHK-13105-388"/>
    <x v="177"/>
    <s v="46242-54946-ZW"/>
    <s v="A-M-1"/>
    <n v="6"/>
    <x v="847"/>
    <s v=""/>
    <x v="0"/>
    <s v="Ara"/>
    <x v="0"/>
    <x v="0"/>
    <n v="11.25"/>
    <n v="67.5"/>
    <x v="2"/>
    <x v="0"/>
  </r>
  <r>
    <s v="NJR-03699-189"/>
    <x v="22"/>
    <s v="95152-82155-VQ"/>
    <s v="E-D-2.5"/>
    <n v="1"/>
    <x v="848"/>
    <s v="gwynespn@dagondesign.com"/>
    <x v="0"/>
    <s v="Exc"/>
    <x v="2"/>
    <x v="2"/>
    <n v="27.945"/>
    <n v="69.862499999999997"/>
    <x v="1"/>
    <x v="1"/>
  </r>
  <r>
    <s v="PJV-20427-019"/>
    <x v="508"/>
    <s v="13404-39127-WQ"/>
    <s v="A-L-2.5"/>
    <n v="3"/>
    <x v="849"/>
    <s v="cmaccourtpo@amazon.com"/>
    <x v="0"/>
    <s v="Ara"/>
    <x v="1"/>
    <x v="2"/>
    <n v="29.784999999999997"/>
    <n v="223.38749999999999"/>
    <x v="2"/>
    <x v="1"/>
  </r>
  <r>
    <s v="UGK-07613-982"/>
    <x v="654"/>
    <s v="57808-90533-UE"/>
    <s v="A-M-0.5"/>
    <n v="3"/>
    <x v="822"/>
    <s v=""/>
    <x v="0"/>
    <s v="Ara"/>
    <x v="0"/>
    <x v="1"/>
    <n v="6.75"/>
    <n v="10.125"/>
    <x v="2"/>
    <x v="1"/>
  </r>
  <r>
    <s v="OLA-68289-577"/>
    <x v="524"/>
    <s v="40226-52317-IO"/>
    <s v="A-M-0.5"/>
    <n v="5"/>
    <x v="850"/>
    <s v="ewilsonepq@eepurl.com"/>
    <x v="0"/>
    <s v="Ara"/>
    <x v="0"/>
    <x v="1"/>
    <n v="6.75"/>
    <n v="16.875"/>
    <x v="2"/>
    <x v="0"/>
  </r>
  <r>
    <s v="TNR-84447-052"/>
    <x v="655"/>
    <s v="34419-18068-AG"/>
    <s v="E-D-2.5"/>
    <n v="4"/>
    <x v="851"/>
    <s v="dduffiepr@time.com"/>
    <x v="0"/>
    <s v="Exc"/>
    <x v="2"/>
    <x v="2"/>
    <n v="27.945"/>
    <n v="279.45"/>
    <x v="1"/>
    <x v="1"/>
  </r>
  <r>
    <s v="FBZ-64200-586"/>
    <x v="523"/>
    <s v="51738-61457-RS"/>
    <s v="E-M-2.5"/>
    <n v="2"/>
    <x v="852"/>
    <s v="mmatiasekps@ucoz.ru"/>
    <x v="0"/>
    <s v="Exc"/>
    <x v="0"/>
    <x v="2"/>
    <n v="31.624999999999996"/>
    <n v="158.12499999999997"/>
    <x v="1"/>
    <x v="0"/>
  </r>
  <r>
    <s v="OBN-66334-505"/>
    <x v="656"/>
    <s v="86757-52367-ON"/>
    <s v="E-L-0.2"/>
    <n v="2"/>
    <x v="853"/>
    <s v="jcamillopt@shinystat.com"/>
    <x v="0"/>
    <s v="Exc"/>
    <x v="1"/>
    <x v="3"/>
    <n v="4.4550000000000001"/>
    <n v="1.782"/>
    <x v="1"/>
    <x v="0"/>
  </r>
  <r>
    <s v="NXM-89323-646"/>
    <x v="657"/>
    <s v="28158-93383-CK"/>
    <s v="E-D-1"/>
    <n v="1"/>
    <x v="854"/>
    <s v="kphilbrickpu@cdc.gov"/>
    <x v="0"/>
    <s v="Exc"/>
    <x v="2"/>
    <x v="0"/>
    <n v="12.15"/>
    <n v="12.15"/>
    <x v="1"/>
    <x v="0"/>
  </r>
  <r>
    <s v="NHI-23264-055"/>
    <x v="658"/>
    <s v="44799-09711-XW"/>
    <s v="A-D-0.5"/>
    <n v="4"/>
    <x v="855"/>
    <s v=""/>
    <x v="0"/>
    <s v="Ara"/>
    <x v="2"/>
    <x v="1"/>
    <n v="5.97"/>
    <n v="11.94"/>
    <x v="2"/>
    <x v="0"/>
  </r>
  <r>
    <s v="EQH-53569-934"/>
    <x v="659"/>
    <s v="53667-91553-LT"/>
    <s v="E-M-1"/>
    <n v="4"/>
    <x v="856"/>
    <s v="bsillispw@istockphoto.com"/>
    <x v="0"/>
    <s v="Exc"/>
    <x v="0"/>
    <x v="0"/>
    <n v="13.75"/>
    <n v="55"/>
    <x v="1"/>
    <x v="1"/>
  </r>
  <r>
    <s v="XKK-06692-189"/>
    <x v="558"/>
    <s v="86579-92122-OC"/>
    <s v="R-D-1"/>
    <n v="3"/>
    <x v="857"/>
    <s v=""/>
    <x v="0"/>
    <s v="Rob"/>
    <x v="2"/>
    <x v="0"/>
    <n v="8.9499999999999993"/>
    <n v="26.849999999999998"/>
    <x v="0"/>
    <x v="0"/>
  </r>
  <r>
    <s v="BYP-16005-016"/>
    <x v="660"/>
    <s v="01474-63436-TP"/>
    <s v="R-M-2.5"/>
    <n v="5"/>
    <x v="858"/>
    <s v="rcuttspy@techcrunch.com"/>
    <x v="0"/>
    <s v="Rob"/>
    <x v="0"/>
    <x v="2"/>
    <n v="22.884999999999998"/>
    <n v="286.06249999999994"/>
    <x v="0"/>
    <x v="1"/>
  </r>
  <r>
    <s v="LWS-13938-905"/>
    <x v="661"/>
    <s v="90533-82440-EE"/>
    <s v="A-M-2.5"/>
    <n v="6"/>
    <x v="859"/>
    <s v="mdelvespz@nature.com"/>
    <x v="0"/>
    <s v="Ara"/>
    <x v="0"/>
    <x v="2"/>
    <n v="25.874999999999996"/>
    <n v="388.12499999999989"/>
    <x v="2"/>
    <x v="0"/>
  </r>
  <r>
    <s v="OLH-95722-362"/>
    <x v="662"/>
    <s v="48553-69225-VX"/>
    <s v="L-D-0.5"/>
    <n v="3"/>
    <x v="860"/>
    <s v="dgrittonq0@nydailynews.com"/>
    <x v="0"/>
    <s v="Lib"/>
    <x v="2"/>
    <x v="1"/>
    <n v="7.77"/>
    <n v="11.654999999999999"/>
    <x v="3"/>
    <x v="0"/>
  </r>
  <r>
    <s v="OLH-95722-362"/>
    <x v="662"/>
    <s v="48553-69225-VX"/>
    <s v="R-M-2.5"/>
    <n v="4"/>
    <x v="860"/>
    <s v="dgrittonq0@nydailynews.com"/>
    <x v="0"/>
    <s v="Rob"/>
    <x v="0"/>
    <x v="2"/>
    <n v="22.884999999999998"/>
    <n v="228.84999999999997"/>
    <x v="0"/>
    <x v="0"/>
  </r>
  <r>
    <s v="KCW-50949-318"/>
    <x v="184"/>
    <s v="52374-27313-IV"/>
    <s v="E-L-1"/>
    <n v="5"/>
    <x v="861"/>
    <s v="dgutq2@umich.edu"/>
    <x v="0"/>
    <s v="Exc"/>
    <x v="1"/>
    <x v="0"/>
    <n v="14.85"/>
    <n v="74.25"/>
    <x v="1"/>
    <x v="0"/>
  </r>
  <r>
    <s v="JGZ-16947-591"/>
    <x v="663"/>
    <s v="14264-41252-SL"/>
    <s v="L-L-0.2"/>
    <n v="6"/>
    <x v="862"/>
    <s v="wpummeryq3@topsy.com"/>
    <x v="0"/>
    <s v="Lib"/>
    <x v="1"/>
    <x v="3"/>
    <n v="4.7549999999999999"/>
    <n v="5.7060000000000004"/>
    <x v="3"/>
    <x v="1"/>
  </r>
  <r>
    <s v="LXS-63326-144"/>
    <x v="334"/>
    <s v="35367-50483-AR"/>
    <s v="R-L-0.5"/>
    <n v="2"/>
    <x v="863"/>
    <s v="gsiudaq4@nytimes.com"/>
    <x v="0"/>
    <s v="Rob"/>
    <x v="1"/>
    <x v="1"/>
    <n v="7.169999999999999"/>
    <n v="7.169999999999999"/>
    <x v="0"/>
    <x v="0"/>
  </r>
  <r>
    <s v="CZG-86544-655"/>
    <x v="664"/>
    <s v="69443-77665-QW"/>
    <s v="A-L-0.5"/>
    <n v="2"/>
    <x v="864"/>
    <s v="hcrowneq5@wufoo.com"/>
    <x v="1"/>
    <s v="Ara"/>
    <x v="1"/>
    <x v="1"/>
    <n v="7.77"/>
    <n v="7.77"/>
    <x v="2"/>
    <x v="0"/>
  </r>
  <r>
    <s v="WFV-88138-247"/>
    <x v="24"/>
    <s v="63411-51758-QC"/>
    <s v="R-L-1"/>
    <n v="3"/>
    <x v="865"/>
    <s v="vpawseyq6@tiny.cc"/>
    <x v="0"/>
    <s v="Rob"/>
    <x v="1"/>
    <x v="0"/>
    <n v="11.95"/>
    <n v="35.849999999999994"/>
    <x v="0"/>
    <x v="1"/>
  </r>
  <r>
    <s v="RFG-28227-288"/>
    <x v="12"/>
    <s v="68605-21835-UF"/>
    <s v="A-L-0.5"/>
    <n v="6"/>
    <x v="866"/>
    <s v="awaterhouseq7@istockphoto.com"/>
    <x v="0"/>
    <s v="Ara"/>
    <x v="1"/>
    <x v="1"/>
    <n v="7.77"/>
    <n v="23.31"/>
    <x v="2"/>
    <x v="1"/>
  </r>
  <r>
    <s v="QAK-77286-758"/>
    <x v="105"/>
    <s v="34786-30419-XY"/>
    <s v="R-L-0.5"/>
    <n v="5"/>
    <x v="867"/>
    <s v="fhaughianq8@1688.com"/>
    <x v="0"/>
    <s v="Rob"/>
    <x v="1"/>
    <x v="1"/>
    <n v="7.169999999999999"/>
    <n v="17.924999999999997"/>
    <x v="0"/>
    <x v="1"/>
  </r>
  <r>
    <s v="CZD-56716-840"/>
    <x v="665"/>
    <s v="15456-29250-RU"/>
    <s v="L-D-2.5"/>
    <n v="4"/>
    <x v="868"/>
    <s v=""/>
    <x v="0"/>
    <s v="Lib"/>
    <x v="2"/>
    <x v="2"/>
    <n v="29.784999999999997"/>
    <n v="297.84999999999997"/>
    <x v="3"/>
    <x v="1"/>
  </r>
  <r>
    <s v="UBI-59229-277"/>
    <x v="44"/>
    <s v="00886-35803-FG"/>
    <s v="L-D-0.5"/>
    <n v="3"/>
    <x v="869"/>
    <s v=""/>
    <x v="0"/>
    <s v="Lib"/>
    <x v="2"/>
    <x v="1"/>
    <n v="7.77"/>
    <n v="11.654999999999999"/>
    <x v="3"/>
    <x v="1"/>
  </r>
  <r>
    <s v="WJJ-37489-898"/>
    <x v="171"/>
    <s v="31599-82152-AD"/>
    <s v="A-M-1"/>
    <n v="1"/>
    <x v="870"/>
    <s v="rfaltinqb@topsy.com"/>
    <x v="1"/>
    <s v="Ara"/>
    <x v="0"/>
    <x v="0"/>
    <n v="11.25"/>
    <n v="11.25"/>
    <x v="2"/>
    <x v="1"/>
  </r>
  <r>
    <s v="ORX-57454-917"/>
    <x v="328"/>
    <s v="76209-39601-ZR"/>
    <s v="E-D-2.5"/>
    <n v="3"/>
    <x v="871"/>
    <s v="gcheekeqc@sitemeter.com"/>
    <x v="2"/>
    <s v="Exc"/>
    <x v="2"/>
    <x v="2"/>
    <n v="27.945"/>
    <n v="209.58749999999998"/>
    <x v="1"/>
    <x v="0"/>
  </r>
  <r>
    <s v="GRB-68838-629"/>
    <x v="648"/>
    <s v="15064-65241-HB"/>
    <s v="R-L-2.5"/>
    <n v="4"/>
    <x v="872"/>
    <s v="grattqd@phpbb.com"/>
    <x v="1"/>
    <s v="Rob"/>
    <x v="1"/>
    <x v="2"/>
    <n v="27.484999999999996"/>
    <n v="274.84999999999997"/>
    <x v="0"/>
    <x v="1"/>
  </r>
  <r>
    <s v="SHT-04865-419"/>
    <x v="666"/>
    <s v="69215-90789-DL"/>
    <s v="R-L-0.2"/>
    <n v="4"/>
    <x v="873"/>
    <s v=""/>
    <x v="0"/>
    <s v="Rob"/>
    <x v="1"/>
    <x v="3"/>
    <n v="3.5849999999999995"/>
    <n v="2.8679999999999999"/>
    <x v="0"/>
    <x v="0"/>
  </r>
  <r>
    <s v="UQI-28177-865"/>
    <x v="577"/>
    <s v="04317-46176-TB"/>
    <s v="R-L-0.2"/>
    <n v="6"/>
    <x v="874"/>
    <s v="ieberleinqf@hc360.com"/>
    <x v="0"/>
    <s v="Rob"/>
    <x v="1"/>
    <x v="3"/>
    <n v="3.5849999999999995"/>
    <n v="4.3019999999999996"/>
    <x v="0"/>
    <x v="1"/>
  </r>
  <r>
    <s v="OIB-13664-879"/>
    <x v="114"/>
    <s v="04713-57765-KR"/>
    <s v="A-M-1"/>
    <n v="2"/>
    <x v="875"/>
    <s v="jdrengqg@uiuc.edu"/>
    <x v="1"/>
    <s v="Ara"/>
    <x v="0"/>
    <x v="0"/>
    <n v="11.25"/>
    <n v="22.5"/>
    <x v="2"/>
    <x v="0"/>
  </r>
  <r>
    <s v="PJS-30996-485"/>
    <x v="4"/>
    <s v="86579-92122-OC"/>
    <s v="A-L-0.2"/>
    <n v="1"/>
    <x v="857"/>
    <s v=""/>
    <x v="0"/>
    <s v="Ara"/>
    <x v="1"/>
    <x v="3"/>
    <n v="3.8849999999999998"/>
    <n v="0.77700000000000002"/>
    <x v="2"/>
    <x v="1"/>
  </r>
  <r>
    <s v="HEL-86709-449"/>
    <x v="667"/>
    <s v="86579-92122-OC"/>
    <s v="E-D-2.5"/>
    <n v="1"/>
    <x v="857"/>
    <s v=""/>
    <x v="0"/>
    <s v="Exc"/>
    <x v="2"/>
    <x v="2"/>
    <n v="27.945"/>
    <n v="69.862499999999997"/>
    <x v="1"/>
    <x v="1"/>
  </r>
  <r>
    <s v="NCH-55389-562"/>
    <x v="110"/>
    <s v="86579-92122-OC"/>
    <s v="E-L-2.5"/>
    <n v="5"/>
    <x v="857"/>
    <s v=""/>
    <x v="0"/>
    <s v="Exc"/>
    <x v="1"/>
    <x v="2"/>
    <n v="34.154999999999994"/>
    <n v="426.93749999999994"/>
    <x v="1"/>
    <x v="1"/>
  </r>
  <r>
    <s v="NCH-55389-562"/>
    <x v="110"/>
    <s v="86579-92122-OC"/>
    <s v="R-L-2.5"/>
    <n v="2"/>
    <x v="857"/>
    <s v=""/>
    <x v="0"/>
    <s v="Rob"/>
    <x v="1"/>
    <x v="2"/>
    <n v="27.484999999999996"/>
    <n v="137.42499999999998"/>
    <x v="0"/>
    <x v="1"/>
  </r>
  <r>
    <s v="NCH-55389-562"/>
    <x v="110"/>
    <s v="86579-92122-OC"/>
    <s v="E-L-1"/>
    <n v="1"/>
    <x v="857"/>
    <s v=""/>
    <x v="0"/>
    <s v="Exc"/>
    <x v="1"/>
    <x v="0"/>
    <n v="14.85"/>
    <n v="14.85"/>
    <x v="1"/>
    <x v="1"/>
  </r>
  <r>
    <s v="NCH-55389-562"/>
    <x v="110"/>
    <s v="86579-92122-OC"/>
    <s v="A-L-0.2"/>
    <n v="2"/>
    <x v="857"/>
    <s v=""/>
    <x v="0"/>
    <s v="Ara"/>
    <x v="1"/>
    <x v="3"/>
    <n v="3.8849999999999998"/>
    <n v="1.554"/>
    <x v="2"/>
    <x v="1"/>
  </r>
  <r>
    <s v="GUG-45603-775"/>
    <x v="668"/>
    <s v="40959-32642-DN"/>
    <s v="L-L-0.2"/>
    <n v="5"/>
    <x v="876"/>
    <s v="rstrathernqn@devhub.com"/>
    <x v="0"/>
    <s v="Lib"/>
    <x v="1"/>
    <x v="3"/>
    <n v="4.7549999999999999"/>
    <n v="4.7550000000000008"/>
    <x v="3"/>
    <x v="0"/>
  </r>
  <r>
    <s v="KJB-98240-098"/>
    <x v="422"/>
    <s v="77746-08153-PM"/>
    <s v="L-L-1"/>
    <n v="5"/>
    <x v="877"/>
    <s v="cmiguelqo@exblog.jp"/>
    <x v="0"/>
    <s v="Lib"/>
    <x v="1"/>
    <x v="0"/>
    <n v="15.85"/>
    <n v="79.25"/>
    <x v="3"/>
    <x v="0"/>
  </r>
  <r>
    <s v="JMS-48374-462"/>
    <x v="669"/>
    <s v="49667-96708-JL"/>
    <s v="A-D-2.5"/>
    <n v="2"/>
    <x v="878"/>
    <s v=""/>
    <x v="0"/>
    <s v="Ara"/>
    <x v="2"/>
    <x v="2"/>
    <n v="22.884999999999998"/>
    <n v="114.42499999999998"/>
    <x v="2"/>
    <x v="0"/>
  </r>
  <r>
    <s v="YIT-15877-117"/>
    <x v="670"/>
    <s v="24155-79322-EQ"/>
    <s v="R-D-1"/>
    <n v="1"/>
    <x v="879"/>
    <s v="mrocksqq@exblog.jp"/>
    <x v="1"/>
    <s v="Rob"/>
    <x v="2"/>
    <x v="0"/>
    <n v="8.9499999999999993"/>
    <n v="8.9499999999999993"/>
    <x v="0"/>
    <x v="0"/>
  </r>
  <r>
    <s v="YVK-82679-655"/>
    <x v="341"/>
    <s v="95342-88311-SF"/>
    <s v="R-M-0.5"/>
    <n v="4"/>
    <x v="880"/>
    <s v="yburrellsqr@vinaora.com"/>
    <x v="0"/>
    <s v="Rob"/>
    <x v="0"/>
    <x v="1"/>
    <n v="5.97"/>
    <n v="11.94"/>
    <x v="0"/>
    <x v="0"/>
  </r>
  <r>
    <s v="TYH-81940-054"/>
    <x v="671"/>
    <s v="69374-08133-RI"/>
    <s v="E-L-0.2"/>
    <n v="5"/>
    <x v="881"/>
    <s v="cgoodrumqs@goodreads.com"/>
    <x v="0"/>
    <s v="Exc"/>
    <x v="1"/>
    <x v="3"/>
    <n v="4.4550000000000001"/>
    <n v="4.4550000000000001"/>
    <x v="1"/>
    <x v="1"/>
  </r>
  <r>
    <s v="HTY-30660-254"/>
    <x v="672"/>
    <s v="83844-95908-RX"/>
    <s v="R-M-1"/>
    <n v="3"/>
    <x v="882"/>
    <s v="jjefferysqt@blog.com"/>
    <x v="0"/>
    <s v="Rob"/>
    <x v="0"/>
    <x v="0"/>
    <n v="9.9499999999999993"/>
    <n v="29.849999999999998"/>
    <x v="0"/>
    <x v="0"/>
  </r>
  <r>
    <s v="GPW-43956-761"/>
    <x v="673"/>
    <s v="09667-09231-YM"/>
    <s v="E-L-0.5"/>
    <n v="6"/>
    <x v="883"/>
    <s v="bwardellqu@adobe.com"/>
    <x v="0"/>
    <s v="Exc"/>
    <x v="1"/>
    <x v="1"/>
    <n v="8.91"/>
    <n v="26.73"/>
    <x v="1"/>
    <x v="0"/>
  </r>
  <r>
    <s v="DWY-56352-412"/>
    <x v="674"/>
    <s v="55427-08059-DF"/>
    <s v="R-D-0.2"/>
    <n v="1"/>
    <x v="884"/>
    <s v="zwalisiakqv@ucsd.edu"/>
    <x v="1"/>
    <s v="Rob"/>
    <x v="2"/>
    <x v="3"/>
    <n v="2.6849999999999996"/>
    <n v="0.53699999999999992"/>
    <x v="0"/>
    <x v="0"/>
  </r>
  <r>
    <s v="PUH-55647-976"/>
    <x v="675"/>
    <s v="06624-54037-BQ"/>
    <s v="R-M-0.2"/>
    <n v="2"/>
    <x v="885"/>
    <s v="wleopoldqw@blogspot.com"/>
    <x v="0"/>
    <s v="Rob"/>
    <x v="0"/>
    <x v="3"/>
    <n v="2.9849999999999999"/>
    <n v="1.194"/>
    <x v="0"/>
    <x v="1"/>
  </r>
  <r>
    <s v="DTB-71371-705"/>
    <x v="539"/>
    <s v="48544-90737-AZ"/>
    <s v="L-D-1"/>
    <n v="1"/>
    <x v="886"/>
    <s v="cshaldersqx@cisco.com"/>
    <x v="0"/>
    <s v="Lib"/>
    <x v="2"/>
    <x v="0"/>
    <n v="12.95"/>
    <n v="12.95"/>
    <x v="3"/>
    <x v="0"/>
  </r>
  <r>
    <s v="ZDC-64769-740"/>
    <x v="676"/>
    <s v="79463-01597-FQ"/>
    <s v="E-M-0.5"/>
    <n v="1"/>
    <x v="887"/>
    <s v=""/>
    <x v="0"/>
    <s v="Exc"/>
    <x v="0"/>
    <x v="1"/>
    <n v="8.25"/>
    <n v="4.125"/>
    <x v="1"/>
    <x v="1"/>
  </r>
  <r>
    <s v="TED-81959-419"/>
    <x v="677"/>
    <s v="27702-50024-XC"/>
    <s v="A-L-2.5"/>
    <n v="5"/>
    <x v="888"/>
    <s v="nfurberqz@jugem.jp"/>
    <x v="0"/>
    <s v="Ara"/>
    <x v="1"/>
    <x v="2"/>
    <n v="29.784999999999997"/>
    <n v="372.31249999999994"/>
    <x v="2"/>
    <x v="1"/>
  </r>
  <r>
    <s v="FDO-25756-141"/>
    <x v="629"/>
    <s v="57360-46846-NS"/>
    <s v="A-L-2.5"/>
    <n v="3"/>
    <x v="889"/>
    <s v=""/>
    <x v="1"/>
    <s v="Ara"/>
    <x v="1"/>
    <x v="2"/>
    <n v="29.784999999999997"/>
    <n v="223.38749999999999"/>
    <x v="2"/>
    <x v="0"/>
  </r>
  <r>
    <s v="HKN-31467-517"/>
    <x v="662"/>
    <s v="84045-66771-SL"/>
    <s v="L-M-1"/>
    <n v="6"/>
    <x v="890"/>
    <s v="ckeaver1@ucoz.com"/>
    <x v="0"/>
    <s v="Lib"/>
    <x v="0"/>
    <x v="0"/>
    <n v="14.55"/>
    <n v="87.300000000000011"/>
    <x v="3"/>
    <x v="1"/>
  </r>
  <r>
    <s v="POF-29666-012"/>
    <x v="102"/>
    <s v="46885-00260-TL"/>
    <s v="R-D-0.5"/>
    <n v="1"/>
    <x v="891"/>
    <s v="sroseboroughr2@virginia.edu"/>
    <x v="0"/>
    <s v="Rob"/>
    <x v="2"/>
    <x v="1"/>
    <n v="5.3699999999999992"/>
    <n v="2.6849999999999996"/>
    <x v="0"/>
    <x v="0"/>
  </r>
  <r>
    <s v="IRX-59256-644"/>
    <x v="678"/>
    <s v="96446-62142-EN"/>
    <s v="A-D-0.2"/>
    <n v="3"/>
    <x v="892"/>
    <s v="ckingwellr3@squarespace.com"/>
    <x v="1"/>
    <s v="Ara"/>
    <x v="2"/>
    <x v="3"/>
    <n v="2.9849999999999999"/>
    <n v="1.7909999999999999"/>
    <x v="2"/>
    <x v="0"/>
  </r>
  <r>
    <s v="LTN-89139-350"/>
    <x v="679"/>
    <s v="07756-71018-GU"/>
    <s v="R-L-2.5"/>
    <n v="5"/>
    <x v="893"/>
    <s v="kcantor4@gmpg.org"/>
    <x v="0"/>
    <s v="Rob"/>
    <x v="1"/>
    <x v="2"/>
    <n v="27.484999999999996"/>
    <n v="343.56249999999994"/>
    <x v="0"/>
    <x v="0"/>
  </r>
  <r>
    <s v="TXF-79780-017"/>
    <x v="112"/>
    <s v="92048-47813-QB"/>
    <s v="R-L-1"/>
    <n v="5"/>
    <x v="894"/>
    <s v="mblakemorer5@nsw.gov.au"/>
    <x v="0"/>
    <s v="Rob"/>
    <x v="1"/>
    <x v="0"/>
    <n v="11.95"/>
    <n v="59.75"/>
    <x v="0"/>
    <x v="1"/>
  </r>
  <r>
    <s v="ALM-80762-974"/>
    <x v="55"/>
    <s v="84045-66771-SL"/>
    <s v="A-L-0.5"/>
    <n v="3"/>
    <x v="890"/>
    <s v="ckeaver1@ucoz.com"/>
    <x v="0"/>
    <s v="Ara"/>
    <x v="1"/>
    <x v="1"/>
    <n v="7.77"/>
    <n v="11.654999999999999"/>
    <x v="2"/>
    <x v="1"/>
  </r>
  <r>
    <s v="NXF-15738-707"/>
    <x v="680"/>
    <s v="28699-16256-XV"/>
    <s v="R-D-0.5"/>
    <n v="2"/>
    <x v="895"/>
    <s v=""/>
    <x v="0"/>
    <s v="Rob"/>
    <x v="2"/>
    <x v="1"/>
    <n v="5.3699999999999992"/>
    <n v="5.3699999999999992"/>
    <x v="0"/>
    <x v="1"/>
  </r>
  <r>
    <s v="MVV-19034-198"/>
    <x v="94"/>
    <s v="98476-63654-CG"/>
    <s v="E-D-2.5"/>
    <n v="6"/>
    <x v="896"/>
    <s v=""/>
    <x v="0"/>
    <s v="Exc"/>
    <x v="2"/>
    <x v="2"/>
    <n v="27.945"/>
    <n v="419.17499999999995"/>
    <x v="1"/>
    <x v="0"/>
  </r>
  <r>
    <s v="KUX-19632-830"/>
    <x v="160"/>
    <s v="55409-07759-YG"/>
    <s v="E-D-0.2"/>
    <n v="6"/>
    <x v="897"/>
    <s v="cbernardotr9@wix.com"/>
    <x v="0"/>
    <s v="Exc"/>
    <x v="2"/>
    <x v="3"/>
    <n v="3.645"/>
    <n v="4.3740000000000006"/>
    <x v="1"/>
    <x v="0"/>
  </r>
  <r>
    <s v="SNZ-44595-152"/>
    <x v="681"/>
    <s v="06136-65250-PG"/>
    <s v="R-L-1"/>
    <n v="2"/>
    <x v="898"/>
    <s v="kkemeryra@t.co"/>
    <x v="0"/>
    <s v="Rob"/>
    <x v="1"/>
    <x v="0"/>
    <n v="11.95"/>
    <n v="23.9"/>
    <x v="0"/>
    <x v="0"/>
  </r>
  <r>
    <s v="GQA-37241-629"/>
    <x v="502"/>
    <s v="08405-33165-BS"/>
    <s v="A-M-0.2"/>
    <n v="2"/>
    <x v="899"/>
    <s v="fparlotrb@forbes.com"/>
    <x v="0"/>
    <s v="Ara"/>
    <x v="0"/>
    <x v="3"/>
    <n v="3.375"/>
    <n v="1.35"/>
    <x v="2"/>
    <x v="0"/>
  </r>
  <r>
    <s v="WVV-79948-067"/>
    <x v="682"/>
    <s v="66070-30559-WI"/>
    <s v="E-M-2.5"/>
    <n v="1"/>
    <x v="900"/>
    <s v="rcheakrc@tripadvisor.com"/>
    <x v="1"/>
    <s v="Exc"/>
    <x v="0"/>
    <x v="2"/>
    <n v="31.624999999999996"/>
    <n v="79.062499999999986"/>
    <x v="1"/>
    <x v="0"/>
  </r>
  <r>
    <s v="LHX-81117-166"/>
    <x v="683"/>
    <s v="01282-28364-RZ"/>
    <s v="R-L-1"/>
    <n v="4"/>
    <x v="901"/>
    <s v="kogeneayrd@utexas.edu"/>
    <x v="0"/>
    <s v="Rob"/>
    <x v="1"/>
    <x v="0"/>
    <n v="11.95"/>
    <n v="47.8"/>
    <x v="0"/>
    <x v="1"/>
  </r>
  <r>
    <s v="GCD-75444-320"/>
    <x v="594"/>
    <s v="51277-93873-RP"/>
    <s v="L-M-2.5"/>
    <n v="1"/>
    <x v="902"/>
    <s v="cayrere@symantec.com"/>
    <x v="0"/>
    <s v="Lib"/>
    <x v="0"/>
    <x v="2"/>
    <n v="33.464999999999996"/>
    <n v="83.662499999999994"/>
    <x v="3"/>
    <x v="1"/>
  </r>
  <r>
    <s v="SGA-30059-217"/>
    <x v="389"/>
    <s v="84405-83364-DG"/>
    <s v="A-D-0.5"/>
    <n v="5"/>
    <x v="903"/>
    <s v="lkynetonrf@macromedia.com"/>
    <x v="2"/>
    <s v="Ara"/>
    <x v="2"/>
    <x v="1"/>
    <n v="5.97"/>
    <n v="14.924999999999999"/>
    <x v="2"/>
    <x v="0"/>
  </r>
  <r>
    <s v="GNL-98714-885"/>
    <x v="583"/>
    <s v="83731-53280-YC"/>
    <s v="R-M-1"/>
    <n v="3"/>
    <x v="904"/>
    <s v=""/>
    <x v="2"/>
    <s v="Rob"/>
    <x v="0"/>
    <x v="0"/>
    <n v="9.9499999999999993"/>
    <n v="29.849999999999998"/>
    <x v="0"/>
    <x v="0"/>
  </r>
  <r>
    <s v="OQA-93249-841"/>
    <x v="647"/>
    <s v="03917-13632-KC"/>
    <s v="A-M-2.5"/>
    <n v="6"/>
    <x v="905"/>
    <s v=""/>
    <x v="0"/>
    <s v="Ara"/>
    <x v="0"/>
    <x v="2"/>
    <n v="25.874999999999996"/>
    <n v="388.12499999999989"/>
    <x v="2"/>
    <x v="0"/>
  </r>
  <r>
    <s v="DUV-12075-132"/>
    <x v="366"/>
    <s v="62494-09113-RP"/>
    <s v="E-D-0.2"/>
    <n v="5"/>
    <x v="906"/>
    <s v=""/>
    <x v="0"/>
    <s v="Exc"/>
    <x v="2"/>
    <x v="3"/>
    <n v="3.645"/>
    <n v="3.6450000000000005"/>
    <x v="1"/>
    <x v="1"/>
  </r>
  <r>
    <s v="DUV-12075-132"/>
    <x v="366"/>
    <s v="62494-09113-RP"/>
    <s v="L-D-0.5"/>
    <n v="2"/>
    <x v="906"/>
    <s v=""/>
    <x v="0"/>
    <s v="Lib"/>
    <x v="2"/>
    <x v="1"/>
    <n v="7.77"/>
    <n v="7.77"/>
    <x v="3"/>
    <x v="1"/>
  </r>
  <r>
    <s v="KPO-24942-184"/>
    <x v="684"/>
    <s v="70567-65133-CN"/>
    <s v="L-L-2.5"/>
    <n v="3"/>
    <x v="907"/>
    <s v=""/>
    <x v="1"/>
    <s v="Lib"/>
    <x v="1"/>
    <x v="2"/>
    <n v="36.454999999999998"/>
    <n v="273.41249999999997"/>
    <x v="3"/>
    <x v="1"/>
  </r>
  <r>
    <s v="SRJ-79353-838"/>
    <x v="506"/>
    <s v="77869-81373-AY"/>
    <s v="A-L-1"/>
    <n v="6"/>
    <x v="908"/>
    <s v=""/>
    <x v="0"/>
    <s v="Ara"/>
    <x v="1"/>
    <x v="0"/>
    <n v="12.95"/>
    <n v="77.699999999999989"/>
    <x v="2"/>
    <x v="1"/>
  </r>
  <r>
    <s v="XBV-40336-071"/>
    <x v="685"/>
    <s v="38536-98293-JZ"/>
    <s v="A-D-0.2"/>
    <n v="3"/>
    <x v="909"/>
    <s v=""/>
    <x v="1"/>
    <s v="Ara"/>
    <x v="2"/>
    <x v="3"/>
    <n v="2.9849999999999999"/>
    <n v="1.7909999999999999"/>
    <x v="2"/>
    <x v="1"/>
  </r>
  <r>
    <s v="RLM-96511-467"/>
    <x v="191"/>
    <s v="43014-53743-XK"/>
    <s v="R-L-2.5"/>
    <n v="1"/>
    <x v="910"/>
    <s v="jtewelsonrn@samsung.com"/>
    <x v="0"/>
    <s v="Rob"/>
    <x v="1"/>
    <x v="2"/>
    <n v="27.484999999999996"/>
    <n v="68.712499999999991"/>
    <x v="0"/>
    <x v="1"/>
  </r>
  <r>
    <s v="AEZ-13242-456"/>
    <x v="686"/>
    <s v="62494-09113-RP"/>
    <s v="R-M-0.5"/>
    <n v="5"/>
    <x v="906"/>
    <s v=""/>
    <x v="0"/>
    <s v="Rob"/>
    <x v="0"/>
    <x v="1"/>
    <n v="5.97"/>
    <n v="14.924999999999999"/>
    <x v="0"/>
    <x v="1"/>
  </r>
  <r>
    <s v="UME-75640-698"/>
    <x v="687"/>
    <s v="62494-09113-RP"/>
    <s v="A-M-0.5"/>
    <n v="4"/>
    <x v="906"/>
    <s v=""/>
    <x v="0"/>
    <s v="Ara"/>
    <x v="0"/>
    <x v="1"/>
    <n v="6.75"/>
    <n v="13.5"/>
    <x v="2"/>
    <x v="1"/>
  </r>
  <r>
    <s v="GJC-66474-557"/>
    <x v="629"/>
    <s v="64965-78386-MY"/>
    <s v="A-D-1"/>
    <n v="1"/>
    <x v="911"/>
    <s v="njennyrq@bigcartel.com"/>
    <x v="0"/>
    <s v="Ara"/>
    <x v="2"/>
    <x v="0"/>
    <n v="9.9499999999999993"/>
    <n v="9.9499999999999993"/>
    <x v="2"/>
    <x v="1"/>
  </r>
  <r>
    <s v="IRV-20769-219"/>
    <x v="688"/>
    <s v="77131-58092-GE"/>
    <s v="E-M-0.2"/>
    <n v="3"/>
    <x v="912"/>
    <s v=""/>
    <x v="2"/>
    <s v="Exc"/>
    <x v="0"/>
    <x v="3"/>
    <n v="4.125"/>
    <n v="2.475000000000000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5A465A-B5B2-4631-9F26-13B56FEF6AC3}" name="TotalSales"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items count="4">
        <item x="2"/>
        <item x="1"/>
        <item x="0"/>
        <item t="default"/>
      </items>
    </pivotField>
    <pivotField numFmtId="169" showAll="0">
      <items count="5">
        <item x="3"/>
        <item x="1"/>
        <item x="0"/>
        <item x="2"/>
        <item t="default"/>
      </items>
    </pivotField>
    <pivotField showAll="0"/>
    <pivotField dataField="1" showAll="0"/>
    <pivotField axis="axisCol" showAll="0">
      <items count="5">
        <item x="2"/>
        <item x="1"/>
        <item x="3"/>
        <item x="0"/>
        <item t="default"/>
      </items>
    </pivotField>
    <pivotField showAll="0">
      <items count="4">
        <item x="1"/>
        <item x="0"/>
        <item m="1"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7"/>
    <field x="15"/>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3" numFmtId="1"/>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E5C21B-101F-45B2-80E5-96F73F27F0E3}" name="TotalSales"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multipleItemSelectionAllowed="1" showAll="0" sortType="descending">
      <autoSortScope>
        <pivotArea dataOnly="0" outline="0" fieldPosition="0">
          <references count="1">
            <reference field="4294967294" count="1" selected="0">
              <x v="0"/>
            </reference>
          </references>
        </pivotArea>
      </autoSortScope>
    </pivotField>
    <pivotField showAll="0"/>
    <pivotField axis="axisRow" showAll="0" sortType="ascending">
      <items count="5">
        <item m="1" x="3"/>
        <item x="0"/>
        <item x="1"/>
        <item x="2"/>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numFmtId="169" showAll="0">
      <items count="5">
        <item x="3"/>
        <item x="1"/>
        <item x="0"/>
        <item x="2"/>
        <item t="default"/>
      </items>
    </pivotField>
    <pivotField showAll="0"/>
    <pivotField dataField="1" showAll="0"/>
    <pivotField showAll="0"/>
    <pivotField showAll="0">
      <items count="4">
        <item x="1"/>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7"/>
  </rowFields>
  <rowItems count="4">
    <i>
      <x v="3"/>
    </i>
    <i>
      <x v="2"/>
    </i>
    <i>
      <x v="1"/>
    </i>
    <i t="grand">
      <x/>
    </i>
  </rowItems>
  <colItems count="1">
    <i/>
  </colItems>
  <dataFields count="1">
    <dataField name="Sum of Sales" fld="12" baseField="0" baseItem="0"/>
  </dataFields>
  <formats count="1">
    <format dxfId="24">
      <pivotArea collapsedLevelsAreSubtotals="1" fieldPosition="0">
        <references count="1">
          <reference field="7" count="1">
            <x v="3"/>
          </reference>
        </references>
      </pivotArea>
    </format>
  </format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1"/>
          </reference>
        </references>
      </pivotArea>
    </chartFormat>
    <chartFormat chart="4" format="2">
      <pivotArea type="data" outline="0" fieldPosition="0">
        <references count="2">
          <reference field="4294967294" count="1" selected="0">
            <x v="0"/>
          </reference>
          <reference field="7" count="1" selected="0">
            <x v="2"/>
          </reference>
        </references>
      </pivotArea>
    </chartFormat>
    <chartFormat chart="4" format="3">
      <pivotArea type="data" outline="0" fieldPosition="0">
        <references count="2">
          <reference field="4294967294" count="1" selected="0">
            <x v="0"/>
          </reference>
          <reference field="7" count="1" selected="0">
            <x v="3"/>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3"/>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8"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BBEA28-69C8-4788-AD52-868730C77758}" name="TotalSales" cacheId="5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14"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multipleItemSelectionAllowed="1"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5">
        <item m="1" x="3"/>
        <item x="0"/>
        <item x="1"/>
        <item x="2"/>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numFmtId="169" showAll="0">
      <items count="5">
        <item x="3"/>
        <item x="1"/>
        <item x="0"/>
        <item x="2"/>
        <item t="default"/>
      </items>
    </pivotField>
    <pivotField showAll="0"/>
    <pivotField dataField="1" showAll="0"/>
    <pivotField showAll="0"/>
    <pivotField showAll="0">
      <items count="4">
        <item x="1"/>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5"/>
  </rowFields>
  <rowItems count="11">
    <i>
      <x v="218"/>
    </i>
    <i>
      <x v="289"/>
    </i>
    <i>
      <x v="826"/>
    </i>
    <i>
      <x v="785"/>
    </i>
    <i>
      <x v="518"/>
    </i>
    <i>
      <x v="639"/>
    </i>
    <i>
      <x v="126"/>
    </i>
    <i>
      <x v="20"/>
    </i>
    <i>
      <x v="28"/>
    </i>
    <i>
      <x v="125"/>
    </i>
    <i t="grand">
      <x/>
    </i>
  </rowItems>
  <colItems count="1">
    <i/>
  </colItems>
  <dataFields count="1">
    <dataField name="Sum of Sales" fld="12" baseField="0" baseItem="0"/>
  </dataFields>
  <formats count="1">
    <format dxfId="22">
      <pivotArea collapsedLevelsAreSubtotals="1" fieldPosition="0">
        <references count="1">
          <reference field="5" count="1">
            <x v="218"/>
          </reference>
        </references>
      </pivotArea>
    </format>
  </formats>
  <chartFormats count="5">
    <chartFormat chart="3"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B84273E-7375-4A86-8A39-DD05625AEF84}" sourceName="Size">
  <pivotTables>
    <pivotTable tabId="18" name="TotalSales"/>
    <pivotTable tabId="20" name="TotalSales"/>
    <pivotTable tabId="21" name="TotalSales"/>
  </pivotTables>
  <data>
    <tabular pivotCacheId="11076711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B029ED8-A85C-496D-8B60-A460B45D7D73}" sourceName="Loyalty card">
  <pivotTables>
    <pivotTable tabId="18" name="TotalSales"/>
    <pivotTable tabId="20" name="TotalSales"/>
    <pivotTable tabId="21" name="TotalSales"/>
  </pivotTables>
  <data>
    <tabular pivotCacheId="1107671146">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1EA545A-8470-470C-B773-321BBEF70E6A}" sourceName="Roast Type">
  <pivotTables>
    <pivotTable tabId="18" name="TotalSales"/>
    <pivotTable tabId="20" name="TotalSales"/>
    <pivotTable tabId="21" name="TotalSales"/>
  </pivotTables>
  <data>
    <tabular pivotCacheId="110767114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B2B89EC-7A8B-4341-B8E3-386FF060BE79}" cache="Slicer_Size" caption="Size" columnCount="2" style="Slicer Style 1" rowHeight="234950"/>
  <slicer name="Loyalty card 1" xr10:uid="{361BC9D7-FAB6-44B7-8DB1-C2B37270DB47}" cache="Slicer_Loyalty_card" caption="Loyalty card" style="Slicer Style 1" rowHeight="234950"/>
  <slicer name="Roast Type 1" xr10:uid="{F70C453C-B63A-493B-93AD-CAF2640FA9E7}" cache="Slicer_Roast_Type" caption="Roast Type"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89DE878-C543-46D8-9030-191BA6B4117C}" cache="Slicer_Size" caption="Size" columnCount="2" style="Slicer Style 1" rowHeight="234950"/>
  <slicer name="Loyalty card" xr10:uid="{C7FB3C45-5FF0-41C6-9756-2C478C158410}" cache="Slicer_Loyalty_card" caption="Loyalty card" style="Slicer Style 1" rowHeight="234950"/>
  <slicer name="Roast Type" xr10:uid="{72CDEAF6-EFC1-4662-8466-919512EF8A9C}" cache="Slicer_Roast_Type" caption="Roast Typ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503FC-7D12-4E92-8DEB-38EDE1E89535}" name="Table1" displayName="Table1" ref="A1:O1001" totalsRowShown="0" headerRowDxfId="32">
  <autoFilter ref="A1:O1001" xr:uid="{9DC503FC-7D12-4E92-8DEB-38EDE1E89535}"/>
  <tableColumns count="15">
    <tableColumn id="1" xr3:uid="{CF794B6C-173C-4910-949C-32D749921DDE}" name="Order ID" dataDxfId="39"/>
    <tableColumn id="2" xr3:uid="{E5E14ED9-BB9B-4D9A-B858-F0217ADD6360}" name="Order Date" dataDxfId="38"/>
    <tableColumn id="3" xr3:uid="{1C342BC1-D724-427F-A783-F14CD187D0CA}" name="Customer ID" dataDxfId="37"/>
    <tableColumn id="4" xr3:uid="{508DB0B4-02BE-4FFE-A935-5C4506484828}" name="Product ID"/>
    <tableColumn id="5" xr3:uid="{0BEE6869-5F30-4180-81B9-3DBD11C52F8E}" name="Quantity" dataDxfId="36"/>
    <tableColumn id="6" xr3:uid="{CE7206E9-E920-492E-999F-188C5DBE2A0B}" name="Customer Name" dataDxfId="35">
      <calculatedColumnFormula>VLOOKUP(C2,customers!A:I,2,0)</calculatedColumnFormula>
    </tableColumn>
    <tableColumn id="7" xr3:uid="{B5B75C16-EFB2-444F-B30D-20187E67AEE1}" name="Email" dataDxfId="34">
      <calculatedColumnFormula>IF(VLOOKUP(C2,customers!$A:$I,3,0)=0,"",VLOOKUP(C2,customers!$A:$I,3,0))</calculatedColumnFormula>
    </tableColumn>
    <tableColumn id="8" xr3:uid="{A7E73417-CCDD-4902-B9C9-52CEACAC7E6B}" name="Country" dataDxfId="25">
      <calculatedColumnFormula>VLOOKUP(C2,customers!$A:$I,7,0)</calculatedColumnFormula>
    </tableColumn>
    <tableColumn id="9" xr3:uid="{B65AEDF7-C522-4DD8-9150-C8AB37B6D80D}" name="Coffee Type">
      <calculatedColumnFormula>VLOOKUP($D2,products!$A:$G,2,0)</calculatedColumnFormula>
    </tableColumn>
    <tableColumn id="10" xr3:uid="{06F53219-5289-4080-80DE-131563270CFA}" name="Roast Type">
      <calculatedColumnFormula>VLOOKUP($D2,products!$A:$G,3,0)</calculatedColumnFormula>
    </tableColumn>
    <tableColumn id="11" xr3:uid="{5307A48E-953B-4E70-B1DF-B35F4315D3CC}" name="Size" dataDxfId="33">
      <calculatedColumnFormula>VLOOKUP($D2,products!$A:$G,4,0)</calculatedColumnFormula>
    </tableColumn>
    <tableColumn id="12" xr3:uid="{BE5B5A4E-B151-4F67-9C6C-534372A6F562}" name="Unit Price">
      <calculatedColumnFormula>VLOOKUP($D2,products!$A:$G,5,0)</calculatedColumnFormula>
    </tableColumn>
    <tableColumn id="13" xr3:uid="{D8E074DF-1ACE-4520-94CA-632604CD726B}" name="Sales" dataDxfId="31">
      <calculatedColumnFormula>E2*(Table1[[#This Row],[Size]]*Table1[[#This Row],[Unit Price]])</calculatedColumnFormula>
    </tableColumn>
    <tableColumn id="14" xr3:uid="{FE02D191-F2B7-4C8F-8D25-AD97ADEE3A95}" name="coffe type">
      <calculatedColumnFormula>IF(I2="Rob","Robusta",IF(I2="Exc","Excelsa",IF(I2="Ara","Arabica",IF(I2="Lib","Liberica",""))))</calculatedColumnFormula>
    </tableColumn>
    <tableColumn id="15" xr3:uid="{A7B25D41-D0B0-4266-970A-DDBAAD12C3CE}" name="Loyalty card" dataDxfId="26">
      <calculatedColumnFormula>_xlfn.XLOOKUP(Table1[[#This Row],[Customer ID]],customers!A1:A1001,customers!I1:I1001,"No",0)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5FEDB60-799C-437F-878D-7BC77B91EA1E}" sourceName="Order Date">
  <pivotTables>
    <pivotTable tabId="18" name="TotalSales"/>
    <pivotTable tabId="20" name="TotalSales"/>
    <pivotTable tabId="21" name="TotalSales"/>
  </pivotTables>
  <state minimalRefreshVersion="6" lastRefreshVersion="6" pivotCacheId="11076711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6181126-D613-45E5-875E-F64D5E23F684}" cache="NativeTimeline_Order_Date" caption="Order Date" level="2" selectionLevel="2" scrollPosition="2019-04-30T00:00:00" style="Purp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9D27C89-F57E-4934-9843-FA31E686AC55}" cache="NativeTimeline_Order_Date" caption="Order Date" level="2" selectionLevel="2" scrollPosition="2021-07-26T00:00:00" style="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2A03E-1829-48A2-8350-E739056300EE}">
  <dimension ref="A1"/>
  <sheetViews>
    <sheetView tabSelected="1" zoomScale="70" zoomScaleNormal="70" workbookViewId="0">
      <selection activeCell="X21" sqref="X2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EFD8-5832-469C-A8A2-705A380420F1}">
  <dimension ref="A3:F53"/>
  <sheetViews>
    <sheetView zoomScale="55" zoomScaleNormal="55" workbookViewId="0">
      <selection activeCell="D13" sqref="D13"/>
    </sheetView>
  </sheetViews>
  <sheetFormatPr defaultRowHeight="14.4" x14ac:dyDescent="0.3"/>
  <cols>
    <col min="1" max="1" width="19.33203125" bestFit="1" customWidth="1"/>
    <col min="2" max="2" width="22.88671875" bestFit="1" customWidth="1"/>
    <col min="3" max="3" width="10.6640625" bestFit="1" customWidth="1"/>
    <col min="4" max="4" width="11.21875" bestFit="1" customWidth="1"/>
    <col min="5" max="5" width="11.77734375" bestFit="1" customWidth="1"/>
    <col min="6" max="6" width="15.77734375" bestFit="1" customWidth="1"/>
    <col min="7" max="12" width="9.109375" bestFit="1" customWidth="1"/>
    <col min="13" max="16" width="8.44140625" bestFit="1" customWidth="1"/>
    <col min="17" max="29" width="9.44140625" bestFit="1" customWidth="1"/>
    <col min="30" max="30" width="9" bestFit="1" customWidth="1"/>
    <col min="31" max="33" width="8.77734375" bestFit="1" customWidth="1"/>
    <col min="34" max="44" width="9.77734375" bestFit="1" customWidth="1"/>
    <col min="45" max="48" width="8.33203125" bestFit="1" customWidth="1"/>
    <col min="49" max="57" width="9.33203125" bestFit="1" customWidth="1"/>
    <col min="58" max="58" width="10" bestFit="1" customWidth="1"/>
    <col min="59" max="60" width="9.33203125" bestFit="1" customWidth="1"/>
    <col min="61" max="65" width="9.109375" bestFit="1" customWidth="1"/>
    <col min="66" max="73" width="10.109375" bestFit="1" customWidth="1"/>
    <col min="74" max="77" width="8.21875" bestFit="1" customWidth="1"/>
    <col min="78" max="91" width="9.21875" bestFit="1" customWidth="1"/>
    <col min="92" max="92" width="9" bestFit="1" customWidth="1"/>
    <col min="93" max="93" width="7.6640625" bestFit="1" customWidth="1"/>
    <col min="94" max="94" width="9" bestFit="1" customWidth="1"/>
    <col min="95" max="97" width="7.6640625" bestFit="1" customWidth="1"/>
    <col min="98" max="99" width="8.5546875" bestFit="1" customWidth="1"/>
    <col min="100" max="100" width="9" bestFit="1" customWidth="1"/>
    <col min="101" max="107" width="8.5546875" bestFit="1" customWidth="1"/>
    <col min="108" max="109" width="8.6640625" bestFit="1" customWidth="1"/>
    <col min="110" max="110" width="9" bestFit="1" customWidth="1"/>
    <col min="111" max="120" width="9.6640625" bestFit="1" customWidth="1"/>
    <col min="121" max="124" width="8.44140625" bestFit="1" customWidth="1"/>
    <col min="125" max="125" width="9" bestFit="1" customWidth="1"/>
    <col min="126" max="126" width="8.44140625" bestFit="1" customWidth="1"/>
    <col min="127" max="137" width="9.44140625" bestFit="1" customWidth="1"/>
    <col min="138" max="143" width="8.21875" bestFit="1" customWidth="1"/>
    <col min="144" max="156" width="9.21875" bestFit="1" customWidth="1"/>
    <col min="157" max="160" width="8.77734375" bestFit="1" customWidth="1"/>
    <col min="161" max="170" width="9.77734375" bestFit="1" customWidth="1"/>
    <col min="171" max="175" width="8.44140625" bestFit="1" customWidth="1"/>
    <col min="176" max="187" width="9.44140625" bestFit="1" customWidth="1"/>
    <col min="188" max="188" width="8.109375" bestFit="1" customWidth="1"/>
    <col min="189" max="189" width="9" bestFit="1" customWidth="1"/>
    <col min="190" max="190" width="8.109375" bestFit="1" customWidth="1"/>
    <col min="191" max="202" width="9.109375" bestFit="1" customWidth="1"/>
    <col min="203" max="205" width="8.44140625" bestFit="1" customWidth="1"/>
    <col min="206" max="207" width="9" bestFit="1" customWidth="1"/>
    <col min="208" max="209" width="8.44140625" bestFit="1" customWidth="1"/>
    <col min="210" max="223" width="9.44140625" bestFit="1" customWidth="1"/>
    <col min="224" max="224" width="9" bestFit="1" customWidth="1"/>
    <col min="225" max="227" width="8.77734375" bestFit="1" customWidth="1"/>
    <col min="228" max="242" width="9.77734375" bestFit="1" customWidth="1"/>
    <col min="243" max="244" width="8.33203125" bestFit="1" customWidth="1"/>
    <col min="245" max="252" width="9.33203125" bestFit="1" customWidth="1"/>
    <col min="253" max="256" width="9.109375" bestFit="1" customWidth="1"/>
    <col min="257" max="263" width="10.109375" bestFit="1" customWidth="1"/>
    <col min="264" max="264" width="8.21875" bestFit="1" customWidth="1"/>
    <col min="265" max="267" width="9" bestFit="1" customWidth="1"/>
    <col min="268" max="268" width="8.21875" bestFit="1" customWidth="1"/>
    <col min="269" max="278" width="9.21875" bestFit="1" customWidth="1"/>
    <col min="279" max="279" width="8" bestFit="1" customWidth="1"/>
    <col min="280" max="283" width="7.6640625" bestFit="1" customWidth="1"/>
    <col min="284" max="288" width="8.5546875" bestFit="1" customWidth="1"/>
    <col min="289" max="289" width="9" bestFit="1" customWidth="1"/>
    <col min="290" max="296" width="8.5546875" bestFit="1" customWidth="1"/>
    <col min="297" max="297" width="9" bestFit="1" customWidth="1"/>
    <col min="298" max="300" width="8.6640625" bestFit="1" customWidth="1"/>
    <col min="301" max="305" width="9.6640625" bestFit="1" customWidth="1"/>
    <col min="306" max="309" width="8.44140625" bestFit="1" customWidth="1"/>
    <col min="310" max="318" width="9.44140625" bestFit="1" customWidth="1"/>
    <col min="319" max="319" width="8.21875" bestFit="1" customWidth="1"/>
    <col min="320" max="320" width="9" bestFit="1" customWidth="1"/>
    <col min="321" max="322" width="8.21875" bestFit="1" customWidth="1"/>
    <col min="323" max="339" width="9.21875" bestFit="1" customWidth="1"/>
    <col min="340" max="340" width="8.77734375" bestFit="1" customWidth="1"/>
    <col min="341" max="341" width="9" bestFit="1" customWidth="1"/>
    <col min="342" max="344" width="8.77734375" bestFit="1" customWidth="1"/>
    <col min="345" max="345" width="9" bestFit="1" customWidth="1"/>
    <col min="346" max="346" width="8.77734375" bestFit="1" customWidth="1"/>
    <col min="347" max="355" width="9.77734375" bestFit="1" customWidth="1"/>
    <col min="356" max="363" width="8.44140625" bestFit="1" customWidth="1"/>
    <col min="364" max="372" width="9.44140625" bestFit="1" customWidth="1"/>
    <col min="373" max="374" width="8.109375" bestFit="1" customWidth="1"/>
    <col min="375" max="389" width="9.109375" bestFit="1" customWidth="1"/>
    <col min="390" max="395" width="8.44140625" bestFit="1" customWidth="1"/>
    <col min="396" max="408" width="9.44140625" bestFit="1" customWidth="1"/>
    <col min="409" max="414" width="8.77734375" bestFit="1" customWidth="1"/>
    <col min="415" max="430" width="9.77734375" bestFit="1" customWidth="1"/>
    <col min="431" max="432" width="8.33203125" bestFit="1" customWidth="1"/>
    <col min="433" max="433" width="9" bestFit="1" customWidth="1"/>
    <col min="434" max="436" width="8.33203125" bestFit="1" customWidth="1"/>
    <col min="437" max="443" width="9.33203125" bestFit="1" customWidth="1"/>
    <col min="444" max="448" width="9.109375" bestFit="1" customWidth="1"/>
    <col min="449" max="460" width="10.109375" bestFit="1" customWidth="1"/>
    <col min="461" max="464" width="8.21875" bestFit="1" customWidth="1"/>
    <col min="465" max="474" width="9.21875" bestFit="1" customWidth="1"/>
    <col min="475" max="475" width="8" bestFit="1" customWidth="1"/>
    <col min="476" max="477" width="7.6640625" bestFit="1" customWidth="1"/>
    <col min="478" max="488" width="8.5546875" bestFit="1" customWidth="1"/>
    <col min="489" max="489" width="9" bestFit="1" customWidth="1"/>
    <col min="490" max="490" width="8.6640625" bestFit="1" customWidth="1"/>
    <col min="491" max="491" width="9" bestFit="1" customWidth="1"/>
    <col min="492" max="495" width="8.6640625" bestFit="1" customWidth="1"/>
    <col min="496" max="505" width="9.6640625" bestFit="1" customWidth="1"/>
    <col min="506" max="506" width="8.44140625" bestFit="1" customWidth="1"/>
    <col min="507" max="507" width="9" bestFit="1" customWidth="1"/>
    <col min="508" max="510" width="8.44140625" bestFit="1" customWidth="1"/>
    <col min="511" max="522" width="9.44140625" bestFit="1" customWidth="1"/>
    <col min="523" max="525" width="8.21875" bestFit="1" customWidth="1"/>
    <col min="526" max="526" width="9" bestFit="1" customWidth="1"/>
    <col min="527" max="527" width="8.21875" bestFit="1" customWidth="1"/>
    <col min="528" max="538" width="9.21875" bestFit="1" customWidth="1"/>
    <col min="539" max="543" width="8.77734375" bestFit="1" customWidth="1"/>
    <col min="544" max="558" width="9.77734375" bestFit="1" customWidth="1"/>
    <col min="559" max="563" width="8.44140625" bestFit="1" customWidth="1"/>
    <col min="564" max="574" width="9.44140625" bestFit="1" customWidth="1"/>
    <col min="575" max="576" width="8.109375" bestFit="1" customWidth="1"/>
    <col min="577" max="577" width="9" bestFit="1" customWidth="1"/>
    <col min="578" max="591" width="9.109375" bestFit="1" customWidth="1"/>
    <col min="592" max="594" width="8.44140625" bestFit="1" customWidth="1"/>
    <col min="595" max="602" width="9.44140625" bestFit="1" customWidth="1"/>
    <col min="603" max="603" width="9" bestFit="1" customWidth="1"/>
    <col min="604" max="605" width="8.77734375" bestFit="1" customWidth="1"/>
    <col min="606" max="619" width="9.77734375" bestFit="1" customWidth="1"/>
    <col min="620" max="622" width="8.33203125" bestFit="1" customWidth="1"/>
    <col min="623" max="633" width="9.33203125" bestFit="1" customWidth="1"/>
    <col min="634" max="637" width="9.109375" bestFit="1" customWidth="1"/>
    <col min="638" max="651" width="10.109375" bestFit="1" customWidth="1"/>
    <col min="652" max="656" width="8.21875" bestFit="1" customWidth="1"/>
    <col min="657" max="657" width="9" bestFit="1" customWidth="1"/>
    <col min="658" max="658" width="8.21875" bestFit="1" customWidth="1"/>
    <col min="659" max="667" width="9.21875" bestFit="1" customWidth="1"/>
    <col min="668" max="669" width="7.6640625" bestFit="1" customWidth="1"/>
    <col min="670" max="670" width="8" bestFit="1" customWidth="1"/>
    <col min="671" max="673" width="7.6640625" bestFit="1" customWidth="1"/>
    <col min="674" max="674" width="8.5546875" bestFit="1" customWidth="1"/>
    <col min="675" max="675" width="9" bestFit="1" customWidth="1"/>
    <col min="676" max="677" width="8.5546875" bestFit="1" customWidth="1"/>
    <col min="678" max="678" width="9" bestFit="1" customWidth="1"/>
    <col min="679" max="683" width="8.5546875" bestFit="1" customWidth="1"/>
    <col min="684" max="687" width="8.6640625" bestFit="1" customWidth="1"/>
    <col min="688" max="690" width="9.6640625" bestFit="1" customWidth="1"/>
    <col min="691" max="691" width="16.21875" bestFit="1" customWidth="1"/>
    <col min="692" max="694" width="8.109375" bestFit="1" customWidth="1"/>
    <col min="695" max="701" width="9.109375" bestFit="1" customWidth="1"/>
    <col min="702" max="705" width="8.44140625" bestFit="1" customWidth="1"/>
    <col min="706" max="712" width="9.44140625" bestFit="1" customWidth="1"/>
    <col min="713" max="713" width="12" bestFit="1" customWidth="1"/>
    <col min="714" max="718" width="9.44140625" bestFit="1" customWidth="1"/>
    <col min="719" max="719" width="9" bestFit="1" customWidth="1"/>
    <col min="720" max="722" width="8.77734375" bestFit="1" customWidth="1"/>
    <col min="723" max="725" width="9.77734375" bestFit="1" customWidth="1"/>
    <col min="726" max="726" width="12" bestFit="1" customWidth="1"/>
    <col min="727" max="729" width="9.77734375" bestFit="1" customWidth="1"/>
    <col min="730" max="730" width="12" bestFit="1" customWidth="1"/>
    <col min="731" max="733" width="9.77734375" bestFit="1" customWidth="1"/>
    <col min="734" max="734" width="8.33203125" bestFit="1" customWidth="1"/>
    <col min="735" max="735" width="9" bestFit="1" customWidth="1"/>
    <col min="736" max="737" width="8.33203125" bestFit="1" customWidth="1"/>
    <col min="738" max="746" width="9.33203125" bestFit="1" customWidth="1"/>
    <col min="747" max="747" width="12" bestFit="1" customWidth="1"/>
    <col min="748" max="749" width="9.33203125" bestFit="1" customWidth="1"/>
    <col min="750" max="754" width="9.109375" bestFit="1" customWidth="1"/>
    <col min="755" max="762" width="10.109375" bestFit="1" customWidth="1"/>
    <col min="763" max="764" width="8.21875" bestFit="1" customWidth="1"/>
    <col min="765" max="765" width="12" bestFit="1" customWidth="1"/>
    <col min="766" max="766" width="8.21875" bestFit="1" customWidth="1"/>
    <col min="767" max="774" width="9.21875" bestFit="1" customWidth="1"/>
    <col min="775" max="775" width="10" bestFit="1" customWidth="1"/>
    <col min="776" max="780" width="9.21875" bestFit="1" customWidth="1"/>
    <col min="781" max="781" width="9" bestFit="1" customWidth="1"/>
    <col min="782" max="782" width="7.6640625" bestFit="1" customWidth="1"/>
    <col min="783" max="783" width="9" bestFit="1" customWidth="1"/>
    <col min="784" max="786" width="7.6640625" bestFit="1" customWidth="1"/>
    <col min="787" max="788" width="8.5546875" bestFit="1" customWidth="1"/>
    <col min="789" max="789" width="10" bestFit="1" customWidth="1"/>
    <col min="790" max="796" width="8.5546875" bestFit="1" customWidth="1"/>
    <col min="797" max="798" width="8.6640625" bestFit="1" customWidth="1"/>
    <col min="799" max="799" width="9" bestFit="1" customWidth="1"/>
    <col min="800" max="803" width="9.6640625" bestFit="1" customWidth="1"/>
    <col min="804" max="804" width="12" bestFit="1" customWidth="1"/>
    <col min="805" max="809" width="9.6640625" bestFit="1" customWidth="1"/>
    <col min="810" max="811" width="8.44140625" bestFit="1" customWidth="1"/>
    <col min="812" max="812" width="12" bestFit="1" customWidth="1"/>
    <col min="813" max="814" width="9" bestFit="1" customWidth="1"/>
    <col min="815" max="815" width="8.44140625" bestFit="1" customWidth="1"/>
    <col min="816" max="816" width="12" bestFit="1" customWidth="1"/>
    <col min="817" max="826" width="9.44140625" bestFit="1" customWidth="1"/>
    <col min="827" max="830" width="8.21875" bestFit="1" customWidth="1"/>
    <col min="831" max="831" width="12" bestFit="1" customWidth="1"/>
    <col min="832" max="832" width="8.21875" bestFit="1" customWidth="1"/>
    <col min="833" max="843" width="9.21875" bestFit="1" customWidth="1"/>
    <col min="844" max="844" width="10" bestFit="1" customWidth="1"/>
    <col min="845" max="845" width="9.21875" bestFit="1" customWidth="1"/>
    <col min="846" max="849" width="8.77734375" bestFit="1" customWidth="1"/>
    <col min="850" max="859" width="9.77734375" bestFit="1" customWidth="1"/>
    <col min="860" max="864" width="8.44140625" bestFit="1" customWidth="1"/>
    <col min="865" max="876" width="9.44140625" bestFit="1" customWidth="1"/>
    <col min="877" max="877" width="8.109375" bestFit="1" customWidth="1"/>
    <col min="878" max="878" width="12" bestFit="1" customWidth="1"/>
    <col min="879" max="879" width="8.109375" bestFit="1" customWidth="1"/>
    <col min="880" max="891" width="9.109375" bestFit="1" customWidth="1"/>
    <col min="892" max="893" width="8.44140625" bestFit="1" customWidth="1"/>
    <col min="894" max="895" width="9" bestFit="1" customWidth="1"/>
    <col min="896" max="896" width="12" bestFit="1" customWidth="1"/>
    <col min="897" max="898" width="8.44140625" bestFit="1" customWidth="1"/>
    <col min="899" max="910" width="9.44140625" bestFit="1" customWidth="1"/>
    <col min="911" max="911" width="10" bestFit="1" customWidth="1"/>
    <col min="912" max="912" width="9.44140625" bestFit="1" customWidth="1"/>
    <col min="913" max="913" width="9" bestFit="1" customWidth="1"/>
    <col min="914" max="916" width="8.77734375" bestFit="1" customWidth="1"/>
    <col min="917" max="931" width="9.77734375" bestFit="1" customWidth="1"/>
    <col min="932" max="932" width="8.33203125" bestFit="1" customWidth="1"/>
    <col min="933" max="933" width="9" bestFit="1" customWidth="1"/>
    <col min="934" max="941" width="9.33203125" bestFit="1" customWidth="1"/>
    <col min="942" max="942" width="9.109375" bestFit="1" customWidth="1"/>
    <col min="943" max="943" width="12" bestFit="1" customWidth="1"/>
    <col min="944" max="945" width="10" bestFit="1" customWidth="1"/>
    <col min="946" max="948" width="10.109375" bestFit="1" customWidth="1"/>
    <col min="949" max="949" width="12" bestFit="1" customWidth="1"/>
    <col min="950" max="952" width="10.109375" bestFit="1" customWidth="1"/>
    <col min="953" max="953" width="8.21875" bestFit="1" customWidth="1"/>
    <col min="954" max="954" width="9" bestFit="1" customWidth="1"/>
    <col min="955" max="956" width="10" bestFit="1" customWidth="1"/>
    <col min="957" max="957" width="8.21875" bestFit="1" customWidth="1"/>
    <col min="958" max="965" width="9.21875" bestFit="1" customWidth="1"/>
    <col min="966" max="966" width="10" bestFit="1" customWidth="1"/>
    <col min="967" max="967" width="9.21875" bestFit="1" customWidth="1"/>
    <col min="968" max="968" width="9" bestFit="1" customWidth="1"/>
    <col min="969" max="972" width="7.6640625" bestFit="1" customWidth="1"/>
    <col min="973" max="975" width="8.5546875" bestFit="1" customWidth="1"/>
    <col min="976" max="976" width="12" bestFit="1" customWidth="1"/>
    <col min="977" max="977" width="8.5546875" bestFit="1" customWidth="1"/>
    <col min="978" max="978" width="9" bestFit="1" customWidth="1"/>
    <col min="979" max="985" width="8.5546875" bestFit="1" customWidth="1"/>
    <col min="986" max="986" width="12" bestFit="1" customWidth="1"/>
    <col min="987" max="989" width="8.6640625" bestFit="1" customWidth="1"/>
    <col min="990" max="994" width="9.6640625" bestFit="1" customWidth="1"/>
    <col min="995" max="997" width="8.44140625" bestFit="1" customWidth="1"/>
    <col min="998" max="998" width="12" bestFit="1" customWidth="1"/>
    <col min="999" max="1007" width="9.44140625" bestFit="1" customWidth="1"/>
    <col min="1008" max="1008" width="8.21875" bestFit="1" customWidth="1"/>
    <col min="1009" max="1009" width="9" bestFit="1" customWidth="1"/>
    <col min="1010" max="1011" width="8.21875" bestFit="1" customWidth="1"/>
    <col min="1012" max="1012" width="10" bestFit="1" customWidth="1"/>
    <col min="1013" max="1016" width="9.21875" bestFit="1" customWidth="1"/>
    <col min="1017" max="1017" width="12" bestFit="1" customWidth="1"/>
    <col min="1018" max="1025" width="9.21875" bestFit="1" customWidth="1"/>
    <col min="1026" max="1026" width="10" bestFit="1" customWidth="1"/>
    <col min="1027" max="1028" width="9.21875" bestFit="1" customWidth="1"/>
    <col min="1029" max="1029" width="8.77734375" bestFit="1" customWidth="1"/>
    <col min="1030" max="1030" width="9" bestFit="1" customWidth="1"/>
    <col min="1031" max="1033" width="8.77734375" bestFit="1" customWidth="1"/>
    <col min="1034" max="1034" width="9" bestFit="1" customWidth="1"/>
    <col min="1035" max="1035" width="8.77734375" bestFit="1" customWidth="1"/>
    <col min="1036" max="1040" width="9.77734375" bestFit="1" customWidth="1"/>
    <col min="1041" max="1041" width="10" bestFit="1" customWidth="1"/>
    <col min="1042" max="1044" width="9.77734375" bestFit="1" customWidth="1"/>
    <col min="1045" max="1052" width="8.44140625" bestFit="1" customWidth="1"/>
    <col min="1053" max="1061" width="9.44140625" bestFit="1" customWidth="1"/>
    <col min="1062" max="1063" width="8.109375" bestFit="1" customWidth="1"/>
    <col min="1064" max="1075" width="9.109375" bestFit="1" customWidth="1"/>
    <col min="1076" max="1076" width="10" bestFit="1" customWidth="1"/>
    <col min="1077" max="1078" width="9.109375" bestFit="1" customWidth="1"/>
    <col min="1079" max="1084" width="8.44140625" bestFit="1" customWidth="1"/>
    <col min="1085" max="1091" width="9.44140625" bestFit="1" customWidth="1"/>
    <col min="1092" max="1092" width="10" bestFit="1" customWidth="1"/>
    <col min="1093" max="1097" width="9.44140625" bestFit="1" customWidth="1"/>
    <col min="1098" max="1103" width="8.77734375" bestFit="1" customWidth="1"/>
    <col min="1104" max="1104" width="9.77734375" bestFit="1" customWidth="1"/>
    <col min="1105" max="1105" width="10" bestFit="1" customWidth="1"/>
    <col min="1106" max="1119" width="9.77734375" bestFit="1" customWidth="1"/>
    <col min="1120" max="1121" width="8.33203125" bestFit="1" customWidth="1"/>
    <col min="1122" max="1122" width="10" bestFit="1" customWidth="1"/>
    <col min="1123" max="1125" width="8.33203125" bestFit="1" customWidth="1"/>
    <col min="1126" max="1132" width="9.33203125" bestFit="1" customWidth="1"/>
    <col min="1133" max="1137" width="9.109375" bestFit="1" customWidth="1"/>
    <col min="1138" max="1144" width="10.109375" bestFit="1" customWidth="1"/>
    <col min="1145" max="1145" width="12" bestFit="1" customWidth="1"/>
    <col min="1146" max="1149" width="10.109375" bestFit="1" customWidth="1"/>
    <col min="1150" max="1153" width="8.21875" bestFit="1" customWidth="1"/>
    <col min="1154" max="1154" width="10" bestFit="1" customWidth="1"/>
    <col min="1155" max="1156" width="9.21875" bestFit="1" customWidth="1"/>
    <col min="1157" max="1157" width="10" bestFit="1" customWidth="1"/>
    <col min="1158" max="1163" width="9.21875" bestFit="1" customWidth="1"/>
    <col min="1164" max="1164" width="8" bestFit="1" customWidth="1"/>
    <col min="1165" max="1166" width="7.6640625" bestFit="1" customWidth="1"/>
    <col min="1167" max="1177" width="8.5546875" bestFit="1" customWidth="1"/>
    <col min="1178" max="1178" width="9" bestFit="1" customWidth="1"/>
    <col min="1179" max="1179" width="8.6640625" bestFit="1" customWidth="1"/>
    <col min="1180" max="1180" width="12" bestFit="1" customWidth="1"/>
    <col min="1181" max="1184" width="8.6640625" bestFit="1" customWidth="1"/>
    <col min="1185" max="1194" width="9.6640625" bestFit="1" customWidth="1"/>
    <col min="1195" max="1195" width="8.44140625" bestFit="1" customWidth="1"/>
    <col min="1196" max="1196" width="10" bestFit="1" customWidth="1"/>
    <col min="1197" max="1198" width="8.44140625" bestFit="1" customWidth="1"/>
    <col min="1199" max="1199" width="9" bestFit="1" customWidth="1"/>
    <col min="1200" max="1200" width="9.44140625" bestFit="1" customWidth="1"/>
    <col min="1201" max="1201" width="10" bestFit="1" customWidth="1"/>
    <col min="1202" max="1210" width="9.44140625" bestFit="1" customWidth="1"/>
    <col min="1211" max="1211" width="10" bestFit="1" customWidth="1"/>
    <col min="1212" max="1212" width="9" bestFit="1" customWidth="1"/>
    <col min="1213" max="1213" width="12" bestFit="1" customWidth="1"/>
    <col min="1214" max="1214" width="8.21875" bestFit="1" customWidth="1"/>
    <col min="1215" max="1215" width="10" bestFit="1" customWidth="1"/>
    <col min="1216" max="1216" width="8.21875" bestFit="1" customWidth="1"/>
    <col min="1217" max="1223" width="9.21875" bestFit="1" customWidth="1"/>
    <col min="1224" max="1224" width="12" bestFit="1" customWidth="1"/>
    <col min="1225" max="1227" width="9.21875" bestFit="1" customWidth="1"/>
    <col min="1228" max="1229" width="8.77734375" bestFit="1" customWidth="1"/>
    <col min="1230" max="1230" width="9" bestFit="1" customWidth="1"/>
    <col min="1231" max="1232" width="8.77734375" bestFit="1" customWidth="1"/>
    <col min="1233" max="1233" width="10" bestFit="1" customWidth="1"/>
    <col min="1234" max="1235" width="9.77734375" bestFit="1" customWidth="1"/>
    <col min="1236" max="1236" width="10" bestFit="1" customWidth="1"/>
    <col min="1237" max="1240" width="9.77734375" bestFit="1" customWidth="1"/>
    <col min="1241" max="1241" width="10" bestFit="1" customWidth="1"/>
    <col min="1242" max="1247" width="9.77734375" bestFit="1" customWidth="1"/>
    <col min="1248" max="1252" width="8.44140625" bestFit="1" customWidth="1"/>
    <col min="1253" max="1256" width="9.44140625" bestFit="1" customWidth="1"/>
    <col min="1257" max="1257" width="10" bestFit="1" customWidth="1"/>
    <col min="1258" max="1263" width="9.44140625" bestFit="1" customWidth="1"/>
    <col min="1264" max="1265" width="8.109375" bestFit="1" customWidth="1"/>
    <col min="1266" max="1266" width="9" bestFit="1" customWidth="1"/>
    <col min="1267" max="1280" width="9.109375" bestFit="1" customWidth="1"/>
    <col min="1281" max="1283" width="8.44140625" bestFit="1" customWidth="1"/>
    <col min="1284" max="1284" width="9.44140625" bestFit="1" customWidth="1"/>
    <col min="1285" max="1285" width="12" bestFit="1" customWidth="1"/>
    <col min="1286" max="1291" width="9.44140625" bestFit="1" customWidth="1"/>
    <col min="1292" max="1292" width="9" bestFit="1" customWidth="1"/>
    <col min="1293" max="1294" width="8.77734375" bestFit="1" customWidth="1"/>
    <col min="1295" max="1300" width="9.77734375" bestFit="1" customWidth="1"/>
    <col min="1301" max="1301" width="10" bestFit="1" customWidth="1"/>
    <col min="1302" max="1308" width="9.77734375" bestFit="1" customWidth="1"/>
    <col min="1309" max="1310" width="8.33203125" bestFit="1" customWidth="1"/>
    <col min="1311" max="1311" width="9" bestFit="1" customWidth="1"/>
    <col min="1312" max="1320" width="9.33203125" bestFit="1" customWidth="1"/>
    <col min="1321" max="1321" width="10" bestFit="1" customWidth="1"/>
    <col min="1322" max="1322" width="9.33203125" bestFit="1" customWidth="1"/>
    <col min="1323" max="1326" width="9.109375" bestFit="1" customWidth="1"/>
    <col min="1327" max="1329" width="10.109375" bestFit="1" customWidth="1"/>
    <col min="1330" max="1330" width="12" bestFit="1" customWidth="1"/>
    <col min="1331" max="1340" width="10.109375" bestFit="1" customWidth="1"/>
    <col min="1341" max="1345" width="8.21875" bestFit="1" customWidth="1"/>
    <col min="1346" max="1346" width="10" bestFit="1" customWidth="1"/>
    <col min="1347" max="1347" width="12" bestFit="1" customWidth="1"/>
    <col min="1348" max="1356" width="9.21875" bestFit="1" customWidth="1"/>
    <col min="1357" max="1358" width="7.6640625" bestFit="1" customWidth="1"/>
    <col min="1359" max="1359" width="8" bestFit="1" customWidth="1"/>
    <col min="1360" max="1362" width="7.6640625" bestFit="1" customWidth="1"/>
    <col min="1363" max="1363" width="8.5546875" bestFit="1" customWidth="1"/>
    <col min="1364" max="1364" width="10" bestFit="1" customWidth="1"/>
    <col min="1365" max="1365" width="9" bestFit="1" customWidth="1"/>
    <col min="1366" max="1366" width="8.5546875" bestFit="1" customWidth="1"/>
    <col min="1367" max="1367" width="9" bestFit="1" customWidth="1"/>
    <col min="1368" max="1372" width="8.5546875" bestFit="1" customWidth="1"/>
    <col min="1373" max="1376" width="8.6640625" bestFit="1" customWidth="1"/>
    <col min="1377" max="1379" width="9.6640625" bestFit="1" customWidth="1"/>
    <col min="1380" max="1380" width="16.77734375" bestFit="1" customWidth="1"/>
    <col min="1381" max="1381" width="21.21875" bestFit="1" customWidth="1"/>
  </cols>
  <sheetData>
    <row r="3" spans="1:6" x14ac:dyDescent="0.3">
      <c r="A3" s="6" t="s">
        <v>6203</v>
      </c>
      <c r="B3" s="6" t="s">
        <v>6204</v>
      </c>
    </row>
    <row r="4" spans="1:6" x14ac:dyDescent="0.3">
      <c r="A4" s="6" t="s">
        <v>6197</v>
      </c>
      <c r="B4" t="s">
        <v>6198</v>
      </c>
      <c r="C4" t="s">
        <v>6199</v>
      </c>
      <c r="D4" t="s">
        <v>6200</v>
      </c>
      <c r="E4" t="s">
        <v>6201</v>
      </c>
      <c r="F4" t="s">
        <v>6202</v>
      </c>
    </row>
    <row r="5" spans="1:6" x14ac:dyDescent="0.3">
      <c r="A5" s="7" t="s">
        <v>6205</v>
      </c>
      <c r="B5" s="10">
        <v>5367.3144999999986</v>
      </c>
      <c r="C5" s="10">
        <v>6547.9610000000002</v>
      </c>
      <c r="D5" s="10">
        <v>5391.6275000000005</v>
      </c>
      <c r="E5" s="10">
        <v>3487.3564999999994</v>
      </c>
      <c r="F5" s="10">
        <v>20794.2595</v>
      </c>
    </row>
    <row r="6" spans="1:6" x14ac:dyDescent="0.3">
      <c r="A6" s="9" t="s">
        <v>6209</v>
      </c>
      <c r="B6" s="10">
        <v>269.58749999999998</v>
      </c>
      <c r="C6" s="10">
        <v>371.59500000000003</v>
      </c>
      <c r="D6" s="10">
        <v>248.66049999999998</v>
      </c>
      <c r="E6" s="10">
        <v>84.185999999999993</v>
      </c>
      <c r="F6" s="10">
        <v>974.029</v>
      </c>
    </row>
    <row r="7" spans="1:6" x14ac:dyDescent="0.3">
      <c r="A7" s="9" t="s">
        <v>6210</v>
      </c>
      <c r="B7" s="10">
        <v>453.19150000000002</v>
      </c>
      <c r="C7" s="10">
        <v>104.38</v>
      </c>
      <c r="D7" s="10">
        <v>805.1774999999999</v>
      </c>
      <c r="E7" s="10">
        <v>217.58499999999998</v>
      </c>
      <c r="F7" s="10">
        <v>1580.3339999999998</v>
      </c>
    </row>
    <row r="8" spans="1:6" x14ac:dyDescent="0.3">
      <c r="A8" s="9" t="s">
        <v>6211</v>
      </c>
      <c r="B8" s="10">
        <v>414.53749999999991</v>
      </c>
      <c r="C8" s="10">
        <v>642.47499999999991</v>
      </c>
      <c r="D8" s="10">
        <v>464.96499999999992</v>
      </c>
      <c r="E8" s="10">
        <v>81.61099999999999</v>
      </c>
      <c r="F8" s="10">
        <v>1603.5884999999998</v>
      </c>
    </row>
    <row r="9" spans="1:6" x14ac:dyDescent="0.3">
      <c r="A9" s="9" t="s">
        <v>6212</v>
      </c>
      <c r="B9" s="10">
        <v>494.10399999999987</v>
      </c>
      <c r="C9" s="10">
        <v>1424.6144999999999</v>
      </c>
      <c r="D9" s="10">
        <v>917.86549999999988</v>
      </c>
      <c r="E9" s="10">
        <v>200.98499999999999</v>
      </c>
      <c r="F9" s="10">
        <v>3037.569</v>
      </c>
    </row>
    <row r="10" spans="1:6" x14ac:dyDescent="0.3">
      <c r="A10" s="9" t="s">
        <v>6213</v>
      </c>
      <c r="B10" s="10">
        <v>86.402499999999989</v>
      </c>
      <c r="C10" s="10">
        <v>32.643000000000001</v>
      </c>
      <c r="D10" s="10">
        <v>382.01</v>
      </c>
      <c r="E10" s="10">
        <v>29.187000000000001</v>
      </c>
      <c r="F10" s="10">
        <v>530.24249999999995</v>
      </c>
    </row>
    <row r="11" spans="1:6" x14ac:dyDescent="0.3">
      <c r="A11" s="9" t="s">
        <v>6214</v>
      </c>
      <c r="B11" s="10">
        <v>389.67899999999986</v>
      </c>
      <c r="C11" s="10">
        <v>1580.8244999999997</v>
      </c>
      <c r="D11" s="10">
        <v>261.61349999999999</v>
      </c>
      <c r="E11" s="10">
        <v>641.49149999999986</v>
      </c>
      <c r="F11" s="10">
        <v>2873.6084999999994</v>
      </c>
    </row>
    <row r="12" spans="1:6" x14ac:dyDescent="0.3">
      <c r="A12" s="9" t="s">
        <v>6215</v>
      </c>
      <c r="B12" s="10">
        <v>702.59749999999985</v>
      </c>
      <c r="C12" s="10">
        <v>571.02</v>
      </c>
      <c r="D12" s="10">
        <v>137.53100000000001</v>
      </c>
      <c r="E12" s="10">
        <v>379.21600000000001</v>
      </c>
      <c r="F12" s="10">
        <v>1790.3644999999997</v>
      </c>
    </row>
    <row r="13" spans="1:6" x14ac:dyDescent="0.3">
      <c r="A13" s="9" t="s">
        <v>6216</v>
      </c>
      <c r="B13" s="10">
        <v>645.21599999999989</v>
      </c>
      <c r="C13" s="10">
        <v>70.95</v>
      </c>
      <c r="D13" s="10">
        <v>118.69</v>
      </c>
      <c r="E13" s="10">
        <v>213.73349999999999</v>
      </c>
      <c r="F13" s="10">
        <v>1048.5895</v>
      </c>
    </row>
    <row r="14" spans="1:6" x14ac:dyDescent="0.3">
      <c r="A14" s="9" t="s">
        <v>6217</v>
      </c>
      <c r="B14" s="10">
        <v>446.77499999999998</v>
      </c>
      <c r="C14" s="10">
        <v>141.35</v>
      </c>
      <c r="D14" s="10">
        <v>813.15499999999997</v>
      </c>
      <c r="E14" s="10">
        <v>995.83799999999997</v>
      </c>
      <c r="F14" s="10">
        <v>2397.1179999999999</v>
      </c>
    </row>
    <row r="15" spans="1:6" x14ac:dyDescent="0.3">
      <c r="A15" s="9" t="s">
        <v>6218</v>
      </c>
      <c r="B15" s="10">
        <v>411.57499999999987</v>
      </c>
      <c r="C15" s="10">
        <v>264.04649999999998</v>
      </c>
      <c r="D15" s="10">
        <v>352.40749999999997</v>
      </c>
      <c r="E15" s="10">
        <v>191.08400000000003</v>
      </c>
      <c r="F15" s="10">
        <v>1219.1129999999998</v>
      </c>
    </row>
    <row r="16" spans="1:6" x14ac:dyDescent="0.3">
      <c r="A16" s="9" t="s">
        <v>6219</v>
      </c>
      <c r="B16" s="10">
        <v>567.4</v>
      </c>
      <c r="C16" s="10">
        <v>158.12499999999997</v>
      </c>
      <c r="D16" s="10">
        <v>729.38999999999987</v>
      </c>
      <c r="E16" s="10">
        <v>71.873999999999995</v>
      </c>
      <c r="F16" s="10">
        <v>1526.789</v>
      </c>
    </row>
    <row r="17" spans="1:6" x14ac:dyDescent="0.3">
      <c r="A17" s="9" t="s">
        <v>6220</v>
      </c>
      <c r="B17" s="10">
        <v>486.24899999999985</v>
      </c>
      <c r="C17" s="10">
        <v>1185.9375</v>
      </c>
      <c r="D17" s="10">
        <v>160.16199999999998</v>
      </c>
      <c r="E17" s="10">
        <v>380.56549999999999</v>
      </c>
      <c r="F17" s="10">
        <v>2212.9139999999998</v>
      </c>
    </row>
    <row r="18" spans="1:6" x14ac:dyDescent="0.3">
      <c r="A18" s="7" t="s">
        <v>6206</v>
      </c>
      <c r="B18" s="10">
        <v>6400.4999999999991</v>
      </c>
      <c r="C18" s="10">
        <v>5822.2910000000011</v>
      </c>
      <c r="D18" s="10">
        <v>3882.7699999999995</v>
      </c>
      <c r="E18" s="10">
        <v>4430.0004999999992</v>
      </c>
      <c r="F18" s="10">
        <v>20535.561499999993</v>
      </c>
    </row>
    <row r="19" spans="1:6" x14ac:dyDescent="0.3">
      <c r="A19" s="9" t="s">
        <v>6209</v>
      </c>
      <c r="B19" s="10">
        <v>21.6</v>
      </c>
      <c r="C19" s="10">
        <v>29.622</v>
      </c>
      <c r="D19" s="10">
        <v>513.39699999999993</v>
      </c>
      <c r="E19" s="10">
        <v>203.25450000000001</v>
      </c>
      <c r="F19" s="10">
        <v>767.87349999999992</v>
      </c>
    </row>
    <row r="20" spans="1:6" x14ac:dyDescent="0.3">
      <c r="A20" s="9" t="s">
        <v>6210</v>
      </c>
      <c r="B20" s="10">
        <v>1726.8084999999994</v>
      </c>
      <c r="C20" s="10">
        <v>702.07100000000003</v>
      </c>
      <c r="D20" s="10">
        <v>259.38149999999996</v>
      </c>
      <c r="E20" s="10">
        <v>912.06949999999983</v>
      </c>
      <c r="F20" s="10">
        <v>3600.3304999999991</v>
      </c>
    </row>
    <row r="21" spans="1:6" x14ac:dyDescent="0.3">
      <c r="A21" s="9" t="s">
        <v>6211</v>
      </c>
      <c r="B21" s="10">
        <v>61.185000000000002</v>
      </c>
      <c r="C21" s="10">
        <v>295.54200000000003</v>
      </c>
      <c r="D21" s="10">
        <v>470.15249999999992</v>
      </c>
      <c r="E21" s="10">
        <v>402.13800000000003</v>
      </c>
      <c r="F21" s="10">
        <v>1229.0174999999999</v>
      </c>
    </row>
    <row r="22" spans="1:6" x14ac:dyDescent="0.3">
      <c r="A22" s="9" t="s">
        <v>6212</v>
      </c>
      <c r="B22" s="10">
        <v>13.5</v>
      </c>
      <c r="C22" s="10">
        <v>691.77999999999986</v>
      </c>
      <c r="D22" s="10">
        <v>155.3775</v>
      </c>
      <c r="E22" s="10">
        <v>511.13349999999991</v>
      </c>
      <c r="F22" s="10">
        <v>1371.7909999999997</v>
      </c>
    </row>
    <row r="23" spans="1:6" x14ac:dyDescent="0.3">
      <c r="A23" s="9" t="s">
        <v>6213</v>
      </c>
      <c r="B23" s="10">
        <v>320.36349999999993</v>
      </c>
      <c r="C23" s="10">
        <v>1251.0499999999997</v>
      </c>
      <c r="D23" s="10">
        <v>93.655499999999989</v>
      </c>
      <c r="E23" s="10">
        <v>106.50699999999998</v>
      </c>
      <c r="F23" s="10">
        <v>1771.5759999999998</v>
      </c>
    </row>
    <row r="24" spans="1:6" x14ac:dyDescent="0.3">
      <c r="A24" s="9" t="s">
        <v>6214</v>
      </c>
      <c r="B24" s="10">
        <v>1277.9249999999997</v>
      </c>
      <c r="C24" s="10">
        <v>577.08549999999991</v>
      </c>
      <c r="D24" s="10">
        <v>592.06099999999992</v>
      </c>
      <c r="E24" s="10">
        <v>333.67349999999993</v>
      </c>
      <c r="F24" s="10">
        <v>2780.7449999999994</v>
      </c>
    </row>
    <row r="25" spans="1:6" x14ac:dyDescent="0.3">
      <c r="A25" s="9" t="s">
        <v>6215</v>
      </c>
      <c r="B25" s="10">
        <v>805.19399999999996</v>
      </c>
      <c r="C25" s="10">
        <v>274.86250000000001</v>
      </c>
      <c r="D25" s="10">
        <v>257.82349999999997</v>
      </c>
      <c r="E25" s="10">
        <v>747.85799999999995</v>
      </c>
      <c r="F25" s="10">
        <v>2085.7379999999998</v>
      </c>
    </row>
    <row r="26" spans="1:6" x14ac:dyDescent="0.3">
      <c r="A26" s="9" t="s">
        <v>6216</v>
      </c>
      <c r="B26" s="10">
        <v>22.5</v>
      </c>
      <c r="C26" s="10">
        <v>52.61</v>
      </c>
      <c r="D26" s="10">
        <v>31.018999999999998</v>
      </c>
      <c r="E26" s="10">
        <v>174.55500000000001</v>
      </c>
      <c r="F26" s="10">
        <v>280.68399999999997</v>
      </c>
    </row>
    <row r="27" spans="1:6" x14ac:dyDescent="0.3">
      <c r="A27" s="9" t="s">
        <v>6217</v>
      </c>
      <c r="B27" s="10">
        <v>243.73199999999994</v>
      </c>
      <c r="C27" s="10">
        <v>168.38</v>
      </c>
      <c r="D27" s="10">
        <v>30.056999999999999</v>
      </c>
      <c r="E27" s="10">
        <v>480.197</v>
      </c>
      <c r="F27" s="10">
        <v>922.36599999999999</v>
      </c>
    </row>
    <row r="28" spans="1:6" x14ac:dyDescent="0.3">
      <c r="A28" s="9" t="s">
        <v>6218</v>
      </c>
      <c r="B28" s="10">
        <v>657.55</v>
      </c>
      <c r="C28" s="10">
        <v>861.8649999999999</v>
      </c>
      <c r="D28" s="10">
        <v>757.60899999999992</v>
      </c>
      <c r="E28" s="10">
        <v>300.66199999999998</v>
      </c>
      <c r="F28" s="10">
        <v>2577.6859999999997</v>
      </c>
    </row>
    <row r="29" spans="1:6" x14ac:dyDescent="0.3">
      <c r="A29" s="9" t="s">
        <v>6219</v>
      </c>
      <c r="B29" s="10">
        <v>1210.2499999999998</v>
      </c>
      <c r="C29" s="10">
        <v>292.16699999999997</v>
      </c>
      <c r="D29" s="10">
        <v>658.36950000000002</v>
      </c>
      <c r="E29" s="10">
        <v>131.88749999999999</v>
      </c>
      <c r="F29" s="10">
        <v>2292.6739999999995</v>
      </c>
    </row>
    <row r="30" spans="1:6" x14ac:dyDescent="0.3">
      <c r="A30" s="9" t="s">
        <v>6220</v>
      </c>
      <c r="B30" s="10">
        <v>39.891999999999996</v>
      </c>
      <c r="C30" s="10">
        <v>625.25599999999997</v>
      </c>
      <c r="D30" s="10">
        <v>63.866999999999997</v>
      </c>
      <c r="E30" s="10">
        <v>126.06499999999998</v>
      </c>
      <c r="F30" s="10">
        <v>855.07999999999981</v>
      </c>
    </row>
    <row r="31" spans="1:6" x14ac:dyDescent="0.3">
      <c r="A31" s="7" t="s">
        <v>6207</v>
      </c>
      <c r="B31" s="10">
        <v>6792.9745000000003</v>
      </c>
      <c r="C31" s="10">
        <v>5010.4430000000002</v>
      </c>
      <c r="D31" s="10">
        <v>5733.4944999999998</v>
      </c>
      <c r="E31" s="10">
        <v>3794.9384999999997</v>
      </c>
      <c r="F31" s="10">
        <v>21331.8505</v>
      </c>
    </row>
    <row r="32" spans="1:6" x14ac:dyDescent="0.3">
      <c r="A32" s="9" t="s">
        <v>6209</v>
      </c>
      <c r="B32" s="10">
        <v>317.72249999999997</v>
      </c>
      <c r="C32" s="10">
        <v>168.83749999999998</v>
      </c>
      <c r="D32" s="10">
        <v>203.7955</v>
      </c>
      <c r="E32" s="10">
        <v>260.49099999999999</v>
      </c>
      <c r="F32" s="10">
        <v>950.84649999999988</v>
      </c>
    </row>
    <row r="33" spans="1:6" x14ac:dyDescent="0.3">
      <c r="A33" s="9" t="s">
        <v>6210</v>
      </c>
      <c r="B33" s="10">
        <v>604.26349999999991</v>
      </c>
      <c r="C33" s="10">
        <v>433.84650000000005</v>
      </c>
      <c r="D33" s="10">
        <v>392.08599999999996</v>
      </c>
      <c r="E33" s="10">
        <v>59.069999999999993</v>
      </c>
      <c r="F33" s="10">
        <v>1489.2659999999998</v>
      </c>
    </row>
    <row r="34" spans="1:6" x14ac:dyDescent="0.3">
      <c r="A34" s="9" t="s">
        <v>6211</v>
      </c>
      <c r="B34" s="10">
        <v>768.13949999999988</v>
      </c>
      <c r="C34" s="10">
        <v>660.68899999999996</v>
      </c>
      <c r="D34" s="10">
        <v>736.94349999999986</v>
      </c>
      <c r="E34" s="10">
        <v>160.37099999999998</v>
      </c>
      <c r="F34" s="10">
        <v>2326.143</v>
      </c>
    </row>
    <row r="35" spans="1:6" x14ac:dyDescent="0.3">
      <c r="A35" s="9" t="s">
        <v>6212</v>
      </c>
      <c r="B35" s="10">
        <v>63.63</v>
      </c>
      <c r="C35" s="10">
        <v>452.72349999999994</v>
      </c>
      <c r="D35" s="10">
        <v>1098.4195</v>
      </c>
      <c r="E35" s="10">
        <v>229.74999999999997</v>
      </c>
      <c r="F35" s="10">
        <v>1844.5229999999999</v>
      </c>
    </row>
    <row r="36" spans="1:6" x14ac:dyDescent="0.3">
      <c r="A36" s="9" t="s">
        <v>6213</v>
      </c>
      <c r="B36" s="10">
        <v>347.11199999999991</v>
      </c>
      <c r="C36" s="10">
        <v>80.603999999999999</v>
      </c>
      <c r="D36" s="10">
        <v>468.45949999999988</v>
      </c>
      <c r="E36" s="10">
        <v>512.80549999999994</v>
      </c>
      <c r="F36" s="10">
        <v>1408.9809999999998</v>
      </c>
    </row>
    <row r="37" spans="1:6" x14ac:dyDescent="0.3">
      <c r="A37" s="9" t="s">
        <v>6214</v>
      </c>
      <c r="B37" s="10">
        <v>762.03999999999985</v>
      </c>
      <c r="C37" s="10">
        <v>82.240999999999985</v>
      </c>
      <c r="D37" s="10">
        <v>415.52749999999992</v>
      </c>
      <c r="E37" s="10">
        <v>159.70349999999999</v>
      </c>
      <c r="F37" s="10">
        <v>1419.5119999999997</v>
      </c>
    </row>
    <row r="38" spans="1:6" x14ac:dyDescent="0.3">
      <c r="A38" s="9" t="s">
        <v>6215</v>
      </c>
      <c r="B38" s="10">
        <v>78.150000000000006</v>
      </c>
      <c r="C38" s="10">
        <v>607.36699999999985</v>
      </c>
      <c r="D38" s="10">
        <v>12.207000000000001</v>
      </c>
      <c r="E38" s="10">
        <v>346.47499999999991</v>
      </c>
      <c r="F38" s="10">
        <v>1044.1989999999996</v>
      </c>
    </row>
    <row r="39" spans="1:6" x14ac:dyDescent="0.3">
      <c r="A39" s="9" t="s">
        <v>6216</v>
      </c>
      <c r="B39" s="10">
        <v>491.03149999999994</v>
      </c>
      <c r="C39" s="10">
        <v>399.84699999999998</v>
      </c>
      <c r="D39" s="10">
        <v>111.315</v>
      </c>
      <c r="E39" s="10">
        <v>641.31949999999983</v>
      </c>
      <c r="F39" s="10">
        <v>1643.5129999999997</v>
      </c>
    </row>
    <row r="40" spans="1:6" x14ac:dyDescent="0.3">
      <c r="A40" s="9" t="s">
        <v>6217</v>
      </c>
      <c r="B40" s="10">
        <v>1728.0359999999998</v>
      </c>
      <c r="C40" s="10">
        <v>531.98249999999996</v>
      </c>
      <c r="D40" s="10">
        <v>97.376999999999995</v>
      </c>
      <c r="E40" s="10">
        <v>386.34999999999997</v>
      </c>
      <c r="F40" s="10">
        <v>2743.7454999999995</v>
      </c>
    </row>
    <row r="41" spans="1:6" x14ac:dyDescent="0.3">
      <c r="A41" s="9" t="s">
        <v>6218</v>
      </c>
      <c r="B41" s="10">
        <v>501.56249999999994</v>
      </c>
      <c r="C41" s="10">
        <v>538.19999999999993</v>
      </c>
      <c r="D41" s="10">
        <v>911.01599999999985</v>
      </c>
      <c r="E41" s="10">
        <v>350.15399999999994</v>
      </c>
      <c r="F41" s="10">
        <v>2300.9324999999994</v>
      </c>
    </row>
    <row r="42" spans="1:6" x14ac:dyDescent="0.3">
      <c r="A42" s="9" t="s">
        <v>6219</v>
      </c>
      <c r="B42" s="10">
        <v>494.13599999999997</v>
      </c>
      <c r="C42" s="10">
        <v>955.20999999999981</v>
      </c>
      <c r="D42" s="10">
        <v>657.50099999999998</v>
      </c>
      <c r="E42" s="10">
        <v>270.23649999999998</v>
      </c>
      <c r="F42" s="10">
        <v>2377.0834999999997</v>
      </c>
    </row>
    <row r="43" spans="1:6" x14ac:dyDescent="0.3">
      <c r="A43" s="9" t="s">
        <v>6220</v>
      </c>
      <c r="B43" s="10">
        <v>637.15100000000007</v>
      </c>
      <c r="C43" s="10">
        <v>98.89500000000001</v>
      </c>
      <c r="D43" s="10">
        <v>628.84699999999987</v>
      </c>
      <c r="E43" s="10">
        <v>418.21249999999998</v>
      </c>
      <c r="F43" s="10">
        <v>1783.1055000000001</v>
      </c>
    </row>
    <row r="44" spans="1:6" x14ac:dyDescent="0.3">
      <c r="A44" s="7" t="s">
        <v>6208</v>
      </c>
      <c r="B44" s="10">
        <v>1989.3974999999998</v>
      </c>
      <c r="C44" s="10">
        <v>2886.3109999999997</v>
      </c>
      <c r="D44" s="10">
        <v>4180.7110000000002</v>
      </c>
      <c r="E44" s="10">
        <v>2933.1564999999996</v>
      </c>
      <c r="F44" s="10">
        <v>11989.575999999999</v>
      </c>
    </row>
    <row r="45" spans="1:6" x14ac:dyDescent="0.3">
      <c r="A45" s="9" t="s">
        <v>6209</v>
      </c>
      <c r="B45" s="10">
        <v>158.68199999999996</v>
      </c>
      <c r="C45" s="10">
        <v>108.81</v>
      </c>
      <c r="D45" s="10">
        <v>1755.6594999999998</v>
      </c>
      <c r="E45" s="10">
        <v>198.13200000000001</v>
      </c>
      <c r="F45" s="10">
        <v>2221.2834999999995</v>
      </c>
    </row>
    <row r="46" spans="1:6" x14ac:dyDescent="0.3">
      <c r="A46" s="9" t="s">
        <v>6210</v>
      </c>
      <c r="B46" s="10">
        <v>81.73299999999999</v>
      </c>
      <c r="C46" s="10">
        <v>189.6</v>
      </c>
      <c r="D46" s="10">
        <v>102.08149999999998</v>
      </c>
      <c r="E46" s="10">
        <v>39.431999999999995</v>
      </c>
      <c r="F46" s="10">
        <v>412.84649999999999</v>
      </c>
    </row>
    <row r="47" spans="1:6" x14ac:dyDescent="0.3">
      <c r="A47" s="9" t="s">
        <v>6211</v>
      </c>
      <c r="B47" s="10">
        <v>465.15949999999992</v>
      </c>
      <c r="C47" s="10">
        <v>313.81649999999996</v>
      </c>
      <c r="D47" s="10">
        <v>845.24249999999995</v>
      </c>
      <c r="E47" s="10">
        <v>804.43499999999972</v>
      </c>
      <c r="F47" s="10">
        <v>2428.6534999999994</v>
      </c>
    </row>
    <row r="48" spans="1:6" x14ac:dyDescent="0.3">
      <c r="A48" s="9" t="s">
        <v>6212</v>
      </c>
      <c r="B48" s="10">
        <v>252.39599999999999</v>
      </c>
      <c r="C48" s="10">
        <v>488.26349999999996</v>
      </c>
      <c r="D48" s="10">
        <v>38.444999999999993</v>
      </c>
      <c r="E48" s="10">
        <v>340.30249999999995</v>
      </c>
      <c r="F48" s="10">
        <v>1119.4069999999999</v>
      </c>
    </row>
    <row r="49" spans="1:6" x14ac:dyDescent="0.3">
      <c r="A49" s="9" t="s">
        <v>6213</v>
      </c>
      <c r="B49" s="10">
        <v>262.34749999999997</v>
      </c>
      <c r="C49" s="10">
        <v>392.84899999999993</v>
      </c>
      <c r="D49" s="10">
        <v>526.18349999999998</v>
      </c>
      <c r="E49" s="10">
        <v>496.41299999999995</v>
      </c>
      <c r="F49" s="10">
        <v>1677.7929999999999</v>
      </c>
    </row>
    <row r="50" spans="1:6" x14ac:dyDescent="0.3">
      <c r="A50" s="9" t="s">
        <v>6214</v>
      </c>
      <c r="B50" s="10">
        <v>101.39699999999999</v>
      </c>
      <c r="C50" s="10">
        <v>911.80249999999978</v>
      </c>
      <c r="D50" s="10">
        <v>376.68499999999995</v>
      </c>
      <c r="E50" s="10">
        <v>825.33499999999992</v>
      </c>
      <c r="F50" s="10">
        <v>2215.2194999999997</v>
      </c>
    </row>
    <row r="51" spans="1:6" x14ac:dyDescent="0.3">
      <c r="A51" s="9" t="s">
        <v>6215</v>
      </c>
      <c r="B51" s="10">
        <v>515.56499999999994</v>
      </c>
      <c r="C51" s="10">
        <v>460.54449999999997</v>
      </c>
      <c r="D51" s="10">
        <v>528.64400000000001</v>
      </c>
      <c r="E51" s="10">
        <v>189.33099999999999</v>
      </c>
      <c r="F51" s="10">
        <v>1694.0844999999997</v>
      </c>
    </row>
    <row r="52" spans="1:6" x14ac:dyDescent="0.3">
      <c r="A52" s="9" t="s">
        <v>6216</v>
      </c>
      <c r="B52" s="10">
        <v>152.11749999999998</v>
      </c>
      <c r="C52" s="10">
        <v>20.625</v>
      </c>
      <c r="D52" s="10">
        <v>7.77</v>
      </c>
      <c r="E52" s="10">
        <v>39.775999999999996</v>
      </c>
      <c r="F52" s="10">
        <v>220.2885</v>
      </c>
    </row>
    <row r="53" spans="1:6" x14ac:dyDescent="0.3">
      <c r="A53" s="7" t="s">
        <v>6202</v>
      </c>
      <c r="B53" s="10">
        <v>20550.186499999993</v>
      </c>
      <c r="C53" s="10">
        <v>20267.005999999998</v>
      </c>
      <c r="D53" s="10">
        <v>19188.603000000003</v>
      </c>
      <c r="E53" s="10">
        <v>14645.451999999997</v>
      </c>
      <c r="F53" s="10">
        <v>74651.247500000012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8223-C995-44C9-97D0-A7FD784B1007}">
  <dimension ref="A3:B7"/>
  <sheetViews>
    <sheetView topLeftCell="A3" zoomScaleNormal="100" workbookViewId="0">
      <selection activeCell="C4" sqref="C4"/>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5" width="7.88671875" bestFit="1" customWidth="1"/>
    <col min="6" max="6" width="11" bestFit="1" customWidth="1"/>
    <col min="7" max="12" width="9.109375" bestFit="1" customWidth="1"/>
    <col min="13" max="16" width="8.44140625" bestFit="1" customWidth="1"/>
    <col min="17" max="29" width="9.44140625" bestFit="1" customWidth="1"/>
    <col min="30" max="30" width="9" bestFit="1" customWidth="1"/>
    <col min="31" max="33" width="8.77734375" bestFit="1" customWidth="1"/>
    <col min="34" max="44" width="9.77734375" bestFit="1" customWidth="1"/>
    <col min="45" max="48" width="8.33203125" bestFit="1" customWidth="1"/>
    <col min="49" max="57" width="9.33203125" bestFit="1" customWidth="1"/>
    <col min="58" max="58" width="10" bestFit="1" customWidth="1"/>
    <col min="59" max="60" width="9.33203125" bestFit="1" customWidth="1"/>
    <col min="61" max="65" width="9.109375" bestFit="1" customWidth="1"/>
    <col min="66" max="73" width="10.109375" bestFit="1" customWidth="1"/>
    <col min="74" max="77" width="8.21875" bestFit="1" customWidth="1"/>
    <col min="78" max="91" width="9.21875" bestFit="1" customWidth="1"/>
    <col min="92" max="92" width="9" bestFit="1" customWidth="1"/>
    <col min="93" max="93" width="7.6640625" bestFit="1" customWidth="1"/>
    <col min="94" max="94" width="9" bestFit="1" customWidth="1"/>
    <col min="95" max="97" width="7.6640625" bestFit="1" customWidth="1"/>
    <col min="98" max="99" width="8.5546875" bestFit="1" customWidth="1"/>
    <col min="100" max="100" width="9" bestFit="1" customWidth="1"/>
    <col min="101" max="107" width="8.5546875" bestFit="1" customWidth="1"/>
    <col min="108" max="109" width="8.6640625" bestFit="1" customWidth="1"/>
    <col min="110" max="110" width="9" bestFit="1" customWidth="1"/>
    <col min="111" max="120" width="9.6640625" bestFit="1" customWidth="1"/>
    <col min="121" max="124" width="8.44140625" bestFit="1" customWidth="1"/>
    <col min="125" max="125" width="9" bestFit="1" customWidth="1"/>
    <col min="126" max="126" width="8.44140625" bestFit="1" customWidth="1"/>
    <col min="127" max="137" width="9.44140625" bestFit="1" customWidth="1"/>
    <col min="138" max="143" width="8.21875" bestFit="1" customWidth="1"/>
    <col min="144" max="156" width="9.21875" bestFit="1" customWidth="1"/>
    <col min="157" max="160" width="8.77734375" bestFit="1" customWidth="1"/>
    <col min="161" max="170" width="9.77734375" bestFit="1" customWidth="1"/>
    <col min="171" max="175" width="8.44140625" bestFit="1" customWidth="1"/>
    <col min="176" max="187" width="9.44140625" bestFit="1" customWidth="1"/>
    <col min="188" max="188" width="8.109375" bestFit="1" customWidth="1"/>
    <col min="189" max="189" width="9" bestFit="1" customWidth="1"/>
    <col min="190" max="190" width="8.109375" bestFit="1" customWidth="1"/>
    <col min="191" max="202" width="9.109375" bestFit="1" customWidth="1"/>
    <col min="203" max="205" width="8.44140625" bestFit="1" customWidth="1"/>
    <col min="206" max="207" width="9" bestFit="1" customWidth="1"/>
    <col min="208" max="209" width="8.44140625" bestFit="1" customWidth="1"/>
    <col min="210" max="223" width="9.44140625" bestFit="1" customWidth="1"/>
    <col min="224" max="224" width="9" bestFit="1" customWidth="1"/>
    <col min="225" max="227" width="8.77734375" bestFit="1" customWidth="1"/>
    <col min="228" max="242" width="9.77734375" bestFit="1" customWidth="1"/>
    <col min="243" max="244" width="8.33203125" bestFit="1" customWidth="1"/>
    <col min="245" max="252" width="9.33203125" bestFit="1" customWidth="1"/>
    <col min="253" max="256" width="9.109375" bestFit="1" customWidth="1"/>
    <col min="257" max="263" width="10.109375" bestFit="1" customWidth="1"/>
    <col min="264" max="264" width="8.21875" bestFit="1" customWidth="1"/>
    <col min="265" max="267" width="9" bestFit="1" customWidth="1"/>
    <col min="268" max="268" width="8.21875" bestFit="1" customWidth="1"/>
    <col min="269" max="278" width="9.21875" bestFit="1" customWidth="1"/>
    <col min="279" max="279" width="8" bestFit="1" customWidth="1"/>
    <col min="280" max="283" width="7.6640625" bestFit="1" customWidth="1"/>
    <col min="284" max="288" width="8.5546875" bestFit="1" customWidth="1"/>
    <col min="289" max="289" width="9" bestFit="1" customWidth="1"/>
    <col min="290" max="296" width="8.5546875" bestFit="1" customWidth="1"/>
    <col min="297" max="297" width="9" bestFit="1" customWidth="1"/>
    <col min="298" max="300" width="8.6640625" bestFit="1" customWidth="1"/>
    <col min="301" max="305" width="9.6640625" bestFit="1" customWidth="1"/>
    <col min="306" max="309" width="8.44140625" bestFit="1" customWidth="1"/>
    <col min="310" max="318" width="9.44140625" bestFit="1" customWidth="1"/>
    <col min="319" max="319" width="8.21875" bestFit="1" customWidth="1"/>
    <col min="320" max="320" width="9" bestFit="1" customWidth="1"/>
    <col min="321" max="322" width="8.21875" bestFit="1" customWidth="1"/>
    <col min="323" max="339" width="9.21875" bestFit="1" customWidth="1"/>
    <col min="340" max="340" width="8.77734375" bestFit="1" customWidth="1"/>
    <col min="341" max="341" width="9" bestFit="1" customWidth="1"/>
    <col min="342" max="344" width="8.77734375" bestFit="1" customWidth="1"/>
    <col min="345" max="345" width="9" bestFit="1" customWidth="1"/>
    <col min="346" max="346" width="8.77734375" bestFit="1" customWidth="1"/>
    <col min="347" max="355" width="9.77734375" bestFit="1" customWidth="1"/>
    <col min="356" max="363" width="8.44140625" bestFit="1" customWidth="1"/>
    <col min="364" max="372" width="9.44140625" bestFit="1" customWidth="1"/>
    <col min="373" max="374" width="8.109375" bestFit="1" customWidth="1"/>
    <col min="375" max="389" width="9.109375" bestFit="1" customWidth="1"/>
    <col min="390" max="395" width="8.44140625" bestFit="1" customWidth="1"/>
    <col min="396" max="408" width="9.44140625" bestFit="1" customWidth="1"/>
    <col min="409" max="414" width="8.77734375" bestFit="1" customWidth="1"/>
    <col min="415" max="430" width="9.77734375" bestFit="1" customWidth="1"/>
    <col min="431" max="432" width="8.33203125" bestFit="1" customWidth="1"/>
    <col min="433" max="433" width="9" bestFit="1" customWidth="1"/>
    <col min="434" max="436" width="8.33203125" bestFit="1" customWidth="1"/>
    <col min="437" max="443" width="9.33203125" bestFit="1" customWidth="1"/>
    <col min="444" max="448" width="9.109375" bestFit="1" customWidth="1"/>
    <col min="449" max="460" width="10.109375" bestFit="1" customWidth="1"/>
    <col min="461" max="464" width="8.21875" bestFit="1" customWidth="1"/>
    <col min="465" max="474" width="9.21875" bestFit="1" customWidth="1"/>
    <col min="475" max="475" width="8" bestFit="1" customWidth="1"/>
    <col min="476" max="477" width="7.6640625" bestFit="1" customWidth="1"/>
    <col min="478" max="488" width="8.5546875" bestFit="1" customWidth="1"/>
    <col min="489" max="489" width="9" bestFit="1" customWidth="1"/>
    <col min="490" max="490" width="8.6640625" bestFit="1" customWidth="1"/>
    <col min="491" max="491" width="9" bestFit="1" customWidth="1"/>
    <col min="492" max="495" width="8.6640625" bestFit="1" customWidth="1"/>
    <col min="496" max="505" width="9.6640625" bestFit="1" customWidth="1"/>
    <col min="506" max="506" width="8.44140625" bestFit="1" customWidth="1"/>
    <col min="507" max="507" width="9" bestFit="1" customWidth="1"/>
    <col min="508" max="510" width="8.44140625" bestFit="1" customWidth="1"/>
    <col min="511" max="522" width="9.44140625" bestFit="1" customWidth="1"/>
    <col min="523" max="525" width="8.21875" bestFit="1" customWidth="1"/>
    <col min="526" max="526" width="9" bestFit="1" customWidth="1"/>
    <col min="527" max="527" width="8.21875" bestFit="1" customWidth="1"/>
    <col min="528" max="538" width="9.21875" bestFit="1" customWidth="1"/>
    <col min="539" max="543" width="8.77734375" bestFit="1" customWidth="1"/>
    <col min="544" max="558" width="9.77734375" bestFit="1" customWidth="1"/>
    <col min="559" max="563" width="8.44140625" bestFit="1" customWidth="1"/>
    <col min="564" max="574" width="9.44140625" bestFit="1" customWidth="1"/>
    <col min="575" max="576" width="8.109375" bestFit="1" customWidth="1"/>
    <col min="577" max="577" width="9" bestFit="1" customWidth="1"/>
    <col min="578" max="591" width="9.109375" bestFit="1" customWidth="1"/>
    <col min="592" max="594" width="8.44140625" bestFit="1" customWidth="1"/>
    <col min="595" max="602" width="9.44140625" bestFit="1" customWidth="1"/>
    <col min="603" max="603" width="9" bestFit="1" customWidth="1"/>
    <col min="604" max="605" width="8.77734375" bestFit="1" customWidth="1"/>
    <col min="606" max="619" width="9.77734375" bestFit="1" customWidth="1"/>
    <col min="620" max="622" width="8.33203125" bestFit="1" customWidth="1"/>
    <col min="623" max="633" width="9.33203125" bestFit="1" customWidth="1"/>
    <col min="634" max="637" width="9.109375" bestFit="1" customWidth="1"/>
    <col min="638" max="651" width="10.109375" bestFit="1" customWidth="1"/>
    <col min="652" max="656" width="8.21875" bestFit="1" customWidth="1"/>
    <col min="657" max="657" width="9" bestFit="1" customWidth="1"/>
    <col min="658" max="658" width="8.21875" bestFit="1" customWidth="1"/>
    <col min="659" max="667" width="9.21875" bestFit="1" customWidth="1"/>
    <col min="668" max="669" width="7.6640625" bestFit="1" customWidth="1"/>
    <col min="670" max="670" width="8" bestFit="1" customWidth="1"/>
    <col min="671" max="673" width="7.6640625" bestFit="1" customWidth="1"/>
    <col min="674" max="674" width="8.5546875" bestFit="1" customWidth="1"/>
    <col min="675" max="675" width="9" bestFit="1" customWidth="1"/>
    <col min="676" max="677" width="8.5546875" bestFit="1" customWidth="1"/>
    <col min="678" max="678" width="9" bestFit="1" customWidth="1"/>
    <col min="679" max="683" width="8.5546875" bestFit="1" customWidth="1"/>
    <col min="684" max="687" width="8.6640625" bestFit="1" customWidth="1"/>
    <col min="688" max="690" width="9.6640625" bestFit="1" customWidth="1"/>
    <col min="691" max="691" width="16.21875" bestFit="1" customWidth="1"/>
    <col min="692" max="694" width="8.109375" bestFit="1" customWidth="1"/>
    <col min="695" max="701" width="9.109375" bestFit="1" customWidth="1"/>
    <col min="702" max="705" width="8.44140625" bestFit="1" customWidth="1"/>
    <col min="706" max="712" width="9.44140625" bestFit="1" customWidth="1"/>
    <col min="713" max="713" width="12" bestFit="1" customWidth="1"/>
    <col min="714" max="718" width="9.44140625" bestFit="1" customWidth="1"/>
    <col min="719" max="719" width="9" bestFit="1" customWidth="1"/>
    <col min="720" max="722" width="8.77734375" bestFit="1" customWidth="1"/>
    <col min="723" max="725" width="9.77734375" bestFit="1" customWidth="1"/>
    <col min="726" max="726" width="12" bestFit="1" customWidth="1"/>
    <col min="727" max="729" width="9.77734375" bestFit="1" customWidth="1"/>
    <col min="730" max="730" width="12" bestFit="1" customWidth="1"/>
    <col min="731" max="733" width="9.77734375" bestFit="1" customWidth="1"/>
    <col min="734" max="734" width="8.33203125" bestFit="1" customWidth="1"/>
    <col min="735" max="735" width="9" bestFit="1" customWidth="1"/>
    <col min="736" max="737" width="8.33203125" bestFit="1" customWidth="1"/>
    <col min="738" max="746" width="9.33203125" bestFit="1" customWidth="1"/>
    <col min="747" max="747" width="12" bestFit="1" customWidth="1"/>
    <col min="748" max="749" width="9.33203125" bestFit="1" customWidth="1"/>
    <col min="750" max="754" width="9.109375" bestFit="1" customWidth="1"/>
    <col min="755" max="762" width="10.109375" bestFit="1" customWidth="1"/>
    <col min="763" max="764" width="8.21875" bestFit="1" customWidth="1"/>
    <col min="765" max="765" width="12" bestFit="1" customWidth="1"/>
    <col min="766" max="766" width="8.21875" bestFit="1" customWidth="1"/>
    <col min="767" max="774" width="9.21875" bestFit="1" customWidth="1"/>
    <col min="775" max="775" width="10" bestFit="1" customWidth="1"/>
    <col min="776" max="780" width="9.21875" bestFit="1" customWidth="1"/>
    <col min="781" max="781" width="9" bestFit="1" customWidth="1"/>
    <col min="782" max="782" width="7.6640625" bestFit="1" customWidth="1"/>
    <col min="783" max="783" width="9" bestFit="1" customWidth="1"/>
    <col min="784" max="786" width="7.6640625" bestFit="1" customWidth="1"/>
    <col min="787" max="788" width="8.5546875" bestFit="1" customWidth="1"/>
    <col min="789" max="789" width="10" bestFit="1" customWidth="1"/>
    <col min="790" max="796" width="8.5546875" bestFit="1" customWidth="1"/>
    <col min="797" max="798" width="8.6640625" bestFit="1" customWidth="1"/>
    <col min="799" max="799" width="9" bestFit="1" customWidth="1"/>
    <col min="800" max="803" width="9.6640625" bestFit="1" customWidth="1"/>
    <col min="804" max="804" width="12" bestFit="1" customWidth="1"/>
    <col min="805" max="809" width="9.6640625" bestFit="1" customWidth="1"/>
    <col min="810" max="811" width="8.44140625" bestFit="1" customWidth="1"/>
    <col min="812" max="812" width="12" bestFit="1" customWidth="1"/>
    <col min="813" max="814" width="9" bestFit="1" customWidth="1"/>
    <col min="815" max="815" width="8.44140625" bestFit="1" customWidth="1"/>
    <col min="816" max="816" width="12" bestFit="1" customWidth="1"/>
    <col min="817" max="826" width="9.44140625" bestFit="1" customWidth="1"/>
    <col min="827" max="830" width="8.21875" bestFit="1" customWidth="1"/>
    <col min="831" max="831" width="12" bestFit="1" customWidth="1"/>
    <col min="832" max="832" width="8.21875" bestFit="1" customWidth="1"/>
    <col min="833" max="843" width="9.21875" bestFit="1" customWidth="1"/>
    <col min="844" max="844" width="10" bestFit="1" customWidth="1"/>
    <col min="845" max="845" width="9.21875" bestFit="1" customWidth="1"/>
    <col min="846" max="849" width="8.77734375" bestFit="1" customWidth="1"/>
    <col min="850" max="859" width="9.77734375" bestFit="1" customWidth="1"/>
    <col min="860" max="864" width="8.44140625" bestFit="1" customWidth="1"/>
    <col min="865" max="876" width="9.44140625" bestFit="1" customWidth="1"/>
    <col min="877" max="877" width="8.109375" bestFit="1" customWidth="1"/>
    <col min="878" max="878" width="12" bestFit="1" customWidth="1"/>
    <col min="879" max="879" width="8.109375" bestFit="1" customWidth="1"/>
    <col min="880" max="891" width="9.109375" bestFit="1" customWidth="1"/>
    <col min="892" max="893" width="8.44140625" bestFit="1" customWidth="1"/>
    <col min="894" max="895" width="9" bestFit="1" customWidth="1"/>
    <col min="896" max="896" width="12" bestFit="1" customWidth="1"/>
    <col min="897" max="898" width="8.44140625" bestFit="1" customWidth="1"/>
    <col min="899" max="910" width="9.44140625" bestFit="1" customWidth="1"/>
    <col min="911" max="911" width="10" bestFit="1" customWidth="1"/>
    <col min="912" max="912" width="9.44140625" bestFit="1" customWidth="1"/>
    <col min="913" max="913" width="9" bestFit="1" customWidth="1"/>
    <col min="914" max="916" width="8.77734375" bestFit="1" customWidth="1"/>
    <col min="917" max="931" width="9.77734375" bestFit="1" customWidth="1"/>
    <col min="932" max="932" width="8.33203125" bestFit="1" customWidth="1"/>
    <col min="933" max="933" width="9" bestFit="1" customWidth="1"/>
    <col min="934" max="941" width="9.33203125" bestFit="1" customWidth="1"/>
    <col min="942" max="942" width="9.109375" bestFit="1" customWidth="1"/>
    <col min="943" max="943" width="12" bestFit="1" customWidth="1"/>
    <col min="944" max="945" width="10" bestFit="1" customWidth="1"/>
    <col min="946" max="948" width="10.109375" bestFit="1" customWidth="1"/>
    <col min="949" max="949" width="12" bestFit="1" customWidth="1"/>
    <col min="950" max="952" width="10.109375" bestFit="1" customWidth="1"/>
    <col min="953" max="953" width="8.21875" bestFit="1" customWidth="1"/>
    <col min="954" max="954" width="9" bestFit="1" customWidth="1"/>
    <col min="955" max="956" width="10" bestFit="1" customWidth="1"/>
    <col min="957" max="957" width="8.21875" bestFit="1" customWidth="1"/>
    <col min="958" max="965" width="9.21875" bestFit="1" customWidth="1"/>
    <col min="966" max="966" width="10" bestFit="1" customWidth="1"/>
    <col min="967" max="967" width="9.21875" bestFit="1" customWidth="1"/>
    <col min="968" max="968" width="9" bestFit="1" customWidth="1"/>
    <col min="969" max="972" width="7.6640625" bestFit="1" customWidth="1"/>
    <col min="973" max="975" width="8.5546875" bestFit="1" customWidth="1"/>
    <col min="976" max="976" width="12" bestFit="1" customWidth="1"/>
    <col min="977" max="977" width="8.5546875" bestFit="1" customWidth="1"/>
    <col min="978" max="978" width="9" bestFit="1" customWidth="1"/>
    <col min="979" max="985" width="8.5546875" bestFit="1" customWidth="1"/>
    <col min="986" max="986" width="12" bestFit="1" customWidth="1"/>
    <col min="987" max="989" width="8.6640625" bestFit="1" customWidth="1"/>
    <col min="990" max="994" width="9.6640625" bestFit="1" customWidth="1"/>
    <col min="995" max="997" width="8.44140625" bestFit="1" customWidth="1"/>
    <col min="998" max="998" width="12" bestFit="1" customWidth="1"/>
    <col min="999" max="1007" width="9.44140625" bestFit="1" customWidth="1"/>
    <col min="1008" max="1008" width="8.21875" bestFit="1" customWidth="1"/>
    <col min="1009" max="1009" width="9" bestFit="1" customWidth="1"/>
    <col min="1010" max="1011" width="8.21875" bestFit="1" customWidth="1"/>
    <col min="1012" max="1012" width="10" bestFit="1" customWidth="1"/>
    <col min="1013" max="1016" width="9.21875" bestFit="1" customWidth="1"/>
    <col min="1017" max="1017" width="12" bestFit="1" customWidth="1"/>
    <col min="1018" max="1025" width="9.21875" bestFit="1" customWidth="1"/>
    <col min="1026" max="1026" width="10" bestFit="1" customWidth="1"/>
    <col min="1027" max="1028" width="9.21875" bestFit="1" customWidth="1"/>
    <col min="1029" max="1029" width="8.77734375" bestFit="1" customWidth="1"/>
    <col min="1030" max="1030" width="9" bestFit="1" customWidth="1"/>
    <col min="1031" max="1033" width="8.77734375" bestFit="1" customWidth="1"/>
    <col min="1034" max="1034" width="9" bestFit="1" customWidth="1"/>
    <col min="1035" max="1035" width="8.77734375" bestFit="1" customWidth="1"/>
    <col min="1036" max="1040" width="9.77734375" bestFit="1" customWidth="1"/>
    <col min="1041" max="1041" width="10" bestFit="1" customWidth="1"/>
    <col min="1042" max="1044" width="9.77734375" bestFit="1" customWidth="1"/>
    <col min="1045" max="1052" width="8.44140625" bestFit="1" customWidth="1"/>
    <col min="1053" max="1061" width="9.44140625" bestFit="1" customWidth="1"/>
    <col min="1062" max="1063" width="8.109375" bestFit="1" customWidth="1"/>
    <col min="1064" max="1075" width="9.109375" bestFit="1" customWidth="1"/>
    <col min="1076" max="1076" width="10" bestFit="1" customWidth="1"/>
    <col min="1077" max="1078" width="9.109375" bestFit="1" customWidth="1"/>
    <col min="1079" max="1084" width="8.44140625" bestFit="1" customWidth="1"/>
    <col min="1085" max="1091" width="9.44140625" bestFit="1" customWidth="1"/>
    <col min="1092" max="1092" width="10" bestFit="1" customWidth="1"/>
    <col min="1093" max="1097" width="9.44140625" bestFit="1" customWidth="1"/>
    <col min="1098" max="1103" width="8.77734375" bestFit="1" customWidth="1"/>
    <col min="1104" max="1104" width="9.77734375" bestFit="1" customWidth="1"/>
    <col min="1105" max="1105" width="10" bestFit="1" customWidth="1"/>
    <col min="1106" max="1119" width="9.77734375" bestFit="1" customWidth="1"/>
    <col min="1120" max="1121" width="8.33203125" bestFit="1" customWidth="1"/>
    <col min="1122" max="1122" width="10" bestFit="1" customWidth="1"/>
    <col min="1123" max="1125" width="8.33203125" bestFit="1" customWidth="1"/>
    <col min="1126" max="1132" width="9.33203125" bestFit="1" customWidth="1"/>
    <col min="1133" max="1137" width="9.109375" bestFit="1" customWidth="1"/>
    <col min="1138" max="1144" width="10.109375" bestFit="1" customWidth="1"/>
    <col min="1145" max="1145" width="12" bestFit="1" customWidth="1"/>
    <col min="1146" max="1149" width="10.109375" bestFit="1" customWidth="1"/>
    <col min="1150" max="1153" width="8.21875" bestFit="1" customWidth="1"/>
    <col min="1154" max="1154" width="10" bestFit="1" customWidth="1"/>
    <col min="1155" max="1156" width="9.21875" bestFit="1" customWidth="1"/>
    <col min="1157" max="1157" width="10" bestFit="1" customWidth="1"/>
    <col min="1158" max="1163" width="9.21875" bestFit="1" customWidth="1"/>
    <col min="1164" max="1164" width="8" bestFit="1" customWidth="1"/>
    <col min="1165" max="1166" width="7.6640625" bestFit="1" customWidth="1"/>
    <col min="1167" max="1177" width="8.5546875" bestFit="1" customWidth="1"/>
    <col min="1178" max="1178" width="9" bestFit="1" customWidth="1"/>
    <col min="1179" max="1179" width="8.6640625" bestFit="1" customWidth="1"/>
    <col min="1180" max="1180" width="12" bestFit="1" customWidth="1"/>
    <col min="1181" max="1184" width="8.6640625" bestFit="1" customWidth="1"/>
    <col min="1185" max="1194" width="9.6640625" bestFit="1" customWidth="1"/>
    <col min="1195" max="1195" width="8.44140625" bestFit="1" customWidth="1"/>
    <col min="1196" max="1196" width="10" bestFit="1" customWidth="1"/>
    <col min="1197" max="1198" width="8.44140625" bestFit="1" customWidth="1"/>
    <col min="1199" max="1199" width="9" bestFit="1" customWidth="1"/>
    <col min="1200" max="1200" width="9.44140625" bestFit="1" customWidth="1"/>
    <col min="1201" max="1201" width="10" bestFit="1" customWidth="1"/>
    <col min="1202" max="1210" width="9.44140625" bestFit="1" customWidth="1"/>
    <col min="1211" max="1211" width="10" bestFit="1" customWidth="1"/>
    <col min="1212" max="1212" width="9" bestFit="1" customWidth="1"/>
    <col min="1213" max="1213" width="12" bestFit="1" customWidth="1"/>
    <col min="1214" max="1214" width="8.21875" bestFit="1" customWidth="1"/>
    <col min="1215" max="1215" width="10" bestFit="1" customWidth="1"/>
    <col min="1216" max="1216" width="8.21875" bestFit="1" customWidth="1"/>
    <col min="1217" max="1223" width="9.21875" bestFit="1" customWidth="1"/>
    <col min="1224" max="1224" width="12" bestFit="1" customWidth="1"/>
    <col min="1225" max="1227" width="9.21875" bestFit="1" customWidth="1"/>
    <col min="1228" max="1229" width="8.77734375" bestFit="1" customWidth="1"/>
    <col min="1230" max="1230" width="9" bestFit="1" customWidth="1"/>
    <col min="1231" max="1232" width="8.77734375" bestFit="1" customWidth="1"/>
    <col min="1233" max="1233" width="10" bestFit="1" customWidth="1"/>
    <col min="1234" max="1235" width="9.77734375" bestFit="1" customWidth="1"/>
    <col min="1236" max="1236" width="10" bestFit="1" customWidth="1"/>
    <col min="1237" max="1240" width="9.77734375" bestFit="1" customWidth="1"/>
    <col min="1241" max="1241" width="10" bestFit="1" customWidth="1"/>
    <col min="1242" max="1247" width="9.77734375" bestFit="1" customWidth="1"/>
    <col min="1248" max="1252" width="8.44140625" bestFit="1" customWidth="1"/>
    <col min="1253" max="1256" width="9.44140625" bestFit="1" customWidth="1"/>
    <col min="1257" max="1257" width="10" bestFit="1" customWidth="1"/>
    <col min="1258" max="1263" width="9.44140625" bestFit="1" customWidth="1"/>
    <col min="1264" max="1265" width="8.109375" bestFit="1" customWidth="1"/>
    <col min="1266" max="1266" width="9" bestFit="1" customWidth="1"/>
    <col min="1267" max="1280" width="9.109375" bestFit="1" customWidth="1"/>
    <col min="1281" max="1283" width="8.44140625" bestFit="1" customWidth="1"/>
    <col min="1284" max="1284" width="9.44140625" bestFit="1" customWidth="1"/>
    <col min="1285" max="1285" width="12" bestFit="1" customWidth="1"/>
    <col min="1286" max="1291" width="9.44140625" bestFit="1" customWidth="1"/>
    <col min="1292" max="1292" width="9" bestFit="1" customWidth="1"/>
    <col min="1293" max="1294" width="8.77734375" bestFit="1" customWidth="1"/>
    <col min="1295" max="1300" width="9.77734375" bestFit="1" customWidth="1"/>
    <col min="1301" max="1301" width="10" bestFit="1" customWidth="1"/>
    <col min="1302" max="1308" width="9.77734375" bestFit="1" customWidth="1"/>
    <col min="1309" max="1310" width="8.33203125" bestFit="1" customWidth="1"/>
    <col min="1311" max="1311" width="9" bestFit="1" customWidth="1"/>
    <col min="1312" max="1320" width="9.33203125" bestFit="1" customWidth="1"/>
    <col min="1321" max="1321" width="10" bestFit="1" customWidth="1"/>
    <col min="1322" max="1322" width="9.33203125" bestFit="1" customWidth="1"/>
    <col min="1323" max="1326" width="9.109375" bestFit="1" customWidth="1"/>
    <col min="1327" max="1329" width="10.109375" bestFit="1" customWidth="1"/>
    <col min="1330" max="1330" width="12" bestFit="1" customWidth="1"/>
    <col min="1331" max="1340" width="10.109375" bestFit="1" customWidth="1"/>
    <col min="1341" max="1345" width="8.21875" bestFit="1" customWidth="1"/>
    <col min="1346" max="1346" width="10" bestFit="1" customWidth="1"/>
    <col min="1347" max="1347" width="12" bestFit="1" customWidth="1"/>
    <col min="1348" max="1356" width="9.21875" bestFit="1" customWidth="1"/>
    <col min="1357" max="1358" width="7.6640625" bestFit="1" customWidth="1"/>
    <col min="1359" max="1359" width="8" bestFit="1" customWidth="1"/>
    <col min="1360" max="1362" width="7.6640625" bestFit="1" customWidth="1"/>
    <col min="1363" max="1363" width="8.5546875" bestFit="1" customWidth="1"/>
    <col min="1364" max="1364" width="10" bestFit="1" customWidth="1"/>
    <col min="1365" max="1365" width="9" bestFit="1" customWidth="1"/>
    <col min="1366" max="1366" width="8.5546875" bestFit="1" customWidth="1"/>
    <col min="1367" max="1367" width="9" bestFit="1" customWidth="1"/>
    <col min="1368" max="1372" width="8.5546875" bestFit="1" customWidth="1"/>
    <col min="1373" max="1376" width="8.6640625" bestFit="1" customWidth="1"/>
    <col min="1377" max="1379" width="9.6640625" bestFit="1" customWidth="1"/>
    <col min="1380" max="1380" width="16.77734375" bestFit="1" customWidth="1"/>
    <col min="1381" max="1381" width="21.21875" bestFit="1" customWidth="1"/>
  </cols>
  <sheetData>
    <row r="3" spans="1:2" x14ac:dyDescent="0.3">
      <c r="A3" s="6" t="s">
        <v>6197</v>
      </c>
      <c r="B3" t="s">
        <v>6203</v>
      </c>
    </row>
    <row r="4" spans="1:2" x14ac:dyDescent="0.3">
      <c r="A4" s="7" t="s">
        <v>28</v>
      </c>
      <c r="B4" s="11">
        <v>4010.415</v>
      </c>
    </row>
    <row r="5" spans="1:2" x14ac:dyDescent="0.3">
      <c r="A5" s="7" t="s">
        <v>318</v>
      </c>
      <c r="B5" s="8">
        <v>11152.746999999994</v>
      </c>
    </row>
    <row r="6" spans="1:2" x14ac:dyDescent="0.3">
      <c r="A6" s="7" t="s">
        <v>19</v>
      </c>
      <c r="B6" s="8">
        <v>59488.085500000023</v>
      </c>
    </row>
    <row r="7" spans="1:2" x14ac:dyDescent="0.3">
      <c r="A7" s="7" t="s">
        <v>6202</v>
      </c>
      <c r="B7" s="8">
        <v>74651.247500000012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91B1-323E-40A3-A08F-7FE1F11A1D00}">
  <dimension ref="A3:B14"/>
  <sheetViews>
    <sheetView topLeftCell="A3" zoomScaleNormal="100" workbookViewId="0">
      <selection activeCell="N6" sqref="N6"/>
    </sheetView>
  </sheetViews>
  <sheetFormatPr defaultRowHeight="14.4" x14ac:dyDescent="0.3"/>
  <cols>
    <col min="1" max="1" width="16.21875" bestFit="1" customWidth="1"/>
    <col min="2" max="2" width="11.77734375" bestFit="1" customWidth="1"/>
    <col min="3" max="3" width="7.21875" bestFit="1" customWidth="1"/>
    <col min="4" max="4" width="7.6640625" bestFit="1" customWidth="1"/>
    <col min="5" max="5" width="7.88671875" bestFit="1" customWidth="1"/>
    <col min="6" max="6" width="11" bestFit="1" customWidth="1"/>
    <col min="7" max="12" width="9.109375" bestFit="1" customWidth="1"/>
    <col min="13" max="16" width="8.44140625" bestFit="1" customWidth="1"/>
    <col min="17" max="29" width="9.44140625" bestFit="1" customWidth="1"/>
    <col min="30" max="30" width="9" bestFit="1" customWidth="1"/>
    <col min="31" max="33" width="8.77734375" bestFit="1" customWidth="1"/>
    <col min="34" max="44" width="9.77734375" bestFit="1" customWidth="1"/>
    <col min="45" max="48" width="8.33203125" bestFit="1" customWidth="1"/>
    <col min="49" max="57" width="9.33203125" bestFit="1" customWidth="1"/>
    <col min="58" max="58" width="10" bestFit="1" customWidth="1"/>
    <col min="59" max="60" width="9.33203125" bestFit="1" customWidth="1"/>
    <col min="61" max="65" width="9.109375" bestFit="1" customWidth="1"/>
    <col min="66" max="73" width="10.109375" bestFit="1" customWidth="1"/>
    <col min="74" max="77" width="8.21875" bestFit="1" customWidth="1"/>
    <col min="78" max="91" width="9.21875" bestFit="1" customWidth="1"/>
    <col min="92" max="92" width="9" bestFit="1" customWidth="1"/>
    <col min="93" max="93" width="7.6640625" bestFit="1" customWidth="1"/>
    <col min="94" max="94" width="9" bestFit="1" customWidth="1"/>
    <col min="95" max="97" width="7.6640625" bestFit="1" customWidth="1"/>
    <col min="98" max="99" width="8.5546875" bestFit="1" customWidth="1"/>
    <col min="100" max="100" width="9" bestFit="1" customWidth="1"/>
    <col min="101" max="107" width="8.5546875" bestFit="1" customWidth="1"/>
    <col min="108" max="109" width="8.6640625" bestFit="1" customWidth="1"/>
    <col min="110" max="110" width="9" bestFit="1" customWidth="1"/>
    <col min="111" max="120" width="9.6640625" bestFit="1" customWidth="1"/>
    <col min="121" max="124" width="8.44140625" bestFit="1" customWidth="1"/>
    <col min="125" max="125" width="9" bestFit="1" customWidth="1"/>
    <col min="126" max="126" width="8.44140625" bestFit="1" customWidth="1"/>
    <col min="127" max="137" width="9.44140625" bestFit="1" customWidth="1"/>
    <col min="138" max="143" width="8.21875" bestFit="1" customWidth="1"/>
    <col min="144" max="156" width="9.21875" bestFit="1" customWidth="1"/>
    <col min="157" max="160" width="8.77734375" bestFit="1" customWidth="1"/>
    <col min="161" max="170" width="9.77734375" bestFit="1" customWidth="1"/>
    <col min="171" max="175" width="8.44140625" bestFit="1" customWidth="1"/>
    <col min="176" max="187" width="9.44140625" bestFit="1" customWidth="1"/>
    <col min="188" max="188" width="8.109375" bestFit="1" customWidth="1"/>
    <col min="189" max="189" width="9" bestFit="1" customWidth="1"/>
    <col min="190" max="190" width="8.109375" bestFit="1" customWidth="1"/>
    <col min="191" max="202" width="9.109375" bestFit="1" customWidth="1"/>
    <col min="203" max="205" width="8.44140625" bestFit="1" customWidth="1"/>
    <col min="206" max="207" width="9" bestFit="1" customWidth="1"/>
    <col min="208" max="209" width="8.44140625" bestFit="1" customWidth="1"/>
    <col min="210" max="223" width="9.44140625" bestFit="1" customWidth="1"/>
    <col min="224" max="224" width="9" bestFit="1" customWidth="1"/>
    <col min="225" max="227" width="8.77734375" bestFit="1" customWidth="1"/>
    <col min="228" max="242" width="9.77734375" bestFit="1" customWidth="1"/>
    <col min="243" max="244" width="8.33203125" bestFit="1" customWidth="1"/>
    <col min="245" max="252" width="9.33203125" bestFit="1" customWidth="1"/>
    <col min="253" max="256" width="9.109375" bestFit="1" customWidth="1"/>
    <col min="257" max="263" width="10.109375" bestFit="1" customWidth="1"/>
    <col min="264" max="264" width="8.21875" bestFit="1" customWidth="1"/>
    <col min="265" max="267" width="9" bestFit="1" customWidth="1"/>
    <col min="268" max="268" width="8.21875" bestFit="1" customWidth="1"/>
    <col min="269" max="278" width="9.21875" bestFit="1" customWidth="1"/>
    <col min="279" max="279" width="8" bestFit="1" customWidth="1"/>
    <col min="280" max="283" width="7.6640625" bestFit="1" customWidth="1"/>
    <col min="284" max="288" width="8.5546875" bestFit="1" customWidth="1"/>
    <col min="289" max="289" width="9" bestFit="1" customWidth="1"/>
    <col min="290" max="296" width="8.5546875" bestFit="1" customWidth="1"/>
    <col min="297" max="297" width="9" bestFit="1" customWidth="1"/>
    <col min="298" max="300" width="8.6640625" bestFit="1" customWidth="1"/>
    <col min="301" max="305" width="9.6640625" bestFit="1" customWidth="1"/>
    <col min="306" max="309" width="8.44140625" bestFit="1" customWidth="1"/>
    <col min="310" max="318" width="9.44140625" bestFit="1" customWidth="1"/>
    <col min="319" max="319" width="8.21875" bestFit="1" customWidth="1"/>
    <col min="320" max="320" width="9" bestFit="1" customWidth="1"/>
    <col min="321" max="322" width="8.21875" bestFit="1" customWidth="1"/>
    <col min="323" max="339" width="9.21875" bestFit="1" customWidth="1"/>
    <col min="340" max="340" width="8.77734375" bestFit="1" customWidth="1"/>
    <col min="341" max="341" width="9" bestFit="1" customWidth="1"/>
    <col min="342" max="344" width="8.77734375" bestFit="1" customWidth="1"/>
    <col min="345" max="345" width="9" bestFit="1" customWidth="1"/>
    <col min="346" max="346" width="8.77734375" bestFit="1" customWidth="1"/>
    <col min="347" max="355" width="9.77734375" bestFit="1" customWidth="1"/>
    <col min="356" max="363" width="8.44140625" bestFit="1" customWidth="1"/>
    <col min="364" max="372" width="9.44140625" bestFit="1" customWidth="1"/>
    <col min="373" max="374" width="8.109375" bestFit="1" customWidth="1"/>
    <col min="375" max="389" width="9.109375" bestFit="1" customWidth="1"/>
    <col min="390" max="395" width="8.44140625" bestFit="1" customWidth="1"/>
    <col min="396" max="408" width="9.44140625" bestFit="1" customWidth="1"/>
    <col min="409" max="414" width="8.77734375" bestFit="1" customWidth="1"/>
    <col min="415" max="430" width="9.77734375" bestFit="1" customWidth="1"/>
    <col min="431" max="432" width="8.33203125" bestFit="1" customWidth="1"/>
    <col min="433" max="433" width="9" bestFit="1" customWidth="1"/>
    <col min="434" max="436" width="8.33203125" bestFit="1" customWidth="1"/>
    <col min="437" max="443" width="9.33203125" bestFit="1" customWidth="1"/>
    <col min="444" max="448" width="9.109375" bestFit="1" customWidth="1"/>
    <col min="449" max="460" width="10.109375" bestFit="1" customWidth="1"/>
    <col min="461" max="464" width="8.21875" bestFit="1" customWidth="1"/>
    <col min="465" max="474" width="9.21875" bestFit="1" customWidth="1"/>
    <col min="475" max="475" width="8" bestFit="1" customWidth="1"/>
    <col min="476" max="477" width="7.6640625" bestFit="1" customWidth="1"/>
    <col min="478" max="488" width="8.5546875" bestFit="1" customWidth="1"/>
    <col min="489" max="489" width="9" bestFit="1" customWidth="1"/>
    <col min="490" max="490" width="8.6640625" bestFit="1" customWidth="1"/>
    <col min="491" max="491" width="9" bestFit="1" customWidth="1"/>
    <col min="492" max="495" width="8.6640625" bestFit="1" customWidth="1"/>
    <col min="496" max="505" width="9.6640625" bestFit="1" customWidth="1"/>
    <col min="506" max="506" width="8.44140625" bestFit="1" customWidth="1"/>
    <col min="507" max="507" width="9" bestFit="1" customWidth="1"/>
    <col min="508" max="510" width="8.44140625" bestFit="1" customWidth="1"/>
    <col min="511" max="522" width="9.44140625" bestFit="1" customWidth="1"/>
    <col min="523" max="525" width="8.21875" bestFit="1" customWidth="1"/>
    <col min="526" max="526" width="9" bestFit="1" customWidth="1"/>
    <col min="527" max="527" width="8.21875" bestFit="1" customWidth="1"/>
    <col min="528" max="538" width="9.21875" bestFit="1" customWidth="1"/>
    <col min="539" max="543" width="8.77734375" bestFit="1" customWidth="1"/>
    <col min="544" max="558" width="9.77734375" bestFit="1" customWidth="1"/>
    <col min="559" max="563" width="8.44140625" bestFit="1" customWidth="1"/>
    <col min="564" max="574" width="9.44140625" bestFit="1" customWidth="1"/>
    <col min="575" max="576" width="8.109375" bestFit="1" customWidth="1"/>
    <col min="577" max="577" width="9" bestFit="1" customWidth="1"/>
    <col min="578" max="591" width="9.109375" bestFit="1" customWidth="1"/>
    <col min="592" max="594" width="8.44140625" bestFit="1" customWidth="1"/>
    <col min="595" max="602" width="9.44140625" bestFit="1" customWidth="1"/>
    <col min="603" max="603" width="9" bestFit="1" customWidth="1"/>
    <col min="604" max="605" width="8.77734375" bestFit="1" customWidth="1"/>
    <col min="606" max="619" width="9.77734375" bestFit="1" customWidth="1"/>
    <col min="620" max="622" width="8.33203125" bestFit="1" customWidth="1"/>
    <col min="623" max="633" width="9.33203125" bestFit="1" customWidth="1"/>
    <col min="634" max="637" width="9.109375" bestFit="1" customWidth="1"/>
    <col min="638" max="651" width="10.109375" bestFit="1" customWidth="1"/>
    <col min="652" max="656" width="8.21875" bestFit="1" customWidth="1"/>
    <col min="657" max="657" width="9" bestFit="1" customWidth="1"/>
    <col min="658" max="658" width="8.21875" bestFit="1" customWidth="1"/>
    <col min="659" max="667" width="9.21875" bestFit="1" customWidth="1"/>
    <col min="668" max="669" width="7.6640625" bestFit="1" customWidth="1"/>
    <col min="670" max="670" width="8" bestFit="1" customWidth="1"/>
    <col min="671" max="673" width="7.6640625" bestFit="1" customWidth="1"/>
    <col min="674" max="674" width="8.5546875" bestFit="1" customWidth="1"/>
    <col min="675" max="675" width="9" bestFit="1" customWidth="1"/>
    <col min="676" max="677" width="8.5546875" bestFit="1" customWidth="1"/>
    <col min="678" max="678" width="9" bestFit="1" customWidth="1"/>
    <col min="679" max="683" width="8.5546875" bestFit="1" customWidth="1"/>
    <col min="684" max="687" width="8.6640625" bestFit="1" customWidth="1"/>
    <col min="688" max="690" width="9.6640625" bestFit="1" customWidth="1"/>
    <col min="691" max="691" width="16.21875" bestFit="1" customWidth="1"/>
    <col min="692" max="694" width="8.109375" bestFit="1" customWidth="1"/>
    <col min="695" max="701" width="9.109375" bestFit="1" customWidth="1"/>
    <col min="702" max="705" width="8.44140625" bestFit="1" customWidth="1"/>
    <col min="706" max="712" width="9.44140625" bestFit="1" customWidth="1"/>
    <col min="713" max="713" width="12" bestFit="1" customWidth="1"/>
    <col min="714" max="718" width="9.44140625" bestFit="1" customWidth="1"/>
    <col min="719" max="719" width="9" bestFit="1" customWidth="1"/>
    <col min="720" max="722" width="8.77734375" bestFit="1" customWidth="1"/>
    <col min="723" max="725" width="9.77734375" bestFit="1" customWidth="1"/>
    <col min="726" max="726" width="12" bestFit="1" customWidth="1"/>
    <col min="727" max="729" width="9.77734375" bestFit="1" customWidth="1"/>
    <col min="730" max="730" width="12" bestFit="1" customWidth="1"/>
    <col min="731" max="733" width="9.77734375" bestFit="1" customWidth="1"/>
    <col min="734" max="734" width="8.33203125" bestFit="1" customWidth="1"/>
    <col min="735" max="735" width="9" bestFit="1" customWidth="1"/>
    <col min="736" max="737" width="8.33203125" bestFit="1" customWidth="1"/>
    <col min="738" max="746" width="9.33203125" bestFit="1" customWidth="1"/>
    <col min="747" max="747" width="12" bestFit="1" customWidth="1"/>
    <col min="748" max="749" width="9.33203125" bestFit="1" customWidth="1"/>
    <col min="750" max="754" width="9.109375" bestFit="1" customWidth="1"/>
    <col min="755" max="762" width="10.109375" bestFit="1" customWidth="1"/>
    <col min="763" max="764" width="8.21875" bestFit="1" customWidth="1"/>
    <col min="765" max="765" width="12" bestFit="1" customWidth="1"/>
    <col min="766" max="766" width="8.21875" bestFit="1" customWidth="1"/>
    <col min="767" max="774" width="9.21875" bestFit="1" customWidth="1"/>
    <col min="775" max="775" width="10" bestFit="1" customWidth="1"/>
    <col min="776" max="780" width="9.21875" bestFit="1" customWidth="1"/>
    <col min="781" max="781" width="9" bestFit="1" customWidth="1"/>
    <col min="782" max="782" width="7.6640625" bestFit="1" customWidth="1"/>
    <col min="783" max="783" width="9" bestFit="1" customWidth="1"/>
    <col min="784" max="786" width="7.6640625" bestFit="1" customWidth="1"/>
    <col min="787" max="788" width="8.5546875" bestFit="1" customWidth="1"/>
    <col min="789" max="789" width="10" bestFit="1" customWidth="1"/>
    <col min="790" max="796" width="8.5546875" bestFit="1" customWidth="1"/>
    <col min="797" max="798" width="8.6640625" bestFit="1" customWidth="1"/>
    <col min="799" max="799" width="9" bestFit="1" customWidth="1"/>
    <col min="800" max="803" width="9.6640625" bestFit="1" customWidth="1"/>
    <col min="804" max="804" width="12" bestFit="1" customWidth="1"/>
    <col min="805" max="809" width="9.6640625" bestFit="1" customWidth="1"/>
    <col min="810" max="811" width="8.44140625" bestFit="1" customWidth="1"/>
    <col min="812" max="812" width="12" bestFit="1" customWidth="1"/>
    <col min="813" max="814" width="9" bestFit="1" customWidth="1"/>
    <col min="815" max="815" width="8.44140625" bestFit="1" customWidth="1"/>
    <col min="816" max="816" width="12" bestFit="1" customWidth="1"/>
    <col min="817" max="826" width="9.44140625" bestFit="1" customWidth="1"/>
    <col min="827" max="830" width="8.21875" bestFit="1" customWidth="1"/>
    <col min="831" max="831" width="12" bestFit="1" customWidth="1"/>
    <col min="832" max="832" width="8.21875" bestFit="1" customWidth="1"/>
    <col min="833" max="843" width="9.21875" bestFit="1" customWidth="1"/>
    <col min="844" max="844" width="10" bestFit="1" customWidth="1"/>
    <col min="845" max="845" width="9.21875" bestFit="1" customWidth="1"/>
    <col min="846" max="849" width="8.77734375" bestFit="1" customWidth="1"/>
    <col min="850" max="859" width="9.77734375" bestFit="1" customWidth="1"/>
    <col min="860" max="864" width="8.44140625" bestFit="1" customWidth="1"/>
    <col min="865" max="876" width="9.44140625" bestFit="1" customWidth="1"/>
    <col min="877" max="877" width="8.109375" bestFit="1" customWidth="1"/>
    <col min="878" max="878" width="12" bestFit="1" customWidth="1"/>
    <col min="879" max="879" width="8.109375" bestFit="1" customWidth="1"/>
    <col min="880" max="891" width="9.109375" bestFit="1" customWidth="1"/>
    <col min="892" max="893" width="8.44140625" bestFit="1" customWidth="1"/>
    <col min="894" max="895" width="9" bestFit="1" customWidth="1"/>
    <col min="896" max="896" width="12" bestFit="1" customWidth="1"/>
    <col min="897" max="898" width="8.44140625" bestFit="1" customWidth="1"/>
    <col min="899" max="910" width="9.44140625" bestFit="1" customWidth="1"/>
    <col min="911" max="911" width="10" bestFit="1" customWidth="1"/>
    <col min="912" max="912" width="9.44140625" bestFit="1" customWidth="1"/>
    <col min="913" max="913" width="9" bestFit="1" customWidth="1"/>
    <col min="914" max="916" width="8.77734375" bestFit="1" customWidth="1"/>
    <col min="917" max="931" width="9.77734375" bestFit="1" customWidth="1"/>
    <col min="932" max="932" width="8.33203125" bestFit="1" customWidth="1"/>
    <col min="933" max="933" width="9" bestFit="1" customWidth="1"/>
    <col min="934" max="941" width="9.33203125" bestFit="1" customWidth="1"/>
    <col min="942" max="942" width="9.109375" bestFit="1" customWidth="1"/>
    <col min="943" max="943" width="12" bestFit="1" customWidth="1"/>
    <col min="944" max="945" width="10" bestFit="1" customWidth="1"/>
    <col min="946" max="948" width="10.109375" bestFit="1" customWidth="1"/>
    <col min="949" max="949" width="12" bestFit="1" customWidth="1"/>
    <col min="950" max="952" width="10.109375" bestFit="1" customWidth="1"/>
    <col min="953" max="953" width="8.21875" bestFit="1" customWidth="1"/>
    <col min="954" max="954" width="9" bestFit="1" customWidth="1"/>
    <col min="955" max="956" width="10" bestFit="1" customWidth="1"/>
    <col min="957" max="957" width="8.21875" bestFit="1" customWidth="1"/>
    <col min="958" max="965" width="9.21875" bestFit="1" customWidth="1"/>
    <col min="966" max="966" width="10" bestFit="1" customWidth="1"/>
    <col min="967" max="967" width="9.21875" bestFit="1" customWidth="1"/>
    <col min="968" max="968" width="9" bestFit="1" customWidth="1"/>
    <col min="969" max="972" width="7.6640625" bestFit="1" customWidth="1"/>
    <col min="973" max="975" width="8.5546875" bestFit="1" customWidth="1"/>
    <col min="976" max="976" width="12" bestFit="1" customWidth="1"/>
    <col min="977" max="977" width="8.5546875" bestFit="1" customWidth="1"/>
    <col min="978" max="978" width="9" bestFit="1" customWidth="1"/>
    <col min="979" max="985" width="8.5546875" bestFit="1" customWidth="1"/>
    <col min="986" max="986" width="12" bestFit="1" customWidth="1"/>
    <col min="987" max="989" width="8.6640625" bestFit="1" customWidth="1"/>
    <col min="990" max="994" width="9.6640625" bestFit="1" customWidth="1"/>
    <col min="995" max="997" width="8.44140625" bestFit="1" customWidth="1"/>
    <col min="998" max="998" width="12" bestFit="1" customWidth="1"/>
    <col min="999" max="1007" width="9.44140625" bestFit="1" customWidth="1"/>
    <col min="1008" max="1008" width="8.21875" bestFit="1" customWidth="1"/>
    <col min="1009" max="1009" width="9" bestFit="1" customWidth="1"/>
    <col min="1010" max="1011" width="8.21875" bestFit="1" customWidth="1"/>
    <col min="1012" max="1012" width="10" bestFit="1" customWidth="1"/>
    <col min="1013" max="1016" width="9.21875" bestFit="1" customWidth="1"/>
    <col min="1017" max="1017" width="12" bestFit="1" customWidth="1"/>
    <col min="1018" max="1025" width="9.21875" bestFit="1" customWidth="1"/>
    <col min="1026" max="1026" width="10" bestFit="1" customWidth="1"/>
    <col min="1027" max="1028" width="9.21875" bestFit="1" customWidth="1"/>
    <col min="1029" max="1029" width="8.77734375" bestFit="1" customWidth="1"/>
    <col min="1030" max="1030" width="9" bestFit="1" customWidth="1"/>
    <col min="1031" max="1033" width="8.77734375" bestFit="1" customWidth="1"/>
    <col min="1034" max="1034" width="9" bestFit="1" customWidth="1"/>
    <col min="1035" max="1035" width="8.77734375" bestFit="1" customWidth="1"/>
    <col min="1036" max="1040" width="9.77734375" bestFit="1" customWidth="1"/>
    <col min="1041" max="1041" width="10" bestFit="1" customWidth="1"/>
    <col min="1042" max="1044" width="9.77734375" bestFit="1" customWidth="1"/>
    <col min="1045" max="1052" width="8.44140625" bestFit="1" customWidth="1"/>
    <col min="1053" max="1061" width="9.44140625" bestFit="1" customWidth="1"/>
    <col min="1062" max="1063" width="8.109375" bestFit="1" customWidth="1"/>
    <col min="1064" max="1075" width="9.109375" bestFit="1" customWidth="1"/>
    <col min="1076" max="1076" width="10" bestFit="1" customWidth="1"/>
    <col min="1077" max="1078" width="9.109375" bestFit="1" customWidth="1"/>
    <col min="1079" max="1084" width="8.44140625" bestFit="1" customWidth="1"/>
    <col min="1085" max="1091" width="9.44140625" bestFit="1" customWidth="1"/>
    <col min="1092" max="1092" width="10" bestFit="1" customWidth="1"/>
    <col min="1093" max="1097" width="9.44140625" bestFit="1" customWidth="1"/>
    <col min="1098" max="1103" width="8.77734375" bestFit="1" customWidth="1"/>
    <col min="1104" max="1104" width="9.77734375" bestFit="1" customWidth="1"/>
    <col min="1105" max="1105" width="10" bestFit="1" customWidth="1"/>
    <col min="1106" max="1119" width="9.77734375" bestFit="1" customWidth="1"/>
    <col min="1120" max="1121" width="8.33203125" bestFit="1" customWidth="1"/>
    <col min="1122" max="1122" width="10" bestFit="1" customWidth="1"/>
    <col min="1123" max="1125" width="8.33203125" bestFit="1" customWidth="1"/>
    <col min="1126" max="1132" width="9.33203125" bestFit="1" customWidth="1"/>
    <col min="1133" max="1137" width="9.109375" bestFit="1" customWidth="1"/>
    <col min="1138" max="1144" width="10.109375" bestFit="1" customWidth="1"/>
    <col min="1145" max="1145" width="12" bestFit="1" customWidth="1"/>
    <col min="1146" max="1149" width="10.109375" bestFit="1" customWidth="1"/>
    <col min="1150" max="1153" width="8.21875" bestFit="1" customWidth="1"/>
    <col min="1154" max="1154" width="10" bestFit="1" customWidth="1"/>
    <col min="1155" max="1156" width="9.21875" bestFit="1" customWidth="1"/>
    <col min="1157" max="1157" width="10" bestFit="1" customWidth="1"/>
    <col min="1158" max="1163" width="9.21875" bestFit="1" customWidth="1"/>
    <col min="1164" max="1164" width="8" bestFit="1" customWidth="1"/>
    <col min="1165" max="1166" width="7.6640625" bestFit="1" customWidth="1"/>
    <col min="1167" max="1177" width="8.5546875" bestFit="1" customWidth="1"/>
    <col min="1178" max="1178" width="9" bestFit="1" customWidth="1"/>
    <col min="1179" max="1179" width="8.6640625" bestFit="1" customWidth="1"/>
    <col min="1180" max="1180" width="12" bestFit="1" customWidth="1"/>
    <col min="1181" max="1184" width="8.6640625" bestFit="1" customWidth="1"/>
    <col min="1185" max="1194" width="9.6640625" bestFit="1" customWidth="1"/>
    <col min="1195" max="1195" width="8.44140625" bestFit="1" customWidth="1"/>
    <col min="1196" max="1196" width="10" bestFit="1" customWidth="1"/>
    <col min="1197" max="1198" width="8.44140625" bestFit="1" customWidth="1"/>
    <col min="1199" max="1199" width="9" bestFit="1" customWidth="1"/>
    <col min="1200" max="1200" width="9.44140625" bestFit="1" customWidth="1"/>
    <col min="1201" max="1201" width="10" bestFit="1" customWidth="1"/>
    <col min="1202" max="1210" width="9.44140625" bestFit="1" customWidth="1"/>
    <col min="1211" max="1211" width="10" bestFit="1" customWidth="1"/>
    <col min="1212" max="1212" width="9" bestFit="1" customWidth="1"/>
    <col min="1213" max="1213" width="12" bestFit="1" customWidth="1"/>
    <col min="1214" max="1214" width="8.21875" bestFit="1" customWidth="1"/>
    <col min="1215" max="1215" width="10" bestFit="1" customWidth="1"/>
    <col min="1216" max="1216" width="8.21875" bestFit="1" customWidth="1"/>
    <col min="1217" max="1223" width="9.21875" bestFit="1" customWidth="1"/>
    <col min="1224" max="1224" width="12" bestFit="1" customWidth="1"/>
    <col min="1225" max="1227" width="9.21875" bestFit="1" customWidth="1"/>
    <col min="1228" max="1229" width="8.77734375" bestFit="1" customWidth="1"/>
    <col min="1230" max="1230" width="9" bestFit="1" customWidth="1"/>
    <col min="1231" max="1232" width="8.77734375" bestFit="1" customWidth="1"/>
    <col min="1233" max="1233" width="10" bestFit="1" customWidth="1"/>
    <col min="1234" max="1235" width="9.77734375" bestFit="1" customWidth="1"/>
    <col min="1236" max="1236" width="10" bestFit="1" customWidth="1"/>
    <col min="1237" max="1240" width="9.77734375" bestFit="1" customWidth="1"/>
    <col min="1241" max="1241" width="10" bestFit="1" customWidth="1"/>
    <col min="1242" max="1247" width="9.77734375" bestFit="1" customWidth="1"/>
    <col min="1248" max="1252" width="8.44140625" bestFit="1" customWidth="1"/>
    <col min="1253" max="1256" width="9.44140625" bestFit="1" customWidth="1"/>
    <col min="1257" max="1257" width="10" bestFit="1" customWidth="1"/>
    <col min="1258" max="1263" width="9.44140625" bestFit="1" customWidth="1"/>
    <col min="1264" max="1265" width="8.109375" bestFit="1" customWidth="1"/>
    <col min="1266" max="1266" width="9" bestFit="1" customWidth="1"/>
    <col min="1267" max="1280" width="9.109375" bestFit="1" customWidth="1"/>
    <col min="1281" max="1283" width="8.44140625" bestFit="1" customWidth="1"/>
    <col min="1284" max="1284" width="9.44140625" bestFit="1" customWidth="1"/>
    <col min="1285" max="1285" width="12" bestFit="1" customWidth="1"/>
    <col min="1286" max="1291" width="9.44140625" bestFit="1" customWidth="1"/>
    <col min="1292" max="1292" width="9" bestFit="1" customWidth="1"/>
    <col min="1293" max="1294" width="8.77734375" bestFit="1" customWidth="1"/>
    <col min="1295" max="1300" width="9.77734375" bestFit="1" customWidth="1"/>
    <col min="1301" max="1301" width="10" bestFit="1" customWidth="1"/>
    <col min="1302" max="1308" width="9.77734375" bestFit="1" customWidth="1"/>
    <col min="1309" max="1310" width="8.33203125" bestFit="1" customWidth="1"/>
    <col min="1311" max="1311" width="9" bestFit="1" customWidth="1"/>
    <col min="1312" max="1320" width="9.33203125" bestFit="1" customWidth="1"/>
    <col min="1321" max="1321" width="10" bestFit="1" customWidth="1"/>
    <col min="1322" max="1322" width="9.33203125" bestFit="1" customWidth="1"/>
    <col min="1323" max="1326" width="9.109375" bestFit="1" customWidth="1"/>
    <col min="1327" max="1329" width="10.109375" bestFit="1" customWidth="1"/>
    <col min="1330" max="1330" width="12" bestFit="1" customWidth="1"/>
    <col min="1331" max="1340" width="10.109375" bestFit="1" customWidth="1"/>
    <col min="1341" max="1345" width="8.21875" bestFit="1" customWidth="1"/>
    <col min="1346" max="1346" width="10" bestFit="1" customWidth="1"/>
    <col min="1347" max="1347" width="12" bestFit="1" customWidth="1"/>
    <col min="1348" max="1356" width="9.21875" bestFit="1" customWidth="1"/>
    <col min="1357" max="1358" width="7.6640625" bestFit="1" customWidth="1"/>
    <col min="1359" max="1359" width="8" bestFit="1" customWidth="1"/>
    <col min="1360" max="1362" width="7.6640625" bestFit="1" customWidth="1"/>
    <col min="1363" max="1363" width="8.5546875" bestFit="1" customWidth="1"/>
    <col min="1364" max="1364" width="10" bestFit="1" customWidth="1"/>
    <col min="1365" max="1365" width="9" bestFit="1" customWidth="1"/>
    <col min="1366" max="1366" width="8.5546875" bestFit="1" customWidth="1"/>
    <col min="1367" max="1367" width="9" bestFit="1" customWidth="1"/>
    <col min="1368" max="1372" width="8.5546875" bestFit="1" customWidth="1"/>
    <col min="1373" max="1376" width="8.6640625" bestFit="1" customWidth="1"/>
    <col min="1377" max="1379" width="9.6640625" bestFit="1" customWidth="1"/>
    <col min="1380" max="1380" width="16.77734375" bestFit="1" customWidth="1"/>
    <col min="1381" max="1381" width="21.21875" bestFit="1" customWidth="1"/>
  </cols>
  <sheetData>
    <row r="3" spans="1:2" x14ac:dyDescent="0.3">
      <c r="A3" s="6" t="s">
        <v>6197</v>
      </c>
      <c r="B3" t="s">
        <v>6203</v>
      </c>
    </row>
    <row r="4" spans="1:2" x14ac:dyDescent="0.3">
      <c r="A4" s="7" t="s">
        <v>3820</v>
      </c>
      <c r="B4" s="11">
        <v>512.32499999999993</v>
      </c>
    </row>
    <row r="5" spans="1:2" x14ac:dyDescent="0.3">
      <c r="A5" s="7" t="s">
        <v>1472</v>
      </c>
      <c r="B5" s="8">
        <v>512.32499999999993</v>
      </c>
    </row>
    <row r="6" spans="1:2" x14ac:dyDescent="0.3">
      <c r="A6" s="7" t="s">
        <v>2046</v>
      </c>
      <c r="B6" s="8">
        <v>512.32499999999993</v>
      </c>
    </row>
    <row r="7" spans="1:2" x14ac:dyDescent="0.3">
      <c r="A7" s="7" t="s">
        <v>2454</v>
      </c>
      <c r="B7" s="8">
        <v>512.32499999999993</v>
      </c>
    </row>
    <row r="8" spans="1:2" x14ac:dyDescent="0.3">
      <c r="A8" s="7" t="s">
        <v>2177</v>
      </c>
      <c r="B8" s="8">
        <v>512.32499999999993</v>
      </c>
    </row>
    <row r="9" spans="1:2" x14ac:dyDescent="0.3">
      <c r="A9" s="7" t="s">
        <v>2275</v>
      </c>
      <c r="B9" s="8">
        <v>512.32499999999993</v>
      </c>
    </row>
    <row r="10" spans="1:2" x14ac:dyDescent="0.3">
      <c r="A10" s="7" t="s">
        <v>5075</v>
      </c>
      <c r="B10" s="8">
        <v>514.27499999999998</v>
      </c>
    </row>
    <row r="11" spans="1:2" x14ac:dyDescent="0.3">
      <c r="A11" s="7" t="s">
        <v>1386</v>
      </c>
      <c r="B11" s="8">
        <v>546.82499999999993</v>
      </c>
    </row>
    <row r="12" spans="1:2" x14ac:dyDescent="0.3">
      <c r="A12" s="7" t="s">
        <v>5114</v>
      </c>
      <c r="B12" s="8">
        <v>673.8</v>
      </c>
    </row>
    <row r="13" spans="1:2" x14ac:dyDescent="0.3">
      <c r="A13" s="7" t="s">
        <v>5765</v>
      </c>
      <c r="B13" s="8">
        <v>678.25599999999986</v>
      </c>
    </row>
    <row r="14" spans="1:2" x14ac:dyDescent="0.3">
      <c r="A14" s="7" t="s">
        <v>6202</v>
      </c>
      <c r="B14" s="8">
        <v>5487.1059999999989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85" zoomScaleNormal="85" workbookViewId="0">
      <selection activeCell="H4" sqref="H4"/>
    </sheetView>
  </sheetViews>
  <sheetFormatPr defaultRowHeight="14.4" x14ac:dyDescent="0.3"/>
  <cols>
    <col min="1" max="1" width="16.5546875" bestFit="1" customWidth="1"/>
    <col min="2" max="2" width="12" style="4" customWidth="1"/>
    <col min="3" max="3" width="17.44140625" bestFit="1" customWidth="1"/>
    <col min="4" max="4" width="11.77734375" customWidth="1"/>
    <col min="5" max="5" width="10.21875" customWidth="1"/>
    <col min="6" max="6" width="16.44140625" customWidth="1"/>
    <col min="7" max="7" width="37.109375" bestFit="1" customWidth="1"/>
    <col min="8" max="8" width="19.109375" bestFit="1" customWidth="1"/>
    <col min="9" max="9" width="13" customWidth="1"/>
    <col min="10" max="10" width="12.109375" customWidth="1"/>
    <col min="11" max="11" width="6.88671875" bestFit="1" customWidth="1"/>
    <col min="12" max="12" width="11" customWidth="1"/>
    <col min="13" max="13" width="7.109375" customWidth="1"/>
    <col min="14" max="14" width="11.44140625" customWidth="1"/>
  </cols>
  <sheetData>
    <row r="1" spans="1:15"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6221</v>
      </c>
    </row>
    <row r="2" spans="1:15" x14ac:dyDescent="0.3">
      <c r="A2" s="2" t="s">
        <v>490</v>
      </c>
      <c r="B2" s="3">
        <v>43713</v>
      </c>
      <c r="C2" s="2" t="s">
        <v>491</v>
      </c>
      <c r="D2" t="s">
        <v>6138</v>
      </c>
      <c r="E2" s="2">
        <v>2</v>
      </c>
      <c r="F2" s="2" t="str">
        <f>VLOOKUP(C2,customers!$A:$I,2,0)</f>
        <v>Aloisia Allner</v>
      </c>
      <c r="G2" s="2" t="str">
        <f>IF(VLOOKUP(C2,customers!$A:$I,3,0)=0,"",VLOOKUP(C2,customers!$A:$I,3,0))</f>
        <v>aallner0@lulu.com</v>
      </c>
      <c r="H2" s="2" t="str">
        <f>VLOOKUP(C2,customers!$A:$I,7,0)</f>
        <v>United States</v>
      </c>
      <c r="I2" t="str">
        <f>VLOOKUP($D2,products!$A:$G,2,0)</f>
        <v>Rob</v>
      </c>
      <c r="J2" t="str">
        <f>VLOOKUP($D2,products!$A:$G,3,0)</f>
        <v>M</v>
      </c>
      <c r="K2" s="5">
        <f>VLOOKUP($D2,products!$A:$G,4,0)</f>
        <v>1</v>
      </c>
      <c r="L2">
        <f>VLOOKUP($D2,products!$A:$G,5,0)</f>
        <v>9.9499999999999993</v>
      </c>
      <c r="M2">
        <f>E2*(Table1[[#This Row],[Size]]*Table1[[#This Row],[Unit Price]])</f>
        <v>19.899999999999999</v>
      </c>
      <c r="N2" t="str">
        <f>IF(I2="Rob","Robusta",IF(I2="Exc","Excelsa",IF(I2="Ara","Arabica",IF(I2="Lib","Liberica",""))))</f>
        <v>Robusta</v>
      </c>
      <c r="O2" t="str">
        <f>_xlfn.XLOOKUP(Table1[[#This Row],[Customer ID]],customers!A1:A1001,customers!I1:I1001,"No",0)</f>
        <v>Yes</v>
      </c>
    </row>
    <row r="3" spans="1:15" x14ac:dyDescent="0.3">
      <c r="A3" s="2" t="s">
        <v>490</v>
      </c>
      <c r="B3" s="3">
        <v>43713</v>
      </c>
      <c r="C3" s="2" t="s">
        <v>491</v>
      </c>
      <c r="D3" t="s">
        <v>6139</v>
      </c>
      <c r="E3" s="2">
        <v>5</v>
      </c>
      <c r="F3" s="2" t="str">
        <f>VLOOKUP(C3,customers!A:I,2,0)</f>
        <v>Aloisia Allner</v>
      </c>
      <c r="G3" s="2" t="str">
        <f>IF(VLOOKUP(C3,customers!$A:$I,3,0)=0,"",VLOOKUP(C3,customers!$A:$I,3,0))</f>
        <v>aallner0@lulu.com</v>
      </c>
      <c r="H3" s="2" t="str">
        <f>VLOOKUP(C3,customers!$A:$I,7,0)</f>
        <v>United States</v>
      </c>
      <c r="I3" t="str">
        <f>VLOOKUP($D3,products!$A:$G,2,0)</f>
        <v>Exc</v>
      </c>
      <c r="J3" t="str">
        <f>VLOOKUP($D3,products!$A:$G,3,0)</f>
        <v>M</v>
      </c>
      <c r="K3" s="5">
        <f>VLOOKUP($D3,products!$A:$G,4,0)</f>
        <v>0.5</v>
      </c>
      <c r="L3">
        <f>VLOOKUP($D3,products!$A:$G,5,0)</f>
        <v>8.25</v>
      </c>
      <c r="M3">
        <f>E3*(Table1[[#This Row],[Size]]*Table1[[#This Row],[Unit Price]])</f>
        <v>20.625</v>
      </c>
      <c r="N3" t="str">
        <f t="shared" ref="N3:N66" si="0">IF(I3="Rob","Robusta",IF(I3="Exc","Excelsa",IF(I3="Ara","Arabica",IF(I3="Lib","Liberica",""))))</f>
        <v>Excelsa</v>
      </c>
      <c r="O3" t="str">
        <f>_xlfn.XLOOKUP(Table1[[#This Row],[Customer ID]],customers!A2:A1002,customers!I2:I1002,"No",0)</f>
        <v>Yes</v>
      </c>
    </row>
    <row r="4" spans="1:15" x14ac:dyDescent="0.3">
      <c r="A4" s="2" t="s">
        <v>501</v>
      </c>
      <c r="B4" s="3">
        <v>44364</v>
      </c>
      <c r="C4" s="2" t="s">
        <v>502</v>
      </c>
      <c r="D4" t="s">
        <v>6140</v>
      </c>
      <c r="E4" s="2">
        <v>1</v>
      </c>
      <c r="F4" s="2" t="str">
        <f>VLOOKUP(C4,customers!A:I,2,0)</f>
        <v>Jami Redholes</v>
      </c>
      <c r="G4" s="2" t="str">
        <f>IF(VLOOKUP(C4,customers!$A:$I,3,0)=0,"",VLOOKUP(C4,customers!$A:$I,3,0))</f>
        <v>jredholes2@tmall.com</v>
      </c>
      <c r="H4" s="2" t="str">
        <f>VLOOKUP(C4,customers!$A:$I,7,0)</f>
        <v>United States</v>
      </c>
      <c r="I4" t="str">
        <f>VLOOKUP($D4,products!$A:$G,2,0)</f>
        <v>Ara</v>
      </c>
      <c r="J4" t="str">
        <f>VLOOKUP($D4,products!$A:$G,3,0)</f>
        <v>L</v>
      </c>
      <c r="K4" s="5">
        <f>VLOOKUP($D4,products!$A:$G,4,0)</f>
        <v>1</v>
      </c>
      <c r="L4">
        <f>VLOOKUP($D4,products!$A:$G,5,0)</f>
        <v>12.95</v>
      </c>
      <c r="M4">
        <f>E4*(Table1[[#This Row],[Size]]*Table1[[#This Row],[Unit Price]])</f>
        <v>12.95</v>
      </c>
      <c r="N4" t="str">
        <f t="shared" si="0"/>
        <v>Arabica</v>
      </c>
      <c r="O4" t="str">
        <f>_xlfn.XLOOKUP(Table1[[#This Row],[Customer ID]],customers!A3:A1003,customers!I3:I1003,"No",0)</f>
        <v>Yes</v>
      </c>
    </row>
    <row r="5" spans="1:15" x14ac:dyDescent="0.3">
      <c r="A5" s="2" t="s">
        <v>512</v>
      </c>
      <c r="B5" s="3">
        <v>44392</v>
      </c>
      <c r="C5" s="2" t="s">
        <v>513</v>
      </c>
      <c r="D5" t="s">
        <v>6141</v>
      </c>
      <c r="E5" s="2">
        <v>2</v>
      </c>
      <c r="F5" s="2" t="str">
        <f>VLOOKUP(C5,customers!A:I,2,0)</f>
        <v>Christoffer O' Shea</v>
      </c>
      <c r="G5" s="2" t="str">
        <f>IF(VLOOKUP(C5,customers!$A:$I,3,0)=0,"",VLOOKUP(C5,customers!$A:$I,3,0))</f>
        <v/>
      </c>
      <c r="H5" s="2" t="str">
        <f>VLOOKUP(C5,customers!$A:$I,7,0)</f>
        <v>Ireland</v>
      </c>
      <c r="I5" t="str">
        <f>VLOOKUP($D5,products!$A:$G,2,0)</f>
        <v>Exc</v>
      </c>
      <c r="J5" t="str">
        <f>VLOOKUP($D5,products!$A:$G,3,0)</f>
        <v>M</v>
      </c>
      <c r="K5" s="5">
        <f>VLOOKUP($D5,products!$A:$G,4,0)</f>
        <v>1</v>
      </c>
      <c r="L5">
        <f>VLOOKUP($D5,products!$A:$G,5,0)</f>
        <v>13.75</v>
      </c>
      <c r="M5">
        <f>E5*(Table1[[#This Row],[Size]]*Table1[[#This Row],[Unit Price]])</f>
        <v>27.5</v>
      </c>
      <c r="N5" t="str">
        <f t="shared" si="0"/>
        <v>Excelsa</v>
      </c>
      <c r="O5" t="str">
        <f>_xlfn.XLOOKUP(Table1[[#This Row],[Customer ID]],customers!A4:A1004,customers!I4:I1004,"No",0)</f>
        <v>No</v>
      </c>
    </row>
    <row r="6" spans="1:15" x14ac:dyDescent="0.3">
      <c r="A6" s="2" t="s">
        <v>512</v>
      </c>
      <c r="B6" s="3">
        <v>44392</v>
      </c>
      <c r="C6" s="2" t="s">
        <v>513</v>
      </c>
      <c r="D6" t="s">
        <v>6142</v>
      </c>
      <c r="E6" s="2">
        <v>2</v>
      </c>
      <c r="F6" s="2" t="str">
        <f>VLOOKUP(C6,customers!A:I,2,0)</f>
        <v>Christoffer O' Shea</v>
      </c>
      <c r="G6" s="2" t="str">
        <f>IF(VLOOKUP(C6,customers!$A:$I,3,0)=0,"",VLOOKUP(C6,customers!$A:$I,3,0))</f>
        <v/>
      </c>
      <c r="H6" s="2" t="str">
        <f>VLOOKUP(C6,customers!$A:$I,7,0)</f>
        <v>Ireland</v>
      </c>
      <c r="I6" t="str">
        <f>VLOOKUP($D6,products!$A:$G,2,0)</f>
        <v>Rob</v>
      </c>
      <c r="J6" t="str">
        <f>VLOOKUP($D6,products!$A:$G,3,0)</f>
        <v>L</v>
      </c>
      <c r="K6" s="5">
        <f>VLOOKUP($D6,products!$A:$G,4,0)</f>
        <v>2.5</v>
      </c>
      <c r="L6">
        <f>VLOOKUP($D6,products!$A:$G,5,0)</f>
        <v>27.484999999999996</v>
      </c>
      <c r="M6">
        <f>E6*(Table1[[#This Row],[Size]]*Table1[[#This Row],[Unit Price]])</f>
        <v>137.42499999999998</v>
      </c>
      <c r="N6" t="str">
        <f t="shared" si="0"/>
        <v>Robusta</v>
      </c>
      <c r="O6" t="str">
        <f>_xlfn.XLOOKUP(Table1[[#This Row],[Customer ID]],customers!A5:A1005,customers!I5:I1005,"No",0)</f>
        <v>No</v>
      </c>
    </row>
    <row r="7" spans="1:15" x14ac:dyDescent="0.3">
      <c r="A7" s="2" t="s">
        <v>519</v>
      </c>
      <c r="B7" s="3">
        <v>44412</v>
      </c>
      <c r="C7" s="2" t="s">
        <v>520</v>
      </c>
      <c r="D7" t="s">
        <v>6143</v>
      </c>
      <c r="E7" s="2">
        <v>3</v>
      </c>
      <c r="F7" s="2" t="str">
        <f>VLOOKUP(C7,customers!A:I,2,0)</f>
        <v>Beryle Cottier</v>
      </c>
      <c r="G7" s="2" t="str">
        <f>IF(VLOOKUP(C7,customers!$A:$I,3,0)=0,"",VLOOKUP(C7,customers!$A:$I,3,0))</f>
        <v/>
      </c>
      <c r="H7" s="2" t="str">
        <f>VLOOKUP(C7,customers!$A:$I,7,0)</f>
        <v>United States</v>
      </c>
      <c r="I7" t="str">
        <f>VLOOKUP($D7,products!$A:$G,2,0)</f>
        <v>Lib</v>
      </c>
      <c r="J7" t="str">
        <f>VLOOKUP($D7,products!$A:$G,3,0)</f>
        <v>D</v>
      </c>
      <c r="K7" s="5">
        <f>VLOOKUP($D7,products!$A:$G,4,0)</f>
        <v>1</v>
      </c>
      <c r="L7">
        <f>VLOOKUP($D7,products!$A:$G,5,0)</f>
        <v>12.95</v>
      </c>
      <c r="M7">
        <f>E7*(Table1[[#This Row],[Size]]*Table1[[#This Row],[Unit Price]])</f>
        <v>38.849999999999994</v>
      </c>
      <c r="N7" t="str">
        <f t="shared" si="0"/>
        <v>Liberica</v>
      </c>
      <c r="O7" t="str">
        <f>_xlfn.XLOOKUP(Table1[[#This Row],[Customer ID]],customers!A6:A1006,customers!I6:I1006,"No",0)</f>
        <v>No</v>
      </c>
    </row>
    <row r="8" spans="1:15" x14ac:dyDescent="0.3">
      <c r="A8" s="2" t="s">
        <v>524</v>
      </c>
      <c r="B8" s="3">
        <v>44582</v>
      </c>
      <c r="C8" s="2" t="s">
        <v>525</v>
      </c>
      <c r="D8" t="s">
        <v>6144</v>
      </c>
      <c r="E8" s="2">
        <v>3</v>
      </c>
      <c r="F8" s="2" t="str">
        <f>VLOOKUP(C8,customers!A:I,2,0)</f>
        <v>Shaylynn Lobe</v>
      </c>
      <c r="G8" s="2" t="str">
        <f>IF(VLOOKUP(C8,customers!$A:$I,3,0)=0,"",VLOOKUP(C8,customers!$A:$I,3,0))</f>
        <v>slobe6@nifty.com</v>
      </c>
      <c r="H8" s="2" t="str">
        <f>VLOOKUP(C8,customers!$A:$I,7,0)</f>
        <v>United States</v>
      </c>
      <c r="I8" t="str">
        <f>VLOOKUP($D8,products!$A:$G,2,0)</f>
        <v>Exc</v>
      </c>
      <c r="J8" t="str">
        <f>VLOOKUP($D8,products!$A:$G,3,0)</f>
        <v>D</v>
      </c>
      <c r="K8" s="5">
        <f>VLOOKUP($D8,products!$A:$G,4,0)</f>
        <v>0.5</v>
      </c>
      <c r="L8">
        <f>VLOOKUP($D8,products!$A:$G,5,0)</f>
        <v>7.29</v>
      </c>
      <c r="M8">
        <f>E8*(Table1[[#This Row],[Size]]*Table1[[#This Row],[Unit Price]])</f>
        <v>10.935</v>
      </c>
      <c r="N8" t="str">
        <f t="shared" si="0"/>
        <v>Excelsa</v>
      </c>
      <c r="O8" t="str">
        <f>_xlfn.XLOOKUP(Table1[[#This Row],[Customer ID]],customers!A7:A1007,customers!I7:I1007,"No",0)</f>
        <v>Yes</v>
      </c>
    </row>
    <row r="9" spans="1:15" x14ac:dyDescent="0.3">
      <c r="A9" s="2" t="s">
        <v>530</v>
      </c>
      <c r="B9" s="3">
        <v>44701</v>
      </c>
      <c r="C9" s="2" t="s">
        <v>531</v>
      </c>
      <c r="D9" t="s">
        <v>6145</v>
      </c>
      <c r="E9" s="2">
        <v>1</v>
      </c>
      <c r="F9" s="2" t="str">
        <f>VLOOKUP(C9,customers!A:I,2,0)</f>
        <v>Melvin Wharfe</v>
      </c>
      <c r="G9" s="2" t="str">
        <f>IF(VLOOKUP(C9,customers!$A:$I,3,0)=0,"",VLOOKUP(C9,customers!$A:$I,3,0))</f>
        <v/>
      </c>
      <c r="H9" s="2" t="str">
        <f>VLOOKUP(C9,customers!$A:$I,7,0)</f>
        <v>Ireland</v>
      </c>
      <c r="I9" t="str">
        <f>VLOOKUP($D9,products!$A:$G,2,0)</f>
        <v>Lib</v>
      </c>
      <c r="J9" t="str">
        <f>VLOOKUP($D9,products!$A:$G,3,0)</f>
        <v>L</v>
      </c>
      <c r="K9" s="5">
        <f>VLOOKUP($D9,products!$A:$G,4,0)</f>
        <v>0.2</v>
      </c>
      <c r="L9">
        <f>VLOOKUP($D9,products!$A:$G,5,0)</f>
        <v>4.7549999999999999</v>
      </c>
      <c r="M9">
        <f>E9*(Table1[[#This Row],[Size]]*Table1[[#This Row],[Unit Price]])</f>
        <v>0.95100000000000007</v>
      </c>
      <c r="N9" t="str">
        <f t="shared" si="0"/>
        <v>Liberica</v>
      </c>
      <c r="O9" t="str">
        <f>_xlfn.XLOOKUP(Table1[[#This Row],[Customer ID]],customers!A8:A1008,customers!I8:I1008,"No",0)</f>
        <v>Yes</v>
      </c>
    </row>
    <row r="10" spans="1:15" x14ac:dyDescent="0.3">
      <c r="A10" s="2" t="s">
        <v>535</v>
      </c>
      <c r="B10" s="3">
        <v>43467</v>
      </c>
      <c r="C10" s="2" t="s">
        <v>536</v>
      </c>
      <c r="D10" t="s">
        <v>6146</v>
      </c>
      <c r="E10" s="2">
        <v>3</v>
      </c>
      <c r="F10" s="2" t="str">
        <f>VLOOKUP(C10,customers!A:I,2,0)</f>
        <v>Guthrey Petracci</v>
      </c>
      <c r="G10" s="2" t="str">
        <f>IF(VLOOKUP(C10,customers!$A:$I,3,0)=0,"",VLOOKUP(C10,customers!$A:$I,3,0))</f>
        <v>gpetracci8@livejournal.com</v>
      </c>
      <c r="H10" s="2" t="str">
        <f>VLOOKUP(C10,customers!$A:$I,7,0)</f>
        <v>United States</v>
      </c>
      <c r="I10" t="str">
        <f>VLOOKUP($D10,products!$A:$G,2,0)</f>
        <v>Rob</v>
      </c>
      <c r="J10" t="str">
        <f>VLOOKUP($D10,products!$A:$G,3,0)</f>
        <v>M</v>
      </c>
      <c r="K10" s="5">
        <f>VLOOKUP($D10,products!$A:$G,4,0)</f>
        <v>0.5</v>
      </c>
      <c r="L10">
        <f>VLOOKUP($D10,products!$A:$G,5,0)</f>
        <v>5.97</v>
      </c>
      <c r="M10">
        <f>E10*(Table1[[#This Row],[Size]]*Table1[[#This Row],[Unit Price]])</f>
        <v>8.9550000000000001</v>
      </c>
      <c r="N10" t="str">
        <f t="shared" si="0"/>
        <v>Robusta</v>
      </c>
      <c r="O10" t="str">
        <f>_xlfn.XLOOKUP(Table1[[#This Row],[Customer ID]],customers!A9:A1009,customers!I9:I1009,"No",0)</f>
        <v>No</v>
      </c>
    </row>
    <row r="11" spans="1:15" x14ac:dyDescent="0.3">
      <c r="A11" s="2" t="s">
        <v>541</v>
      </c>
      <c r="B11" s="3">
        <v>43713</v>
      </c>
      <c r="C11" s="2" t="s">
        <v>542</v>
      </c>
      <c r="D11" t="s">
        <v>6146</v>
      </c>
      <c r="E11" s="2">
        <v>1</v>
      </c>
      <c r="F11" s="2" t="str">
        <f>VLOOKUP(C11,customers!A:I,2,0)</f>
        <v>Rodger Raven</v>
      </c>
      <c r="G11" s="2" t="str">
        <f>IF(VLOOKUP(C11,customers!$A:$I,3,0)=0,"",VLOOKUP(C11,customers!$A:$I,3,0))</f>
        <v>rraven9@ed.gov</v>
      </c>
      <c r="H11" s="2" t="str">
        <f>VLOOKUP(C11,customers!$A:$I,7,0)</f>
        <v>United States</v>
      </c>
      <c r="I11" t="str">
        <f>VLOOKUP($D11,products!$A:$G,2,0)</f>
        <v>Rob</v>
      </c>
      <c r="J11" t="str">
        <f>VLOOKUP($D11,products!$A:$G,3,0)</f>
        <v>M</v>
      </c>
      <c r="K11" s="5">
        <f>VLOOKUP($D11,products!$A:$G,4,0)</f>
        <v>0.5</v>
      </c>
      <c r="L11">
        <f>VLOOKUP($D11,products!$A:$G,5,0)</f>
        <v>5.97</v>
      </c>
      <c r="M11">
        <f>E11*(Table1[[#This Row],[Size]]*Table1[[#This Row],[Unit Price]])</f>
        <v>2.9849999999999999</v>
      </c>
      <c r="N11" t="str">
        <f t="shared" si="0"/>
        <v>Robusta</v>
      </c>
      <c r="O11" t="str">
        <f>_xlfn.XLOOKUP(Table1[[#This Row],[Customer ID]],customers!A10:A1010,customers!I10:I1010,"No",0)</f>
        <v>No</v>
      </c>
    </row>
    <row r="12" spans="1:15" x14ac:dyDescent="0.3">
      <c r="A12" s="2" t="s">
        <v>547</v>
      </c>
      <c r="B12" s="3">
        <v>44263</v>
      </c>
      <c r="C12" s="2" t="s">
        <v>548</v>
      </c>
      <c r="D12" t="s">
        <v>6147</v>
      </c>
      <c r="E12" s="2">
        <v>4</v>
      </c>
      <c r="F12" s="2" t="str">
        <f>VLOOKUP(C12,customers!A:I,2,0)</f>
        <v>Ferrell Ferber</v>
      </c>
      <c r="G12" s="2" t="str">
        <f>IF(VLOOKUP(C12,customers!$A:$I,3,0)=0,"",VLOOKUP(C12,customers!$A:$I,3,0))</f>
        <v>fferbera@businesswire.com</v>
      </c>
      <c r="H12" s="2" t="str">
        <f>VLOOKUP(C12,customers!$A:$I,7,0)</f>
        <v>United States</v>
      </c>
      <c r="I12" t="str">
        <f>VLOOKUP($D12,products!$A:$G,2,0)</f>
        <v>Ara</v>
      </c>
      <c r="J12" t="str">
        <f>VLOOKUP($D12,products!$A:$G,3,0)</f>
        <v>D</v>
      </c>
      <c r="K12" s="5">
        <f>VLOOKUP($D12,products!$A:$G,4,0)</f>
        <v>1</v>
      </c>
      <c r="L12">
        <f>VLOOKUP($D12,products!$A:$G,5,0)</f>
        <v>9.9499999999999993</v>
      </c>
      <c r="M12">
        <f>E12*(Table1[[#This Row],[Size]]*Table1[[#This Row],[Unit Price]])</f>
        <v>39.799999999999997</v>
      </c>
      <c r="N12" t="str">
        <f t="shared" si="0"/>
        <v>Arabica</v>
      </c>
      <c r="O12" t="str">
        <f>_xlfn.XLOOKUP(Table1[[#This Row],[Customer ID]],customers!A11:A1011,customers!I11:I1011,"No",0)</f>
        <v>No</v>
      </c>
    </row>
    <row r="13" spans="1:15" x14ac:dyDescent="0.3">
      <c r="A13" s="2" t="s">
        <v>553</v>
      </c>
      <c r="B13" s="3">
        <v>44132</v>
      </c>
      <c r="C13" s="2" t="s">
        <v>554</v>
      </c>
      <c r="D13" t="s">
        <v>6148</v>
      </c>
      <c r="E13" s="2">
        <v>5</v>
      </c>
      <c r="F13" s="2" t="str">
        <f>VLOOKUP(C13,customers!A:I,2,0)</f>
        <v>Duky Phizackerly</v>
      </c>
      <c r="G13" s="2" t="str">
        <f>IF(VLOOKUP(C13,customers!$A:$I,3,0)=0,"",VLOOKUP(C13,customers!$A:$I,3,0))</f>
        <v>dphizackerlyb@utexas.edu</v>
      </c>
      <c r="H13" s="2" t="str">
        <f>VLOOKUP(C13,customers!$A:$I,7,0)</f>
        <v>United States</v>
      </c>
      <c r="I13" t="str">
        <f>VLOOKUP($D13,products!$A:$G,2,0)</f>
        <v>Exc</v>
      </c>
      <c r="J13" t="str">
        <f>VLOOKUP($D13,products!$A:$G,3,0)</f>
        <v>L</v>
      </c>
      <c r="K13" s="5">
        <f>VLOOKUP($D13,products!$A:$G,4,0)</f>
        <v>2.5</v>
      </c>
      <c r="L13">
        <f>VLOOKUP($D13,products!$A:$G,5,0)</f>
        <v>34.154999999999994</v>
      </c>
      <c r="M13">
        <f>E13*(Table1[[#This Row],[Size]]*Table1[[#This Row],[Unit Price]])</f>
        <v>426.93749999999994</v>
      </c>
      <c r="N13" t="str">
        <f t="shared" si="0"/>
        <v>Excelsa</v>
      </c>
      <c r="O13" t="str">
        <f>_xlfn.XLOOKUP(Table1[[#This Row],[Customer ID]],customers!A12:A1012,customers!I12:I1012,"No",0)</f>
        <v>Yes</v>
      </c>
    </row>
    <row r="14" spans="1:15" x14ac:dyDescent="0.3">
      <c r="A14" s="2" t="s">
        <v>559</v>
      </c>
      <c r="B14" s="3">
        <v>44744</v>
      </c>
      <c r="C14" s="2" t="s">
        <v>560</v>
      </c>
      <c r="D14" t="s">
        <v>6138</v>
      </c>
      <c r="E14" s="2">
        <v>5</v>
      </c>
      <c r="F14" s="2" t="str">
        <f>VLOOKUP(C14,customers!A:I,2,0)</f>
        <v>Rosaleen Scholar</v>
      </c>
      <c r="G14" s="2" t="str">
        <f>IF(VLOOKUP(C14,customers!$A:$I,3,0)=0,"",VLOOKUP(C14,customers!$A:$I,3,0))</f>
        <v>rscholarc@nyu.edu</v>
      </c>
      <c r="H14" s="2" t="str">
        <f>VLOOKUP(C14,customers!$A:$I,7,0)</f>
        <v>United States</v>
      </c>
      <c r="I14" t="str">
        <f>VLOOKUP($D14,products!$A:$G,2,0)</f>
        <v>Rob</v>
      </c>
      <c r="J14" t="str">
        <f>VLOOKUP($D14,products!$A:$G,3,0)</f>
        <v>M</v>
      </c>
      <c r="K14" s="5">
        <f>VLOOKUP($D14,products!$A:$G,4,0)</f>
        <v>1</v>
      </c>
      <c r="L14">
        <f>VLOOKUP($D14,products!$A:$G,5,0)</f>
        <v>9.9499999999999993</v>
      </c>
      <c r="M14">
        <f>E14*(Table1[[#This Row],[Size]]*Table1[[#This Row],[Unit Price]])</f>
        <v>49.75</v>
      </c>
      <c r="N14" t="str">
        <f t="shared" si="0"/>
        <v>Robusta</v>
      </c>
      <c r="O14" t="str">
        <f>_xlfn.XLOOKUP(Table1[[#This Row],[Customer ID]],customers!A13:A1013,customers!I13:I1013,"No",0)</f>
        <v>No</v>
      </c>
    </row>
    <row r="15" spans="1:15" x14ac:dyDescent="0.3">
      <c r="A15" s="2" t="s">
        <v>565</v>
      </c>
      <c r="B15" s="3">
        <v>43973</v>
      </c>
      <c r="C15" s="2" t="s">
        <v>566</v>
      </c>
      <c r="D15" t="s">
        <v>6149</v>
      </c>
      <c r="E15" s="2">
        <v>2</v>
      </c>
      <c r="F15" s="2" t="str">
        <f>VLOOKUP(C15,customers!A:I,2,0)</f>
        <v>Terence Vanyutin</v>
      </c>
      <c r="G15" s="2" t="str">
        <f>IF(VLOOKUP(C15,customers!$A:$I,3,0)=0,"",VLOOKUP(C15,customers!$A:$I,3,0))</f>
        <v>tvanyutind@wix.com</v>
      </c>
      <c r="H15" s="2" t="str">
        <f>VLOOKUP(C15,customers!$A:$I,7,0)</f>
        <v>United States</v>
      </c>
      <c r="I15" t="str">
        <f>VLOOKUP($D15,products!$A:$G,2,0)</f>
        <v>Rob</v>
      </c>
      <c r="J15" t="str">
        <f>VLOOKUP($D15,products!$A:$G,3,0)</f>
        <v>D</v>
      </c>
      <c r="K15" s="5">
        <f>VLOOKUP($D15,products!$A:$G,4,0)</f>
        <v>2.5</v>
      </c>
      <c r="L15">
        <f>VLOOKUP($D15,products!$A:$G,5,0)</f>
        <v>20.584999999999997</v>
      </c>
      <c r="M15">
        <f>E15*(Table1[[#This Row],[Size]]*Table1[[#This Row],[Unit Price]])</f>
        <v>102.92499999999998</v>
      </c>
      <c r="N15" t="str">
        <f t="shared" si="0"/>
        <v>Robusta</v>
      </c>
      <c r="O15" t="str">
        <f>_xlfn.XLOOKUP(Table1[[#This Row],[Customer ID]],customers!A14:A1014,customers!I14:I1014,"No",0)</f>
        <v>No</v>
      </c>
    </row>
    <row r="16" spans="1:15" x14ac:dyDescent="0.3">
      <c r="A16" s="2" t="s">
        <v>570</v>
      </c>
      <c r="B16" s="3">
        <v>44656</v>
      </c>
      <c r="C16" s="2" t="s">
        <v>571</v>
      </c>
      <c r="D16" t="s">
        <v>6150</v>
      </c>
      <c r="E16" s="2">
        <v>3</v>
      </c>
      <c r="F16" s="2" t="str">
        <f>VLOOKUP(C16,customers!A:I,2,0)</f>
        <v>Patrice Trobe</v>
      </c>
      <c r="G16" s="2" t="str">
        <f>IF(VLOOKUP(C16,customers!$A:$I,3,0)=0,"",VLOOKUP(C16,customers!$A:$I,3,0))</f>
        <v>ptrobee@wunderground.com</v>
      </c>
      <c r="H16" s="2" t="str">
        <f>VLOOKUP(C16,customers!$A:$I,7,0)</f>
        <v>United States</v>
      </c>
      <c r="I16" t="str">
        <f>VLOOKUP($D16,products!$A:$G,2,0)</f>
        <v>Lib</v>
      </c>
      <c r="J16" t="str">
        <f>VLOOKUP($D16,products!$A:$G,3,0)</f>
        <v>D</v>
      </c>
      <c r="K16" s="5">
        <f>VLOOKUP($D16,products!$A:$G,4,0)</f>
        <v>0.2</v>
      </c>
      <c r="L16">
        <f>VLOOKUP($D16,products!$A:$G,5,0)</f>
        <v>3.8849999999999998</v>
      </c>
      <c r="M16">
        <f>E16*(Table1[[#This Row],[Size]]*Table1[[#This Row],[Unit Price]])</f>
        <v>2.331</v>
      </c>
      <c r="N16" t="str">
        <f t="shared" si="0"/>
        <v>Liberica</v>
      </c>
      <c r="O16" t="str">
        <f>_xlfn.XLOOKUP(Table1[[#This Row],[Customer ID]],customers!A15:A1015,customers!I15:I1015,"No",0)</f>
        <v>Yes</v>
      </c>
    </row>
    <row r="17" spans="1:15" x14ac:dyDescent="0.3">
      <c r="A17" s="2" t="s">
        <v>576</v>
      </c>
      <c r="B17" s="3">
        <v>44719</v>
      </c>
      <c r="C17" s="2" t="s">
        <v>577</v>
      </c>
      <c r="D17" t="s">
        <v>6151</v>
      </c>
      <c r="E17" s="2">
        <v>5</v>
      </c>
      <c r="F17" s="2" t="str">
        <f>VLOOKUP(C17,customers!A:I,2,0)</f>
        <v>Llywellyn Oscroft</v>
      </c>
      <c r="G17" s="2" t="str">
        <f>IF(VLOOKUP(C17,customers!$A:$I,3,0)=0,"",VLOOKUP(C17,customers!$A:$I,3,0))</f>
        <v>loscroftf@ebay.co.uk</v>
      </c>
      <c r="H17" s="2" t="str">
        <f>VLOOKUP(C17,customers!$A:$I,7,0)</f>
        <v>United States</v>
      </c>
      <c r="I17" t="str">
        <f>VLOOKUP($D17,products!$A:$G,2,0)</f>
        <v>Rob</v>
      </c>
      <c r="J17" t="str">
        <f>VLOOKUP($D17,products!$A:$G,3,0)</f>
        <v>M</v>
      </c>
      <c r="K17" s="5">
        <f>VLOOKUP($D17,products!$A:$G,4,0)</f>
        <v>2.5</v>
      </c>
      <c r="L17">
        <f>VLOOKUP($D17,products!$A:$G,5,0)</f>
        <v>22.884999999999998</v>
      </c>
      <c r="M17">
        <f>E17*(Table1[[#This Row],[Size]]*Table1[[#This Row],[Unit Price]])</f>
        <v>286.06249999999994</v>
      </c>
      <c r="N17" t="str">
        <f t="shared" si="0"/>
        <v>Robusta</v>
      </c>
      <c r="O17" t="str">
        <f>_xlfn.XLOOKUP(Table1[[#This Row],[Customer ID]],customers!A16:A1016,customers!I16:I1016,"No",0)</f>
        <v>No</v>
      </c>
    </row>
    <row r="18" spans="1:15" x14ac:dyDescent="0.3">
      <c r="A18" s="2" t="s">
        <v>581</v>
      </c>
      <c r="B18" s="3">
        <v>43544</v>
      </c>
      <c r="C18" s="2" t="s">
        <v>582</v>
      </c>
      <c r="D18" t="s">
        <v>6152</v>
      </c>
      <c r="E18" s="2">
        <v>6</v>
      </c>
      <c r="F18" s="2" t="str">
        <f>VLOOKUP(C18,customers!A:I,2,0)</f>
        <v>Minni Alabaster</v>
      </c>
      <c r="G18" s="2" t="str">
        <f>IF(VLOOKUP(C18,customers!$A:$I,3,0)=0,"",VLOOKUP(C18,customers!$A:$I,3,0))</f>
        <v>malabasterg@hexun.com</v>
      </c>
      <c r="H18" s="2" t="str">
        <f>VLOOKUP(C18,customers!$A:$I,7,0)</f>
        <v>United States</v>
      </c>
      <c r="I18" t="str">
        <f>VLOOKUP($D18,products!$A:$G,2,0)</f>
        <v>Ara</v>
      </c>
      <c r="J18" t="str">
        <f>VLOOKUP($D18,products!$A:$G,3,0)</f>
        <v>M</v>
      </c>
      <c r="K18" s="5">
        <f>VLOOKUP($D18,products!$A:$G,4,0)</f>
        <v>0.2</v>
      </c>
      <c r="L18">
        <f>VLOOKUP($D18,products!$A:$G,5,0)</f>
        <v>3.375</v>
      </c>
      <c r="M18">
        <f>E18*(Table1[[#This Row],[Size]]*Table1[[#This Row],[Unit Price]])</f>
        <v>4.0500000000000007</v>
      </c>
      <c r="N18" t="str">
        <f t="shared" si="0"/>
        <v>Arabica</v>
      </c>
      <c r="O18" t="str">
        <f>_xlfn.XLOOKUP(Table1[[#This Row],[Customer ID]],customers!A17:A1017,customers!I17:I1017,"No",0)</f>
        <v>No</v>
      </c>
    </row>
    <row r="19" spans="1:15" x14ac:dyDescent="0.3">
      <c r="A19" s="2" t="s">
        <v>587</v>
      </c>
      <c r="B19" s="3">
        <v>43757</v>
      </c>
      <c r="C19" s="2" t="s">
        <v>588</v>
      </c>
      <c r="D19" t="s">
        <v>6140</v>
      </c>
      <c r="E19" s="2">
        <v>6</v>
      </c>
      <c r="F19" s="2" t="str">
        <f>VLOOKUP(C19,customers!A:I,2,0)</f>
        <v>Rhianon Broxup</v>
      </c>
      <c r="G19" s="2" t="str">
        <f>IF(VLOOKUP(C19,customers!$A:$I,3,0)=0,"",VLOOKUP(C19,customers!$A:$I,3,0))</f>
        <v>rbroxuph@jimdo.com</v>
      </c>
      <c r="H19" s="2" t="str">
        <f>VLOOKUP(C19,customers!$A:$I,7,0)</f>
        <v>United States</v>
      </c>
      <c r="I19" t="str">
        <f>VLOOKUP($D19,products!$A:$G,2,0)</f>
        <v>Ara</v>
      </c>
      <c r="J19" t="str">
        <f>VLOOKUP($D19,products!$A:$G,3,0)</f>
        <v>L</v>
      </c>
      <c r="K19" s="5">
        <f>VLOOKUP($D19,products!$A:$G,4,0)</f>
        <v>1</v>
      </c>
      <c r="L19">
        <f>VLOOKUP($D19,products!$A:$G,5,0)</f>
        <v>12.95</v>
      </c>
      <c r="M19">
        <f>E19*(Table1[[#This Row],[Size]]*Table1[[#This Row],[Unit Price]])</f>
        <v>77.699999999999989</v>
      </c>
      <c r="N19" t="str">
        <f t="shared" si="0"/>
        <v>Arabica</v>
      </c>
      <c r="O19" t="str">
        <f>_xlfn.XLOOKUP(Table1[[#This Row],[Customer ID]],customers!A18:A1018,customers!I18:I1018,"No",0)</f>
        <v>No</v>
      </c>
    </row>
    <row r="20" spans="1:15" x14ac:dyDescent="0.3">
      <c r="A20" s="2" t="s">
        <v>593</v>
      </c>
      <c r="B20" s="3">
        <v>43629</v>
      </c>
      <c r="C20" s="2" t="s">
        <v>594</v>
      </c>
      <c r="D20" t="s">
        <v>6149</v>
      </c>
      <c r="E20" s="2">
        <v>4</v>
      </c>
      <c r="F20" s="2" t="str">
        <f>VLOOKUP(C20,customers!A:I,2,0)</f>
        <v>Pall Redford</v>
      </c>
      <c r="G20" s="2" t="str">
        <f>IF(VLOOKUP(C20,customers!$A:$I,3,0)=0,"",VLOOKUP(C20,customers!$A:$I,3,0))</f>
        <v>predfordi@ow.ly</v>
      </c>
      <c r="H20" s="2" t="str">
        <f>VLOOKUP(C20,customers!$A:$I,7,0)</f>
        <v>Ireland</v>
      </c>
      <c r="I20" t="str">
        <f>VLOOKUP($D20,products!$A:$G,2,0)</f>
        <v>Rob</v>
      </c>
      <c r="J20" t="str">
        <f>VLOOKUP($D20,products!$A:$G,3,0)</f>
        <v>D</v>
      </c>
      <c r="K20" s="5">
        <f>VLOOKUP($D20,products!$A:$G,4,0)</f>
        <v>2.5</v>
      </c>
      <c r="L20">
        <f>VLOOKUP($D20,products!$A:$G,5,0)</f>
        <v>20.584999999999997</v>
      </c>
      <c r="M20">
        <f>E20*(Table1[[#This Row],[Size]]*Table1[[#This Row],[Unit Price]])</f>
        <v>205.84999999999997</v>
      </c>
      <c r="N20" t="str">
        <f t="shared" si="0"/>
        <v>Robusta</v>
      </c>
      <c r="O20" t="str">
        <f>_xlfn.XLOOKUP(Table1[[#This Row],[Customer ID]],customers!A19:A1019,customers!I19:I1019,"No",0)</f>
        <v>Yes</v>
      </c>
    </row>
    <row r="21" spans="1:15" x14ac:dyDescent="0.3">
      <c r="A21" s="2" t="s">
        <v>598</v>
      </c>
      <c r="B21" s="3">
        <v>44169</v>
      </c>
      <c r="C21" s="2" t="s">
        <v>599</v>
      </c>
      <c r="D21" t="s">
        <v>6152</v>
      </c>
      <c r="E21" s="2">
        <v>5</v>
      </c>
      <c r="F21" s="2" t="str">
        <f>VLOOKUP(C21,customers!A:I,2,0)</f>
        <v>Aurea Corradino</v>
      </c>
      <c r="G21" s="2" t="str">
        <f>IF(VLOOKUP(C21,customers!$A:$I,3,0)=0,"",VLOOKUP(C21,customers!$A:$I,3,0))</f>
        <v>acorradinoj@harvard.edu</v>
      </c>
      <c r="H21" s="2" t="str">
        <f>VLOOKUP(C21,customers!$A:$I,7,0)</f>
        <v>United States</v>
      </c>
      <c r="I21" t="str">
        <f>VLOOKUP($D21,products!$A:$G,2,0)</f>
        <v>Ara</v>
      </c>
      <c r="J21" t="str">
        <f>VLOOKUP($D21,products!$A:$G,3,0)</f>
        <v>M</v>
      </c>
      <c r="K21" s="5">
        <f>VLOOKUP($D21,products!$A:$G,4,0)</f>
        <v>0.2</v>
      </c>
      <c r="L21">
        <f>VLOOKUP($D21,products!$A:$G,5,0)</f>
        <v>3.375</v>
      </c>
      <c r="M21">
        <f>E21*(Table1[[#This Row],[Size]]*Table1[[#This Row],[Unit Price]])</f>
        <v>3.375</v>
      </c>
      <c r="N21" t="str">
        <f t="shared" si="0"/>
        <v>Arabica</v>
      </c>
      <c r="O21" t="str">
        <f>_xlfn.XLOOKUP(Table1[[#This Row],[Customer ID]],customers!A20:A1020,customers!I20:I1020,"No",0)</f>
        <v>Yes</v>
      </c>
    </row>
    <row r="22" spans="1:15" x14ac:dyDescent="0.3">
      <c r="A22" s="2" t="s">
        <v>598</v>
      </c>
      <c r="B22" s="3">
        <v>44169</v>
      </c>
      <c r="C22" s="2" t="s">
        <v>599</v>
      </c>
      <c r="D22" t="s">
        <v>6153</v>
      </c>
      <c r="E22" s="2">
        <v>4</v>
      </c>
      <c r="F22" s="2" t="str">
        <f>VLOOKUP(C22,customers!A:I,2,0)</f>
        <v>Aurea Corradino</v>
      </c>
      <c r="G22" s="2" t="str">
        <f>IF(VLOOKUP(C22,customers!$A:$I,3,0)=0,"",VLOOKUP(C22,customers!$A:$I,3,0))</f>
        <v>acorradinoj@harvard.edu</v>
      </c>
      <c r="H22" s="2" t="str">
        <f>VLOOKUP(C22,customers!$A:$I,7,0)</f>
        <v>United States</v>
      </c>
      <c r="I22" t="str">
        <f>VLOOKUP($D22,products!$A:$G,2,0)</f>
        <v>Exc</v>
      </c>
      <c r="J22" t="str">
        <f>VLOOKUP($D22,products!$A:$G,3,0)</f>
        <v>D</v>
      </c>
      <c r="K22" s="5">
        <f>VLOOKUP($D22,products!$A:$G,4,0)</f>
        <v>0.2</v>
      </c>
      <c r="L22">
        <f>VLOOKUP($D22,products!$A:$G,5,0)</f>
        <v>3.645</v>
      </c>
      <c r="M22">
        <f>E22*(Table1[[#This Row],[Size]]*Table1[[#This Row],[Unit Price]])</f>
        <v>2.9160000000000004</v>
      </c>
      <c r="N22" t="str">
        <f t="shared" si="0"/>
        <v>Excelsa</v>
      </c>
      <c r="O22" t="str">
        <f>_xlfn.XLOOKUP(Table1[[#This Row],[Customer ID]],customers!A21:A1021,customers!I21:I1021,"No",0)</f>
        <v>Yes</v>
      </c>
    </row>
    <row r="23" spans="1:15" x14ac:dyDescent="0.3">
      <c r="A23" s="2" t="s">
        <v>608</v>
      </c>
      <c r="B23" s="3">
        <v>44169</v>
      </c>
      <c r="C23" s="2" t="s">
        <v>609</v>
      </c>
      <c r="D23" t="s">
        <v>6154</v>
      </c>
      <c r="E23" s="2">
        <v>6</v>
      </c>
      <c r="F23" s="2" t="str">
        <f>VLOOKUP(C23,customers!A:I,2,0)</f>
        <v>Avrit Davidowsky</v>
      </c>
      <c r="G23" s="2" t="str">
        <f>IF(VLOOKUP(C23,customers!$A:$I,3,0)=0,"",VLOOKUP(C23,customers!$A:$I,3,0))</f>
        <v>adavidowskyl@netvibes.com</v>
      </c>
      <c r="H23" s="2" t="str">
        <f>VLOOKUP(C23,customers!$A:$I,7,0)</f>
        <v>United States</v>
      </c>
      <c r="I23" t="str">
        <f>VLOOKUP($D23,products!$A:$G,2,0)</f>
        <v>Ara</v>
      </c>
      <c r="J23" t="str">
        <f>VLOOKUP($D23,products!$A:$G,3,0)</f>
        <v>D</v>
      </c>
      <c r="K23" s="5">
        <f>VLOOKUP($D23,products!$A:$G,4,0)</f>
        <v>0.2</v>
      </c>
      <c r="L23">
        <f>VLOOKUP($D23,products!$A:$G,5,0)</f>
        <v>2.9849999999999999</v>
      </c>
      <c r="M23">
        <f>E23*(Table1[[#This Row],[Size]]*Table1[[#This Row],[Unit Price]])</f>
        <v>3.5819999999999999</v>
      </c>
      <c r="N23" t="str">
        <f t="shared" si="0"/>
        <v>Arabica</v>
      </c>
      <c r="O23" t="str">
        <f>_xlfn.XLOOKUP(Table1[[#This Row],[Customer ID]],customers!A22:A1022,customers!I22:I1022,"No",0)</f>
        <v>No</v>
      </c>
    </row>
    <row r="24" spans="1:15" x14ac:dyDescent="0.3">
      <c r="A24" s="2" t="s">
        <v>614</v>
      </c>
      <c r="B24" s="3">
        <v>44218</v>
      </c>
      <c r="C24" s="2" t="s">
        <v>615</v>
      </c>
      <c r="D24" t="s">
        <v>6151</v>
      </c>
      <c r="E24" s="2">
        <v>4</v>
      </c>
      <c r="F24" s="2" t="str">
        <f>VLOOKUP(C24,customers!A:I,2,0)</f>
        <v>Annabel Antuk</v>
      </c>
      <c r="G24" s="2" t="str">
        <f>IF(VLOOKUP(C24,customers!$A:$I,3,0)=0,"",VLOOKUP(C24,customers!$A:$I,3,0))</f>
        <v>aantukm@kickstarter.com</v>
      </c>
      <c r="H24" s="2" t="str">
        <f>VLOOKUP(C24,customers!$A:$I,7,0)</f>
        <v>United States</v>
      </c>
      <c r="I24" t="str">
        <f>VLOOKUP($D24,products!$A:$G,2,0)</f>
        <v>Rob</v>
      </c>
      <c r="J24" t="str">
        <f>VLOOKUP($D24,products!$A:$G,3,0)</f>
        <v>M</v>
      </c>
      <c r="K24" s="5">
        <f>VLOOKUP($D24,products!$A:$G,4,0)</f>
        <v>2.5</v>
      </c>
      <c r="L24">
        <f>VLOOKUP($D24,products!$A:$G,5,0)</f>
        <v>22.884999999999998</v>
      </c>
      <c r="M24">
        <f>E24*(Table1[[#This Row],[Size]]*Table1[[#This Row],[Unit Price]])</f>
        <v>228.84999999999997</v>
      </c>
      <c r="N24" t="str">
        <f t="shared" si="0"/>
        <v>Robusta</v>
      </c>
      <c r="O24" t="str">
        <f>_xlfn.XLOOKUP(Table1[[#This Row],[Customer ID]],customers!A23:A1023,customers!I23:I1023,"No",0)</f>
        <v>Yes</v>
      </c>
    </row>
    <row r="25" spans="1:15" x14ac:dyDescent="0.3">
      <c r="A25" s="2" t="s">
        <v>620</v>
      </c>
      <c r="B25" s="3">
        <v>44603</v>
      </c>
      <c r="C25" s="2" t="s">
        <v>621</v>
      </c>
      <c r="D25" t="s">
        <v>6154</v>
      </c>
      <c r="E25" s="2">
        <v>4</v>
      </c>
      <c r="F25" s="2" t="str">
        <f>VLOOKUP(C25,customers!A:I,2,0)</f>
        <v>Iorgo Kleinert</v>
      </c>
      <c r="G25" s="2" t="str">
        <f>IF(VLOOKUP(C25,customers!$A:$I,3,0)=0,"",VLOOKUP(C25,customers!$A:$I,3,0))</f>
        <v>ikleinertn@timesonline.co.uk</v>
      </c>
      <c r="H25" s="2" t="str">
        <f>VLOOKUP(C25,customers!$A:$I,7,0)</f>
        <v>United States</v>
      </c>
      <c r="I25" t="str">
        <f>VLOOKUP($D25,products!$A:$G,2,0)</f>
        <v>Ara</v>
      </c>
      <c r="J25" t="str">
        <f>VLOOKUP($D25,products!$A:$G,3,0)</f>
        <v>D</v>
      </c>
      <c r="K25" s="5">
        <f>VLOOKUP($D25,products!$A:$G,4,0)</f>
        <v>0.2</v>
      </c>
      <c r="L25">
        <f>VLOOKUP($D25,products!$A:$G,5,0)</f>
        <v>2.9849999999999999</v>
      </c>
      <c r="M25">
        <f>E25*(Table1[[#This Row],[Size]]*Table1[[#This Row],[Unit Price]])</f>
        <v>2.3879999999999999</v>
      </c>
      <c r="N25" t="str">
        <f t="shared" si="0"/>
        <v>Arabica</v>
      </c>
      <c r="O25" t="str">
        <f>_xlfn.XLOOKUP(Table1[[#This Row],[Customer ID]],customers!A24:A1024,customers!I24:I1024,"No",0)</f>
        <v>Yes</v>
      </c>
    </row>
    <row r="26" spans="1:15" x14ac:dyDescent="0.3">
      <c r="A26" s="2" t="s">
        <v>626</v>
      </c>
      <c r="B26" s="3">
        <v>44454</v>
      </c>
      <c r="C26" s="2" t="s">
        <v>627</v>
      </c>
      <c r="D26" t="s">
        <v>6155</v>
      </c>
      <c r="E26" s="2">
        <v>1</v>
      </c>
      <c r="F26" s="2" t="str">
        <f>VLOOKUP(C26,customers!A:I,2,0)</f>
        <v>Chrisy Blofeld</v>
      </c>
      <c r="G26" s="2" t="str">
        <f>IF(VLOOKUP(C26,customers!$A:$I,3,0)=0,"",VLOOKUP(C26,customers!$A:$I,3,0))</f>
        <v>cblofeldo@amazon.co.uk</v>
      </c>
      <c r="H26" s="2" t="str">
        <f>VLOOKUP(C26,customers!$A:$I,7,0)</f>
        <v>United States</v>
      </c>
      <c r="I26" t="str">
        <f>VLOOKUP($D26,products!$A:$G,2,0)</f>
        <v>Ara</v>
      </c>
      <c r="J26" t="str">
        <f>VLOOKUP($D26,products!$A:$G,3,0)</f>
        <v>M</v>
      </c>
      <c r="K26" s="5">
        <f>VLOOKUP($D26,products!$A:$G,4,0)</f>
        <v>1</v>
      </c>
      <c r="L26">
        <f>VLOOKUP($D26,products!$A:$G,5,0)</f>
        <v>11.25</v>
      </c>
      <c r="M26">
        <f>E26*(Table1[[#This Row],[Size]]*Table1[[#This Row],[Unit Price]])</f>
        <v>11.25</v>
      </c>
      <c r="N26" t="str">
        <f t="shared" si="0"/>
        <v>Arabica</v>
      </c>
      <c r="O26" t="str">
        <f>_xlfn.XLOOKUP(Table1[[#This Row],[Customer ID]],customers!A25:A1025,customers!I25:I1025,"No",0)</f>
        <v>No</v>
      </c>
    </row>
    <row r="27" spans="1:15" x14ac:dyDescent="0.3">
      <c r="A27" s="2" t="s">
        <v>632</v>
      </c>
      <c r="B27" s="3">
        <v>44128</v>
      </c>
      <c r="C27" s="2" t="s">
        <v>633</v>
      </c>
      <c r="D27" t="s">
        <v>6156</v>
      </c>
      <c r="E27" s="2">
        <v>3</v>
      </c>
      <c r="F27" s="2" t="str">
        <f>VLOOKUP(C27,customers!A:I,2,0)</f>
        <v>Culley Farris</v>
      </c>
      <c r="G27" s="2" t="str">
        <f>IF(VLOOKUP(C27,customers!$A:$I,3,0)=0,"",VLOOKUP(C27,customers!$A:$I,3,0))</f>
        <v/>
      </c>
      <c r="H27" s="2" t="str">
        <f>VLOOKUP(C27,customers!$A:$I,7,0)</f>
        <v>United States</v>
      </c>
      <c r="I27" t="str">
        <f>VLOOKUP($D27,products!$A:$G,2,0)</f>
        <v>Exc</v>
      </c>
      <c r="J27" t="str">
        <f>VLOOKUP($D27,products!$A:$G,3,0)</f>
        <v>M</v>
      </c>
      <c r="K27" s="5">
        <f>VLOOKUP($D27,products!$A:$G,4,0)</f>
        <v>0.2</v>
      </c>
      <c r="L27">
        <f>VLOOKUP($D27,products!$A:$G,5,0)</f>
        <v>4.125</v>
      </c>
      <c r="M27">
        <f>E27*(Table1[[#This Row],[Size]]*Table1[[#This Row],[Unit Price]])</f>
        <v>2.4750000000000001</v>
      </c>
      <c r="N27" t="str">
        <f t="shared" si="0"/>
        <v>Excelsa</v>
      </c>
      <c r="O27" t="str">
        <f>_xlfn.XLOOKUP(Table1[[#This Row],[Customer ID]],customers!A26:A1026,customers!I26:I1026,"No",0)</f>
        <v>Yes</v>
      </c>
    </row>
    <row r="28" spans="1:15" x14ac:dyDescent="0.3">
      <c r="A28" s="2" t="s">
        <v>637</v>
      </c>
      <c r="B28" s="3">
        <v>43516</v>
      </c>
      <c r="C28" s="2" t="s">
        <v>638</v>
      </c>
      <c r="D28" t="s">
        <v>6157</v>
      </c>
      <c r="E28" s="2">
        <v>4</v>
      </c>
      <c r="F28" s="2" t="str">
        <f>VLOOKUP(C28,customers!A:I,2,0)</f>
        <v>Selene Shales</v>
      </c>
      <c r="G28" s="2" t="str">
        <f>IF(VLOOKUP(C28,customers!$A:$I,3,0)=0,"",VLOOKUP(C28,customers!$A:$I,3,0))</f>
        <v>sshalesq@umich.edu</v>
      </c>
      <c r="H28" s="2" t="str">
        <f>VLOOKUP(C28,customers!$A:$I,7,0)</f>
        <v>United States</v>
      </c>
      <c r="I28" t="str">
        <f>VLOOKUP($D28,products!$A:$G,2,0)</f>
        <v>Ara</v>
      </c>
      <c r="J28" t="str">
        <f>VLOOKUP($D28,products!$A:$G,3,0)</f>
        <v>M</v>
      </c>
      <c r="K28" s="5">
        <f>VLOOKUP($D28,products!$A:$G,4,0)</f>
        <v>0.5</v>
      </c>
      <c r="L28">
        <f>VLOOKUP($D28,products!$A:$G,5,0)</f>
        <v>6.75</v>
      </c>
      <c r="M28">
        <f>E28*(Table1[[#This Row],[Size]]*Table1[[#This Row],[Unit Price]])</f>
        <v>13.5</v>
      </c>
      <c r="N28" t="str">
        <f t="shared" si="0"/>
        <v>Arabica</v>
      </c>
      <c r="O28" t="str">
        <f>_xlfn.XLOOKUP(Table1[[#This Row],[Customer ID]],customers!A27:A1027,customers!I27:I1027,"No",0)</f>
        <v>Yes</v>
      </c>
    </row>
    <row r="29" spans="1:15" x14ac:dyDescent="0.3">
      <c r="A29" s="2" t="s">
        <v>643</v>
      </c>
      <c r="B29" s="3">
        <v>43746</v>
      </c>
      <c r="C29" s="2" t="s">
        <v>644</v>
      </c>
      <c r="D29" t="s">
        <v>6152</v>
      </c>
      <c r="E29" s="2">
        <v>5</v>
      </c>
      <c r="F29" s="2" t="str">
        <f>VLOOKUP(C29,customers!A:I,2,0)</f>
        <v>Vivie Danneil</v>
      </c>
      <c r="G29" s="2" t="str">
        <f>IF(VLOOKUP(C29,customers!$A:$I,3,0)=0,"",VLOOKUP(C29,customers!$A:$I,3,0))</f>
        <v>vdanneilr@mtv.com</v>
      </c>
      <c r="H29" s="2" t="str">
        <f>VLOOKUP(C29,customers!$A:$I,7,0)</f>
        <v>Ireland</v>
      </c>
      <c r="I29" t="str">
        <f>VLOOKUP($D29,products!$A:$G,2,0)</f>
        <v>Ara</v>
      </c>
      <c r="J29" t="str">
        <f>VLOOKUP($D29,products!$A:$G,3,0)</f>
        <v>M</v>
      </c>
      <c r="K29" s="5">
        <f>VLOOKUP($D29,products!$A:$G,4,0)</f>
        <v>0.2</v>
      </c>
      <c r="L29">
        <f>VLOOKUP($D29,products!$A:$G,5,0)</f>
        <v>3.375</v>
      </c>
      <c r="M29">
        <f>E29*(Table1[[#This Row],[Size]]*Table1[[#This Row],[Unit Price]])</f>
        <v>3.375</v>
      </c>
      <c r="N29" t="str">
        <f t="shared" si="0"/>
        <v>Arabica</v>
      </c>
      <c r="O29" t="str">
        <f>_xlfn.XLOOKUP(Table1[[#This Row],[Customer ID]],customers!A28:A1028,customers!I28:I1028,"No",0)</f>
        <v>No</v>
      </c>
    </row>
    <row r="30" spans="1:15" x14ac:dyDescent="0.3">
      <c r="A30" s="2" t="s">
        <v>649</v>
      </c>
      <c r="B30" s="3">
        <v>44775</v>
      </c>
      <c r="C30" s="2" t="s">
        <v>650</v>
      </c>
      <c r="D30" t="s">
        <v>6158</v>
      </c>
      <c r="E30" s="2">
        <v>3</v>
      </c>
      <c r="F30" s="2" t="str">
        <f>VLOOKUP(C30,customers!A:I,2,0)</f>
        <v>Theresita Newbury</v>
      </c>
      <c r="G30" s="2" t="str">
        <f>IF(VLOOKUP(C30,customers!$A:$I,3,0)=0,"",VLOOKUP(C30,customers!$A:$I,3,0))</f>
        <v>tnewburys@usda.gov</v>
      </c>
      <c r="H30" s="2" t="str">
        <f>VLOOKUP(C30,customers!$A:$I,7,0)</f>
        <v>Ireland</v>
      </c>
      <c r="I30" t="str">
        <f>VLOOKUP($D30,products!$A:$G,2,0)</f>
        <v>Ara</v>
      </c>
      <c r="J30" t="str">
        <f>VLOOKUP($D30,products!$A:$G,3,0)</f>
        <v>D</v>
      </c>
      <c r="K30" s="5">
        <f>VLOOKUP($D30,products!$A:$G,4,0)</f>
        <v>0.5</v>
      </c>
      <c r="L30">
        <f>VLOOKUP($D30,products!$A:$G,5,0)</f>
        <v>5.97</v>
      </c>
      <c r="M30">
        <f>E30*(Table1[[#This Row],[Size]]*Table1[[#This Row],[Unit Price]])</f>
        <v>8.9550000000000001</v>
      </c>
      <c r="N30" t="str">
        <f t="shared" si="0"/>
        <v>Arabica</v>
      </c>
      <c r="O30" t="str">
        <f>_xlfn.XLOOKUP(Table1[[#This Row],[Customer ID]],customers!A29:A1029,customers!I29:I1029,"No",0)</f>
        <v>No</v>
      </c>
    </row>
    <row r="31" spans="1:15" x14ac:dyDescent="0.3">
      <c r="A31" s="2" t="s">
        <v>655</v>
      </c>
      <c r="B31" s="3">
        <v>43516</v>
      </c>
      <c r="C31" s="2" t="s">
        <v>656</v>
      </c>
      <c r="D31" t="s">
        <v>6147</v>
      </c>
      <c r="E31" s="2">
        <v>4</v>
      </c>
      <c r="F31" s="2" t="str">
        <f>VLOOKUP(C31,customers!A:I,2,0)</f>
        <v>Mozelle Calcutt</v>
      </c>
      <c r="G31" s="2" t="str">
        <f>IF(VLOOKUP(C31,customers!$A:$I,3,0)=0,"",VLOOKUP(C31,customers!$A:$I,3,0))</f>
        <v>mcalcuttt@baidu.com</v>
      </c>
      <c r="H31" s="2" t="str">
        <f>VLOOKUP(C31,customers!$A:$I,7,0)</f>
        <v>Ireland</v>
      </c>
      <c r="I31" t="str">
        <f>VLOOKUP($D31,products!$A:$G,2,0)</f>
        <v>Ara</v>
      </c>
      <c r="J31" t="str">
        <f>VLOOKUP($D31,products!$A:$G,3,0)</f>
        <v>D</v>
      </c>
      <c r="K31" s="5">
        <f>VLOOKUP($D31,products!$A:$G,4,0)</f>
        <v>1</v>
      </c>
      <c r="L31">
        <f>VLOOKUP($D31,products!$A:$G,5,0)</f>
        <v>9.9499999999999993</v>
      </c>
      <c r="M31">
        <f>E31*(Table1[[#This Row],[Size]]*Table1[[#This Row],[Unit Price]])</f>
        <v>39.799999999999997</v>
      </c>
      <c r="N31" t="str">
        <f t="shared" si="0"/>
        <v>Arabica</v>
      </c>
      <c r="O31" t="str">
        <f>_xlfn.XLOOKUP(Table1[[#This Row],[Customer ID]],customers!A30:A1030,customers!I30:I1030,"No",0)</f>
        <v>Yes</v>
      </c>
    </row>
    <row r="32" spans="1:15" x14ac:dyDescent="0.3">
      <c r="A32" s="2" t="s">
        <v>661</v>
      </c>
      <c r="B32" s="3">
        <v>44464</v>
      </c>
      <c r="C32" s="2" t="s">
        <v>662</v>
      </c>
      <c r="D32" t="s">
        <v>6159</v>
      </c>
      <c r="E32" s="2">
        <v>5</v>
      </c>
      <c r="F32" s="2" t="str">
        <f>VLOOKUP(C32,customers!A:I,2,0)</f>
        <v>Adrian Swaine</v>
      </c>
      <c r="G32" s="2" t="str">
        <f>IF(VLOOKUP(C32,customers!$A:$I,3,0)=0,"",VLOOKUP(C32,customers!$A:$I,3,0))</f>
        <v/>
      </c>
      <c r="H32" s="2" t="str">
        <f>VLOOKUP(C32,customers!$A:$I,7,0)</f>
        <v>United States</v>
      </c>
      <c r="I32" t="str">
        <f>VLOOKUP($D32,products!$A:$G,2,0)</f>
        <v>Lib</v>
      </c>
      <c r="J32" t="str">
        <f>VLOOKUP($D32,products!$A:$G,3,0)</f>
        <v>M</v>
      </c>
      <c r="K32" s="5">
        <f>VLOOKUP($D32,products!$A:$G,4,0)</f>
        <v>0.2</v>
      </c>
      <c r="L32">
        <f>VLOOKUP($D32,products!$A:$G,5,0)</f>
        <v>4.3650000000000002</v>
      </c>
      <c r="M32">
        <f>E32*(Table1[[#This Row],[Size]]*Table1[[#This Row],[Unit Price]])</f>
        <v>4.3650000000000002</v>
      </c>
      <c r="N32" t="str">
        <f t="shared" si="0"/>
        <v>Liberica</v>
      </c>
      <c r="O32" t="str">
        <f>_xlfn.XLOOKUP(Table1[[#This Row],[Customer ID]],customers!A31:A1031,customers!I31:I1031,"No",0)</f>
        <v>No</v>
      </c>
    </row>
    <row r="33" spans="1:15" x14ac:dyDescent="0.3">
      <c r="A33" s="2" t="s">
        <v>661</v>
      </c>
      <c r="B33" s="3">
        <v>44464</v>
      </c>
      <c r="C33" s="2" t="s">
        <v>662</v>
      </c>
      <c r="D33" t="s">
        <v>6158</v>
      </c>
      <c r="E33" s="2">
        <v>6</v>
      </c>
      <c r="F33" s="2" t="str">
        <f>VLOOKUP(C33,customers!A:I,2,0)</f>
        <v>Adrian Swaine</v>
      </c>
      <c r="G33" s="2" t="str">
        <f>IF(VLOOKUP(C33,customers!$A:$I,3,0)=0,"",VLOOKUP(C33,customers!$A:$I,3,0))</f>
        <v/>
      </c>
      <c r="H33" s="2" t="str">
        <f>VLOOKUP(C33,customers!$A:$I,7,0)</f>
        <v>United States</v>
      </c>
      <c r="I33" t="str">
        <f>VLOOKUP($D33,products!$A:$G,2,0)</f>
        <v>Ara</v>
      </c>
      <c r="J33" t="str">
        <f>VLOOKUP($D33,products!$A:$G,3,0)</f>
        <v>D</v>
      </c>
      <c r="K33" s="5">
        <f>VLOOKUP($D33,products!$A:$G,4,0)</f>
        <v>0.5</v>
      </c>
      <c r="L33">
        <f>VLOOKUP($D33,products!$A:$G,5,0)</f>
        <v>5.97</v>
      </c>
      <c r="M33">
        <f>E33*(Table1[[#This Row],[Size]]*Table1[[#This Row],[Unit Price]])</f>
        <v>17.91</v>
      </c>
      <c r="N33" t="str">
        <f t="shared" si="0"/>
        <v>Arabica</v>
      </c>
      <c r="O33" t="str">
        <f>_xlfn.XLOOKUP(Table1[[#This Row],[Customer ID]],customers!A32:A1032,customers!I32:I1032,"No",0)</f>
        <v>No</v>
      </c>
    </row>
    <row r="34" spans="1:15" x14ac:dyDescent="0.3">
      <c r="A34" s="2" t="s">
        <v>661</v>
      </c>
      <c r="B34" s="3">
        <v>44464</v>
      </c>
      <c r="C34" s="2" t="s">
        <v>662</v>
      </c>
      <c r="D34" t="s">
        <v>6160</v>
      </c>
      <c r="E34" s="2">
        <v>6</v>
      </c>
      <c r="F34" s="2" t="str">
        <f>VLOOKUP(C34,customers!A:I,2,0)</f>
        <v>Adrian Swaine</v>
      </c>
      <c r="G34" s="2" t="str">
        <f>IF(VLOOKUP(C34,customers!$A:$I,3,0)=0,"",VLOOKUP(C34,customers!$A:$I,3,0))</f>
        <v/>
      </c>
      <c r="H34" s="2" t="str">
        <f>VLOOKUP(C34,customers!$A:$I,7,0)</f>
        <v>United States</v>
      </c>
      <c r="I34" t="str">
        <f>VLOOKUP($D34,products!$A:$G,2,0)</f>
        <v>Lib</v>
      </c>
      <c r="J34" t="str">
        <f>VLOOKUP($D34,products!$A:$G,3,0)</f>
        <v>M</v>
      </c>
      <c r="K34" s="5">
        <f>VLOOKUP($D34,products!$A:$G,4,0)</f>
        <v>0.5</v>
      </c>
      <c r="L34">
        <f>VLOOKUP($D34,products!$A:$G,5,0)</f>
        <v>8.73</v>
      </c>
      <c r="M34">
        <f>E34*(Table1[[#This Row],[Size]]*Table1[[#This Row],[Unit Price]])</f>
        <v>26.19</v>
      </c>
      <c r="N34" t="str">
        <f t="shared" si="0"/>
        <v>Liberica</v>
      </c>
      <c r="O34" t="str">
        <f>_xlfn.XLOOKUP(Table1[[#This Row],[Customer ID]],customers!A33:A1033,customers!I33:I1033,"No",0)</f>
        <v>No</v>
      </c>
    </row>
    <row r="35" spans="1:15" x14ac:dyDescent="0.3">
      <c r="A35" s="2" t="s">
        <v>676</v>
      </c>
      <c r="B35" s="3">
        <v>44394</v>
      </c>
      <c r="C35" s="2" t="s">
        <v>677</v>
      </c>
      <c r="D35" t="s">
        <v>6145</v>
      </c>
      <c r="E35" s="2">
        <v>5</v>
      </c>
      <c r="F35" s="2" t="str">
        <f>VLOOKUP(C35,customers!A:I,2,0)</f>
        <v>Gallard Gatheral</v>
      </c>
      <c r="G35" s="2" t="str">
        <f>IF(VLOOKUP(C35,customers!$A:$I,3,0)=0,"",VLOOKUP(C35,customers!$A:$I,3,0))</f>
        <v>ggatheralx@123-reg.co.uk</v>
      </c>
      <c r="H35" s="2" t="str">
        <f>VLOOKUP(C35,customers!$A:$I,7,0)</f>
        <v>United States</v>
      </c>
      <c r="I35" t="str">
        <f>VLOOKUP($D35,products!$A:$G,2,0)</f>
        <v>Lib</v>
      </c>
      <c r="J35" t="str">
        <f>VLOOKUP($D35,products!$A:$G,3,0)</f>
        <v>L</v>
      </c>
      <c r="K35" s="5">
        <f>VLOOKUP($D35,products!$A:$G,4,0)</f>
        <v>0.2</v>
      </c>
      <c r="L35">
        <f>VLOOKUP($D35,products!$A:$G,5,0)</f>
        <v>4.7549999999999999</v>
      </c>
      <c r="M35">
        <f>E35*(Table1[[#This Row],[Size]]*Table1[[#This Row],[Unit Price]])</f>
        <v>4.7550000000000008</v>
      </c>
      <c r="N35" t="str">
        <f t="shared" si="0"/>
        <v>Liberica</v>
      </c>
      <c r="O35" t="str">
        <f>_xlfn.XLOOKUP(Table1[[#This Row],[Customer ID]],customers!A34:A1034,customers!I34:I1034,"No",0)</f>
        <v>No</v>
      </c>
    </row>
    <row r="36" spans="1:15" x14ac:dyDescent="0.3">
      <c r="A36" s="2" t="s">
        <v>681</v>
      </c>
      <c r="B36" s="3">
        <v>44011</v>
      </c>
      <c r="C36" s="2" t="s">
        <v>682</v>
      </c>
      <c r="D36" t="s">
        <v>6161</v>
      </c>
      <c r="E36" s="2">
        <v>6</v>
      </c>
      <c r="F36" s="2" t="str">
        <f>VLOOKUP(C36,customers!A:I,2,0)</f>
        <v>Una Welberry</v>
      </c>
      <c r="G36" s="2" t="str">
        <f>IF(VLOOKUP(C36,customers!$A:$I,3,0)=0,"",VLOOKUP(C36,customers!$A:$I,3,0))</f>
        <v>uwelberryy@ebay.co.uk</v>
      </c>
      <c r="H36" s="2" t="str">
        <f>VLOOKUP(C36,customers!$A:$I,7,0)</f>
        <v>United Kingdom</v>
      </c>
      <c r="I36" t="str">
        <f>VLOOKUP($D36,products!$A:$G,2,0)</f>
        <v>Lib</v>
      </c>
      <c r="J36" t="str">
        <f>VLOOKUP($D36,products!$A:$G,3,0)</f>
        <v>L</v>
      </c>
      <c r="K36" s="5">
        <f>VLOOKUP($D36,products!$A:$G,4,0)</f>
        <v>0.5</v>
      </c>
      <c r="L36">
        <f>VLOOKUP($D36,products!$A:$G,5,0)</f>
        <v>9.51</v>
      </c>
      <c r="M36">
        <f>E36*(Table1[[#This Row],[Size]]*Table1[[#This Row],[Unit Price]])</f>
        <v>28.53</v>
      </c>
      <c r="N36" t="str">
        <f t="shared" si="0"/>
        <v>Liberica</v>
      </c>
      <c r="O36" t="str">
        <f>_xlfn.XLOOKUP(Table1[[#This Row],[Customer ID]],customers!A35:A1035,customers!I35:I1035,"No",0)</f>
        <v>Yes</v>
      </c>
    </row>
    <row r="37" spans="1:15" x14ac:dyDescent="0.3">
      <c r="A37" s="2" t="s">
        <v>687</v>
      </c>
      <c r="B37" s="3">
        <v>44348</v>
      </c>
      <c r="C37" s="2" t="s">
        <v>688</v>
      </c>
      <c r="D37" t="s">
        <v>6158</v>
      </c>
      <c r="E37" s="2">
        <v>6</v>
      </c>
      <c r="F37" s="2" t="str">
        <f>VLOOKUP(C37,customers!A:I,2,0)</f>
        <v>Faber Eilhart</v>
      </c>
      <c r="G37" s="2" t="str">
        <f>IF(VLOOKUP(C37,customers!$A:$I,3,0)=0,"",VLOOKUP(C37,customers!$A:$I,3,0))</f>
        <v>feilhartz@who.int</v>
      </c>
      <c r="H37" s="2" t="str">
        <f>VLOOKUP(C37,customers!$A:$I,7,0)</f>
        <v>United States</v>
      </c>
      <c r="I37" t="str">
        <f>VLOOKUP($D37,products!$A:$G,2,0)</f>
        <v>Ara</v>
      </c>
      <c r="J37" t="str">
        <f>VLOOKUP($D37,products!$A:$G,3,0)</f>
        <v>D</v>
      </c>
      <c r="K37" s="5">
        <f>VLOOKUP($D37,products!$A:$G,4,0)</f>
        <v>0.5</v>
      </c>
      <c r="L37">
        <f>VLOOKUP($D37,products!$A:$G,5,0)</f>
        <v>5.97</v>
      </c>
      <c r="M37">
        <f>E37*(Table1[[#This Row],[Size]]*Table1[[#This Row],[Unit Price]])</f>
        <v>17.91</v>
      </c>
      <c r="N37" t="str">
        <f t="shared" si="0"/>
        <v>Arabica</v>
      </c>
      <c r="O37" t="str">
        <f>_xlfn.XLOOKUP(Table1[[#This Row],[Customer ID]],customers!A36:A1036,customers!I36:I1036,"No",0)</f>
        <v>No</v>
      </c>
    </row>
    <row r="38" spans="1:15" x14ac:dyDescent="0.3">
      <c r="A38" s="2" t="s">
        <v>693</v>
      </c>
      <c r="B38" s="3">
        <v>44233</v>
      </c>
      <c r="C38" s="2" t="s">
        <v>694</v>
      </c>
      <c r="D38" t="s">
        <v>6159</v>
      </c>
      <c r="E38" s="2">
        <v>2</v>
      </c>
      <c r="F38" s="2" t="str">
        <f>VLOOKUP(C38,customers!A:I,2,0)</f>
        <v>Zorina Ponting</v>
      </c>
      <c r="G38" s="2" t="str">
        <f>IF(VLOOKUP(C38,customers!$A:$I,3,0)=0,"",VLOOKUP(C38,customers!$A:$I,3,0))</f>
        <v>zponting10@altervista.org</v>
      </c>
      <c r="H38" s="2" t="str">
        <f>VLOOKUP(C38,customers!$A:$I,7,0)</f>
        <v>United States</v>
      </c>
      <c r="I38" t="str">
        <f>VLOOKUP($D38,products!$A:$G,2,0)</f>
        <v>Lib</v>
      </c>
      <c r="J38" t="str">
        <f>VLOOKUP($D38,products!$A:$G,3,0)</f>
        <v>M</v>
      </c>
      <c r="K38" s="5">
        <f>VLOOKUP($D38,products!$A:$G,4,0)</f>
        <v>0.2</v>
      </c>
      <c r="L38">
        <f>VLOOKUP($D38,products!$A:$G,5,0)</f>
        <v>4.3650000000000002</v>
      </c>
      <c r="M38">
        <f>E38*(Table1[[#This Row],[Size]]*Table1[[#This Row],[Unit Price]])</f>
        <v>1.7460000000000002</v>
      </c>
      <c r="N38" t="str">
        <f t="shared" si="0"/>
        <v>Liberica</v>
      </c>
      <c r="O38" t="str">
        <f>_xlfn.XLOOKUP(Table1[[#This Row],[Customer ID]],customers!A37:A1037,customers!I37:I1037,"No",0)</f>
        <v>No</v>
      </c>
    </row>
    <row r="39" spans="1:15" x14ac:dyDescent="0.3">
      <c r="A39" s="2" t="s">
        <v>699</v>
      </c>
      <c r="B39" s="3">
        <v>43580</v>
      </c>
      <c r="C39" s="2" t="s">
        <v>700</v>
      </c>
      <c r="D39" t="s">
        <v>6161</v>
      </c>
      <c r="E39" s="2">
        <v>3</v>
      </c>
      <c r="F39" s="2" t="str">
        <f>VLOOKUP(C39,customers!A:I,2,0)</f>
        <v>Silvio Strase</v>
      </c>
      <c r="G39" s="2" t="str">
        <f>IF(VLOOKUP(C39,customers!$A:$I,3,0)=0,"",VLOOKUP(C39,customers!$A:$I,3,0))</f>
        <v>sstrase11@booking.com</v>
      </c>
      <c r="H39" s="2" t="str">
        <f>VLOOKUP(C39,customers!$A:$I,7,0)</f>
        <v>United States</v>
      </c>
      <c r="I39" t="str">
        <f>VLOOKUP($D39,products!$A:$G,2,0)</f>
        <v>Lib</v>
      </c>
      <c r="J39" t="str">
        <f>VLOOKUP($D39,products!$A:$G,3,0)</f>
        <v>L</v>
      </c>
      <c r="K39" s="5">
        <f>VLOOKUP($D39,products!$A:$G,4,0)</f>
        <v>0.5</v>
      </c>
      <c r="L39">
        <f>VLOOKUP($D39,products!$A:$G,5,0)</f>
        <v>9.51</v>
      </c>
      <c r="M39">
        <f>E39*(Table1[[#This Row],[Size]]*Table1[[#This Row],[Unit Price]])</f>
        <v>14.265000000000001</v>
      </c>
      <c r="N39" t="str">
        <f t="shared" si="0"/>
        <v>Liberica</v>
      </c>
      <c r="O39" t="str">
        <f>_xlfn.XLOOKUP(Table1[[#This Row],[Customer ID]],customers!A38:A1038,customers!I38:I1038,"No",0)</f>
        <v>No</v>
      </c>
    </row>
    <row r="40" spans="1:15" x14ac:dyDescent="0.3">
      <c r="A40" s="2" t="s">
        <v>705</v>
      </c>
      <c r="B40" s="3">
        <v>43946</v>
      </c>
      <c r="C40" s="2" t="s">
        <v>706</v>
      </c>
      <c r="D40" t="s">
        <v>6151</v>
      </c>
      <c r="E40" s="2">
        <v>5</v>
      </c>
      <c r="F40" s="2" t="str">
        <f>VLOOKUP(C40,customers!A:I,2,0)</f>
        <v>Dorie de la Tremoille</v>
      </c>
      <c r="G40" s="2" t="str">
        <f>IF(VLOOKUP(C40,customers!$A:$I,3,0)=0,"",VLOOKUP(C40,customers!$A:$I,3,0))</f>
        <v>dde12@unesco.org</v>
      </c>
      <c r="H40" s="2" t="str">
        <f>VLOOKUP(C40,customers!$A:$I,7,0)</f>
        <v>United States</v>
      </c>
      <c r="I40" t="str">
        <f>VLOOKUP($D40,products!$A:$G,2,0)</f>
        <v>Rob</v>
      </c>
      <c r="J40" t="str">
        <f>VLOOKUP($D40,products!$A:$G,3,0)</f>
        <v>M</v>
      </c>
      <c r="K40" s="5">
        <f>VLOOKUP($D40,products!$A:$G,4,0)</f>
        <v>2.5</v>
      </c>
      <c r="L40">
        <f>VLOOKUP($D40,products!$A:$G,5,0)</f>
        <v>22.884999999999998</v>
      </c>
      <c r="M40">
        <f>E40*(Table1[[#This Row],[Size]]*Table1[[#This Row],[Unit Price]])</f>
        <v>286.06249999999994</v>
      </c>
      <c r="N40" t="str">
        <f t="shared" si="0"/>
        <v>Robusta</v>
      </c>
      <c r="O40" t="str">
        <f>_xlfn.XLOOKUP(Table1[[#This Row],[Customer ID]],customers!A39:A1039,customers!I39:I1039,"No",0)</f>
        <v>No</v>
      </c>
    </row>
    <row r="41" spans="1:15" x14ac:dyDescent="0.3">
      <c r="A41" s="2" t="s">
        <v>711</v>
      </c>
      <c r="B41" s="3">
        <v>44524</v>
      </c>
      <c r="C41" s="2" t="s">
        <v>712</v>
      </c>
      <c r="D41" t="s">
        <v>6138</v>
      </c>
      <c r="E41" s="2">
        <v>6</v>
      </c>
      <c r="F41" s="2" t="str">
        <f>VLOOKUP(C41,customers!A:I,2,0)</f>
        <v>Hy Zanetto</v>
      </c>
      <c r="G41" s="2" t="str">
        <f>IF(VLOOKUP(C41,customers!$A:$I,3,0)=0,"",VLOOKUP(C41,customers!$A:$I,3,0))</f>
        <v/>
      </c>
      <c r="H41" s="2" t="str">
        <f>VLOOKUP(C41,customers!$A:$I,7,0)</f>
        <v>United States</v>
      </c>
      <c r="I41" t="str">
        <f>VLOOKUP($D41,products!$A:$G,2,0)</f>
        <v>Rob</v>
      </c>
      <c r="J41" t="str">
        <f>VLOOKUP($D41,products!$A:$G,3,0)</f>
        <v>M</v>
      </c>
      <c r="K41" s="5">
        <f>VLOOKUP($D41,products!$A:$G,4,0)</f>
        <v>1</v>
      </c>
      <c r="L41">
        <f>VLOOKUP($D41,products!$A:$G,5,0)</f>
        <v>9.9499999999999993</v>
      </c>
      <c r="M41">
        <f>E41*(Table1[[#This Row],[Size]]*Table1[[#This Row],[Unit Price]])</f>
        <v>59.699999999999996</v>
      </c>
      <c r="N41" t="str">
        <f t="shared" si="0"/>
        <v>Robusta</v>
      </c>
      <c r="O41" t="str">
        <f>_xlfn.XLOOKUP(Table1[[#This Row],[Customer ID]],customers!A40:A1040,customers!I40:I1040,"No",0)</f>
        <v>Yes</v>
      </c>
    </row>
    <row r="42" spans="1:15" x14ac:dyDescent="0.3">
      <c r="A42" s="2" t="s">
        <v>715</v>
      </c>
      <c r="B42" s="3">
        <v>44305</v>
      </c>
      <c r="C42" s="2" t="s">
        <v>716</v>
      </c>
      <c r="D42" t="s">
        <v>6162</v>
      </c>
      <c r="E42" s="2">
        <v>3</v>
      </c>
      <c r="F42" s="2" t="str">
        <f>VLOOKUP(C42,customers!A:I,2,0)</f>
        <v>Jessica McNess</v>
      </c>
      <c r="G42" s="2" t="str">
        <f>IF(VLOOKUP(C42,customers!$A:$I,3,0)=0,"",VLOOKUP(C42,customers!$A:$I,3,0))</f>
        <v/>
      </c>
      <c r="H42" s="2" t="str">
        <f>VLOOKUP(C42,customers!$A:$I,7,0)</f>
        <v>United States</v>
      </c>
      <c r="I42" t="str">
        <f>VLOOKUP($D42,products!$A:$G,2,0)</f>
        <v>Lib</v>
      </c>
      <c r="J42" t="str">
        <f>VLOOKUP($D42,products!$A:$G,3,0)</f>
        <v>M</v>
      </c>
      <c r="K42" s="5">
        <f>VLOOKUP($D42,products!$A:$G,4,0)</f>
        <v>1</v>
      </c>
      <c r="L42">
        <f>VLOOKUP($D42,products!$A:$G,5,0)</f>
        <v>14.55</v>
      </c>
      <c r="M42">
        <f>E42*(Table1[[#This Row],[Size]]*Table1[[#This Row],[Unit Price]])</f>
        <v>43.650000000000006</v>
      </c>
      <c r="N42" t="str">
        <f t="shared" si="0"/>
        <v>Liberica</v>
      </c>
      <c r="O42" t="str">
        <f>_xlfn.XLOOKUP(Table1[[#This Row],[Customer ID]],customers!A41:A1041,customers!I41:I1041,"No",0)</f>
        <v>No</v>
      </c>
    </row>
    <row r="43" spans="1:15" x14ac:dyDescent="0.3">
      <c r="A43" s="2" t="s">
        <v>720</v>
      </c>
      <c r="B43" s="3">
        <v>44749</v>
      </c>
      <c r="C43" s="2" t="s">
        <v>721</v>
      </c>
      <c r="D43" t="s">
        <v>6153</v>
      </c>
      <c r="E43" s="2">
        <v>2</v>
      </c>
      <c r="F43" s="2" t="str">
        <f>VLOOKUP(C43,customers!A:I,2,0)</f>
        <v>Lorenzo Yeoland</v>
      </c>
      <c r="G43" s="2" t="str">
        <f>IF(VLOOKUP(C43,customers!$A:$I,3,0)=0,"",VLOOKUP(C43,customers!$A:$I,3,0))</f>
        <v>lyeoland15@pbs.org</v>
      </c>
      <c r="H43" s="2" t="str">
        <f>VLOOKUP(C43,customers!$A:$I,7,0)</f>
        <v>United States</v>
      </c>
      <c r="I43" t="str">
        <f>VLOOKUP($D43,products!$A:$G,2,0)</f>
        <v>Exc</v>
      </c>
      <c r="J43" t="str">
        <f>VLOOKUP($D43,products!$A:$G,3,0)</f>
        <v>D</v>
      </c>
      <c r="K43" s="5">
        <f>VLOOKUP($D43,products!$A:$G,4,0)</f>
        <v>0.2</v>
      </c>
      <c r="L43">
        <f>VLOOKUP($D43,products!$A:$G,5,0)</f>
        <v>3.645</v>
      </c>
      <c r="M43">
        <f>E43*(Table1[[#This Row],[Size]]*Table1[[#This Row],[Unit Price]])</f>
        <v>1.4580000000000002</v>
      </c>
      <c r="N43" t="str">
        <f t="shared" si="0"/>
        <v>Excelsa</v>
      </c>
      <c r="O43" t="str">
        <f>_xlfn.XLOOKUP(Table1[[#This Row],[Customer ID]],customers!A42:A1042,customers!I42:I1042,"No",0)</f>
        <v>Yes</v>
      </c>
    </row>
    <row r="44" spans="1:15" x14ac:dyDescent="0.3">
      <c r="A44" s="2" t="s">
        <v>726</v>
      </c>
      <c r="B44" s="3">
        <v>43607</v>
      </c>
      <c r="C44" s="2" t="s">
        <v>727</v>
      </c>
      <c r="D44" t="s">
        <v>6163</v>
      </c>
      <c r="E44" s="2">
        <v>3</v>
      </c>
      <c r="F44" s="2" t="str">
        <f>VLOOKUP(C44,customers!A:I,2,0)</f>
        <v>Abigail Tolworthy</v>
      </c>
      <c r="G44" s="2" t="str">
        <f>IF(VLOOKUP(C44,customers!$A:$I,3,0)=0,"",VLOOKUP(C44,customers!$A:$I,3,0))</f>
        <v>atolworthy16@toplist.cz</v>
      </c>
      <c r="H44" s="2" t="str">
        <f>VLOOKUP(C44,customers!$A:$I,7,0)</f>
        <v>United States</v>
      </c>
      <c r="I44" t="str">
        <f>VLOOKUP($D44,products!$A:$G,2,0)</f>
        <v>Rob</v>
      </c>
      <c r="J44" t="str">
        <f>VLOOKUP($D44,products!$A:$G,3,0)</f>
        <v>D</v>
      </c>
      <c r="K44" s="5">
        <f>VLOOKUP($D44,products!$A:$G,4,0)</f>
        <v>0.2</v>
      </c>
      <c r="L44">
        <f>VLOOKUP($D44,products!$A:$G,5,0)</f>
        <v>2.6849999999999996</v>
      </c>
      <c r="M44">
        <f>E44*(Table1[[#This Row],[Size]]*Table1[[#This Row],[Unit Price]])</f>
        <v>1.6109999999999998</v>
      </c>
      <c r="N44" t="str">
        <f t="shared" si="0"/>
        <v>Robusta</v>
      </c>
      <c r="O44" t="str">
        <f>_xlfn.XLOOKUP(Table1[[#This Row],[Customer ID]],customers!A43:A1043,customers!I43:I1043,"No",0)</f>
        <v>Yes</v>
      </c>
    </row>
    <row r="45" spans="1:15" x14ac:dyDescent="0.3">
      <c r="A45" s="2" t="s">
        <v>733</v>
      </c>
      <c r="B45" s="3">
        <v>44473</v>
      </c>
      <c r="C45" s="2" t="s">
        <v>734</v>
      </c>
      <c r="D45" t="s">
        <v>6164</v>
      </c>
      <c r="E45" s="2">
        <v>2</v>
      </c>
      <c r="F45" s="2" t="str">
        <f>VLOOKUP(C45,customers!A:I,2,0)</f>
        <v>Maurie Bartol</v>
      </c>
      <c r="G45" s="2" t="str">
        <f>IF(VLOOKUP(C45,customers!$A:$I,3,0)=0,"",VLOOKUP(C45,customers!$A:$I,3,0))</f>
        <v/>
      </c>
      <c r="H45" s="2" t="str">
        <f>VLOOKUP(C45,customers!$A:$I,7,0)</f>
        <v>United States</v>
      </c>
      <c r="I45" t="str">
        <f>VLOOKUP($D45,products!$A:$G,2,0)</f>
        <v>Lib</v>
      </c>
      <c r="J45" t="str">
        <f>VLOOKUP($D45,products!$A:$G,3,0)</f>
        <v>L</v>
      </c>
      <c r="K45" s="5">
        <f>VLOOKUP($D45,products!$A:$G,4,0)</f>
        <v>2.5</v>
      </c>
      <c r="L45">
        <f>VLOOKUP($D45,products!$A:$G,5,0)</f>
        <v>36.454999999999998</v>
      </c>
      <c r="M45">
        <f>E45*(Table1[[#This Row],[Size]]*Table1[[#This Row],[Unit Price]])</f>
        <v>182.27499999999998</v>
      </c>
      <c r="N45" t="str">
        <f t="shared" si="0"/>
        <v>Liberica</v>
      </c>
      <c r="O45" t="str">
        <f>_xlfn.XLOOKUP(Table1[[#This Row],[Customer ID]],customers!A44:A1044,customers!I44:I1044,"No",0)</f>
        <v>No</v>
      </c>
    </row>
    <row r="46" spans="1:15" x14ac:dyDescent="0.3">
      <c r="A46" s="2" t="s">
        <v>738</v>
      </c>
      <c r="B46" s="3">
        <v>43932</v>
      </c>
      <c r="C46" s="2" t="s">
        <v>739</v>
      </c>
      <c r="D46" t="s">
        <v>6139</v>
      </c>
      <c r="E46" s="2">
        <v>2</v>
      </c>
      <c r="F46" s="2" t="str">
        <f>VLOOKUP(C46,customers!A:I,2,0)</f>
        <v>Olag Baudassi</v>
      </c>
      <c r="G46" s="2" t="str">
        <f>IF(VLOOKUP(C46,customers!$A:$I,3,0)=0,"",VLOOKUP(C46,customers!$A:$I,3,0))</f>
        <v>obaudassi18@seesaa.net</v>
      </c>
      <c r="H46" s="2" t="str">
        <f>VLOOKUP(C46,customers!$A:$I,7,0)</f>
        <v>United States</v>
      </c>
      <c r="I46" t="str">
        <f>VLOOKUP($D46,products!$A:$G,2,0)</f>
        <v>Exc</v>
      </c>
      <c r="J46" t="str">
        <f>VLOOKUP($D46,products!$A:$G,3,0)</f>
        <v>M</v>
      </c>
      <c r="K46" s="5">
        <f>VLOOKUP($D46,products!$A:$G,4,0)</f>
        <v>0.5</v>
      </c>
      <c r="L46">
        <f>VLOOKUP($D46,products!$A:$G,5,0)</f>
        <v>8.25</v>
      </c>
      <c r="M46">
        <f>E46*(Table1[[#This Row],[Size]]*Table1[[#This Row],[Unit Price]])</f>
        <v>8.25</v>
      </c>
      <c r="N46" t="str">
        <f t="shared" si="0"/>
        <v>Excelsa</v>
      </c>
      <c r="O46" t="str">
        <f>_xlfn.XLOOKUP(Table1[[#This Row],[Customer ID]],customers!A45:A1045,customers!I45:I1045,"No",0)</f>
        <v>Yes</v>
      </c>
    </row>
    <row r="47" spans="1:15" x14ac:dyDescent="0.3">
      <c r="A47" s="2" t="s">
        <v>744</v>
      </c>
      <c r="B47" s="3">
        <v>44592</v>
      </c>
      <c r="C47" s="2" t="s">
        <v>745</v>
      </c>
      <c r="D47" t="s">
        <v>6165</v>
      </c>
      <c r="E47" s="2">
        <v>6</v>
      </c>
      <c r="F47" s="2" t="str">
        <f>VLOOKUP(C47,customers!A:I,2,0)</f>
        <v>Petey Kingsbury</v>
      </c>
      <c r="G47" s="2" t="str">
        <f>IF(VLOOKUP(C47,customers!$A:$I,3,0)=0,"",VLOOKUP(C47,customers!$A:$I,3,0))</f>
        <v>pkingsbury19@comcast.net</v>
      </c>
      <c r="H47" s="2" t="str">
        <f>VLOOKUP(C47,customers!$A:$I,7,0)</f>
        <v>United States</v>
      </c>
      <c r="I47" t="str">
        <f>VLOOKUP($D47,products!$A:$G,2,0)</f>
        <v>Lib</v>
      </c>
      <c r="J47" t="str">
        <f>VLOOKUP($D47,products!$A:$G,3,0)</f>
        <v>D</v>
      </c>
      <c r="K47" s="5">
        <f>VLOOKUP($D47,products!$A:$G,4,0)</f>
        <v>2.5</v>
      </c>
      <c r="L47">
        <f>VLOOKUP($D47,products!$A:$G,5,0)</f>
        <v>29.784999999999997</v>
      </c>
      <c r="M47">
        <f>E47*(Table1[[#This Row],[Size]]*Table1[[#This Row],[Unit Price]])</f>
        <v>446.77499999999998</v>
      </c>
      <c r="N47" t="str">
        <f t="shared" si="0"/>
        <v>Liberica</v>
      </c>
      <c r="O47" t="str">
        <f>_xlfn.XLOOKUP(Table1[[#This Row],[Customer ID]],customers!A46:A1046,customers!I46:I1046,"No",0)</f>
        <v>No</v>
      </c>
    </row>
    <row r="48" spans="1:15" x14ac:dyDescent="0.3">
      <c r="A48" s="2" t="s">
        <v>750</v>
      </c>
      <c r="B48" s="3">
        <v>43776</v>
      </c>
      <c r="C48" s="2" t="s">
        <v>751</v>
      </c>
      <c r="D48" t="s">
        <v>6166</v>
      </c>
      <c r="E48" s="2">
        <v>2</v>
      </c>
      <c r="F48" s="2" t="str">
        <f>VLOOKUP(C48,customers!A:I,2,0)</f>
        <v>Donna Baskeyfied</v>
      </c>
      <c r="G48" s="2" t="str">
        <f>IF(VLOOKUP(C48,customers!$A:$I,3,0)=0,"",VLOOKUP(C48,customers!$A:$I,3,0))</f>
        <v/>
      </c>
      <c r="H48" s="2" t="str">
        <f>VLOOKUP(C48,customers!$A:$I,7,0)</f>
        <v>United States</v>
      </c>
      <c r="I48" t="str">
        <f>VLOOKUP($D48,products!$A:$G,2,0)</f>
        <v>Exc</v>
      </c>
      <c r="J48" t="str">
        <f>VLOOKUP($D48,products!$A:$G,3,0)</f>
        <v>M</v>
      </c>
      <c r="K48" s="5">
        <f>VLOOKUP($D48,products!$A:$G,4,0)</f>
        <v>2.5</v>
      </c>
      <c r="L48">
        <f>VLOOKUP($D48,products!$A:$G,5,0)</f>
        <v>31.624999999999996</v>
      </c>
      <c r="M48">
        <f>E48*(Table1[[#This Row],[Size]]*Table1[[#This Row],[Unit Price]])</f>
        <v>158.12499999999997</v>
      </c>
      <c r="N48" t="str">
        <f t="shared" si="0"/>
        <v>Excelsa</v>
      </c>
      <c r="O48" t="str">
        <f>_xlfn.XLOOKUP(Table1[[#This Row],[Customer ID]],customers!A47:A1047,customers!I47:I1047,"No",0)</f>
        <v>Yes</v>
      </c>
    </row>
    <row r="49" spans="1:15" x14ac:dyDescent="0.3">
      <c r="A49" s="2" t="s">
        <v>755</v>
      </c>
      <c r="B49" s="3">
        <v>43644</v>
      </c>
      <c r="C49" s="2" t="s">
        <v>756</v>
      </c>
      <c r="D49" t="s">
        <v>6167</v>
      </c>
      <c r="E49" s="2">
        <v>2</v>
      </c>
      <c r="F49" s="2" t="str">
        <f>VLOOKUP(C49,customers!A:I,2,0)</f>
        <v>Arda Curley</v>
      </c>
      <c r="G49" s="2" t="str">
        <f>IF(VLOOKUP(C49,customers!$A:$I,3,0)=0,"",VLOOKUP(C49,customers!$A:$I,3,0))</f>
        <v>acurley1b@hao123.com</v>
      </c>
      <c r="H49" s="2" t="str">
        <f>VLOOKUP(C49,customers!$A:$I,7,0)</f>
        <v>United States</v>
      </c>
      <c r="I49" t="str">
        <f>VLOOKUP($D49,products!$A:$G,2,0)</f>
        <v>Ara</v>
      </c>
      <c r="J49" t="str">
        <f>VLOOKUP($D49,products!$A:$G,3,0)</f>
        <v>L</v>
      </c>
      <c r="K49" s="5">
        <f>VLOOKUP($D49,products!$A:$G,4,0)</f>
        <v>0.2</v>
      </c>
      <c r="L49">
        <f>VLOOKUP($D49,products!$A:$G,5,0)</f>
        <v>3.8849999999999998</v>
      </c>
      <c r="M49">
        <f>E49*(Table1[[#This Row],[Size]]*Table1[[#This Row],[Unit Price]])</f>
        <v>1.554</v>
      </c>
      <c r="N49" t="str">
        <f t="shared" si="0"/>
        <v>Arabica</v>
      </c>
      <c r="O49" t="str">
        <f>_xlfn.XLOOKUP(Table1[[#This Row],[Customer ID]],customers!A48:A1048,customers!I48:I1048,"No",0)</f>
        <v>Yes</v>
      </c>
    </row>
    <row r="50" spans="1:15" x14ac:dyDescent="0.3">
      <c r="A50" s="2" t="s">
        <v>761</v>
      </c>
      <c r="B50" s="3">
        <v>44085</v>
      </c>
      <c r="C50" s="2" t="s">
        <v>762</v>
      </c>
      <c r="D50" t="s">
        <v>6168</v>
      </c>
      <c r="E50" s="2">
        <v>4</v>
      </c>
      <c r="F50" s="2" t="str">
        <f>VLOOKUP(C50,customers!A:I,2,0)</f>
        <v>Raynor McGilvary</v>
      </c>
      <c r="G50" s="2" t="str">
        <f>IF(VLOOKUP(C50,customers!$A:$I,3,0)=0,"",VLOOKUP(C50,customers!$A:$I,3,0))</f>
        <v>rmcgilvary1c@tamu.edu</v>
      </c>
      <c r="H50" s="2" t="str">
        <f>VLOOKUP(C50,customers!$A:$I,7,0)</f>
        <v>United States</v>
      </c>
      <c r="I50" t="str">
        <f>VLOOKUP($D50,products!$A:$G,2,0)</f>
        <v>Ara</v>
      </c>
      <c r="J50" t="str">
        <f>VLOOKUP($D50,products!$A:$G,3,0)</f>
        <v>D</v>
      </c>
      <c r="K50" s="5">
        <f>VLOOKUP($D50,products!$A:$G,4,0)</f>
        <v>2.5</v>
      </c>
      <c r="L50">
        <f>VLOOKUP($D50,products!$A:$G,5,0)</f>
        <v>22.884999999999998</v>
      </c>
      <c r="M50">
        <f>E50*(Table1[[#This Row],[Size]]*Table1[[#This Row],[Unit Price]])</f>
        <v>228.84999999999997</v>
      </c>
      <c r="N50" t="str">
        <f t="shared" si="0"/>
        <v>Arabica</v>
      </c>
      <c r="O50" t="str">
        <f>_xlfn.XLOOKUP(Table1[[#This Row],[Customer ID]],customers!A49:A1049,customers!I49:I1049,"No",0)</f>
        <v>No</v>
      </c>
    </row>
    <row r="51" spans="1:15" x14ac:dyDescent="0.3">
      <c r="A51" s="2" t="s">
        <v>766</v>
      </c>
      <c r="B51" s="3">
        <v>44790</v>
      </c>
      <c r="C51" s="2" t="s">
        <v>767</v>
      </c>
      <c r="D51" t="s">
        <v>6140</v>
      </c>
      <c r="E51" s="2">
        <v>3</v>
      </c>
      <c r="F51" s="2" t="str">
        <f>VLOOKUP(C51,customers!A:I,2,0)</f>
        <v>Isis Pikett</v>
      </c>
      <c r="G51" s="2" t="str">
        <f>IF(VLOOKUP(C51,customers!$A:$I,3,0)=0,"",VLOOKUP(C51,customers!$A:$I,3,0))</f>
        <v>ipikett1d@xinhuanet.com</v>
      </c>
      <c r="H51" s="2" t="str">
        <f>VLOOKUP(C51,customers!$A:$I,7,0)</f>
        <v>United States</v>
      </c>
      <c r="I51" t="str">
        <f>VLOOKUP($D51,products!$A:$G,2,0)</f>
        <v>Ara</v>
      </c>
      <c r="J51" t="str">
        <f>VLOOKUP($D51,products!$A:$G,3,0)</f>
        <v>L</v>
      </c>
      <c r="K51" s="5">
        <f>VLOOKUP($D51,products!$A:$G,4,0)</f>
        <v>1</v>
      </c>
      <c r="L51">
        <f>VLOOKUP($D51,products!$A:$G,5,0)</f>
        <v>12.95</v>
      </c>
      <c r="M51">
        <f>E51*(Table1[[#This Row],[Size]]*Table1[[#This Row],[Unit Price]])</f>
        <v>38.849999999999994</v>
      </c>
      <c r="N51" t="str">
        <f t="shared" si="0"/>
        <v>Arabica</v>
      </c>
      <c r="O51" t="str">
        <f>_xlfn.XLOOKUP(Table1[[#This Row],[Customer ID]],customers!A50:A1050,customers!I50:I1050,"No",0)</f>
        <v>No</v>
      </c>
    </row>
    <row r="52" spans="1:15" x14ac:dyDescent="0.3">
      <c r="A52" s="2" t="s">
        <v>772</v>
      </c>
      <c r="B52" s="3">
        <v>44792</v>
      </c>
      <c r="C52" s="2" t="s">
        <v>773</v>
      </c>
      <c r="D52" t="s">
        <v>6169</v>
      </c>
      <c r="E52" s="2">
        <v>2</v>
      </c>
      <c r="F52" s="2" t="str">
        <f>VLOOKUP(C52,customers!A:I,2,0)</f>
        <v>Inger Bouldon</v>
      </c>
      <c r="G52" s="2" t="str">
        <f>IF(VLOOKUP(C52,customers!$A:$I,3,0)=0,"",VLOOKUP(C52,customers!$A:$I,3,0))</f>
        <v>ibouldon1e@gizmodo.com</v>
      </c>
      <c r="H52" s="2" t="str">
        <f>VLOOKUP(C52,customers!$A:$I,7,0)</f>
        <v>United States</v>
      </c>
      <c r="I52" t="str">
        <f>VLOOKUP($D52,products!$A:$G,2,0)</f>
        <v>Lib</v>
      </c>
      <c r="J52" t="str">
        <f>VLOOKUP($D52,products!$A:$G,3,0)</f>
        <v>D</v>
      </c>
      <c r="K52" s="5">
        <f>VLOOKUP($D52,products!$A:$G,4,0)</f>
        <v>0.5</v>
      </c>
      <c r="L52">
        <f>VLOOKUP($D52,products!$A:$G,5,0)</f>
        <v>7.77</v>
      </c>
      <c r="M52">
        <f>E52*(Table1[[#This Row],[Size]]*Table1[[#This Row],[Unit Price]])</f>
        <v>7.77</v>
      </c>
      <c r="N52" t="str">
        <f t="shared" si="0"/>
        <v>Liberica</v>
      </c>
      <c r="O52" t="str">
        <f>_xlfn.XLOOKUP(Table1[[#This Row],[Customer ID]],customers!A51:A1051,customers!I51:I1051,"No",0)</f>
        <v>No</v>
      </c>
    </row>
    <row r="53" spans="1:15" x14ac:dyDescent="0.3">
      <c r="A53" s="2" t="s">
        <v>778</v>
      </c>
      <c r="B53" s="3">
        <v>43600</v>
      </c>
      <c r="C53" s="2" t="s">
        <v>779</v>
      </c>
      <c r="D53" t="s">
        <v>6164</v>
      </c>
      <c r="E53" s="2">
        <v>4</v>
      </c>
      <c r="F53" s="2" t="str">
        <f>VLOOKUP(C53,customers!A:I,2,0)</f>
        <v>Karry Flanders</v>
      </c>
      <c r="G53" s="2" t="str">
        <f>IF(VLOOKUP(C53,customers!$A:$I,3,0)=0,"",VLOOKUP(C53,customers!$A:$I,3,0))</f>
        <v>kflanders1f@over-blog.com</v>
      </c>
      <c r="H53" s="2" t="str">
        <f>VLOOKUP(C53,customers!$A:$I,7,0)</f>
        <v>Ireland</v>
      </c>
      <c r="I53" t="str">
        <f>VLOOKUP($D53,products!$A:$G,2,0)</f>
        <v>Lib</v>
      </c>
      <c r="J53" t="str">
        <f>VLOOKUP($D53,products!$A:$G,3,0)</f>
        <v>L</v>
      </c>
      <c r="K53" s="5">
        <f>VLOOKUP($D53,products!$A:$G,4,0)</f>
        <v>2.5</v>
      </c>
      <c r="L53">
        <f>VLOOKUP($D53,products!$A:$G,5,0)</f>
        <v>36.454999999999998</v>
      </c>
      <c r="M53">
        <f>E53*(Table1[[#This Row],[Size]]*Table1[[#This Row],[Unit Price]])</f>
        <v>364.54999999999995</v>
      </c>
      <c r="N53" t="str">
        <f t="shared" si="0"/>
        <v>Liberica</v>
      </c>
      <c r="O53" t="str">
        <f>_xlfn.XLOOKUP(Table1[[#This Row],[Customer ID]],customers!A52:A1052,customers!I52:I1052,"No",0)</f>
        <v>Yes</v>
      </c>
    </row>
    <row r="54" spans="1:15" x14ac:dyDescent="0.3">
      <c r="A54" s="2" t="s">
        <v>784</v>
      </c>
      <c r="B54" s="3">
        <v>43719</v>
      </c>
      <c r="C54" s="2" t="s">
        <v>785</v>
      </c>
      <c r="D54" t="s">
        <v>6146</v>
      </c>
      <c r="E54" s="2">
        <v>5</v>
      </c>
      <c r="F54" s="2" t="str">
        <f>VLOOKUP(C54,customers!A:I,2,0)</f>
        <v>Hartley Mattioli</v>
      </c>
      <c r="G54" s="2" t="str">
        <f>IF(VLOOKUP(C54,customers!$A:$I,3,0)=0,"",VLOOKUP(C54,customers!$A:$I,3,0))</f>
        <v>hmattioli1g@webmd.com</v>
      </c>
      <c r="H54" s="2" t="str">
        <f>VLOOKUP(C54,customers!$A:$I,7,0)</f>
        <v>United Kingdom</v>
      </c>
      <c r="I54" t="str">
        <f>VLOOKUP($D54,products!$A:$G,2,0)</f>
        <v>Rob</v>
      </c>
      <c r="J54" t="str">
        <f>VLOOKUP($D54,products!$A:$G,3,0)</f>
        <v>M</v>
      </c>
      <c r="K54" s="5">
        <f>VLOOKUP($D54,products!$A:$G,4,0)</f>
        <v>0.5</v>
      </c>
      <c r="L54">
        <f>VLOOKUP($D54,products!$A:$G,5,0)</f>
        <v>5.97</v>
      </c>
      <c r="M54">
        <f>E54*(Table1[[#This Row],[Size]]*Table1[[#This Row],[Unit Price]])</f>
        <v>14.924999999999999</v>
      </c>
      <c r="N54" t="str">
        <f t="shared" si="0"/>
        <v>Robusta</v>
      </c>
      <c r="O54" t="str">
        <f>_xlfn.XLOOKUP(Table1[[#This Row],[Customer ID]],customers!A53:A1053,customers!I53:I1053,"No",0)</f>
        <v>No</v>
      </c>
    </row>
    <row r="55" spans="1:15" x14ac:dyDescent="0.3">
      <c r="A55" s="2" t="s">
        <v>784</v>
      </c>
      <c r="B55" s="3">
        <v>43719</v>
      </c>
      <c r="C55" s="2" t="s">
        <v>785</v>
      </c>
      <c r="D55" t="s">
        <v>6164</v>
      </c>
      <c r="E55" s="2">
        <v>2</v>
      </c>
      <c r="F55" s="2" t="str">
        <f>VLOOKUP(C55,customers!A:I,2,0)</f>
        <v>Hartley Mattioli</v>
      </c>
      <c r="G55" s="2" t="str">
        <f>IF(VLOOKUP(C55,customers!$A:$I,3,0)=0,"",VLOOKUP(C55,customers!$A:$I,3,0))</f>
        <v>hmattioli1g@webmd.com</v>
      </c>
      <c r="H55" s="2" t="str">
        <f>VLOOKUP(C55,customers!$A:$I,7,0)</f>
        <v>United Kingdom</v>
      </c>
      <c r="I55" t="str">
        <f>VLOOKUP($D55,products!$A:$G,2,0)</f>
        <v>Lib</v>
      </c>
      <c r="J55" t="str">
        <f>VLOOKUP($D55,products!$A:$G,3,0)</f>
        <v>L</v>
      </c>
      <c r="K55" s="5">
        <f>VLOOKUP($D55,products!$A:$G,4,0)</f>
        <v>2.5</v>
      </c>
      <c r="L55">
        <f>VLOOKUP($D55,products!$A:$G,5,0)</f>
        <v>36.454999999999998</v>
      </c>
      <c r="M55">
        <f>E55*(Table1[[#This Row],[Size]]*Table1[[#This Row],[Unit Price]])</f>
        <v>182.27499999999998</v>
      </c>
      <c r="N55" t="str">
        <f t="shared" si="0"/>
        <v>Liberica</v>
      </c>
      <c r="O55" t="str">
        <f>_xlfn.XLOOKUP(Table1[[#This Row],[Customer ID]],customers!A54:A1054,customers!I54:I1054,"No",0)</f>
        <v>No</v>
      </c>
    </row>
    <row r="56" spans="1:15" x14ac:dyDescent="0.3">
      <c r="A56" s="2" t="s">
        <v>794</v>
      </c>
      <c r="B56" s="3">
        <v>44271</v>
      </c>
      <c r="C56" s="2" t="s">
        <v>795</v>
      </c>
      <c r="D56" t="s">
        <v>6162</v>
      </c>
      <c r="E56" s="2">
        <v>5</v>
      </c>
      <c r="F56" s="2" t="str">
        <f>VLOOKUP(C56,customers!A:I,2,0)</f>
        <v>Archambault Gillard</v>
      </c>
      <c r="G56" s="2" t="str">
        <f>IF(VLOOKUP(C56,customers!$A:$I,3,0)=0,"",VLOOKUP(C56,customers!$A:$I,3,0))</f>
        <v>agillard1i@issuu.com</v>
      </c>
      <c r="H56" s="2" t="str">
        <f>VLOOKUP(C56,customers!$A:$I,7,0)</f>
        <v>United States</v>
      </c>
      <c r="I56" t="str">
        <f>VLOOKUP($D56,products!$A:$G,2,0)</f>
        <v>Lib</v>
      </c>
      <c r="J56" t="str">
        <f>VLOOKUP($D56,products!$A:$G,3,0)</f>
        <v>M</v>
      </c>
      <c r="K56" s="5">
        <f>VLOOKUP($D56,products!$A:$G,4,0)</f>
        <v>1</v>
      </c>
      <c r="L56">
        <f>VLOOKUP($D56,products!$A:$G,5,0)</f>
        <v>14.55</v>
      </c>
      <c r="M56">
        <f>E56*(Table1[[#This Row],[Size]]*Table1[[#This Row],[Unit Price]])</f>
        <v>72.75</v>
      </c>
      <c r="N56" t="str">
        <f t="shared" si="0"/>
        <v>Liberica</v>
      </c>
      <c r="O56" t="str">
        <f>_xlfn.XLOOKUP(Table1[[#This Row],[Customer ID]],customers!A55:A1055,customers!I55:I1055,"No",0)</f>
        <v>No</v>
      </c>
    </row>
    <row r="57" spans="1:15" x14ac:dyDescent="0.3">
      <c r="A57" s="2" t="s">
        <v>800</v>
      </c>
      <c r="B57" s="3">
        <v>44168</v>
      </c>
      <c r="C57" s="2" t="s">
        <v>801</v>
      </c>
      <c r="D57" t="s">
        <v>6170</v>
      </c>
      <c r="E57" s="2">
        <v>3</v>
      </c>
      <c r="F57" s="2" t="str">
        <f>VLOOKUP(C57,customers!A:I,2,0)</f>
        <v>Salomo Cushworth</v>
      </c>
      <c r="G57" s="2" t="str">
        <f>IF(VLOOKUP(C57,customers!$A:$I,3,0)=0,"",VLOOKUP(C57,customers!$A:$I,3,0))</f>
        <v/>
      </c>
      <c r="H57" s="2" t="str">
        <f>VLOOKUP(C57,customers!$A:$I,7,0)</f>
        <v>United States</v>
      </c>
      <c r="I57" t="str">
        <f>VLOOKUP($D57,products!$A:$G,2,0)</f>
        <v>Lib</v>
      </c>
      <c r="J57" t="str">
        <f>VLOOKUP($D57,products!$A:$G,3,0)</f>
        <v>L</v>
      </c>
      <c r="K57" s="5">
        <f>VLOOKUP($D57,products!$A:$G,4,0)</f>
        <v>1</v>
      </c>
      <c r="L57">
        <f>VLOOKUP($D57,products!$A:$G,5,0)</f>
        <v>15.85</v>
      </c>
      <c r="M57">
        <f>E57*(Table1[[#This Row],[Size]]*Table1[[#This Row],[Unit Price]])</f>
        <v>47.55</v>
      </c>
      <c r="N57" t="str">
        <f t="shared" si="0"/>
        <v>Liberica</v>
      </c>
      <c r="O57" t="str">
        <f>_xlfn.XLOOKUP(Table1[[#This Row],[Customer ID]],customers!A56:A1056,customers!I56:I1056,"No",0)</f>
        <v>No</v>
      </c>
    </row>
    <row r="58" spans="1:15" x14ac:dyDescent="0.3">
      <c r="A58" s="2" t="s">
        <v>805</v>
      </c>
      <c r="B58" s="3">
        <v>43857</v>
      </c>
      <c r="C58" s="2" t="s">
        <v>806</v>
      </c>
      <c r="D58" t="s">
        <v>6153</v>
      </c>
      <c r="E58" s="2">
        <v>3</v>
      </c>
      <c r="F58" s="2" t="str">
        <f>VLOOKUP(C58,customers!A:I,2,0)</f>
        <v>Theda Grizard</v>
      </c>
      <c r="G58" s="2" t="str">
        <f>IF(VLOOKUP(C58,customers!$A:$I,3,0)=0,"",VLOOKUP(C58,customers!$A:$I,3,0))</f>
        <v>tgrizard1k@odnoklassniki.ru</v>
      </c>
      <c r="H58" s="2" t="str">
        <f>VLOOKUP(C58,customers!$A:$I,7,0)</f>
        <v>United States</v>
      </c>
      <c r="I58" t="str">
        <f>VLOOKUP($D58,products!$A:$G,2,0)</f>
        <v>Exc</v>
      </c>
      <c r="J58" t="str">
        <f>VLOOKUP($D58,products!$A:$G,3,0)</f>
        <v>D</v>
      </c>
      <c r="K58" s="5">
        <f>VLOOKUP($D58,products!$A:$G,4,0)</f>
        <v>0.2</v>
      </c>
      <c r="L58">
        <f>VLOOKUP($D58,products!$A:$G,5,0)</f>
        <v>3.645</v>
      </c>
      <c r="M58">
        <f>E58*(Table1[[#This Row],[Size]]*Table1[[#This Row],[Unit Price]])</f>
        <v>2.1870000000000003</v>
      </c>
      <c r="N58" t="str">
        <f t="shared" si="0"/>
        <v>Excelsa</v>
      </c>
      <c r="O58" t="str">
        <f>_xlfn.XLOOKUP(Table1[[#This Row],[Customer ID]],customers!A57:A1057,customers!I57:I1057,"No",0)</f>
        <v>Yes</v>
      </c>
    </row>
    <row r="59" spans="1:15" x14ac:dyDescent="0.3">
      <c r="A59" s="2" t="s">
        <v>811</v>
      </c>
      <c r="B59" s="3">
        <v>44759</v>
      </c>
      <c r="C59" s="2" t="s">
        <v>812</v>
      </c>
      <c r="D59" t="s">
        <v>6171</v>
      </c>
      <c r="E59" s="2">
        <v>4</v>
      </c>
      <c r="F59" s="2" t="str">
        <f>VLOOKUP(C59,customers!A:I,2,0)</f>
        <v>Rozele Relton</v>
      </c>
      <c r="G59" s="2" t="str">
        <f>IF(VLOOKUP(C59,customers!$A:$I,3,0)=0,"",VLOOKUP(C59,customers!$A:$I,3,0))</f>
        <v>rrelton1l@stanford.edu</v>
      </c>
      <c r="H59" s="2" t="str">
        <f>VLOOKUP(C59,customers!$A:$I,7,0)</f>
        <v>United States</v>
      </c>
      <c r="I59" t="str">
        <f>VLOOKUP($D59,products!$A:$G,2,0)</f>
        <v>Exc</v>
      </c>
      <c r="J59" t="str">
        <f>VLOOKUP($D59,products!$A:$G,3,0)</f>
        <v>L</v>
      </c>
      <c r="K59" s="5">
        <f>VLOOKUP($D59,products!$A:$G,4,0)</f>
        <v>1</v>
      </c>
      <c r="L59">
        <f>VLOOKUP($D59,products!$A:$G,5,0)</f>
        <v>14.85</v>
      </c>
      <c r="M59">
        <f>E59*(Table1[[#This Row],[Size]]*Table1[[#This Row],[Unit Price]])</f>
        <v>59.4</v>
      </c>
      <c r="N59" t="str">
        <f t="shared" si="0"/>
        <v>Excelsa</v>
      </c>
      <c r="O59" t="str">
        <f>_xlfn.XLOOKUP(Table1[[#This Row],[Customer ID]],customers!A58:A1058,customers!I58:I1058,"No",0)</f>
        <v>No</v>
      </c>
    </row>
    <row r="60" spans="1:15" x14ac:dyDescent="0.3">
      <c r="A60" s="2" t="s">
        <v>817</v>
      </c>
      <c r="B60" s="3">
        <v>44624</v>
      </c>
      <c r="C60" s="2" t="s">
        <v>818</v>
      </c>
      <c r="D60" t="s">
        <v>6165</v>
      </c>
      <c r="E60" s="2">
        <v>3</v>
      </c>
      <c r="F60" s="2" t="str">
        <f>VLOOKUP(C60,customers!A:I,2,0)</f>
        <v>Willa Rolling</v>
      </c>
      <c r="G60" s="2" t="str">
        <f>IF(VLOOKUP(C60,customers!$A:$I,3,0)=0,"",VLOOKUP(C60,customers!$A:$I,3,0))</f>
        <v/>
      </c>
      <c r="H60" s="2" t="str">
        <f>VLOOKUP(C60,customers!$A:$I,7,0)</f>
        <v>United States</v>
      </c>
      <c r="I60" t="str">
        <f>VLOOKUP($D60,products!$A:$G,2,0)</f>
        <v>Lib</v>
      </c>
      <c r="J60" t="str">
        <f>VLOOKUP($D60,products!$A:$G,3,0)</f>
        <v>D</v>
      </c>
      <c r="K60" s="5">
        <f>VLOOKUP($D60,products!$A:$G,4,0)</f>
        <v>2.5</v>
      </c>
      <c r="L60">
        <f>VLOOKUP($D60,products!$A:$G,5,0)</f>
        <v>29.784999999999997</v>
      </c>
      <c r="M60">
        <f>E60*(Table1[[#This Row],[Size]]*Table1[[#This Row],[Unit Price]])</f>
        <v>223.38749999999999</v>
      </c>
      <c r="N60" t="str">
        <f t="shared" si="0"/>
        <v>Liberica</v>
      </c>
      <c r="O60" t="str">
        <f>_xlfn.XLOOKUP(Table1[[#This Row],[Customer ID]],customers!A59:A1059,customers!I59:I1059,"No",0)</f>
        <v>Yes</v>
      </c>
    </row>
    <row r="61" spans="1:15" x14ac:dyDescent="0.3">
      <c r="A61" s="2" t="s">
        <v>822</v>
      </c>
      <c r="B61" s="3">
        <v>44537</v>
      </c>
      <c r="C61" s="2" t="s">
        <v>823</v>
      </c>
      <c r="D61" t="s">
        <v>6160</v>
      </c>
      <c r="E61" s="2">
        <v>3</v>
      </c>
      <c r="F61" s="2" t="str">
        <f>VLOOKUP(C61,customers!A:I,2,0)</f>
        <v>Stanislaus Gilroy</v>
      </c>
      <c r="G61" s="2" t="str">
        <f>IF(VLOOKUP(C61,customers!$A:$I,3,0)=0,"",VLOOKUP(C61,customers!$A:$I,3,0))</f>
        <v>sgilroy1n@eepurl.com</v>
      </c>
      <c r="H61" s="2" t="str">
        <f>VLOOKUP(C61,customers!$A:$I,7,0)</f>
        <v>United States</v>
      </c>
      <c r="I61" t="str">
        <f>VLOOKUP($D61,products!$A:$G,2,0)</f>
        <v>Lib</v>
      </c>
      <c r="J61" t="str">
        <f>VLOOKUP($D61,products!$A:$G,3,0)</f>
        <v>M</v>
      </c>
      <c r="K61" s="5">
        <f>VLOOKUP($D61,products!$A:$G,4,0)</f>
        <v>0.5</v>
      </c>
      <c r="L61">
        <f>VLOOKUP($D61,products!$A:$G,5,0)</f>
        <v>8.73</v>
      </c>
      <c r="M61">
        <f>E61*(Table1[[#This Row],[Size]]*Table1[[#This Row],[Unit Price]])</f>
        <v>13.095000000000001</v>
      </c>
      <c r="N61" t="str">
        <f t="shared" si="0"/>
        <v>Liberica</v>
      </c>
      <c r="O61" t="str">
        <f>_xlfn.XLOOKUP(Table1[[#This Row],[Customer ID]],customers!A60:A1060,customers!I60:I1060,"No",0)</f>
        <v>Yes</v>
      </c>
    </row>
    <row r="62" spans="1:15" x14ac:dyDescent="0.3">
      <c r="A62" s="2" t="s">
        <v>827</v>
      </c>
      <c r="B62" s="3">
        <v>44252</v>
      </c>
      <c r="C62" s="2" t="s">
        <v>828</v>
      </c>
      <c r="D62" t="s">
        <v>6168</v>
      </c>
      <c r="E62" s="2">
        <v>5</v>
      </c>
      <c r="F62" s="2" t="str">
        <f>VLOOKUP(C62,customers!A:I,2,0)</f>
        <v>Correy Cottingham</v>
      </c>
      <c r="G62" s="2" t="str">
        <f>IF(VLOOKUP(C62,customers!$A:$I,3,0)=0,"",VLOOKUP(C62,customers!$A:$I,3,0))</f>
        <v>ccottingham1o@wikipedia.org</v>
      </c>
      <c r="H62" s="2" t="str">
        <f>VLOOKUP(C62,customers!$A:$I,7,0)</f>
        <v>United States</v>
      </c>
      <c r="I62" t="str">
        <f>VLOOKUP($D62,products!$A:$G,2,0)</f>
        <v>Ara</v>
      </c>
      <c r="J62" t="str">
        <f>VLOOKUP($D62,products!$A:$G,3,0)</f>
        <v>D</v>
      </c>
      <c r="K62" s="5">
        <f>VLOOKUP($D62,products!$A:$G,4,0)</f>
        <v>2.5</v>
      </c>
      <c r="L62">
        <f>VLOOKUP($D62,products!$A:$G,5,0)</f>
        <v>22.884999999999998</v>
      </c>
      <c r="M62">
        <f>E62*(Table1[[#This Row],[Size]]*Table1[[#This Row],[Unit Price]])</f>
        <v>286.06249999999994</v>
      </c>
      <c r="N62" t="str">
        <f t="shared" si="0"/>
        <v>Arabica</v>
      </c>
      <c r="O62" t="str">
        <f>_xlfn.XLOOKUP(Table1[[#This Row],[Customer ID]],customers!A61:A1061,customers!I61:I1061,"No",0)</f>
        <v>No</v>
      </c>
    </row>
    <row r="63" spans="1:15" x14ac:dyDescent="0.3">
      <c r="A63" s="2" t="s">
        <v>833</v>
      </c>
      <c r="B63" s="3">
        <v>43521</v>
      </c>
      <c r="C63" s="2" t="s">
        <v>834</v>
      </c>
      <c r="D63" t="s">
        <v>6172</v>
      </c>
      <c r="E63" s="2">
        <v>5</v>
      </c>
      <c r="F63" s="2" t="str">
        <f>VLOOKUP(C63,customers!A:I,2,0)</f>
        <v>Pammi Endacott</v>
      </c>
      <c r="G63" s="2" t="str">
        <f>IF(VLOOKUP(C63,customers!$A:$I,3,0)=0,"",VLOOKUP(C63,customers!$A:$I,3,0))</f>
        <v/>
      </c>
      <c r="H63" s="2" t="str">
        <f>VLOOKUP(C63,customers!$A:$I,7,0)</f>
        <v>United Kingdom</v>
      </c>
      <c r="I63" t="str">
        <f>VLOOKUP($D63,products!$A:$G,2,0)</f>
        <v>Rob</v>
      </c>
      <c r="J63" t="str">
        <f>VLOOKUP($D63,products!$A:$G,3,0)</f>
        <v>D</v>
      </c>
      <c r="K63" s="5">
        <f>VLOOKUP($D63,products!$A:$G,4,0)</f>
        <v>0.5</v>
      </c>
      <c r="L63">
        <f>VLOOKUP($D63,products!$A:$G,5,0)</f>
        <v>5.3699999999999992</v>
      </c>
      <c r="M63">
        <f>E63*(Table1[[#This Row],[Size]]*Table1[[#This Row],[Unit Price]])</f>
        <v>13.424999999999997</v>
      </c>
      <c r="N63" t="str">
        <f t="shared" si="0"/>
        <v>Robusta</v>
      </c>
      <c r="O63" t="str">
        <f>_xlfn.XLOOKUP(Table1[[#This Row],[Customer ID]],customers!A62:A1062,customers!I62:I1062,"No",0)</f>
        <v>Yes</v>
      </c>
    </row>
    <row r="64" spans="1:15" x14ac:dyDescent="0.3">
      <c r="A64" s="2" t="s">
        <v>838</v>
      </c>
      <c r="B64" s="3">
        <v>43505</v>
      </c>
      <c r="C64" s="2" t="s">
        <v>839</v>
      </c>
      <c r="D64" t="s">
        <v>6145</v>
      </c>
      <c r="E64" s="2">
        <v>5</v>
      </c>
      <c r="F64" s="2" t="str">
        <f>VLOOKUP(C64,customers!A:I,2,0)</f>
        <v>Nona Linklater</v>
      </c>
      <c r="G64" s="2" t="str">
        <f>IF(VLOOKUP(C64,customers!$A:$I,3,0)=0,"",VLOOKUP(C64,customers!$A:$I,3,0))</f>
        <v/>
      </c>
      <c r="H64" s="2" t="str">
        <f>VLOOKUP(C64,customers!$A:$I,7,0)</f>
        <v>United States</v>
      </c>
      <c r="I64" t="str">
        <f>VLOOKUP($D64,products!$A:$G,2,0)</f>
        <v>Lib</v>
      </c>
      <c r="J64" t="str">
        <f>VLOOKUP($D64,products!$A:$G,3,0)</f>
        <v>L</v>
      </c>
      <c r="K64" s="5">
        <f>VLOOKUP($D64,products!$A:$G,4,0)</f>
        <v>0.2</v>
      </c>
      <c r="L64">
        <f>VLOOKUP($D64,products!$A:$G,5,0)</f>
        <v>4.7549999999999999</v>
      </c>
      <c r="M64">
        <f>E64*(Table1[[#This Row],[Size]]*Table1[[#This Row],[Unit Price]])</f>
        <v>4.7550000000000008</v>
      </c>
      <c r="N64" t="str">
        <f t="shared" si="0"/>
        <v>Liberica</v>
      </c>
      <c r="O64" t="str">
        <f>_xlfn.XLOOKUP(Table1[[#This Row],[Customer ID]],customers!A63:A1063,customers!I63:I1063,"No",0)</f>
        <v>Yes</v>
      </c>
    </row>
    <row r="65" spans="1:15" x14ac:dyDescent="0.3">
      <c r="A65" s="2" t="s">
        <v>843</v>
      </c>
      <c r="B65" s="3">
        <v>43868</v>
      </c>
      <c r="C65" s="2" t="s">
        <v>844</v>
      </c>
      <c r="D65" t="s">
        <v>6157</v>
      </c>
      <c r="E65" s="2">
        <v>1</v>
      </c>
      <c r="F65" s="2" t="str">
        <f>VLOOKUP(C65,customers!A:I,2,0)</f>
        <v>Annadiane Dykes</v>
      </c>
      <c r="G65" s="2" t="str">
        <f>IF(VLOOKUP(C65,customers!$A:$I,3,0)=0,"",VLOOKUP(C65,customers!$A:$I,3,0))</f>
        <v>adykes1r@eventbrite.com</v>
      </c>
      <c r="H65" s="2" t="str">
        <f>VLOOKUP(C65,customers!$A:$I,7,0)</f>
        <v>United States</v>
      </c>
      <c r="I65" t="str">
        <f>VLOOKUP($D65,products!$A:$G,2,0)</f>
        <v>Ara</v>
      </c>
      <c r="J65" t="str">
        <f>VLOOKUP($D65,products!$A:$G,3,0)</f>
        <v>M</v>
      </c>
      <c r="K65" s="5">
        <f>VLOOKUP($D65,products!$A:$G,4,0)</f>
        <v>0.5</v>
      </c>
      <c r="L65">
        <f>VLOOKUP($D65,products!$A:$G,5,0)</f>
        <v>6.75</v>
      </c>
      <c r="M65">
        <f>E65*(Table1[[#This Row],[Size]]*Table1[[#This Row],[Unit Price]])</f>
        <v>3.375</v>
      </c>
      <c r="N65" t="str">
        <f t="shared" si="0"/>
        <v>Arabica</v>
      </c>
      <c r="O65" t="str">
        <f>_xlfn.XLOOKUP(Table1[[#This Row],[Customer ID]],customers!A64:A1064,customers!I64:I1064,"No",0)</f>
        <v>No</v>
      </c>
    </row>
    <row r="66" spans="1:15" x14ac:dyDescent="0.3">
      <c r="A66" s="2" t="s">
        <v>849</v>
      </c>
      <c r="B66" s="3">
        <v>43913</v>
      </c>
      <c r="C66" s="2" t="s">
        <v>850</v>
      </c>
      <c r="D66" t="s">
        <v>6146</v>
      </c>
      <c r="E66" s="2">
        <v>6</v>
      </c>
      <c r="F66" s="2" t="str">
        <f>VLOOKUP(C66,customers!A:I,2,0)</f>
        <v>Felecia Dodgson</v>
      </c>
      <c r="G66" s="2" t="str">
        <f>IF(VLOOKUP(C66,customers!$A:$I,3,0)=0,"",VLOOKUP(C66,customers!$A:$I,3,0))</f>
        <v/>
      </c>
      <c r="H66" s="2" t="str">
        <f>VLOOKUP(C66,customers!$A:$I,7,0)</f>
        <v>United States</v>
      </c>
      <c r="I66" t="str">
        <f>VLOOKUP($D66,products!$A:$G,2,0)</f>
        <v>Rob</v>
      </c>
      <c r="J66" t="str">
        <f>VLOOKUP($D66,products!$A:$G,3,0)</f>
        <v>M</v>
      </c>
      <c r="K66" s="5">
        <f>VLOOKUP($D66,products!$A:$G,4,0)</f>
        <v>0.5</v>
      </c>
      <c r="L66">
        <f>VLOOKUP($D66,products!$A:$G,5,0)</f>
        <v>5.97</v>
      </c>
      <c r="M66">
        <f>E66*(Table1[[#This Row],[Size]]*Table1[[#This Row],[Unit Price]])</f>
        <v>17.91</v>
      </c>
      <c r="N66" t="str">
        <f t="shared" si="0"/>
        <v>Robusta</v>
      </c>
      <c r="O66" t="str">
        <f>_xlfn.XLOOKUP(Table1[[#This Row],[Customer ID]],customers!A65:A1065,customers!I65:I1065,"No",0)</f>
        <v>Yes</v>
      </c>
    </row>
    <row r="67" spans="1:15" x14ac:dyDescent="0.3">
      <c r="A67" s="2" t="s">
        <v>854</v>
      </c>
      <c r="B67" s="3">
        <v>44626</v>
      </c>
      <c r="C67" s="2" t="s">
        <v>855</v>
      </c>
      <c r="D67" t="s">
        <v>6149</v>
      </c>
      <c r="E67" s="2">
        <v>4</v>
      </c>
      <c r="F67" s="2" t="str">
        <f>VLOOKUP(C67,customers!A:I,2,0)</f>
        <v>Angelia Cockrem</v>
      </c>
      <c r="G67" s="2" t="str">
        <f>IF(VLOOKUP(C67,customers!$A:$I,3,0)=0,"",VLOOKUP(C67,customers!$A:$I,3,0))</f>
        <v>acockrem1t@engadget.com</v>
      </c>
      <c r="H67" s="2" t="str">
        <f>VLOOKUP(C67,customers!$A:$I,7,0)</f>
        <v>United States</v>
      </c>
      <c r="I67" t="str">
        <f>VLOOKUP($D67,products!$A:$G,2,0)</f>
        <v>Rob</v>
      </c>
      <c r="J67" t="str">
        <f>VLOOKUP($D67,products!$A:$G,3,0)</f>
        <v>D</v>
      </c>
      <c r="K67" s="5">
        <f>VLOOKUP($D67,products!$A:$G,4,0)</f>
        <v>2.5</v>
      </c>
      <c r="L67">
        <f>VLOOKUP($D67,products!$A:$G,5,0)</f>
        <v>20.584999999999997</v>
      </c>
      <c r="M67">
        <f>E67*(Table1[[#This Row],[Size]]*Table1[[#This Row],[Unit Price]])</f>
        <v>205.84999999999997</v>
      </c>
      <c r="N67" t="str">
        <f t="shared" ref="N67:N130" si="1">IF(I67="Rob","Robusta",IF(I67="Exc","Excelsa",IF(I67="Ara","Arabica",IF(I67="Lib","Liberica",""))))</f>
        <v>Robusta</v>
      </c>
      <c r="O67" t="str">
        <f>_xlfn.XLOOKUP(Table1[[#This Row],[Customer ID]],customers!A66:A1066,customers!I66:I1066,"No",0)</f>
        <v>Yes</v>
      </c>
    </row>
    <row r="68" spans="1:15" x14ac:dyDescent="0.3">
      <c r="A68" s="2" t="s">
        <v>860</v>
      </c>
      <c r="B68" s="3">
        <v>44666</v>
      </c>
      <c r="C68" s="2" t="s">
        <v>861</v>
      </c>
      <c r="D68" t="s">
        <v>6173</v>
      </c>
      <c r="E68" s="2">
        <v>1</v>
      </c>
      <c r="F68" s="2" t="str">
        <f>VLOOKUP(C68,customers!A:I,2,0)</f>
        <v>Belvia Umpleby</v>
      </c>
      <c r="G68" s="2" t="str">
        <f>IF(VLOOKUP(C68,customers!$A:$I,3,0)=0,"",VLOOKUP(C68,customers!$A:$I,3,0))</f>
        <v>bumpleby1u@soundcloud.com</v>
      </c>
      <c r="H68" s="2" t="str">
        <f>VLOOKUP(C68,customers!$A:$I,7,0)</f>
        <v>United States</v>
      </c>
      <c r="I68" t="str">
        <f>VLOOKUP($D68,products!$A:$G,2,0)</f>
        <v>Rob</v>
      </c>
      <c r="J68" t="str">
        <f>VLOOKUP($D68,products!$A:$G,3,0)</f>
        <v>L</v>
      </c>
      <c r="K68" s="5">
        <f>VLOOKUP($D68,products!$A:$G,4,0)</f>
        <v>0.5</v>
      </c>
      <c r="L68">
        <f>VLOOKUP($D68,products!$A:$G,5,0)</f>
        <v>7.169999999999999</v>
      </c>
      <c r="M68">
        <f>E68*(Table1[[#This Row],[Size]]*Table1[[#This Row],[Unit Price]])</f>
        <v>3.5849999999999995</v>
      </c>
      <c r="N68" t="str">
        <f t="shared" si="1"/>
        <v>Robusta</v>
      </c>
      <c r="O68" t="str">
        <f>_xlfn.XLOOKUP(Table1[[#This Row],[Customer ID]],customers!A67:A1067,customers!I67:I1067,"No",0)</f>
        <v>Yes</v>
      </c>
    </row>
    <row r="69" spans="1:15" x14ac:dyDescent="0.3">
      <c r="A69" s="2" t="s">
        <v>866</v>
      </c>
      <c r="B69" s="3">
        <v>44519</v>
      </c>
      <c r="C69" s="2" t="s">
        <v>867</v>
      </c>
      <c r="D69" t="s">
        <v>6145</v>
      </c>
      <c r="E69" s="2">
        <v>2</v>
      </c>
      <c r="F69" s="2" t="str">
        <f>VLOOKUP(C69,customers!A:I,2,0)</f>
        <v>Nat Saleway</v>
      </c>
      <c r="G69" s="2" t="str">
        <f>IF(VLOOKUP(C69,customers!$A:$I,3,0)=0,"",VLOOKUP(C69,customers!$A:$I,3,0))</f>
        <v>nsaleway1v@dedecms.com</v>
      </c>
      <c r="H69" s="2" t="str">
        <f>VLOOKUP(C69,customers!$A:$I,7,0)</f>
        <v>United States</v>
      </c>
      <c r="I69" t="str">
        <f>VLOOKUP($D69,products!$A:$G,2,0)</f>
        <v>Lib</v>
      </c>
      <c r="J69" t="str">
        <f>VLOOKUP($D69,products!$A:$G,3,0)</f>
        <v>L</v>
      </c>
      <c r="K69" s="5">
        <f>VLOOKUP($D69,products!$A:$G,4,0)</f>
        <v>0.2</v>
      </c>
      <c r="L69">
        <f>VLOOKUP($D69,products!$A:$G,5,0)</f>
        <v>4.7549999999999999</v>
      </c>
      <c r="M69">
        <f>E69*(Table1[[#This Row],[Size]]*Table1[[#This Row],[Unit Price]])</f>
        <v>1.9020000000000001</v>
      </c>
      <c r="N69" t="str">
        <f t="shared" si="1"/>
        <v>Liberica</v>
      </c>
      <c r="O69" t="str">
        <f>_xlfn.XLOOKUP(Table1[[#This Row],[Customer ID]],customers!A68:A1068,customers!I68:I1068,"No",0)</f>
        <v>No</v>
      </c>
    </row>
    <row r="70" spans="1:15" x14ac:dyDescent="0.3">
      <c r="A70" s="2" t="s">
        <v>872</v>
      </c>
      <c r="B70" s="3">
        <v>43754</v>
      </c>
      <c r="C70" s="2" t="s">
        <v>873</v>
      </c>
      <c r="D70" t="s">
        <v>6174</v>
      </c>
      <c r="E70" s="2">
        <v>1</v>
      </c>
      <c r="F70" s="2" t="str">
        <f>VLOOKUP(C70,customers!A:I,2,0)</f>
        <v>Hayward Goulter</v>
      </c>
      <c r="G70" s="2" t="str">
        <f>IF(VLOOKUP(C70,customers!$A:$I,3,0)=0,"",VLOOKUP(C70,customers!$A:$I,3,0))</f>
        <v>hgoulter1w@abc.net.au</v>
      </c>
      <c r="H70" s="2" t="str">
        <f>VLOOKUP(C70,customers!$A:$I,7,0)</f>
        <v>United States</v>
      </c>
      <c r="I70" t="str">
        <f>VLOOKUP($D70,products!$A:$G,2,0)</f>
        <v>Rob</v>
      </c>
      <c r="J70" t="str">
        <f>VLOOKUP($D70,products!$A:$G,3,0)</f>
        <v>M</v>
      </c>
      <c r="K70" s="5">
        <f>VLOOKUP($D70,products!$A:$G,4,0)</f>
        <v>0.2</v>
      </c>
      <c r="L70">
        <f>VLOOKUP($D70,products!$A:$G,5,0)</f>
        <v>2.9849999999999999</v>
      </c>
      <c r="M70">
        <f>E70*(Table1[[#This Row],[Size]]*Table1[[#This Row],[Unit Price]])</f>
        <v>0.59699999999999998</v>
      </c>
      <c r="N70" t="str">
        <f t="shared" si="1"/>
        <v>Robusta</v>
      </c>
      <c r="O70" t="str">
        <f>_xlfn.XLOOKUP(Table1[[#This Row],[Customer ID]],customers!A69:A1069,customers!I69:I1069,"No",0)</f>
        <v>No</v>
      </c>
    </row>
    <row r="71" spans="1:15" x14ac:dyDescent="0.3">
      <c r="A71" s="2" t="s">
        <v>878</v>
      </c>
      <c r="B71" s="3">
        <v>43795</v>
      </c>
      <c r="C71" s="2" t="s">
        <v>879</v>
      </c>
      <c r="D71" t="s">
        <v>6138</v>
      </c>
      <c r="E71" s="2">
        <v>6</v>
      </c>
      <c r="F71" s="2" t="str">
        <f>VLOOKUP(C71,customers!A:I,2,0)</f>
        <v>Gay Rizzello</v>
      </c>
      <c r="G71" s="2" t="str">
        <f>IF(VLOOKUP(C71,customers!$A:$I,3,0)=0,"",VLOOKUP(C71,customers!$A:$I,3,0))</f>
        <v>grizzello1x@symantec.com</v>
      </c>
      <c r="H71" s="2" t="str">
        <f>VLOOKUP(C71,customers!$A:$I,7,0)</f>
        <v>United Kingdom</v>
      </c>
      <c r="I71" t="str">
        <f>VLOOKUP($D71,products!$A:$G,2,0)</f>
        <v>Rob</v>
      </c>
      <c r="J71" t="str">
        <f>VLOOKUP($D71,products!$A:$G,3,0)</f>
        <v>M</v>
      </c>
      <c r="K71" s="5">
        <f>VLOOKUP($D71,products!$A:$G,4,0)</f>
        <v>1</v>
      </c>
      <c r="L71">
        <f>VLOOKUP($D71,products!$A:$G,5,0)</f>
        <v>9.9499999999999993</v>
      </c>
      <c r="M71">
        <f>E71*(Table1[[#This Row],[Size]]*Table1[[#This Row],[Unit Price]])</f>
        <v>59.699999999999996</v>
      </c>
      <c r="N71" t="str">
        <f t="shared" si="1"/>
        <v>Robusta</v>
      </c>
      <c r="O71" t="str">
        <f>_xlfn.XLOOKUP(Table1[[#This Row],[Customer ID]],customers!A70:A1070,customers!I70:I1070,"No",0)</f>
        <v>Yes</v>
      </c>
    </row>
    <row r="72" spans="1:15" x14ac:dyDescent="0.3">
      <c r="A72" s="2" t="s">
        <v>885</v>
      </c>
      <c r="B72" s="3">
        <v>43646</v>
      </c>
      <c r="C72" s="2" t="s">
        <v>886</v>
      </c>
      <c r="D72" t="s">
        <v>6148</v>
      </c>
      <c r="E72" s="2">
        <v>4</v>
      </c>
      <c r="F72" s="2" t="str">
        <f>VLOOKUP(C72,customers!A:I,2,0)</f>
        <v>Shannon List</v>
      </c>
      <c r="G72" s="2" t="str">
        <f>IF(VLOOKUP(C72,customers!$A:$I,3,0)=0,"",VLOOKUP(C72,customers!$A:$I,3,0))</f>
        <v>slist1y@mapquest.com</v>
      </c>
      <c r="H72" s="2" t="str">
        <f>VLOOKUP(C72,customers!$A:$I,7,0)</f>
        <v>United States</v>
      </c>
      <c r="I72" t="str">
        <f>VLOOKUP($D72,products!$A:$G,2,0)</f>
        <v>Exc</v>
      </c>
      <c r="J72" t="str">
        <f>VLOOKUP($D72,products!$A:$G,3,0)</f>
        <v>L</v>
      </c>
      <c r="K72" s="5">
        <f>VLOOKUP($D72,products!$A:$G,4,0)</f>
        <v>2.5</v>
      </c>
      <c r="L72">
        <f>VLOOKUP($D72,products!$A:$G,5,0)</f>
        <v>34.154999999999994</v>
      </c>
      <c r="M72">
        <f>E72*(Table1[[#This Row],[Size]]*Table1[[#This Row],[Unit Price]])</f>
        <v>341.54999999999995</v>
      </c>
      <c r="N72" t="str">
        <f t="shared" si="1"/>
        <v>Excelsa</v>
      </c>
      <c r="O72" t="str">
        <f>_xlfn.XLOOKUP(Table1[[#This Row],[Customer ID]],customers!A71:A1071,customers!I71:I1071,"No",0)</f>
        <v>No</v>
      </c>
    </row>
    <row r="73" spans="1:15" x14ac:dyDescent="0.3">
      <c r="A73" s="2" t="s">
        <v>891</v>
      </c>
      <c r="B73" s="3">
        <v>44200</v>
      </c>
      <c r="C73" s="2" t="s">
        <v>892</v>
      </c>
      <c r="D73" t="s">
        <v>6145</v>
      </c>
      <c r="E73" s="2">
        <v>2</v>
      </c>
      <c r="F73" s="2" t="str">
        <f>VLOOKUP(C73,customers!A:I,2,0)</f>
        <v>Shirlene Edmondson</v>
      </c>
      <c r="G73" s="2" t="str">
        <f>IF(VLOOKUP(C73,customers!$A:$I,3,0)=0,"",VLOOKUP(C73,customers!$A:$I,3,0))</f>
        <v>sedmondson1z@theguardian.com</v>
      </c>
      <c r="H73" s="2" t="str">
        <f>VLOOKUP(C73,customers!$A:$I,7,0)</f>
        <v>Ireland</v>
      </c>
      <c r="I73" t="str">
        <f>VLOOKUP($D73,products!$A:$G,2,0)</f>
        <v>Lib</v>
      </c>
      <c r="J73" t="str">
        <f>VLOOKUP($D73,products!$A:$G,3,0)</f>
        <v>L</v>
      </c>
      <c r="K73" s="5">
        <f>VLOOKUP($D73,products!$A:$G,4,0)</f>
        <v>0.2</v>
      </c>
      <c r="L73">
        <f>VLOOKUP($D73,products!$A:$G,5,0)</f>
        <v>4.7549999999999999</v>
      </c>
      <c r="M73">
        <f>E73*(Table1[[#This Row],[Size]]*Table1[[#This Row],[Unit Price]])</f>
        <v>1.9020000000000001</v>
      </c>
      <c r="N73" t="str">
        <f t="shared" si="1"/>
        <v>Liberica</v>
      </c>
      <c r="O73" t="str">
        <f>_xlfn.XLOOKUP(Table1[[#This Row],[Customer ID]],customers!A72:A1072,customers!I72:I1072,"No",0)</f>
        <v>No</v>
      </c>
    </row>
    <row r="74" spans="1:15" x14ac:dyDescent="0.3">
      <c r="A74" s="2" t="s">
        <v>897</v>
      </c>
      <c r="B74" s="3">
        <v>44131</v>
      </c>
      <c r="C74" s="2" t="s">
        <v>898</v>
      </c>
      <c r="D74" t="s">
        <v>6175</v>
      </c>
      <c r="E74" s="2">
        <v>3</v>
      </c>
      <c r="F74" s="2" t="str">
        <f>VLOOKUP(C74,customers!A:I,2,0)</f>
        <v>Aurlie McCarl</v>
      </c>
      <c r="G74" s="2" t="str">
        <f>IF(VLOOKUP(C74,customers!$A:$I,3,0)=0,"",VLOOKUP(C74,customers!$A:$I,3,0))</f>
        <v/>
      </c>
      <c r="H74" s="2" t="str">
        <f>VLOOKUP(C74,customers!$A:$I,7,0)</f>
        <v>United States</v>
      </c>
      <c r="I74" t="str">
        <f>VLOOKUP($D74,products!$A:$G,2,0)</f>
        <v>Ara</v>
      </c>
      <c r="J74" t="str">
        <f>VLOOKUP($D74,products!$A:$G,3,0)</f>
        <v>M</v>
      </c>
      <c r="K74" s="5">
        <f>VLOOKUP($D74,products!$A:$G,4,0)</f>
        <v>2.5</v>
      </c>
      <c r="L74">
        <f>VLOOKUP($D74,products!$A:$G,5,0)</f>
        <v>25.874999999999996</v>
      </c>
      <c r="M74">
        <f>E74*(Table1[[#This Row],[Size]]*Table1[[#This Row],[Unit Price]])</f>
        <v>194.06249999999994</v>
      </c>
      <c r="N74" t="str">
        <f t="shared" si="1"/>
        <v>Arabica</v>
      </c>
      <c r="O74" t="str">
        <f>_xlfn.XLOOKUP(Table1[[#This Row],[Customer ID]],customers!A73:A1073,customers!I73:I1073,"No",0)</f>
        <v>No</v>
      </c>
    </row>
    <row r="75" spans="1:15" x14ac:dyDescent="0.3">
      <c r="A75" s="2" t="s">
        <v>902</v>
      </c>
      <c r="B75" s="3">
        <v>44362</v>
      </c>
      <c r="C75" s="2" t="s">
        <v>903</v>
      </c>
      <c r="D75" t="s">
        <v>6159</v>
      </c>
      <c r="E75" s="2">
        <v>5</v>
      </c>
      <c r="F75" s="2" t="str">
        <f>VLOOKUP(C75,customers!A:I,2,0)</f>
        <v>Alikee Carryer</v>
      </c>
      <c r="G75" s="2" t="str">
        <f>IF(VLOOKUP(C75,customers!$A:$I,3,0)=0,"",VLOOKUP(C75,customers!$A:$I,3,0))</f>
        <v/>
      </c>
      <c r="H75" s="2" t="str">
        <f>VLOOKUP(C75,customers!$A:$I,7,0)</f>
        <v>United States</v>
      </c>
      <c r="I75" t="str">
        <f>VLOOKUP($D75,products!$A:$G,2,0)</f>
        <v>Lib</v>
      </c>
      <c r="J75" t="str">
        <f>VLOOKUP($D75,products!$A:$G,3,0)</f>
        <v>M</v>
      </c>
      <c r="K75" s="5">
        <f>VLOOKUP($D75,products!$A:$G,4,0)</f>
        <v>0.2</v>
      </c>
      <c r="L75">
        <f>VLOOKUP($D75,products!$A:$G,5,0)</f>
        <v>4.3650000000000002</v>
      </c>
      <c r="M75">
        <f>E75*(Table1[[#This Row],[Size]]*Table1[[#This Row],[Unit Price]])</f>
        <v>4.3650000000000002</v>
      </c>
      <c r="N75" t="str">
        <f t="shared" si="1"/>
        <v>Liberica</v>
      </c>
      <c r="O75" t="str">
        <f>_xlfn.XLOOKUP(Table1[[#This Row],[Customer ID]],customers!A74:A1074,customers!I74:I1074,"No",0)</f>
        <v>Yes</v>
      </c>
    </row>
    <row r="76" spans="1:15" x14ac:dyDescent="0.3">
      <c r="A76" s="2" t="s">
        <v>907</v>
      </c>
      <c r="B76" s="3">
        <v>44396</v>
      </c>
      <c r="C76" s="2" t="s">
        <v>908</v>
      </c>
      <c r="D76" t="s">
        <v>6176</v>
      </c>
      <c r="E76" s="2">
        <v>2</v>
      </c>
      <c r="F76" s="2" t="str">
        <f>VLOOKUP(C76,customers!A:I,2,0)</f>
        <v>Jennifer Rangall</v>
      </c>
      <c r="G76" s="2" t="str">
        <f>IF(VLOOKUP(C76,customers!$A:$I,3,0)=0,"",VLOOKUP(C76,customers!$A:$I,3,0))</f>
        <v>jrangall22@newsvine.com</v>
      </c>
      <c r="H76" s="2" t="str">
        <f>VLOOKUP(C76,customers!$A:$I,7,0)</f>
        <v>United States</v>
      </c>
      <c r="I76" t="str">
        <f>VLOOKUP($D76,products!$A:$G,2,0)</f>
        <v>Exc</v>
      </c>
      <c r="J76" t="str">
        <f>VLOOKUP($D76,products!$A:$G,3,0)</f>
        <v>L</v>
      </c>
      <c r="K76" s="5">
        <f>VLOOKUP($D76,products!$A:$G,4,0)</f>
        <v>0.5</v>
      </c>
      <c r="L76">
        <f>VLOOKUP($D76,products!$A:$G,5,0)</f>
        <v>8.91</v>
      </c>
      <c r="M76">
        <f>E76*(Table1[[#This Row],[Size]]*Table1[[#This Row],[Unit Price]])</f>
        <v>8.91</v>
      </c>
      <c r="N76" t="str">
        <f t="shared" si="1"/>
        <v>Excelsa</v>
      </c>
      <c r="O76" t="str">
        <f>_xlfn.XLOOKUP(Table1[[#This Row],[Customer ID]],customers!A75:A1075,customers!I75:I1075,"No",0)</f>
        <v>Yes</v>
      </c>
    </row>
    <row r="77" spans="1:15" x14ac:dyDescent="0.3">
      <c r="A77" s="2" t="s">
        <v>913</v>
      </c>
      <c r="B77" s="3">
        <v>44400</v>
      </c>
      <c r="C77" s="2" t="s">
        <v>914</v>
      </c>
      <c r="D77" t="s">
        <v>6177</v>
      </c>
      <c r="E77" s="2">
        <v>6</v>
      </c>
      <c r="F77" s="2" t="str">
        <f>VLOOKUP(C77,customers!A:I,2,0)</f>
        <v>Kipper Boorn</v>
      </c>
      <c r="G77" s="2" t="str">
        <f>IF(VLOOKUP(C77,customers!$A:$I,3,0)=0,"",VLOOKUP(C77,customers!$A:$I,3,0))</f>
        <v>kboorn23@ezinearticles.com</v>
      </c>
      <c r="H77" s="2" t="str">
        <f>VLOOKUP(C77,customers!$A:$I,7,0)</f>
        <v>Ireland</v>
      </c>
      <c r="I77" t="str">
        <f>VLOOKUP($D77,products!$A:$G,2,0)</f>
        <v>Rob</v>
      </c>
      <c r="J77" t="str">
        <f>VLOOKUP($D77,products!$A:$G,3,0)</f>
        <v>D</v>
      </c>
      <c r="K77" s="5">
        <f>VLOOKUP($D77,products!$A:$G,4,0)</f>
        <v>1</v>
      </c>
      <c r="L77">
        <f>VLOOKUP($D77,products!$A:$G,5,0)</f>
        <v>8.9499999999999993</v>
      </c>
      <c r="M77">
        <f>E77*(Table1[[#This Row],[Size]]*Table1[[#This Row],[Unit Price]])</f>
        <v>53.699999999999996</v>
      </c>
      <c r="N77" t="str">
        <f t="shared" si="1"/>
        <v>Robusta</v>
      </c>
      <c r="O77" t="str">
        <f>_xlfn.XLOOKUP(Table1[[#This Row],[Customer ID]],customers!A76:A1076,customers!I76:I1076,"No",0)</f>
        <v>Yes</v>
      </c>
    </row>
    <row r="78" spans="1:15" x14ac:dyDescent="0.3">
      <c r="A78" s="2" t="s">
        <v>919</v>
      </c>
      <c r="B78" s="3">
        <v>43855</v>
      </c>
      <c r="C78" s="2" t="s">
        <v>920</v>
      </c>
      <c r="D78" t="s">
        <v>6178</v>
      </c>
      <c r="E78" s="2">
        <v>1</v>
      </c>
      <c r="F78" s="2" t="str">
        <f>VLOOKUP(C78,customers!A:I,2,0)</f>
        <v>Melania Beadle</v>
      </c>
      <c r="G78" s="2" t="str">
        <f>IF(VLOOKUP(C78,customers!$A:$I,3,0)=0,"",VLOOKUP(C78,customers!$A:$I,3,0))</f>
        <v/>
      </c>
      <c r="H78" s="2" t="str">
        <f>VLOOKUP(C78,customers!$A:$I,7,0)</f>
        <v>Ireland</v>
      </c>
      <c r="I78" t="str">
        <f>VLOOKUP($D78,products!$A:$G,2,0)</f>
        <v>Rob</v>
      </c>
      <c r="J78" t="str">
        <f>VLOOKUP($D78,products!$A:$G,3,0)</f>
        <v>L</v>
      </c>
      <c r="K78" s="5">
        <f>VLOOKUP($D78,products!$A:$G,4,0)</f>
        <v>0.2</v>
      </c>
      <c r="L78">
        <f>VLOOKUP($D78,products!$A:$G,5,0)</f>
        <v>3.5849999999999995</v>
      </c>
      <c r="M78">
        <f>E78*(Table1[[#This Row],[Size]]*Table1[[#This Row],[Unit Price]])</f>
        <v>0.71699999999999997</v>
      </c>
      <c r="N78" t="str">
        <f t="shared" si="1"/>
        <v>Robusta</v>
      </c>
      <c r="O78" t="str">
        <f>_xlfn.XLOOKUP(Table1[[#This Row],[Customer ID]],customers!A77:A1077,customers!I77:I1077,"No",0)</f>
        <v>Yes</v>
      </c>
    </row>
    <row r="79" spans="1:15" x14ac:dyDescent="0.3">
      <c r="A79" s="2" t="s">
        <v>924</v>
      </c>
      <c r="B79" s="3">
        <v>43594</v>
      </c>
      <c r="C79" s="2" t="s">
        <v>925</v>
      </c>
      <c r="D79" t="s">
        <v>6153</v>
      </c>
      <c r="E79" s="2">
        <v>2</v>
      </c>
      <c r="F79" s="2" t="str">
        <f>VLOOKUP(C79,customers!A:I,2,0)</f>
        <v>Colene Elgey</v>
      </c>
      <c r="G79" s="2" t="str">
        <f>IF(VLOOKUP(C79,customers!$A:$I,3,0)=0,"",VLOOKUP(C79,customers!$A:$I,3,0))</f>
        <v>celgey25@webs.com</v>
      </c>
      <c r="H79" s="2" t="str">
        <f>VLOOKUP(C79,customers!$A:$I,7,0)</f>
        <v>United States</v>
      </c>
      <c r="I79" t="str">
        <f>VLOOKUP($D79,products!$A:$G,2,0)</f>
        <v>Exc</v>
      </c>
      <c r="J79" t="str">
        <f>VLOOKUP($D79,products!$A:$G,3,0)</f>
        <v>D</v>
      </c>
      <c r="K79" s="5">
        <f>VLOOKUP($D79,products!$A:$G,4,0)</f>
        <v>0.2</v>
      </c>
      <c r="L79">
        <f>VLOOKUP($D79,products!$A:$G,5,0)</f>
        <v>3.645</v>
      </c>
      <c r="M79">
        <f>E79*(Table1[[#This Row],[Size]]*Table1[[#This Row],[Unit Price]])</f>
        <v>1.4580000000000002</v>
      </c>
      <c r="N79" t="str">
        <f t="shared" si="1"/>
        <v>Excelsa</v>
      </c>
      <c r="O79" t="str">
        <f>_xlfn.XLOOKUP(Table1[[#This Row],[Customer ID]],customers!A78:A1078,customers!I78:I1078,"No",0)</f>
        <v>No</v>
      </c>
    </row>
    <row r="80" spans="1:15" x14ac:dyDescent="0.3">
      <c r="A80" s="2" t="s">
        <v>930</v>
      </c>
      <c r="B80" s="3">
        <v>43920</v>
      </c>
      <c r="C80" s="2" t="s">
        <v>931</v>
      </c>
      <c r="D80" t="s">
        <v>6157</v>
      </c>
      <c r="E80" s="2">
        <v>6</v>
      </c>
      <c r="F80" s="2" t="str">
        <f>VLOOKUP(C80,customers!A:I,2,0)</f>
        <v>Lothaire Mizzi</v>
      </c>
      <c r="G80" s="2" t="str">
        <f>IF(VLOOKUP(C80,customers!$A:$I,3,0)=0,"",VLOOKUP(C80,customers!$A:$I,3,0))</f>
        <v>lmizzi26@rakuten.co.jp</v>
      </c>
      <c r="H80" s="2" t="str">
        <f>VLOOKUP(C80,customers!$A:$I,7,0)</f>
        <v>United States</v>
      </c>
      <c r="I80" t="str">
        <f>VLOOKUP($D80,products!$A:$G,2,0)</f>
        <v>Ara</v>
      </c>
      <c r="J80" t="str">
        <f>VLOOKUP($D80,products!$A:$G,3,0)</f>
        <v>M</v>
      </c>
      <c r="K80" s="5">
        <f>VLOOKUP($D80,products!$A:$G,4,0)</f>
        <v>0.5</v>
      </c>
      <c r="L80">
        <f>VLOOKUP($D80,products!$A:$G,5,0)</f>
        <v>6.75</v>
      </c>
      <c r="M80">
        <f>E80*(Table1[[#This Row],[Size]]*Table1[[#This Row],[Unit Price]])</f>
        <v>20.25</v>
      </c>
      <c r="N80" t="str">
        <f t="shared" si="1"/>
        <v>Arabica</v>
      </c>
      <c r="O80" t="str">
        <f>_xlfn.XLOOKUP(Table1[[#This Row],[Customer ID]],customers!A79:A1079,customers!I79:I1079,"No",0)</f>
        <v>Yes</v>
      </c>
    </row>
    <row r="81" spans="1:15" x14ac:dyDescent="0.3">
      <c r="A81" s="2" t="s">
        <v>936</v>
      </c>
      <c r="B81" s="3">
        <v>44633</v>
      </c>
      <c r="C81" s="2" t="s">
        <v>937</v>
      </c>
      <c r="D81" t="s">
        <v>6179</v>
      </c>
      <c r="E81" s="2">
        <v>4</v>
      </c>
      <c r="F81" s="2" t="str">
        <f>VLOOKUP(C81,customers!A:I,2,0)</f>
        <v>Cletis Giacomazzo</v>
      </c>
      <c r="G81" s="2" t="str">
        <f>IF(VLOOKUP(C81,customers!$A:$I,3,0)=0,"",VLOOKUP(C81,customers!$A:$I,3,0))</f>
        <v>cgiacomazzo27@jigsy.com</v>
      </c>
      <c r="H81" s="2" t="str">
        <f>VLOOKUP(C81,customers!$A:$I,7,0)</f>
        <v>United States</v>
      </c>
      <c r="I81" t="str">
        <f>VLOOKUP($D81,products!$A:$G,2,0)</f>
        <v>Rob</v>
      </c>
      <c r="J81" t="str">
        <f>VLOOKUP($D81,products!$A:$G,3,0)</f>
        <v>L</v>
      </c>
      <c r="K81" s="5">
        <f>VLOOKUP($D81,products!$A:$G,4,0)</f>
        <v>1</v>
      </c>
      <c r="L81">
        <f>VLOOKUP($D81,products!$A:$G,5,0)</f>
        <v>11.95</v>
      </c>
      <c r="M81">
        <f>E81*(Table1[[#This Row],[Size]]*Table1[[#This Row],[Unit Price]])</f>
        <v>47.8</v>
      </c>
      <c r="N81" t="str">
        <f t="shared" si="1"/>
        <v>Robusta</v>
      </c>
      <c r="O81" t="str">
        <f>_xlfn.XLOOKUP(Table1[[#This Row],[Customer ID]],customers!A80:A1080,customers!I80:I1080,"No",0)</f>
        <v>No</v>
      </c>
    </row>
    <row r="82" spans="1:15" x14ac:dyDescent="0.3">
      <c r="A82" s="2" t="s">
        <v>942</v>
      </c>
      <c r="B82" s="3">
        <v>43572</v>
      </c>
      <c r="C82" s="2" t="s">
        <v>943</v>
      </c>
      <c r="D82" t="s">
        <v>6180</v>
      </c>
      <c r="E82" s="2">
        <v>5</v>
      </c>
      <c r="F82" s="2" t="str">
        <f>VLOOKUP(C82,customers!A:I,2,0)</f>
        <v>Ami Arnow</v>
      </c>
      <c r="G82" s="2" t="str">
        <f>IF(VLOOKUP(C82,customers!$A:$I,3,0)=0,"",VLOOKUP(C82,customers!$A:$I,3,0))</f>
        <v>aarnow28@arizona.edu</v>
      </c>
      <c r="H82" s="2" t="str">
        <f>VLOOKUP(C82,customers!$A:$I,7,0)</f>
        <v>United States</v>
      </c>
      <c r="I82" t="str">
        <f>VLOOKUP($D82,products!$A:$G,2,0)</f>
        <v>Ara</v>
      </c>
      <c r="J82" t="str">
        <f>VLOOKUP($D82,products!$A:$G,3,0)</f>
        <v>L</v>
      </c>
      <c r="K82" s="5">
        <f>VLOOKUP($D82,products!$A:$G,4,0)</f>
        <v>0.5</v>
      </c>
      <c r="L82">
        <f>VLOOKUP($D82,products!$A:$G,5,0)</f>
        <v>7.77</v>
      </c>
      <c r="M82">
        <f>E82*(Table1[[#This Row],[Size]]*Table1[[#This Row],[Unit Price]])</f>
        <v>19.424999999999997</v>
      </c>
      <c r="N82" t="str">
        <f t="shared" si="1"/>
        <v>Arabica</v>
      </c>
      <c r="O82" t="str">
        <f>_xlfn.XLOOKUP(Table1[[#This Row],[Customer ID]],customers!A81:A1081,customers!I81:I1081,"No",0)</f>
        <v>Yes</v>
      </c>
    </row>
    <row r="83" spans="1:15" x14ac:dyDescent="0.3">
      <c r="A83" s="2" t="s">
        <v>948</v>
      </c>
      <c r="B83" s="3">
        <v>43763</v>
      </c>
      <c r="C83" s="2" t="s">
        <v>949</v>
      </c>
      <c r="D83" t="s">
        <v>6164</v>
      </c>
      <c r="E83" s="2">
        <v>3</v>
      </c>
      <c r="F83" s="2" t="str">
        <f>VLOOKUP(C83,customers!A:I,2,0)</f>
        <v>Sheppard Yann</v>
      </c>
      <c r="G83" s="2" t="str">
        <f>IF(VLOOKUP(C83,customers!$A:$I,3,0)=0,"",VLOOKUP(C83,customers!$A:$I,3,0))</f>
        <v>syann29@senate.gov</v>
      </c>
      <c r="H83" s="2" t="str">
        <f>VLOOKUP(C83,customers!$A:$I,7,0)</f>
        <v>United States</v>
      </c>
      <c r="I83" t="str">
        <f>VLOOKUP($D83,products!$A:$G,2,0)</f>
        <v>Lib</v>
      </c>
      <c r="J83" t="str">
        <f>VLOOKUP($D83,products!$A:$G,3,0)</f>
        <v>L</v>
      </c>
      <c r="K83" s="5">
        <f>VLOOKUP($D83,products!$A:$G,4,0)</f>
        <v>2.5</v>
      </c>
      <c r="L83">
        <f>VLOOKUP($D83,products!$A:$G,5,0)</f>
        <v>36.454999999999998</v>
      </c>
      <c r="M83">
        <f>E83*(Table1[[#This Row],[Size]]*Table1[[#This Row],[Unit Price]])</f>
        <v>273.41249999999997</v>
      </c>
      <c r="N83" t="str">
        <f t="shared" si="1"/>
        <v>Liberica</v>
      </c>
      <c r="O83" t="str">
        <f>_xlfn.XLOOKUP(Table1[[#This Row],[Customer ID]],customers!A82:A1082,customers!I82:I1082,"No",0)</f>
        <v>Yes</v>
      </c>
    </row>
    <row r="84" spans="1:15" x14ac:dyDescent="0.3">
      <c r="A84" s="2" t="s">
        <v>954</v>
      </c>
      <c r="B84" s="3">
        <v>43721</v>
      </c>
      <c r="C84" s="2" t="s">
        <v>955</v>
      </c>
      <c r="D84" t="s">
        <v>6181</v>
      </c>
      <c r="E84" s="2">
        <v>3</v>
      </c>
      <c r="F84" s="2" t="str">
        <f>VLOOKUP(C84,customers!A:I,2,0)</f>
        <v>Bunny Naulls</v>
      </c>
      <c r="G84" s="2" t="str">
        <f>IF(VLOOKUP(C84,customers!$A:$I,3,0)=0,"",VLOOKUP(C84,customers!$A:$I,3,0))</f>
        <v>bnaulls2a@tiny.cc</v>
      </c>
      <c r="H84" s="2" t="str">
        <f>VLOOKUP(C84,customers!$A:$I,7,0)</f>
        <v>Ireland</v>
      </c>
      <c r="I84" t="str">
        <f>VLOOKUP($D84,products!$A:$G,2,0)</f>
        <v>Lib</v>
      </c>
      <c r="J84" t="str">
        <f>VLOOKUP($D84,products!$A:$G,3,0)</f>
        <v>M</v>
      </c>
      <c r="K84" s="5">
        <f>VLOOKUP($D84,products!$A:$G,4,0)</f>
        <v>2.5</v>
      </c>
      <c r="L84">
        <f>VLOOKUP($D84,products!$A:$G,5,0)</f>
        <v>33.464999999999996</v>
      </c>
      <c r="M84">
        <f>E84*(Table1[[#This Row],[Size]]*Table1[[#This Row],[Unit Price]])</f>
        <v>250.98749999999998</v>
      </c>
      <c r="N84" t="str">
        <f t="shared" si="1"/>
        <v>Liberica</v>
      </c>
      <c r="O84" t="str">
        <f>_xlfn.XLOOKUP(Table1[[#This Row],[Customer ID]],customers!A83:A1083,customers!I83:I1083,"No",0)</f>
        <v>Yes</v>
      </c>
    </row>
    <row r="85" spans="1:15" x14ac:dyDescent="0.3">
      <c r="A85" s="2" t="s">
        <v>960</v>
      </c>
      <c r="B85" s="3">
        <v>43933</v>
      </c>
      <c r="C85" s="2" t="s">
        <v>961</v>
      </c>
      <c r="D85" t="s">
        <v>6149</v>
      </c>
      <c r="E85" s="2">
        <v>4</v>
      </c>
      <c r="F85" s="2" t="str">
        <f>VLOOKUP(C85,customers!A:I,2,0)</f>
        <v>Hally Lorait</v>
      </c>
      <c r="G85" s="2" t="str">
        <f>IF(VLOOKUP(C85,customers!$A:$I,3,0)=0,"",VLOOKUP(C85,customers!$A:$I,3,0))</f>
        <v/>
      </c>
      <c r="H85" s="2" t="str">
        <f>VLOOKUP(C85,customers!$A:$I,7,0)</f>
        <v>United States</v>
      </c>
      <c r="I85" t="str">
        <f>VLOOKUP($D85,products!$A:$G,2,0)</f>
        <v>Rob</v>
      </c>
      <c r="J85" t="str">
        <f>VLOOKUP($D85,products!$A:$G,3,0)</f>
        <v>D</v>
      </c>
      <c r="K85" s="5">
        <f>VLOOKUP($D85,products!$A:$G,4,0)</f>
        <v>2.5</v>
      </c>
      <c r="L85">
        <f>VLOOKUP($D85,products!$A:$G,5,0)</f>
        <v>20.584999999999997</v>
      </c>
      <c r="M85">
        <f>E85*(Table1[[#This Row],[Size]]*Table1[[#This Row],[Unit Price]])</f>
        <v>205.84999999999997</v>
      </c>
      <c r="N85" t="str">
        <f t="shared" si="1"/>
        <v>Robusta</v>
      </c>
      <c r="O85" t="str">
        <f>_xlfn.XLOOKUP(Table1[[#This Row],[Customer ID]],customers!A84:A1084,customers!I84:I1084,"No",0)</f>
        <v>Yes</v>
      </c>
    </row>
    <row r="86" spans="1:15" x14ac:dyDescent="0.3">
      <c r="A86" s="2" t="s">
        <v>965</v>
      </c>
      <c r="B86" s="3">
        <v>43783</v>
      </c>
      <c r="C86" s="2" t="s">
        <v>966</v>
      </c>
      <c r="D86" t="s">
        <v>6161</v>
      </c>
      <c r="E86" s="2">
        <v>1</v>
      </c>
      <c r="F86" s="2" t="str">
        <f>VLOOKUP(C86,customers!A:I,2,0)</f>
        <v>Zaccaria Sherewood</v>
      </c>
      <c r="G86" s="2" t="str">
        <f>IF(VLOOKUP(C86,customers!$A:$I,3,0)=0,"",VLOOKUP(C86,customers!$A:$I,3,0))</f>
        <v>zsherewood2c@apache.org</v>
      </c>
      <c r="H86" s="2" t="str">
        <f>VLOOKUP(C86,customers!$A:$I,7,0)</f>
        <v>United States</v>
      </c>
      <c r="I86" t="str">
        <f>VLOOKUP($D86,products!$A:$G,2,0)</f>
        <v>Lib</v>
      </c>
      <c r="J86" t="str">
        <f>VLOOKUP($D86,products!$A:$G,3,0)</f>
        <v>L</v>
      </c>
      <c r="K86" s="5">
        <f>VLOOKUP($D86,products!$A:$G,4,0)</f>
        <v>0.5</v>
      </c>
      <c r="L86">
        <f>VLOOKUP($D86,products!$A:$G,5,0)</f>
        <v>9.51</v>
      </c>
      <c r="M86">
        <f>E86*(Table1[[#This Row],[Size]]*Table1[[#This Row],[Unit Price]])</f>
        <v>4.7549999999999999</v>
      </c>
      <c r="N86" t="str">
        <f t="shared" si="1"/>
        <v>Liberica</v>
      </c>
      <c r="O86" t="str">
        <f>_xlfn.XLOOKUP(Table1[[#This Row],[Customer ID]],customers!A85:A1085,customers!I85:I1085,"No",0)</f>
        <v>No</v>
      </c>
    </row>
    <row r="87" spans="1:15" x14ac:dyDescent="0.3">
      <c r="A87" s="2" t="s">
        <v>971</v>
      </c>
      <c r="B87" s="3">
        <v>43664</v>
      </c>
      <c r="C87" s="2" t="s">
        <v>972</v>
      </c>
      <c r="D87" t="s">
        <v>6182</v>
      </c>
      <c r="E87" s="2">
        <v>3</v>
      </c>
      <c r="F87" s="2" t="str">
        <f>VLOOKUP(C87,customers!A:I,2,0)</f>
        <v>Jeffrey Dufaire</v>
      </c>
      <c r="G87" s="2" t="str">
        <f>IF(VLOOKUP(C87,customers!$A:$I,3,0)=0,"",VLOOKUP(C87,customers!$A:$I,3,0))</f>
        <v>jdufaire2d@fc2.com</v>
      </c>
      <c r="H87" s="2" t="str">
        <f>VLOOKUP(C87,customers!$A:$I,7,0)</f>
        <v>United States</v>
      </c>
      <c r="I87" t="str">
        <f>VLOOKUP($D87,products!$A:$G,2,0)</f>
        <v>Ara</v>
      </c>
      <c r="J87" t="str">
        <f>VLOOKUP($D87,products!$A:$G,3,0)</f>
        <v>L</v>
      </c>
      <c r="K87" s="5">
        <f>VLOOKUP($D87,products!$A:$G,4,0)</f>
        <v>2.5</v>
      </c>
      <c r="L87">
        <f>VLOOKUP($D87,products!$A:$G,5,0)</f>
        <v>29.784999999999997</v>
      </c>
      <c r="M87">
        <f>E87*(Table1[[#This Row],[Size]]*Table1[[#This Row],[Unit Price]])</f>
        <v>223.38749999999999</v>
      </c>
      <c r="N87" t="str">
        <f t="shared" si="1"/>
        <v>Arabica</v>
      </c>
      <c r="O87" t="str">
        <f>_xlfn.XLOOKUP(Table1[[#This Row],[Customer ID]],customers!A86:A1086,customers!I86:I1086,"No",0)</f>
        <v>No</v>
      </c>
    </row>
    <row r="88" spans="1:15" x14ac:dyDescent="0.3">
      <c r="A88" s="2" t="s">
        <v>971</v>
      </c>
      <c r="B88" s="3">
        <v>43664</v>
      </c>
      <c r="C88" s="2" t="s">
        <v>972</v>
      </c>
      <c r="D88" t="s">
        <v>6154</v>
      </c>
      <c r="E88" s="2">
        <v>4</v>
      </c>
      <c r="F88" s="2" t="str">
        <f>VLOOKUP(C88,customers!A:I,2,0)</f>
        <v>Jeffrey Dufaire</v>
      </c>
      <c r="G88" s="2" t="str">
        <f>IF(VLOOKUP(C88,customers!$A:$I,3,0)=0,"",VLOOKUP(C88,customers!$A:$I,3,0))</f>
        <v>jdufaire2d@fc2.com</v>
      </c>
      <c r="H88" s="2" t="str">
        <f>VLOOKUP(C88,customers!$A:$I,7,0)</f>
        <v>United States</v>
      </c>
      <c r="I88" t="str">
        <f>VLOOKUP($D88,products!$A:$G,2,0)</f>
        <v>Ara</v>
      </c>
      <c r="J88" t="str">
        <f>VLOOKUP($D88,products!$A:$G,3,0)</f>
        <v>D</v>
      </c>
      <c r="K88" s="5">
        <f>VLOOKUP($D88,products!$A:$G,4,0)</f>
        <v>0.2</v>
      </c>
      <c r="L88">
        <f>VLOOKUP($D88,products!$A:$G,5,0)</f>
        <v>2.9849999999999999</v>
      </c>
      <c r="M88">
        <f>E88*(Table1[[#This Row],[Size]]*Table1[[#This Row],[Unit Price]])</f>
        <v>2.3879999999999999</v>
      </c>
      <c r="N88" t="str">
        <f t="shared" si="1"/>
        <v>Arabica</v>
      </c>
      <c r="O88" t="str">
        <f>_xlfn.XLOOKUP(Table1[[#This Row],[Customer ID]],customers!A87:A1087,customers!I87:I1087,"No",0)</f>
        <v>No</v>
      </c>
    </row>
    <row r="89" spans="1:15" x14ac:dyDescent="0.3">
      <c r="A89" s="2" t="s">
        <v>980</v>
      </c>
      <c r="B89" s="3">
        <v>44289</v>
      </c>
      <c r="C89" s="2" t="s">
        <v>981</v>
      </c>
      <c r="D89" t="s">
        <v>6155</v>
      </c>
      <c r="E89" s="2">
        <v>3</v>
      </c>
      <c r="F89" s="2" t="str">
        <f>VLOOKUP(C89,customers!A:I,2,0)</f>
        <v>Beitris Keaveney</v>
      </c>
      <c r="G89" s="2" t="str">
        <f>IF(VLOOKUP(C89,customers!$A:$I,3,0)=0,"",VLOOKUP(C89,customers!$A:$I,3,0))</f>
        <v>bkeaveney2f@netlog.com</v>
      </c>
      <c r="H89" s="2" t="str">
        <f>VLOOKUP(C89,customers!$A:$I,7,0)</f>
        <v>United States</v>
      </c>
      <c r="I89" t="str">
        <f>VLOOKUP($D89,products!$A:$G,2,0)</f>
        <v>Ara</v>
      </c>
      <c r="J89" t="str">
        <f>VLOOKUP($D89,products!$A:$G,3,0)</f>
        <v>M</v>
      </c>
      <c r="K89" s="5">
        <f>VLOOKUP($D89,products!$A:$G,4,0)</f>
        <v>1</v>
      </c>
      <c r="L89">
        <f>VLOOKUP($D89,products!$A:$G,5,0)</f>
        <v>11.25</v>
      </c>
      <c r="M89">
        <f>E89*(Table1[[#This Row],[Size]]*Table1[[#This Row],[Unit Price]])</f>
        <v>33.75</v>
      </c>
      <c r="N89" t="str">
        <f t="shared" si="1"/>
        <v>Arabica</v>
      </c>
      <c r="O89" t="str">
        <f>_xlfn.XLOOKUP(Table1[[#This Row],[Customer ID]],customers!A88:A1088,customers!I88:I1088,"No",0)</f>
        <v>No</v>
      </c>
    </row>
    <row r="90" spans="1:15" x14ac:dyDescent="0.3">
      <c r="A90" s="2" t="s">
        <v>985</v>
      </c>
      <c r="B90" s="3">
        <v>44284</v>
      </c>
      <c r="C90" s="2" t="s">
        <v>986</v>
      </c>
      <c r="D90" t="s">
        <v>6179</v>
      </c>
      <c r="E90" s="2">
        <v>3</v>
      </c>
      <c r="F90" s="2" t="str">
        <f>VLOOKUP(C90,customers!A:I,2,0)</f>
        <v>Elna Grise</v>
      </c>
      <c r="G90" s="2" t="str">
        <f>IF(VLOOKUP(C90,customers!$A:$I,3,0)=0,"",VLOOKUP(C90,customers!$A:$I,3,0))</f>
        <v>egrise2g@cargocollective.com</v>
      </c>
      <c r="H90" s="2" t="str">
        <f>VLOOKUP(C90,customers!$A:$I,7,0)</f>
        <v>United States</v>
      </c>
      <c r="I90" t="str">
        <f>VLOOKUP($D90,products!$A:$G,2,0)</f>
        <v>Rob</v>
      </c>
      <c r="J90" t="str">
        <f>VLOOKUP($D90,products!$A:$G,3,0)</f>
        <v>L</v>
      </c>
      <c r="K90" s="5">
        <f>VLOOKUP($D90,products!$A:$G,4,0)</f>
        <v>1</v>
      </c>
      <c r="L90">
        <f>VLOOKUP($D90,products!$A:$G,5,0)</f>
        <v>11.95</v>
      </c>
      <c r="M90">
        <f>E90*(Table1[[#This Row],[Size]]*Table1[[#This Row],[Unit Price]])</f>
        <v>35.849999999999994</v>
      </c>
      <c r="N90" t="str">
        <f t="shared" si="1"/>
        <v>Robusta</v>
      </c>
      <c r="O90" t="str">
        <f>_xlfn.XLOOKUP(Table1[[#This Row],[Customer ID]],customers!A89:A1089,customers!I89:I1089,"No",0)</f>
        <v>No</v>
      </c>
    </row>
    <row r="91" spans="1:15" x14ac:dyDescent="0.3">
      <c r="A91" s="2" t="s">
        <v>990</v>
      </c>
      <c r="B91" s="3">
        <v>44545</v>
      </c>
      <c r="C91" s="2" t="s">
        <v>991</v>
      </c>
      <c r="D91" t="s">
        <v>6140</v>
      </c>
      <c r="E91" s="2">
        <v>6</v>
      </c>
      <c r="F91" s="2" t="str">
        <f>VLOOKUP(C91,customers!A:I,2,0)</f>
        <v>Torie Gottelier</v>
      </c>
      <c r="G91" s="2" t="str">
        <f>IF(VLOOKUP(C91,customers!$A:$I,3,0)=0,"",VLOOKUP(C91,customers!$A:$I,3,0))</f>
        <v>tgottelier2h@vistaprint.com</v>
      </c>
      <c r="H91" s="2" t="str">
        <f>VLOOKUP(C91,customers!$A:$I,7,0)</f>
        <v>United States</v>
      </c>
      <c r="I91" t="str">
        <f>VLOOKUP($D91,products!$A:$G,2,0)</f>
        <v>Ara</v>
      </c>
      <c r="J91" t="str">
        <f>VLOOKUP($D91,products!$A:$G,3,0)</f>
        <v>L</v>
      </c>
      <c r="K91" s="5">
        <f>VLOOKUP($D91,products!$A:$G,4,0)</f>
        <v>1</v>
      </c>
      <c r="L91">
        <f>VLOOKUP($D91,products!$A:$G,5,0)</f>
        <v>12.95</v>
      </c>
      <c r="M91">
        <f>E91*(Table1[[#This Row],[Size]]*Table1[[#This Row],[Unit Price]])</f>
        <v>77.699999999999989</v>
      </c>
      <c r="N91" t="str">
        <f t="shared" si="1"/>
        <v>Arabica</v>
      </c>
      <c r="O91" t="str">
        <f>_xlfn.XLOOKUP(Table1[[#This Row],[Customer ID]],customers!A90:A1090,customers!I90:I1090,"No",0)</f>
        <v>No</v>
      </c>
    </row>
    <row r="92" spans="1:15" x14ac:dyDescent="0.3">
      <c r="A92" s="2" t="s">
        <v>996</v>
      </c>
      <c r="B92" s="3">
        <v>43971</v>
      </c>
      <c r="C92" s="2" t="s">
        <v>997</v>
      </c>
      <c r="D92" t="s">
        <v>6140</v>
      </c>
      <c r="E92" s="2">
        <v>4</v>
      </c>
      <c r="F92" s="2" t="str">
        <f>VLOOKUP(C92,customers!A:I,2,0)</f>
        <v>Loydie Langlais</v>
      </c>
      <c r="G92" s="2" t="str">
        <f>IF(VLOOKUP(C92,customers!$A:$I,3,0)=0,"",VLOOKUP(C92,customers!$A:$I,3,0))</f>
        <v/>
      </c>
      <c r="H92" s="2" t="str">
        <f>VLOOKUP(C92,customers!$A:$I,7,0)</f>
        <v>Ireland</v>
      </c>
      <c r="I92" t="str">
        <f>VLOOKUP($D92,products!$A:$G,2,0)</f>
        <v>Ara</v>
      </c>
      <c r="J92" t="str">
        <f>VLOOKUP($D92,products!$A:$G,3,0)</f>
        <v>L</v>
      </c>
      <c r="K92" s="5">
        <f>VLOOKUP($D92,products!$A:$G,4,0)</f>
        <v>1</v>
      </c>
      <c r="L92">
        <f>VLOOKUP($D92,products!$A:$G,5,0)</f>
        <v>12.95</v>
      </c>
      <c r="M92">
        <f>E92*(Table1[[#This Row],[Size]]*Table1[[#This Row],[Unit Price]])</f>
        <v>51.8</v>
      </c>
      <c r="N92" t="str">
        <f t="shared" si="1"/>
        <v>Arabica</v>
      </c>
      <c r="O92" t="str">
        <f>_xlfn.XLOOKUP(Table1[[#This Row],[Customer ID]],customers!A91:A1091,customers!I91:I1091,"No",0)</f>
        <v>Yes</v>
      </c>
    </row>
    <row r="93" spans="1:15" x14ac:dyDescent="0.3">
      <c r="A93" s="2" t="s">
        <v>1001</v>
      </c>
      <c r="B93" s="3">
        <v>44137</v>
      </c>
      <c r="C93" s="2" t="s">
        <v>1002</v>
      </c>
      <c r="D93" t="s">
        <v>6175</v>
      </c>
      <c r="E93" s="2">
        <v>4</v>
      </c>
      <c r="F93" s="2" t="str">
        <f>VLOOKUP(C93,customers!A:I,2,0)</f>
        <v>Adham Greenhead</v>
      </c>
      <c r="G93" s="2" t="str">
        <f>IF(VLOOKUP(C93,customers!$A:$I,3,0)=0,"",VLOOKUP(C93,customers!$A:$I,3,0))</f>
        <v>agreenhead2j@dailymail.co.uk</v>
      </c>
      <c r="H93" s="2" t="str">
        <f>VLOOKUP(C93,customers!$A:$I,7,0)</f>
        <v>United States</v>
      </c>
      <c r="I93" t="str">
        <f>VLOOKUP($D93,products!$A:$G,2,0)</f>
        <v>Ara</v>
      </c>
      <c r="J93" t="str">
        <f>VLOOKUP($D93,products!$A:$G,3,0)</f>
        <v>M</v>
      </c>
      <c r="K93" s="5">
        <f>VLOOKUP($D93,products!$A:$G,4,0)</f>
        <v>2.5</v>
      </c>
      <c r="L93">
        <f>VLOOKUP($D93,products!$A:$G,5,0)</f>
        <v>25.874999999999996</v>
      </c>
      <c r="M93">
        <f>E93*(Table1[[#This Row],[Size]]*Table1[[#This Row],[Unit Price]])</f>
        <v>258.74999999999994</v>
      </c>
      <c r="N93" t="str">
        <f t="shared" si="1"/>
        <v>Arabica</v>
      </c>
      <c r="O93" t="str">
        <f>_xlfn.XLOOKUP(Table1[[#This Row],[Customer ID]],customers!A92:A1092,customers!I92:I1092,"No",0)</f>
        <v>No</v>
      </c>
    </row>
    <row r="94" spans="1:15" x14ac:dyDescent="0.3">
      <c r="A94" s="2" t="s">
        <v>1007</v>
      </c>
      <c r="B94" s="3">
        <v>44037</v>
      </c>
      <c r="C94" s="2" t="s">
        <v>1008</v>
      </c>
      <c r="D94" t="s">
        <v>6171</v>
      </c>
      <c r="E94" s="2">
        <v>3</v>
      </c>
      <c r="F94" s="2" t="str">
        <f>VLOOKUP(C94,customers!A:I,2,0)</f>
        <v>Hamish MacSherry</v>
      </c>
      <c r="G94" s="2" t="str">
        <f>IF(VLOOKUP(C94,customers!$A:$I,3,0)=0,"",VLOOKUP(C94,customers!$A:$I,3,0))</f>
        <v/>
      </c>
      <c r="H94" s="2" t="str">
        <f>VLOOKUP(C94,customers!$A:$I,7,0)</f>
        <v>United States</v>
      </c>
      <c r="I94" t="str">
        <f>VLOOKUP($D94,products!$A:$G,2,0)</f>
        <v>Exc</v>
      </c>
      <c r="J94" t="str">
        <f>VLOOKUP($D94,products!$A:$G,3,0)</f>
        <v>L</v>
      </c>
      <c r="K94" s="5">
        <f>VLOOKUP($D94,products!$A:$G,4,0)</f>
        <v>1</v>
      </c>
      <c r="L94">
        <f>VLOOKUP($D94,products!$A:$G,5,0)</f>
        <v>14.85</v>
      </c>
      <c r="M94">
        <f>E94*(Table1[[#This Row],[Size]]*Table1[[#This Row],[Unit Price]])</f>
        <v>44.55</v>
      </c>
      <c r="N94" t="str">
        <f t="shared" si="1"/>
        <v>Excelsa</v>
      </c>
      <c r="O94" t="str">
        <f>_xlfn.XLOOKUP(Table1[[#This Row],[Customer ID]],customers!A93:A1093,customers!I93:I1093,"No",0)</f>
        <v>Yes</v>
      </c>
    </row>
    <row r="95" spans="1:15" x14ac:dyDescent="0.3">
      <c r="A95" s="2" t="s">
        <v>1012</v>
      </c>
      <c r="B95" s="3">
        <v>43538</v>
      </c>
      <c r="C95" s="2" t="s">
        <v>1013</v>
      </c>
      <c r="D95" t="s">
        <v>6176</v>
      </c>
      <c r="E95" s="2">
        <v>4</v>
      </c>
      <c r="F95" s="2" t="str">
        <f>VLOOKUP(C95,customers!A:I,2,0)</f>
        <v>Else Langcaster</v>
      </c>
      <c r="G95" s="2" t="str">
        <f>IF(VLOOKUP(C95,customers!$A:$I,3,0)=0,"",VLOOKUP(C95,customers!$A:$I,3,0))</f>
        <v>elangcaster2l@spotify.com</v>
      </c>
      <c r="H95" s="2" t="str">
        <f>VLOOKUP(C95,customers!$A:$I,7,0)</f>
        <v>United Kingdom</v>
      </c>
      <c r="I95" t="str">
        <f>VLOOKUP($D95,products!$A:$G,2,0)</f>
        <v>Exc</v>
      </c>
      <c r="J95" t="str">
        <f>VLOOKUP($D95,products!$A:$G,3,0)</f>
        <v>L</v>
      </c>
      <c r="K95" s="5">
        <f>VLOOKUP($D95,products!$A:$G,4,0)</f>
        <v>0.5</v>
      </c>
      <c r="L95">
        <f>VLOOKUP($D95,products!$A:$G,5,0)</f>
        <v>8.91</v>
      </c>
      <c r="M95">
        <f>E95*(Table1[[#This Row],[Size]]*Table1[[#This Row],[Unit Price]])</f>
        <v>17.82</v>
      </c>
      <c r="N95" t="str">
        <f t="shared" si="1"/>
        <v>Excelsa</v>
      </c>
      <c r="O95" t="str">
        <f>_xlfn.XLOOKUP(Table1[[#This Row],[Customer ID]],customers!A94:A1094,customers!I94:I1094,"No",0)</f>
        <v>Yes</v>
      </c>
    </row>
    <row r="96" spans="1:15" x14ac:dyDescent="0.3">
      <c r="A96" s="2" t="s">
        <v>1018</v>
      </c>
      <c r="B96" s="3">
        <v>44014</v>
      </c>
      <c r="C96" s="2" t="s">
        <v>1019</v>
      </c>
      <c r="D96" t="s">
        <v>6154</v>
      </c>
      <c r="E96" s="2">
        <v>6</v>
      </c>
      <c r="F96" s="2" t="str">
        <f>VLOOKUP(C96,customers!A:I,2,0)</f>
        <v>Rudy Farquharson</v>
      </c>
      <c r="G96" s="2" t="str">
        <f>IF(VLOOKUP(C96,customers!$A:$I,3,0)=0,"",VLOOKUP(C96,customers!$A:$I,3,0))</f>
        <v/>
      </c>
      <c r="H96" s="2" t="str">
        <f>VLOOKUP(C96,customers!$A:$I,7,0)</f>
        <v>Ireland</v>
      </c>
      <c r="I96" t="str">
        <f>VLOOKUP($D96,products!$A:$G,2,0)</f>
        <v>Ara</v>
      </c>
      <c r="J96" t="str">
        <f>VLOOKUP($D96,products!$A:$G,3,0)</f>
        <v>D</v>
      </c>
      <c r="K96" s="5">
        <f>VLOOKUP($D96,products!$A:$G,4,0)</f>
        <v>0.2</v>
      </c>
      <c r="L96">
        <f>VLOOKUP($D96,products!$A:$G,5,0)</f>
        <v>2.9849999999999999</v>
      </c>
      <c r="M96">
        <f>E96*(Table1[[#This Row],[Size]]*Table1[[#This Row],[Unit Price]])</f>
        <v>3.5819999999999999</v>
      </c>
      <c r="N96" t="str">
        <f t="shared" si="1"/>
        <v>Arabica</v>
      </c>
      <c r="O96" t="str">
        <f>_xlfn.XLOOKUP(Table1[[#This Row],[Customer ID]],customers!A95:A1095,customers!I95:I1095,"No",0)</f>
        <v>Yes</v>
      </c>
    </row>
    <row r="97" spans="1:15" x14ac:dyDescent="0.3">
      <c r="A97" s="2" t="s">
        <v>1022</v>
      </c>
      <c r="B97" s="3">
        <v>43816</v>
      </c>
      <c r="C97" s="2" t="s">
        <v>1023</v>
      </c>
      <c r="D97" t="s">
        <v>6175</v>
      </c>
      <c r="E97" s="2">
        <v>6</v>
      </c>
      <c r="F97" s="2" t="str">
        <f>VLOOKUP(C97,customers!A:I,2,0)</f>
        <v>Norene Magauran</v>
      </c>
      <c r="G97" s="2" t="str">
        <f>IF(VLOOKUP(C97,customers!$A:$I,3,0)=0,"",VLOOKUP(C97,customers!$A:$I,3,0))</f>
        <v>nmagauran2n@51.la</v>
      </c>
      <c r="H97" s="2" t="str">
        <f>VLOOKUP(C97,customers!$A:$I,7,0)</f>
        <v>United States</v>
      </c>
      <c r="I97" t="str">
        <f>VLOOKUP($D97,products!$A:$G,2,0)</f>
        <v>Ara</v>
      </c>
      <c r="J97" t="str">
        <f>VLOOKUP($D97,products!$A:$G,3,0)</f>
        <v>M</v>
      </c>
      <c r="K97" s="5">
        <f>VLOOKUP($D97,products!$A:$G,4,0)</f>
        <v>2.5</v>
      </c>
      <c r="L97">
        <f>VLOOKUP($D97,products!$A:$G,5,0)</f>
        <v>25.874999999999996</v>
      </c>
      <c r="M97">
        <f>E97*(Table1[[#This Row],[Size]]*Table1[[#This Row],[Unit Price]])</f>
        <v>388.12499999999989</v>
      </c>
      <c r="N97" t="str">
        <f t="shared" si="1"/>
        <v>Arabica</v>
      </c>
      <c r="O97" t="str">
        <f>_xlfn.XLOOKUP(Table1[[#This Row],[Customer ID]],customers!A96:A1096,customers!I96:I1096,"No",0)</f>
        <v>No</v>
      </c>
    </row>
    <row r="98" spans="1:15" x14ac:dyDescent="0.3">
      <c r="A98" s="2" t="s">
        <v>1027</v>
      </c>
      <c r="B98" s="3">
        <v>44171</v>
      </c>
      <c r="C98" s="2" t="s">
        <v>1028</v>
      </c>
      <c r="D98" t="s">
        <v>6154</v>
      </c>
      <c r="E98" s="2">
        <v>2</v>
      </c>
      <c r="F98" s="2" t="str">
        <f>VLOOKUP(C98,customers!A:I,2,0)</f>
        <v>Vicki Kirdsch</v>
      </c>
      <c r="G98" s="2" t="str">
        <f>IF(VLOOKUP(C98,customers!$A:$I,3,0)=0,"",VLOOKUP(C98,customers!$A:$I,3,0))</f>
        <v>vkirdsch2o@google.fr</v>
      </c>
      <c r="H98" s="2" t="str">
        <f>VLOOKUP(C98,customers!$A:$I,7,0)</f>
        <v>United States</v>
      </c>
      <c r="I98" t="str">
        <f>VLOOKUP($D98,products!$A:$G,2,0)</f>
        <v>Ara</v>
      </c>
      <c r="J98" t="str">
        <f>VLOOKUP($D98,products!$A:$G,3,0)</f>
        <v>D</v>
      </c>
      <c r="K98" s="5">
        <f>VLOOKUP($D98,products!$A:$G,4,0)</f>
        <v>0.2</v>
      </c>
      <c r="L98">
        <f>VLOOKUP($D98,products!$A:$G,5,0)</f>
        <v>2.9849999999999999</v>
      </c>
      <c r="M98">
        <f>E98*(Table1[[#This Row],[Size]]*Table1[[#This Row],[Unit Price]])</f>
        <v>1.194</v>
      </c>
      <c r="N98" t="str">
        <f t="shared" si="1"/>
        <v>Arabica</v>
      </c>
      <c r="O98" t="str">
        <f>_xlfn.XLOOKUP(Table1[[#This Row],[Customer ID]],customers!A97:A1097,customers!I97:I1097,"No",0)</f>
        <v>No</v>
      </c>
    </row>
    <row r="99" spans="1:15" x14ac:dyDescent="0.3">
      <c r="A99" s="2" t="s">
        <v>1032</v>
      </c>
      <c r="B99" s="3">
        <v>44259</v>
      </c>
      <c r="C99" s="2" t="s">
        <v>1033</v>
      </c>
      <c r="D99" t="s">
        <v>6157</v>
      </c>
      <c r="E99" s="2">
        <v>2</v>
      </c>
      <c r="F99" s="2" t="str">
        <f>VLOOKUP(C99,customers!A:I,2,0)</f>
        <v>Ilysa Whapple</v>
      </c>
      <c r="G99" s="2" t="str">
        <f>IF(VLOOKUP(C99,customers!$A:$I,3,0)=0,"",VLOOKUP(C99,customers!$A:$I,3,0))</f>
        <v>iwhapple2p@com.com</v>
      </c>
      <c r="H99" s="2" t="str">
        <f>VLOOKUP(C99,customers!$A:$I,7,0)</f>
        <v>United States</v>
      </c>
      <c r="I99" t="str">
        <f>VLOOKUP($D99,products!$A:$G,2,0)</f>
        <v>Ara</v>
      </c>
      <c r="J99" t="str">
        <f>VLOOKUP($D99,products!$A:$G,3,0)</f>
        <v>M</v>
      </c>
      <c r="K99" s="5">
        <f>VLOOKUP($D99,products!$A:$G,4,0)</f>
        <v>0.5</v>
      </c>
      <c r="L99">
        <f>VLOOKUP($D99,products!$A:$G,5,0)</f>
        <v>6.75</v>
      </c>
      <c r="M99">
        <f>E99*(Table1[[#This Row],[Size]]*Table1[[#This Row],[Unit Price]])</f>
        <v>6.75</v>
      </c>
      <c r="N99" t="str">
        <f t="shared" si="1"/>
        <v>Arabica</v>
      </c>
      <c r="O99" t="str">
        <f>_xlfn.XLOOKUP(Table1[[#This Row],[Customer ID]],customers!A98:A1098,customers!I98:I1098,"No",0)</f>
        <v>No</v>
      </c>
    </row>
    <row r="100" spans="1:15" x14ac:dyDescent="0.3">
      <c r="A100" s="2" t="s">
        <v>1038</v>
      </c>
      <c r="B100" s="3">
        <v>44394</v>
      </c>
      <c r="C100" s="2" t="s">
        <v>1039</v>
      </c>
      <c r="D100" t="s">
        <v>6154</v>
      </c>
      <c r="E100" s="2">
        <v>1</v>
      </c>
      <c r="F100" s="2" t="str">
        <f>VLOOKUP(C100,customers!A:I,2,0)</f>
        <v>Ruy Cancellieri</v>
      </c>
      <c r="G100" s="2" t="str">
        <f>IF(VLOOKUP(C100,customers!$A:$I,3,0)=0,"",VLOOKUP(C100,customers!$A:$I,3,0))</f>
        <v/>
      </c>
      <c r="H100" s="2" t="str">
        <f>VLOOKUP(C100,customers!$A:$I,7,0)</f>
        <v>Ireland</v>
      </c>
      <c r="I100" t="str">
        <f>VLOOKUP($D100,products!$A:$G,2,0)</f>
        <v>Ara</v>
      </c>
      <c r="J100" t="str">
        <f>VLOOKUP($D100,products!$A:$G,3,0)</f>
        <v>D</v>
      </c>
      <c r="K100" s="5">
        <f>VLOOKUP($D100,products!$A:$G,4,0)</f>
        <v>0.2</v>
      </c>
      <c r="L100">
        <f>VLOOKUP($D100,products!$A:$G,5,0)</f>
        <v>2.9849999999999999</v>
      </c>
      <c r="M100">
        <f>E100*(Table1[[#This Row],[Size]]*Table1[[#This Row],[Unit Price]])</f>
        <v>0.59699999999999998</v>
      </c>
      <c r="N100" t="str">
        <f t="shared" si="1"/>
        <v>Arabica</v>
      </c>
      <c r="O100" t="str">
        <f>_xlfn.XLOOKUP(Table1[[#This Row],[Customer ID]],customers!A99:A1099,customers!I99:I1099,"No",0)</f>
        <v>No</v>
      </c>
    </row>
    <row r="101" spans="1:15" x14ac:dyDescent="0.3">
      <c r="A101" s="2" t="s">
        <v>1043</v>
      </c>
      <c r="B101" s="3">
        <v>44139</v>
      </c>
      <c r="C101" s="2" t="s">
        <v>1044</v>
      </c>
      <c r="D101" t="s">
        <v>6159</v>
      </c>
      <c r="E101" s="2">
        <v>3</v>
      </c>
      <c r="F101" s="2" t="str">
        <f>VLOOKUP(C101,customers!A:I,2,0)</f>
        <v>Aube Follett</v>
      </c>
      <c r="G101" s="2" t="str">
        <f>IF(VLOOKUP(C101,customers!$A:$I,3,0)=0,"",VLOOKUP(C101,customers!$A:$I,3,0))</f>
        <v/>
      </c>
      <c r="H101" s="2" t="str">
        <f>VLOOKUP(C101,customers!$A:$I,7,0)</f>
        <v>United States</v>
      </c>
      <c r="I101" t="str">
        <f>VLOOKUP($D101,products!$A:$G,2,0)</f>
        <v>Lib</v>
      </c>
      <c r="J101" t="str">
        <f>VLOOKUP($D101,products!$A:$G,3,0)</f>
        <v>M</v>
      </c>
      <c r="K101" s="5">
        <f>VLOOKUP($D101,products!$A:$G,4,0)</f>
        <v>0.2</v>
      </c>
      <c r="L101">
        <f>VLOOKUP($D101,products!$A:$G,5,0)</f>
        <v>4.3650000000000002</v>
      </c>
      <c r="M101">
        <f>E101*(Table1[[#This Row],[Size]]*Table1[[#This Row],[Unit Price]])</f>
        <v>2.6190000000000002</v>
      </c>
      <c r="N101" t="str">
        <f t="shared" si="1"/>
        <v>Liberica</v>
      </c>
      <c r="O101" t="str">
        <f>_xlfn.XLOOKUP(Table1[[#This Row],[Customer ID]],customers!A100:A1100,customers!I100:I1100,"No",0)</f>
        <v>Yes</v>
      </c>
    </row>
    <row r="102" spans="1:15" x14ac:dyDescent="0.3">
      <c r="A102" s="2" t="s">
        <v>1048</v>
      </c>
      <c r="B102" s="3">
        <v>44291</v>
      </c>
      <c r="C102" s="2" t="s">
        <v>1049</v>
      </c>
      <c r="D102" t="s">
        <v>6167</v>
      </c>
      <c r="E102" s="2">
        <v>2</v>
      </c>
      <c r="F102" s="2" t="str">
        <f>VLOOKUP(C102,customers!A:I,2,0)</f>
        <v>Rudiger Di Bartolomeo</v>
      </c>
      <c r="G102" s="2" t="str">
        <f>IF(VLOOKUP(C102,customers!$A:$I,3,0)=0,"",VLOOKUP(C102,customers!$A:$I,3,0))</f>
        <v/>
      </c>
      <c r="H102" s="2" t="str">
        <f>VLOOKUP(C102,customers!$A:$I,7,0)</f>
        <v>United States</v>
      </c>
      <c r="I102" t="str">
        <f>VLOOKUP($D102,products!$A:$G,2,0)</f>
        <v>Ara</v>
      </c>
      <c r="J102" t="str">
        <f>VLOOKUP($D102,products!$A:$G,3,0)</f>
        <v>L</v>
      </c>
      <c r="K102" s="5">
        <f>VLOOKUP($D102,products!$A:$G,4,0)</f>
        <v>0.2</v>
      </c>
      <c r="L102">
        <f>VLOOKUP($D102,products!$A:$G,5,0)</f>
        <v>3.8849999999999998</v>
      </c>
      <c r="M102">
        <f>E102*(Table1[[#This Row],[Size]]*Table1[[#This Row],[Unit Price]])</f>
        <v>1.554</v>
      </c>
      <c r="N102" t="str">
        <f t="shared" si="1"/>
        <v>Arabica</v>
      </c>
      <c r="O102" t="str">
        <f>_xlfn.XLOOKUP(Table1[[#This Row],[Customer ID]],customers!A101:A1101,customers!I101:I1101,"No",0)</f>
        <v>Yes</v>
      </c>
    </row>
    <row r="103" spans="1:15" x14ac:dyDescent="0.3">
      <c r="A103" s="2" t="s">
        <v>1053</v>
      </c>
      <c r="B103" s="3">
        <v>43891</v>
      </c>
      <c r="C103" s="2" t="s">
        <v>1054</v>
      </c>
      <c r="D103" t="s">
        <v>6165</v>
      </c>
      <c r="E103" s="2">
        <v>5</v>
      </c>
      <c r="F103" s="2" t="str">
        <f>VLOOKUP(C103,customers!A:I,2,0)</f>
        <v>Nickey Youles</v>
      </c>
      <c r="G103" s="2" t="str">
        <f>IF(VLOOKUP(C103,customers!$A:$I,3,0)=0,"",VLOOKUP(C103,customers!$A:$I,3,0))</f>
        <v>nyoules2t@reference.com</v>
      </c>
      <c r="H103" s="2" t="str">
        <f>VLOOKUP(C103,customers!$A:$I,7,0)</f>
        <v>Ireland</v>
      </c>
      <c r="I103" t="str">
        <f>VLOOKUP($D103,products!$A:$G,2,0)</f>
        <v>Lib</v>
      </c>
      <c r="J103" t="str">
        <f>VLOOKUP($D103,products!$A:$G,3,0)</f>
        <v>D</v>
      </c>
      <c r="K103" s="5">
        <f>VLOOKUP($D103,products!$A:$G,4,0)</f>
        <v>2.5</v>
      </c>
      <c r="L103">
        <f>VLOOKUP($D103,products!$A:$G,5,0)</f>
        <v>29.784999999999997</v>
      </c>
      <c r="M103">
        <f>E103*(Table1[[#This Row],[Size]]*Table1[[#This Row],[Unit Price]])</f>
        <v>372.31249999999994</v>
      </c>
      <c r="N103" t="str">
        <f t="shared" si="1"/>
        <v>Liberica</v>
      </c>
      <c r="O103" t="str">
        <f>_xlfn.XLOOKUP(Table1[[#This Row],[Customer ID]],customers!A102:A1102,customers!I102:I1102,"No",0)</f>
        <v>Yes</v>
      </c>
    </row>
    <row r="104" spans="1:15" x14ac:dyDescent="0.3">
      <c r="A104" s="2" t="s">
        <v>1059</v>
      </c>
      <c r="B104" s="3">
        <v>44488</v>
      </c>
      <c r="C104" s="2" t="s">
        <v>1060</v>
      </c>
      <c r="D104" t="s">
        <v>6143</v>
      </c>
      <c r="E104" s="2">
        <v>3</v>
      </c>
      <c r="F104" s="2" t="str">
        <f>VLOOKUP(C104,customers!A:I,2,0)</f>
        <v>Dyanna Aizikovitz</v>
      </c>
      <c r="G104" s="2" t="str">
        <f>IF(VLOOKUP(C104,customers!$A:$I,3,0)=0,"",VLOOKUP(C104,customers!$A:$I,3,0))</f>
        <v>daizikovitz2u@answers.com</v>
      </c>
      <c r="H104" s="2" t="str">
        <f>VLOOKUP(C104,customers!$A:$I,7,0)</f>
        <v>Ireland</v>
      </c>
      <c r="I104" t="str">
        <f>VLOOKUP($D104,products!$A:$G,2,0)</f>
        <v>Lib</v>
      </c>
      <c r="J104" t="str">
        <f>VLOOKUP($D104,products!$A:$G,3,0)</f>
        <v>D</v>
      </c>
      <c r="K104" s="5">
        <f>VLOOKUP($D104,products!$A:$G,4,0)</f>
        <v>1</v>
      </c>
      <c r="L104">
        <f>VLOOKUP($D104,products!$A:$G,5,0)</f>
        <v>12.95</v>
      </c>
      <c r="M104">
        <f>E104*(Table1[[#This Row],[Size]]*Table1[[#This Row],[Unit Price]])</f>
        <v>38.849999999999994</v>
      </c>
      <c r="N104" t="str">
        <f t="shared" si="1"/>
        <v>Liberica</v>
      </c>
      <c r="O104" t="str">
        <f>_xlfn.XLOOKUP(Table1[[#This Row],[Customer ID]],customers!A103:A1103,customers!I103:I1103,"No",0)</f>
        <v>Yes</v>
      </c>
    </row>
    <row r="105" spans="1:15" x14ac:dyDescent="0.3">
      <c r="A105" s="2" t="s">
        <v>1065</v>
      </c>
      <c r="B105" s="3">
        <v>44750</v>
      </c>
      <c r="C105" s="2" t="s">
        <v>1066</v>
      </c>
      <c r="D105" t="s">
        <v>6174</v>
      </c>
      <c r="E105" s="2">
        <v>4</v>
      </c>
      <c r="F105" s="2" t="str">
        <f>VLOOKUP(C105,customers!A:I,2,0)</f>
        <v>Bram Revel</v>
      </c>
      <c r="G105" s="2" t="str">
        <f>IF(VLOOKUP(C105,customers!$A:$I,3,0)=0,"",VLOOKUP(C105,customers!$A:$I,3,0))</f>
        <v>brevel2v@fastcompany.com</v>
      </c>
      <c r="H105" s="2" t="str">
        <f>VLOOKUP(C105,customers!$A:$I,7,0)</f>
        <v>United States</v>
      </c>
      <c r="I105" t="str">
        <f>VLOOKUP($D105,products!$A:$G,2,0)</f>
        <v>Rob</v>
      </c>
      <c r="J105" t="str">
        <f>VLOOKUP($D105,products!$A:$G,3,0)</f>
        <v>M</v>
      </c>
      <c r="K105" s="5">
        <f>VLOOKUP($D105,products!$A:$G,4,0)</f>
        <v>0.2</v>
      </c>
      <c r="L105">
        <f>VLOOKUP($D105,products!$A:$G,5,0)</f>
        <v>2.9849999999999999</v>
      </c>
      <c r="M105">
        <f>E105*(Table1[[#This Row],[Size]]*Table1[[#This Row],[Unit Price]])</f>
        <v>2.3879999999999999</v>
      </c>
      <c r="N105" t="str">
        <f t="shared" si="1"/>
        <v>Robusta</v>
      </c>
      <c r="O105" t="str">
        <f>_xlfn.XLOOKUP(Table1[[#This Row],[Customer ID]],customers!A104:A1104,customers!I104:I1104,"No",0)</f>
        <v>No</v>
      </c>
    </row>
    <row r="106" spans="1:15" x14ac:dyDescent="0.3">
      <c r="A106" s="2" t="s">
        <v>1071</v>
      </c>
      <c r="B106" s="3">
        <v>43694</v>
      </c>
      <c r="C106" s="2" t="s">
        <v>1072</v>
      </c>
      <c r="D106" t="s">
        <v>6162</v>
      </c>
      <c r="E106" s="2">
        <v>6</v>
      </c>
      <c r="F106" s="2" t="str">
        <f>VLOOKUP(C106,customers!A:I,2,0)</f>
        <v>Emiline Priddis</v>
      </c>
      <c r="G106" s="2" t="str">
        <f>IF(VLOOKUP(C106,customers!$A:$I,3,0)=0,"",VLOOKUP(C106,customers!$A:$I,3,0))</f>
        <v>epriddis2w@nationalgeographic.com</v>
      </c>
      <c r="H106" s="2" t="str">
        <f>VLOOKUP(C106,customers!$A:$I,7,0)</f>
        <v>United States</v>
      </c>
      <c r="I106" t="str">
        <f>VLOOKUP($D106,products!$A:$G,2,0)</f>
        <v>Lib</v>
      </c>
      <c r="J106" t="str">
        <f>VLOOKUP($D106,products!$A:$G,3,0)</f>
        <v>M</v>
      </c>
      <c r="K106" s="5">
        <f>VLOOKUP($D106,products!$A:$G,4,0)</f>
        <v>1</v>
      </c>
      <c r="L106">
        <f>VLOOKUP($D106,products!$A:$G,5,0)</f>
        <v>14.55</v>
      </c>
      <c r="M106">
        <f>E106*(Table1[[#This Row],[Size]]*Table1[[#This Row],[Unit Price]])</f>
        <v>87.300000000000011</v>
      </c>
      <c r="N106" t="str">
        <f t="shared" si="1"/>
        <v>Liberica</v>
      </c>
      <c r="O106" t="str">
        <f>_xlfn.XLOOKUP(Table1[[#This Row],[Customer ID]],customers!A105:A1105,customers!I105:I1105,"No",0)</f>
        <v>No</v>
      </c>
    </row>
    <row r="107" spans="1:15" x14ac:dyDescent="0.3">
      <c r="A107" s="2" t="s">
        <v>1077</v>
      </c>
      <c r="B107" s="3">
        <v>43982</v>
      </c>
      <c r="C107" s="2" t="s">
        <v>1078</v>
      </c>
      <c r="D107" t="s">
        <v>6157</v>
      </c>
      <c r="E107" s="2">
        <v>6</v>
      </c>
      <c r="F107" s="2" t="str">
        <f>VLOOKUP(C107,customers!A:I,2,0)</f>
        <v>Queenie Veel</v>
      </c>
      <c r="G107" s="2" t="str">
        <f>IF(VLOOKUP(C107,customers!$A:$I,3,0)=0,"",VLOOKUP(C107,customers!$A:$I,3,0))</f>
        <v>qveel2x@jugem.jp</v>
      </c>
      <c r="H107" s="2" t="str">
        <f>VLOOKUP(C107,customers!$A:$I,7,0)</f>
        <v>United States</v>
      </c>
      <c r="I107" t="str">
        <f>VLOOKUP($D107,products!$A:$G,2,0)</f>
        <v>Ara</v>
      </c>
      <c r="J107" t="str">
        <f>VLOOKUP($D107,products!$A:$G,3,0)</f>
        <v>M</v>
      </c>
      <c r="K107" s="5">
        <f>VLOOKUP($D107,products!$A:$G,4,0)</f>
        <v>0.5</v>
      </c>
      <c r="L107">
        <f>VLOOKUP($D107,products!$A:$G,5,0)</f>
        <v>6.75</v>
      </c>
      <c r="M107">
        <f>E107*(Table1[[#This Row],[Size]]*Table1[[#This Row],[Unit Price]])</f>
        <v>20.25</v>
      </c>
      <c r="N107" t="str">
        <f t="shared" si="1"/>
        <v>Arabica</v>
      </c>
      <c r="O107" t="str">
        <f>_xlfn.XLOOKUP(Table1[[#This Row],[Customer ID]],customers!A106:A1106,customers!I106:I1106,"No",0)</f>
        <v>Yes</v>
      </c>
    </row>
    <row r="108" spans="1:15" x14ac:dyDescent="0.3">
      <c r="A108" s="2" t="s">
        <v>1083</v>
      </c>
      <c r="B108" s="3">
        <v>43956</v>
      </c>
      <c r="C108" s="2" t="s">
        <v>1084</v>
      </c>
      <c r="D108" t="s">
        <v>6183</v>
      </c>
      <c r="E108" s="2">
        <v>2</v>
      </c>
      <c r="F108" s="2" t="str">
        <f>VLOOKUP(C108,customers!A:I,2,0)</f>
        <v>Lind Conyers</v>
      </c>
      <c r="G108" s="2" t="str">
        <f>IF(VLOOKUP(C108,customers!$A:$I,3,0)=0,"",VLOOKUP(C108,customers!$A:$I,3,0))</f>
        <v>lconyers2y@twitter.com</v>
      </c>
      <c r="H108" s="2" t="str">
        <f>VLOOKUP(C108,customers!$A:$I,7,0)</f>
        <v>United States</v>
      </c>
      <c r="I108" t="str">
        <f>VLOOKUP($D108,products!$A:$G,2,0)</f>
        <v>Exc</v>
      </c>
      <c r="J108" t="str">
        <f>VLOOKUP($D108,products!$A:$G,3,0)</f>
        <v>D</v>
      </c>
      <c r="K108" s="5">
        <f>VLOOKUP($D108,products!$A:$G,4,0)</f>
        <v>1</v>
      </c>
      <c r="L108">
        <f>VLOOKUP($D108,products!$A:$G,5,0)</f>
        <v>12.15</v>
      </c>
      <c r="M108">
        <f>E108*(Table1[[#This Row],[Size]]*Table1[[#This Row],[Unit Price]])</f>
        <v>24.3</v>
      </c>
      <c r="N108" t="str">
        <f t="shared" si="1"/>
        <v>Excelsa</v>
      </c>
      <c r="O108" t="str">
        <f>_xlfn.XLOOKUP(Table1[[#This Row],[Customer ID]],customers!A107:A1107,customers!I107:I1107,"No",0)</f>
        <v>No</v>
      </c>
    </row>
    <row r="109" spans="1:15" x14ac:dyDescent="0.3">
      <c r="A109" s="2" t="s">
        <v>1089</v>
      </c>
      <c r="B109" s="3">
        <v>43569</v>
      </c>
      <c r="C109" s="2" t="s">
        <v>1090</v>
      </c>
      <c r="D109" t="s">
        <v>6146</v>
      </c>
      <c r="E109" s="2">
        <v>3</v>
      </c>
      <c r="F109" s="2" t="str">
        <f>VLOOKUP(C109,customers!A:I,2,0)</f>
        <v>Pen Wye</v>
      </c>
      <c r="G109" s="2" t="str">
        <f>IF(VLOOKUP(C109,customers!$A:$I,3,0)=0,"",VLOOKUP(C109,customers!$A:$I,3,0))</f>
        <v>pwye2z@dagondesign.com</v>
      </c>
      <c r="H109" s="2" t="str">
        <f>VLOOKUP(C109,customers!$A:$I,7,0)</f>
        <v>United States</v>
      </c>
      <c r="I109" t="str">
        <f>VLOOKUP($D109,products!$A:$G,2,0)</f>
        <v>Rob</v>
      </c>
      <c r="J109" t="str">
        <f>VLOOKUP($D109,products!$A:$G,3,0)</f>
        <v>M</v>
      </c>
      <c r="K109" s="5">
        <f>VLOOKUP($D109,products!$A:$G,4,0)</f>
        <v>0.5</v>
      </c>
      <c r="L109">
        <f>VLOOKUP($D109,products!$A:$G,5,0)</f>
        <v>5.97</v>
      </c>
      <c r="M109">
        <f>E109*(Table1[[#This Row],[Size]]*Table1[[#This Row],[Unit Price]])</f>
        <v>8.9550000000000001</v>
      </c>
      <c r="N109" t="str">
        <f t="shared" si="1"/>
        <v>Robusta</v>
      </c>
      <c r="O109" t="str">
        <f>_xlfn.XLOOKUP(Table1[[#This Row],[Customer ID]],customers!A108:A1108,customers!I108:I1108,"No",0)</f>
        <v>Yes</v>
      </c>
    </row>
    <row r="110" spans="1:15" x14ac:dyDescent="0.3">
      <c r="A110" s="2" t="s">
        <v>1095</v>
      </c>
      <c r="B110" s="3">
        <v>44041</v>
      </c>
      <c r="C110" s="2" t="s">
        <v>1096</v>
      </c>
      <c r="D110" t="s">
        <v>6157</v>
      </c>
      <c r="E110" s="2">
        <v>4</v>
      </c>
      <c r="F110" s="2" t="str">
        <f>VLOOKUP(C110,customers!A:I,2,0)</f>
        <v>Isahella Hagland</v>
      </c>
      <c r="G110" s="2" t="str">
        <f>IF(VLOOKUP(C110,customers!$A:$I,3,0)=0,"",VLOOKUP(C110,customers!$A:$I,3,0))</f>
        <v/>
      </c>
      <c r="H110" s="2" t="str">
        <f>VLOOKUP(C110,customers!$A:$I,7,0)</f>
        <v>United States</v>
      </c>
      <c r="I110" t="str">
        <f>VLOOKUP($D110,products!$A:$G,2,0)</f>
        <v>Ara</v>
      </c>
      <c r="J110" t="str">
        <f>VLOOKUP($D110,products!$A:$G,3,0)</f>
        <v>M</v>
      </c>
      <c r="K110" s="5">
        <f>VLOOKUP($D110,products!$A:$G,4,0)</f>
        <v>0.5</v>
      </c>
      <c r="L110">
        <f>VLOOKUP($D110,products!$A:$G,5,0)</f>
        <v>6.75</v>
      </c>
      <c r="M110">
        <f>E110*(Table1[[#This Row],[Size]]*Table1[[#This Row],[Unit Price]])</f>
        <v>13.5</v>
      </c>
      <c r="N110" t="str">
        <f t="shared" si="1"/>
        <v>Arabica</v>
      </c>
      <c r="O110" t="str">
        <f>_xlfn.XLOOKUP(Table1[[#This Row],[Customer ID]],customers!A109:A1109,customers!I109:I1109,"No",0)</f>
        <v>No</v>
      </c>
    </row>
    <row r="111" spans="1:15" x14ac:dyDescent="0.3">
      <c r="A111" s="2" t="s">
        <v>1100</v>
      </c>
      <c r="B111" s="3">
        <v>43811</v>
      </c>
      <c r="C111" s="2" t="s">
        <v>1101</v>
      </c>
      <c r="D111" t="s">
        <v>6169</v>
      </c>
      <c r="E111" s="2">
        <v>1</v>
      </c>
      <c r="F111" s="2" t="str">
        <f>VLOOKUP(C111,customers!A:I,2,0)</f>
        <v>Terry Sheryn</v>
      </c>
      <c r="G111" s="2" t="str">
        <f>IF(VLOOKUP(C111,customers!$A:$I,3,0)=0,"",VLOOKUP(C111,customers!$A:$I,3,0))</f>
        <v>tsheryn31@mtv.com</v>
      </c>
      <c r="H111" s="2" t="str">
        <f>VLOOKUP(C111,customers!$A:$I,7,0)</f>
        <v>United States</v>
      </c>
      <c r="I111" t="str">
        <f>VLOOKUP($D111,products!$A:$G,2,0)</f>
        <v>Lib</v>
      </c>
      <c r="J111" t="str">
        <f>VLOOKUP($D111,products!$A:$G,3,0)</f>
        <v>D</v>
      </c>
      <c r="K111" s="5">
        <f>VLOOKUP($D111,products!$A:$G,4,0)</f>
        <v>0.5</v>
      </c>
      <c r="L111">
        <f>VLOOKUP($D111,products!$A:$G,5,0)</f>
        <v>7.77</v>
      </c>
      <c r="M111">
        <f>E111*(Table1[[#This Row],[Size]]*Table1[[#This Row],[Unit Price]])</f>
        <v>3.8849999999999998</v>
      </c>
      <c r="N111" t="str">
        <f t="shared" si="1"/>
        <v>Liberica</v>
      </c>
      <c r="O111" t="str">
        <f>_xlfn.XLOOKUP(Table1[[#This Row],[Customer ID]],customers!A110:A1110,customers!I110:I1110,"No",0)</f>
        <v>Yes</v>
      </c>
    </row>
    <row r="112" spans="1:15" x14ac:dyDescent="0.3">
      <c r="A112" s="2" t="s">
        <v>1106</v>
      </c>
      <c r="B112" s="3">
        <v>44727</v>
      </c>
      <c r="C112" s="2" t="s">
        <v>1107</v>
      </c>
      <c r="D112" t="s">
        <v>6184</v>
      </c>
      <c r="E112" s="2">
        <v>3</v>
      </c>
      <c r="F112" s="2" t="str">
        <f>VLOOKUP(C112,customers!A:I,2,0)</f>
        <v>Marie-jeanne Redgrave</v>
      </c>
      <c r="G112" s="2" t="str">
        <f>IF(VLOOKUP(C112,customers!$A:$I,3,0)=0,"",VLOOKUP(C112,customers!$A:$I,3,0))</f>
        <v>mredgrave32@cargocollective.com</v>
      </c>
      <c r="H112" s="2" t="str">
        <f>VLOOKUP(C112,customers!$A:$I,7,0)</f>
        <v>United States</v>
      </c>
      <c r="I112" t="str">
        <f>VLOOKUP($D112,products!$A:$G,2,0)</f>
        <v>Exc</v>
      </c>
      <c r="J112" t="str">
        <f>VLOOKUP($D112,products!$A:$G,3,0)</f>
        <v>L</v>
      </c>
      <c r="K112" s="5">
        <f>VLOOKUP($D112,products!$A:$G,4,0)</f>
        <v>0.2</v>
      </c>
      <c r="L112">
        <f>VLOOKUP($D112,products!$A:$G,5,0)</f>
        <v>4.4550000000000001</v>
      </c>
      <c r="M112">
        <f>E112*(Table1[[#This Row],[Size]]*Table1[[#This Row],[Unit Price]])</f>
        <v>2.673</v>
      </c>
      <c r="N112" t="str">
        <f t="shared" si="1"/>
        <v>Excelsa</v>
      </c>
      <c r="O112" t="str">
        <f>_xlfn.XLOOKUP(Table1[[#This Row],[Customer ID]],customers!A111:A1111,customers!I111:I1111,"No",0)</f>
        <v>Yes</v>
      </c>
    </row>
    <row r="113" spans="1:15" x14ac:dyDescent="0.3">
      <c r="A113" s="2" t="s">
        <v>1112</v>
      </c>
      <c r="B113" s="3">
        <v>43642</v>
      </c>
      <c r="C113" s="2" t="s">
        <v>1113</v>
      </c>
      <c r="D113" t="s">
        <v>6172</v>
      </c>
      <c r="E113" s="2">
        <v>5</v>
      </c>
      <c r="F113" s="2" t="str">
        <f>VLOOKUP(C113,customers!A:I,2,0)</f>
        <v>Betty Fominov</v>
      </c>
      <c r="G113" s="2" t="str">
        <f>IF(VLOOKUP(C113,customers!$A:$I,3,0)=0,"",VLOOKUP(C113,customers!$A:$I,3,0))</f>
        <v>bfominov33@yale.edu</v>
      </c>
      <c r="H113" s="2" t="str">
        <f>VLOOKUP(C113,customers!$A:$I,7,0)</f>
        <v>United States</v>
      </c>
      <c r="I113" t="str">
        <f>VLOOKUP($D113,products!$A:$G,2,0)</f>
        <v>Rob</v>
      </c>
      <c r="J113" t="str">
        <f>VLOOKUP($D113,products!$A:$G,3,0)</f>
        <v>D</v>
      </c>
      <c r="K113" s="5">
        <f>VLOOKUP($D113,products!$A:$G,4,0)</f>
        <v>0.5</v>
      </c>
      <c r="L113">
        <f>VLOOKUP($D113,products!$A:$G,5,0)</f>
        <v>5.3699999999999992</v>
      </c>
      <c r="M113">
        <f>E113*(Table1[[#This Row],[Size]]*Table1[[#This Row],[Unit Price]])</f>
        <v>13.424999999999997</v>
      </c>
      <c r="N113" t="str">
        <f t="shared" si="1"/>
        <v>Robusta</v>
      </c>
      <c r="O113" t="str">
        <f>_xlfn.XLOOKUP(Table1[[#This Row],[Customer ID]],customers!A112:A1112,customers!I112:I1112,"No",0)</f>
        <v>No</v>
      </c>
    </row>
    <row r="114" spans="1:15" x14ac:dyDescent="0.3">
      <c r="A114" s="2" t="s">
        <v>1117</v>
      </c>
      <c r="B114" s="3">
        <v>44481</v>
      </c>
      <c r="C114" s="2" t="s">
        <v>1118</v>
      </c>
      <c r="D114" t="s">
        <v>6155</v>
      </c>
      <c r="E114" s="2">
        <v>1</v>
      </c>
      <c r="F114" s="2" t="str">
        <f>VLOOKUP(C114,customers!A:I,2,0)</f>
        <v>Shawnee Critchlow</v>
      </c>
      <c r="G114" s="2" t="str">
        <f>IF(VLOOKUP(C114,customers!$A:$I,3,0)=0,"",VLOOKUP(C114,customers!$A:$I,3,0))</f>
        <v>scritchlow34@un.org</v>
      </c>
      <c r="H114" s="2" t="str">
        <f>VLOOKUP(C114,customers!$A:$I,7,0)</f>
        <v>United States</v>
      </c>
      <c r="I114" t="str">
        <f>VLOOKUP($D114,products!$A:$G,2,0)</f>
        <v>Ara</v>
      </c>
      <c r="J114" t="str">
        <f>VLOOKUP($D114,products!$A:$G,3,0)</f>
        <v>M</v>
      </c>
      <c r="K114" s="5">
        <f>VLOOKUP($D114,products!$A:$G,4,0)</f>
        <v>1</v>
      </c>
      <c r="L114">
        <f>VLOOKUP($D114,products!$A:$G,5,0)</f>
        <v>11.25</v>
      </c>
      <c r="M114">
        <f>E114*(Table1[[#This Row],[Size]]*Table1[[#This Row],[Unit Price]])</f>
        <v>11.25</v>
      </c>
      <c r="N114" t="str">
        <f t="shared" si="1"/>
        <v>Arabica</v>
      </c>
      <c r="O114" t="str">
        <f>_xlfn.XLOOKUP(Table1[[#This Row],[Customer ID]],customers!A113:A1113,customers!I113:I1113,"No",0)</f>
        <v>No</v>
      </c>
    </row>
    <row r="115" spans="1:15" x14ac:dyDescent="0.3">
      <c r="A115" s="2" t="s">
        <v>1123</v>
      </c>
      <c r="B115" s="3">
        <v>43556</v>
      </c>
      <c r="C115" s="2" t="s">
        <v>1124</v>
      </c>
      <c r="D115" t="s">
        <v>6162</v>
      </c>
      <c r="E115" s="2">
        <v>1</v>
      </c>
      <c r="F115" s="2" t="str">
        <f>VLOOKUP(C115,customers!A:I,2,0)</f>
        <v>Merrel Steptow</v>
      </c>
      <c r="G115" s="2" t="str">
        <f>IF(VLOOKUP(C115,customers!$A:$I,3,0)=0,"",VLOOKUP(C115,customers!$A:$I,3,0))</f>
        <v>msteptow35@earthlink.net</v>
      </c>
      <c r="H115" s="2" t="str">
        <f>VLOOKUP(C115,customers!$A:$I,7,0)</f>
        <v>Ireland</v>
      </c>
      <c r="I115" t="str">
        <f>VLOOKUP($D115,products!$A:$G,2,0)</f>
        <v>Lib</v>
      </c>
      <c r="J115" t="str">
        <f>VLOOKUP($D115,products!$A:$G,3,0)</f>
        <v>M</v>
      </c>
      <c r="K115" s="5">
        <f>VLOOKUP($D115,products!$A:$G,4,0)</f>
        <v>1</v>
      </c>
      <c r="L115">
        <f>VLOOKUP($D115,products!$A:$G,5,0)</f>
        <v>14.55</v>
      </c>
      <c r="M115">
        <f>E115*(Table1[[#This Row],[Size]]*Table1[[#This Row],[Unit Price]])</f>
        <v>14.55</v>
      </c>
      <c r="N115" t="str">
        <f t="shared" si="1"/>
        <v>Liberica</v>
      </c>
      <c r="O115" t="str">
        <f>_xlfn.XLOOKUP(Table1[[#This Row],[Customer ID]],customers!A114:A1114,customers!I114:I1114,"No",0)</f>
        <v>No</v>
      </c>
    </row>
    <row r="116" spans="1:15" x14ac:dyDescent="0.3">
      <c r="A116" s="2" t="s">
        <v>1129</v>
      </c>
      <c r="B116" s="3">
        <v>44265</v>
      </c>
      <c r="C116" s="2" t="s">
        <v>1130</v>
      </c>
      <c r="D116" t="s">
        <v>6178</v>
      </c>
      <c r="E116" s="2">
        <v>4</v>
      </c>
      <c r="F116" s="2" t="str">
        <f>VLOOKUP(C116,customers!A:I,2,0)</f>
        <v>Carmina Hubbuck</v>
      </c>
      <c r="G116" s="2" t="str">
        <f>IF(VLOOKUP(C116,customers!$A:$I,3,0)=0,"",VLOOKUP(C116,customers!$A:$I,3,0))</f>
        <v/>
      </c>
      <c r="H116" s="2" t="str">
        <f>VLOOKUP(C116,customers!$A:$I,7,0)</f>
        <v>United States</v>
      </c>
      <c r="I116" t="str">
        <f>VLOOKUP($D116,products!$A:$G,2,0)</f>
        <v>Rob</v>
      </c>
      <c r="J116" t="str">
        <f>VLOOKUP($D116,products!$A:$G,3,0)</f>
        <v>L</v>
      </c>
      <c r="K116" s="5">
        <f>VLOOKUP($D116,products!$A:$G,4,0)</f>
        <v>0.2</v>
      </c>
      <c r="L116">
        <f>VLOOKUP($D116,products!$A:$G,5,0)</f>
        <v>3.5849999999999995</v>
      </c>
      <c r="M116">
        <f>E116*(Table1[[#This Row],[Size]]*Table1[[#This Row],[Unit Price]])</f>
        <v>2.8679999999999999</v>
      </c>
      <c r="N116" t="str">
        <f t="shared" si="1"/>
        <v>Robusta</v>
      </c>
      <c r="O116" t="str">
        <f>_xlfn.XLOOKUP(Table1[[#This Row],[Customer ID]],customers!A115:A1115,customers!I115:I1115,"No",0)</f>
        <v>No</v>
      </c>
    </row>
    <row r="117" spans="1:15" x14ac:dyDescent="0.3">
      <c r="A117" s="2" t="s">
        <v>1134</v>
      </c>
      <c r="B117" s="3">
        <v>43693</v>
      </c>
      <c r="C117" s="2" t="s">
        <v>1135</v>
      </c>
      <c r="D117" t="s">
        <v>6170</v>
      </c>
      <c r="E117" s="2">
        <v>1</v>
      </c>
      <c r="F117" s="2" t="str">
        <f>VLOOKUP(C117,customers!A:I,2,0)</f>
        <v>Ingeberg Mulliner</v>
      </c>
      <c r="G117" s="2" t="str">
        <f>IF(VLOOKUP(C117,customers!$A:$I,3,0)=0,"",VLOOKUP(C117,customers!$A:$I,3,0))</f>
        <v>imulliner37@pinterest.com</v>
      </c>
      <c r="H117" s="2" t="str">
        <f>VLOOKUP(C117,customers!$A:$I,7,0)</f>
        <v>United Kingdom</v>
      </c>
      <c r="I117" t="str">
        <f>VLOOKUP($D117,products!$A:$G,2,0)</f>
        <v>Lib</v>
      </c>
      <c r="J117" t="str">
        <f>VLOOKUP($D117,products!$A:$G,3,0)</f>
        <v>L</v>
      </c>
      <c r="K117" s="5">
        <f>VLOOKUP($D117,products!$A:$G,4,0)</f>
        <v>1</v>
      </c>
      <c r="L117">
        <f>VLOOKUP($D117,products!$A:$G,5,0)</f>
        <v>15.85</v>
      </c>
      <c r="M117">
        <f>E117*(Table1[[#This Row],[Size]]*Table1[[#This Row],[Unit Price]])</f>
        <v>15.85</v>
      </c>
      <c r="N117" t="str">
        <f t="shared" si="1"/>
        <v>Liberica</v>
      </c>
      <c r="O117" t="str">
        <f>_xlfn.XLOOKUP(Table1[[#This Row],[Customer ID]],customers!A116:A1116,customers!I116:I1116,"No",0)</f>
        <v>No</v>
      </c>
    </row>
    <row r="118" spans="1:15" x14ac:dyDescent="0.3">
      <c r="A118" s="2" t="s">
        <v>1140</v>
      </c>
      <c r="B118" s="3">
        <v>44054</v>
      </c>
      <c r="C118" s="2" t="s">
        <v>1141</v>
      </c>
      <c r="D118" t="s">
        <v>6145</v>
      </c>
      <c r="E118" s="2">
        <v>4</v>
      </c>
      <c r="F118" s="2" t="str">
        <f>VLOOKUP(C118,customers!A:I,2,0)</f>
        <v>Geneva Standley</v>
      </c>
      <c r="G118" s="2" t="str">
        <f>IF(VLOOKUP(C118,customers!$A:$I,3,0)=0,"",VLOOKUP(C118,customers!$A:$I,3,0))</f>
        <v>gstandley38@dion.ne.jp</v>
      </c>
      <c r="H118" s="2" t="str">
        <f>VLOOKUP(C118,customers!$A:$I,7,0)</f>
        <v>Ireland</v>
      </c>
      <c r="I118" t="str">
        <f>VLOOKUP($D118,products!$A:$G,2,0)</f>
        <v>Lib</v>
      </c>
      <c r="J118" t="str">
        <f>VLOOKUP($D118,products!$A:$G,3,0)</f>
        <v>L</v>
      </c>
      <c r="K118" s="5">
        <f>VLOOKUP($D118,products!$A:$G,4,0)</f>
        <v>0.2</v>
      </c>
      <c r="L118">
        <f>VLOOKUP($D118,products!$A:$G,5,0)</f>
        <v>4.7549999999999999</v>
      </c>
      <c r="M118">
        <f>E118*(Table1[[#This Row],[Size]]*Table1[[#This Row],[Unit Price]])</f>
        <v>3.8040000000000003</v>
      </c>
      <c r="N118" t="str">
        <f t="shared" si="1"/>
        <v>Liberica</v>
      </c>
      <c r="O118" t="str">
        <f>_xlfn.XLOOKUP(Table1[[#This Row],[Customer ID]],customers!A117:A1117,customers!I117:I1117,"No",0)</f>
        <v>Yes</v>
      </c>
    </row>
    <row r="119" spans="1:15" x14ac:dyDescent="0.3">
      <c r="A119" s="2" t="s">
        <v>1146</v>
      </c>
      <c r="B119" s="3">
        <v>44656</v>
      </c>
      <c r="C119" s="2" t="s">
        <v>1147</v>
      </c>
      <c r="D119" t="s">
        <v>6161</v>
      </c>
      <c r="E119" s="2">
        <v>4</v>
      </c>
      <c r="F119" s="2" t="str">
        <f>VLOOKUP(C119,customers!A:I,2,0)</f>
        <v>Brook Drage</v>
      </c>
      <c r="G119" s="2" t="str">
        <f>IF(VLOOKUP(C119,customers!$A:$I,3,0)=0,"",VLOOKUP(C119,customers!$A:$I,3,0))</f>
        <v>bdrage39@youku.com</v>
      </c>
      <c r="H119" s="2" t="str">
        <f>VLOOKUP(C119,customers!$A:$I,7,0)</f>
        <v>United States</v>
      </c>
      <c r="I119" t="str">
        <f>VLOOKUP($D119,products!$A:$G,2,0)</f>
        <v>Lib</v>
      </c>
      <c r="J119" t="str">
        <f>VLOOKUP($D119,products!$A:$G,3,0)</f>
        <v>L</v>
      </c>
      <c r="K119" s="5">
        <f>VLOOKUP($D119,products!$A:$G,4,0)</f>
        <v>0.5</v>
      </c>
      <c r="L119">
        <f>VLOOKUP($D119,products!$A:$G,5,0)</f>
        <v>9.51</v>
      </c>
      <c r="M119">
        <f>E119*(Table1[[#This Row],[Size]]*Table1[[#This Row],[Unit Price]])</f>
        <v>19.02</v>
      </c>
      <c r="N119" t="str">
        <f t="shared" si="1"/>
        <v>Liberica</v>
      </c>
      <c r="O119" t="str">
        <f>_xlfn.XLOOKUP(Table1[[#This Row],[Customer ID]],customers!A118:A1118,customers!I118:I1118,"No",0)</f>
        <v>No</v>
      </c>
    </row>
    <row r="120" spans="1:15" x14ac:dyDescent="0.3">
      <c r="A120" s="2" t="s">
        <v>1152</v>
      </c>
      <c r="B120" s="3">
        <v>43760</v>
      </c>
      <c r="C120" s="2" t="s">
        <v>1153</v>
      </c>
      <c r="D120" t="s">
        <v>6144</v>
      </c>
      <c r="E120" s="2">
        <v>3</v>
      </c>
      <c r="F120" s="2" t="str">
        <f>VLOOKUP(C120,customers!A:I,2,0)</f>
        <v>Muffin Yallop</v>
      </c>
      <c r="G120" s="2" t="str">
        <f>IF(VLOOKUP(C120,customers!$A:$I,3,0)=0,"",VLOOKUP(C120,customers!$A:$I,3,0))</f>
        <v>myallop3a@fema.gov</v>
      </c>
      <c r="H120" s="2" t="str">
        <f>VLOOKUP(C120,customers!$A:$I,7,0)</f>
        <v>United States</v>
      </c>
      <c r="I120" t="str">
        <f>VLOOKUP($D120,products!$A:$G,2,0)</f>
        <v>Exc</v>
      </c>
      <c r="J120" t="str">
        <f>VLOOKUP($D120,products!$A:$G,3,0)</f>
        <v>D</v>
      </c>
      <c r="K120" s="5">
        <f>VLOOKUP($D120,products!$A:$G,4,0)</f>
        <v>0.5</v>
      </c>
      <c r="L120">
        <f>VLOOKUP($D120,products!$A:$G,5,0)</f>
        <v>7.29</v>
      </c>
      <c r="M120">
        <f>E120*(Table1[[#This Row],[Size]]*Table1[[#This Row],[Unit Price]])</f>
        <v>10.935</v>
      </c>
      <c r="N120" t="str">
        <f t="shared" si="1"/>
        <v>Excelsa</v>
      </c>
      <c r="O120" t="str">
        <f>_xlfn.XLOOKUP(Table1[[#This Row],[Customer ID]],customers!A119:A1119,customers!I119:I1119,"No",0)</f>
        <v>Yes</v>
      </c>
    </row>
    <row r="121" spans="1:15" x14ac:dyDescent="0.3">
      <c r="A121" s="2" t="s">
        <v>1158</v>
      </c>
      <c r="B121" s="3">
        <v>44471</v>
      </c>
      <c r="C121" s="2" t="s">
        <v>1159</v>
      </c>
      <c r="D121" t="s">
        <v>6156</v>
      </c>
      <c r="E121" s="2">
        <v>1</v>
      </c>
      <c r="F121" s="2" t="str">
        <f>VLOOKUP(C121,customers!A:I,2,0)</f>
        <v>Cordi Switsur</v>
      </c>
      <c r="G121" s="2" t="str">
        <f>IF(VLOOKUP(C121,customers!$A:$I,3,0)=0,"",VLOOKUP(C121,customers!$A:$I,3,0))</f>
        <v>cswitsur3b@chronoengine.com</v>
      </c>
      <c r="H121" s="2" t="str">
        <f>VLOOKUP(C121,customers!$A:$I,7,0)</f>
        <v>United States</v>
      </c>
      <c r="I121" t="str">
        <f>VLOOKUP($D121,products!$A:$G,2,0)</f>
        <v>Exc</v>
      </c>
      <c r="J121" t="str">
        <f>VLOOKUP($D121,products!$A:$G,3,0)</f>
        <v>M</v>
      </c>
      <c r="K121" s="5">
        <f>VLOOKUP($D121,products!$A:$G,4,0)</f>
        <v>0.2</v>
      </c>
      <c r="L121">
        <f>VLOOKUP($D121,products!$A:$G,5,0)</f>
        <v>4.125</v>
      </c>
      <c r="M121">
        <f>E121*(Table1[[#This Row],[Size]]*Table1[[#This Row],[Unit Price]])</f>
        <v>0.82500000000000007</v>
      </c>
      <c r="N121" t="str">
        <f t="shared" si="1"/>
        <v>Excelsa</v>
      </c>
      <c r="O121" t="str">
        <f>_xlfn.XLOOKUP(Table1[[#This Row],[Customer ID]],customers!A120:A1120,customers!I120:I1120,"No",0)</f>
        <v>No</v>
      </c>
    </row>
    <row r="122" spans="1:15" x14ac:dyDescent="0.3">
      <c r="A122" s="2" t="s">
        <v>1158</v>
      </c>
      <c r="B122" s="3">
        <v>44471</v>
      </c>
      <c r="C122" s="2" t="s">
        <v>1159</v>
      </c>
      <c r="D122" t="s">
        <v>6167</v>
      </c>
      <c r="E122" s="2">
        <v>1</v>
      </c>
      <c r="F122" s="2" t="str">
        <f>VLOOKUP(C122,customers!A:I,2,0)</f>
        <v>Cordi Switsur</v>
      </c>
      <c r="G122" s="2" t="str">
        <f>IF(VLOOKUP(C122,customers!$A:$I,3,0)=0,"",VLOOKUP(C122,customers!$A:$I,3,0))</f>
        <v>cswitsur3b@chronoengine.com</v>
      </c>
      <c r="H122" s="2" t="str">
        <f>VLOOKUP(C122,customers!$A:$I,7,0)</f>
        <v>United States</v>
      </c>
      <c r="I122" t="str">
        <f>VLOOKUP($D122,products!$A:$G,2,0)</f>
        <v>Ara</v>
      </c>
      <c r="J122" t="str">
        <f>VLOOKUP($D122,products!$A:$G,3,0)</f>
        <v>L</v>
      </c>
      <c r="K122" s="5">
        <f>VLOOKUP($D122,products!$A:$G,4,0)</f>
        <v>0.2</v>
      </c>
      <c r="L122">
        <f>VLOOKUP($D122,products!$A:$G,5,0)</f>
        <v>3.8849999999999998</v>
      </c>
      <c r="M122">
        <f>E122*(Table1[[#This Row],[Size]]*Table1[[#This Row],[Unit Price]])</f>
        <v>0.77700000000000002</v>
      </c>
      <c r="N122" t="str">
        <f t="shared" si="1"/>
        <v>Arabica</v>
      </c>
      <c r="O122" t="str">
        <f>_xlfn.XLOOKUP(Table1[[#This Row],[Customer ID]],customers!A121:A1121,customers!I121:I1121,"No",0)</f>
        <v>No</v>
      </c>
    </row>
    <row r="123" spans="1:15" x14ac:dyDescent="0.3">
      <c r="A123" s="2" t="s">
        <v>1158</v>
      </c>
      <c r="B123" s="3">
        <v>44471</v>
      </c>
      <c r="C123" s="2" t="s">
        <v>1159</v>
      </c>
      <c r="D123" t="s">
        <v>6141</v>
      </c>
      <c r="E123" s="2">
        <v>5</v>
      </c>
      <c r="F123" s="2" t="str">
        <f>VLOOKUP(C123,customers!A:I,2,0)</f>
        <v>Cordi Switsur</v>
      </c>
      <c r="G123" s="2" t="str">
        <f>IF(VLOOKUP(C123,customers!$A:$I,3,0)=0,"",VLOOKUP(C123,customers!$A:$I,3,0))</f>
        <v>cswitsur3b@chronoengine.com</v>
      </c>
      <c r="H123" s="2" t="str">
        <f>VLOOKUP(C123,customers!$A:$I,7,0)</f>
        <v>United States</v>
      </c>
      <c r="I123" t="str">
        <f>VLOOKUP($D123,products!$A:$G,2,0)</f>
        <v>Exc</v>
      </c>
      <c r="J123" t="str">
        <f>VLOOKUP($D123,products!$A:$G,3,0)</f>
        <v>M</v>
      </c>
      <c r="K123" s="5">
        <f>VLOOKUP($D123,products!$A:$G,4,0)</f>
        <v>1</v>
      </c>
      <c r="L123">
        <f>VLOOKUP($D123,products!$A:$G,5,0)</f>
        <v>13.75</v>
      </c>
      <c r="M123">
        <f>E123*(Table1[[#This Row],[Size]]*Table1[[#This Row],[Unit Price]])</f>
        <v>68.75</v>
      </c>
      <c r="N123" t="str">
        <f t="shared" si="1"/>
        <v>Excelsa</v>
      </c>
      <c r="O123" t="str">
        <f>_xlfn.XLOOKUP(Table1[[#This Row],[Customer ID]],customers!A122:A1122,customers!I122:I1122,"No",0)</f>
        <v>No</v>
      </c>
    </row>
    <row r="124" spans="1:15" x14ac:dyDescent="0.3">
      <c r="A124" s="2" t="s">
        <v>1174</v>
      </c>
      <c r="B124" s="3">
        <v>44268</v>
      </c>
      <c r="C124" s="2" t="s">
        <v>1175</v>
      </c>
      <c r="D124" t="s">
        <v>6158</v>
      </c>
      <c r="E124" s="2">
        <v>4</v>
      </c>
      <c r="F124" s="2" t="str">
        <f>VLOOKUP(C124,customers!A:I,2,0)</f>
        <v>Mahala Ludwell</v>
      </c>
      <c r="G124" s="2" t="str">
        <f>IF(VLOOKUP(C124,customers!$A:$I,3,0)=0,"",VLOOKUP(C124,customers!$A:$I,3,0))</f>
        <v>mludwell3e@blogger.com</v>
      </c>
      <c r="H124" s="2" t="str">
        <f>VLOOKUP(C124,customers!$A:$I,7,0)</f>
        <v>United States</v>
      </c>
      <c r="I124" t="str">
        <f>VLOOKUP($D124,products!$A:$G,2,0)</f>
        <v>Ara</v>
      </c>
      <c r="J124" t="str">
        <f>VLOOKUP($D124,products!$A:$G,3,0)</f>
        <v>D</v>
      </c>
      <c r="K124" s="5">
        <f>VLOOKUP($D124,products!$A:$G,4,0)</f>
        <v>0.5</v>
      </c>
      <c r="L124">
        <f>VLOOKUP($D124,products!$A:$G,5,0)</f>
        <v>5.97</v>
      </c>
      <c r="M124">
        <f>E124*(Table1[[#This Row],[Size]]*Table1[[#This Row],[Unit Price]])</f>
        <v>11.94</v>
      </c>
      <c r="N124" t="str">
        <f t="shared" si="1"/>
        <v>Arabica</v>
      </c>
      <c r="O124" t="str">
        <f>_xlfn.XLOOKUP(Table1[[#This Row],[Customer ID]],customers!A123:A1123,customers!I123:I1123,"No",0)</f>
        <v>Yes</v>
      </c>
    </row>
    <row r="125" spans="1:15" x14ac:dyDescent="0.3">
      <c r="A125" s="2" t="s">
        <v>1180</v>
      </c>
      <c r="B125" s="3">
        <v>44724</v>
      </c>
      <c r="C125" s="2" t="s">
        <v>1181</v>
      </c>
      <c r="D125" t="s">
        <v>6164</v>
      </c>
      <c r="E125" s="2">
        <v>4</v>
      </c>
      <c r="F125" s="2" t="str">
        <f>VLOOKUP(C125,customers!A:I,2,0)</f>
        <v>Doll Beauchamp</v>
      </c>
      <c r="G125" s="2" t="str">
        <f>IF(VLOOKUP(C125,customers!$A:$I,3,0)=0,"",VLOOKUP(C125,customers!$A:$I,3,0))</f>
        <v>dbeauchamp3f@usda.gov</v>
      </c>
      <c r="H125" s="2" t="str">
        <f>VLOOKUP(C125,customers!$A:$I,7,0)</f>
        <v>United States</v>
      </c>
      <c r="I125" t="str">
        <f>VLOOKUP($D125,products!$A:$G,2,0)</f>
        <v>Lib</v>
      </c>
      <c r="J125" t="str">
        <f>VLOOKUP($D125,products!$A:$G,3,0)</f>
        <v>L</v>
      </c>
      <c r="K125" s="5">
        <f>VLOOKUP($D125,products!$A:$G,4,0)</f>
        <v>2.5</v>
      </c>
      <c r="L125">
        <f>VLOOKUP($D125,products!$A:$G,5,0)</f>
        <v>36.454999999999998</v>
      </c>
      <c r="M125">
        <f>E125*(Table1[[#This Row],[Size]]*Table1[[#This Row],[Unit Price]])</f>
        <v>364.54999999999995</v>
      </c>
      <c r="N125" t="str">
        <f t="shared" si="1"/>
        <v>Liberica</v>
      </c>
      <c r="O125" t="str">
        <f>_xlfn.XLOOKUP(Table1[[#This Row],[Customer ID]],customers!A124:A1124,customers!I124:I1124,"No",0)</f>
        <v>No</v>
      </c>
    </row>
    <row r="126" spans="1:15" x14ac:dyDescent="0.3">
      <c r="A126" s="2" t="s">
        <v>1186</v>
      </c>
      <c r="B126" s="3">
        <v>43582</v>
      </c>
      <c r="C126" s="2" t="s">
        <v>1187</v>
      </c>
      <c r="D126" t="s">
        <v>6159</v>
      </c>
      <c r="E126" s="2">
        <v>5</v>
      </c>
      <c r="F126" s="2" t="str">
        <f>VLOOKUP(C126,customers!A:I,2,0)</f>
        <v>Stanford Rodliff</v>
      </c>
      <c r="G126" s="2" t="str">
        <f>IF(VLOOKUP(C126,customers!$A:$I,3,0)=0,"",VLOOKUP(C126,customers!$A:$I,3,0))</f>
        <v>srodliff3g@ted.com</v>
      </c>
      <c r="H126" s="2" t="str">
        <f>VLOOKUP(C126,customers!$A:$I,7,0)</f>
        <v>United States</v>
      </c>
      <c r="I126" t="str">
        <f>VLOOKUP($D126,products!$A:$G,2,0)</f>
        <v>Lib</v>
      </c>
      <c r="J126" t="str">
        <f>VLOOKUP($D126,products!$A:$G,3,0)</f>
        <v>M</v>
      </c>
      <c r="K126" s="5">
        <f>VLOOKUP($D126,products!$A:$G,4,0)</f>
        <v>0.2</v>
      </c>
      <c r="L126">
        <f>VLOOKUP($D126,products!$A:$G,5,0)</f>
        <v>4.3650000000000002</v>
      </c>
      <c r="M126">
        <f>E126*(Table1[[#This Row],[Size]]*Table1[[#This Row],[Unit Price]])</f>
        <v>4.3650000000000002</v>
      </c>
      <c r="N126" t="str">
        <f t="shared" si="1"/>
        <v>Liberica</v>
      </c>
      <c r="O126" t="str">
        <f>_xlfn.XLOOKUP(Table1[[#This Row],[Customer ID]],customers!A125:A1125,customers!I125:I1125,"No",0)</f>
        <v>Yes</v>
      </c>
    </row>
    <row r="127" spans="1:15" x14ac:dyDescent="0.3">
      <c r="A127" s="2" t="s">
        <v>1192</v>
      </c>
      <c r="B127" s="3">
        <v>43608</v>
      </c>
      <c r="C127" s="2" t="s">
        <v>1193</v>
      </c>
      <c r="D127" t="s">
        <v>6160</v>
      </c>
      <c r="E127" s="2">
        <v>3</v>
      </c>
      <c r="F127" s="2" t="str">
        <f>VLOOKUP(C127,customers!A:I,2,0)</f>
        <v>Stevana Woodham</v>
      </c>
      <c r="G127" s="2" t="str">
        <f>IF(VLOOKUP(C127,customers!$A:$I,3,0)=0,"",VLOOKUP(C127,customers!$A:$I,3,0))</f>
        <v>swoodham3h@businesswire.com</v>
      </c>
      <c r="H127" s="2" t="str">
        <f>VLOOKUP(C127,customers!$A:$I,7,0)</f>
        <v>Ireland</v>
      </c>
      <c r="I127" t="str">
        <f>VLOOKUP($D127,products!$A:$G,2,0)</f>
        <v>Lib</v>
      </c>
      <c r="J127" t="str">
        <f>VLOOKUP($D127,products!$A:$G,3,0)</f>
        <v>M</v>
      </c>
      <c r="K127" s="5">
        <f>VLOOKUP($D127,products!$A:$G,4,0)</f>
        <v>0.5</v>
      </c>
      <c r="L127">
        <f>VLOOKUP($D127,products!$A:$G,5,0)</f>
        <v>8.73</v>
      </c>
      <c r="M127">
        <f>E127*(Table1[[#This Row],[Size]]*Table1[[#This Row],[Unit Price]])</f>
        <v>13.095000000000001</v>
      </c>
      <c r="N127" t="str">
        <f t="shared" si="1"/>
        <v>Liberica</v>
      </c>
      <c r="O127" t="str">
        <f>_xlfn.XLOOKUP(Table1[[#This Row],[Customer ID]],customers!A126:A1126,customers!I126:I1126,"No",0)</f>
        <v>Yes</v>
      </c>
    </row>
    <row r="128" spans="1:15" x14ac:dyDescent="0.3">
      <c r="A128" s="2" t="s">
        <v>1198</v>
      </c>
      <c r="B128" s="3">
        <v>44026</v>
      </c>
      <c r="C128" s="2" t="s">
        <v>1199</v>
      </c>
      <c r="D128" t="s">
        <v>6155</v>
      </c>
      <c r="E128" s="2">
        <v>1</v>
      </c>
      <c r="F128" s="2" t="str">
        <f>VLOOKUP(C128,customers!A:I,2,0)</f>
        <v>Hewet Synnot</v>
      </c>
      <c r="G128" s="2" t="str">
        <f>IF(VLOOKUP(C128,customers!$A:$I,3,0)=0,"",VLOOKUP(C128,customers!$A:$I,3,0))</f>
        <v>hsynnot3i@about.com</v>
      </c>
      <c r="H128" s="2" t="str">
        <f>VLOOKUP(C128,customers!$A:$I,7,0)</f>
        <v>United States</v>
      </c>
      <c r="I128" t="str">
        <f>VLOOKUP($D128,products!$A:$G,2,0)</f>
        <v>Ara</v>
      </c>
      <c r="J128" t="str">
        <f>VLOOKUP($D128,products!$A:$G,3,0)</f>
        <v>M</v>
      </c>
      <c r="K128" s="5">
        <f>VLOOKUP($D128,products!$A:$G,4,0)</f>
        <v>1</v>
      </c>
      <c r="L128">
        <f>VLOOKUP($D128,products!$A:$G,5,0)</f>
        <v>11.25</v>
      </c>
      <c r="M128">
        <f>E128*(Table1[[#This Row],[Size]]*Table1[[#This Row],[Unit Price]])</f>
        <v>11.25</v>
      </c>
      <c r="N128" t="str">
        <f t="shared" si="1"/>
        <v>Arabica</v>
      </c>
      <c r="O128" t="str">
        <f>_xlfn.XLOOKUP(Table1[[#This Row],[Customer ID]],customers!A127:A1127,customers!I127:I1127,"No",0)</f>
        <v>No</v>
      </c>
    </row>
    <row r="129" spans="1:15" x14ac:dyDescent="0.3">
      <c r="A129" s="2" t="s">
        <v>1204</v>
      </c>
      <c r="B129" s="3">
        <v>44510</v>
      </c>
      <c r="C129" s="2" t="s">
        <v>1205</v>
      </c>
      <c r="D129" t="s">
        <v>6143</v>
      </c>
      <c r="E129" s="2">
        <v>6</v>
      </c>
      <c r="F129" s="2" t="str">
        <f>VLOOKUP(C129,customers!A:I,2,0)</f>
        <v>Raleigh Lepere</v>
      </c>
      <c r="G129" s="2" t="str">
        <f>IF(VLOOKUP(C129,customers!$A:$I,3,0)=0,"",VLOOKUP(C129,customers!$A:$I,3,0))</f>
        <v>rlepere3j@shop-pro.jp</v>
      </c>
      <c r="H129" s="2" t="str">
        <f>VLOOKUP(C129,customers!$A:$I,7,0)</f>
        <v>Ireland</v>
      </c>
      <c r="I129" t="str">
        <f>VLOOKUP($D129,products!$A:$G,2,0)</f>
        <v>Lib</v>
      </c>
      <c r="J129" t="str">
        <f>VLOOKUP($D129,products!$A:$G,3,0)</f>
        <v>D</v>
      </c>
      <c r="K129" s="5">
        <f>VLOOKUP($D129,products!$A:$G,4,0)</f>
        <v>1</v>
      </c>
      <c r="L129">
        <f>VLOOKUP($D129,products!$A:$G,5,0)</f>
        <v>12.95</v>
      </c>
      <c r="M129">
        <f>E129*(Table1[[#This Row],[Size]]*Table1[[#This Row],[Unit Price]])</f>
        <v>77.699999999999989</v>
      </c>
      <c r="N129" t="str">
        <f t="shared" si="1"/>
        <v>Liberica</v>
      </c>
      <c r="O129" t="str">
        <f>_xlfn.XLOOKUP(Table1[[#This Row],[Customer ID]],customers!A128:A1128,customers!I128:I1128,"No",0)</f>
        <v>No</v>
      </c>
    </row>
    <row r="130" spans="1:15" x14ac:dyDescent="0.3">
      <c r="A130" s="2" t="s">
        <v>1210</v>
      </c>
      <c r="B130" s="3">
        <v>44439</v>
      </c>
      <c r="C130" s="2" t="s">
        <v>1211</v>
      </c>
      <c r="D130" t="s">
        <v>6157</v>
      </c>
      <c r="E130" s="2">
        <v>1</v>
      </c>
      <c r="F130" s="2" t="str">
        <f>VLOOKUP(C130,customers!A:I,2,0)</f>
        <v>Timofei Woofinden</v>
      </c>
      <c r="G130" s="2" t="str">
        <f>IF(VLOOKUP(C130,customers!$A:$I,3,0)=0,"",VLOOKUP(C130,customers!$A:$I,3,0))</f>
        <v>twoofinden3k@businesswire.com</v>
      </c>
      <c r="H130" s="2" t="str">
        <f>VLOOKUP(C130,customers!$A:$I,7,0)</f>
        <v>United States</v>
      </c>
      <c r="I130" t="str">
        <f>VLOOKUP($D130,products!$A:$G,2,0)</f>
        <v>Ara</v>
      </c>
      <c r="J130" t="str">
        <f>VLOOKUP($D130,products!$A:$G,3,0)</f>
        <v>M</v>
      </c>
      <c r="K130" s="5">
        <f>VLOOKUP($D130,products!$A:$G,4,0)</f>
        <v>0.5</v>
      </c>
      <c r="L130">
        <f>VLOOKUP($D130,products!$A:$G,5,0)</f>
        <v>6.75</v>
      </c>
      <c r="M130">
        <f>E130*(Table1[[#This Row],[Size]]*Table1[[#This Row],[Unit Price]])</f>
        <v>3.375</v>
      </c>
      <c r="N130" t="str">
        <f t="shared" si="1"/>
        <v>Arabica</v>
      </c>
      <c r="O130" t="str">
        <f>_xlfn.XLOOKUP(Table1[[#This Row],[Customer ID]],customers!A129:A1129,customers!I129:I1129,"No",0)</f>
        <v>No</v>
      </c>
    </row>
    <row r="131" spans="1:15" x14ac:dyDescent="0.3">
      <c r="A131" s="2" t="s">
        <v>1216</v>
      </c>
      <c r="B131" s="3">
        <v>43652</v>
      </c>
      <c r="C131" s="2" t="s">
        <v>1217</v>
      </c>
      <c r="D131" t="s">
        <v>6183</v>
      </c>
      <c r="E131" s="2">
        <v>1</v>
      </c>
      <c r="F131" s="2" t="str">
        <f>VLOOKUP(C131,customers!A:I,2,0)</f>
        <v>Evelina Dacca</v>
      </c>
      <c r="G131" s="2" t="str">
        <f>IF(VLOOKUP(C131,customers!$A:$I,3,0)=0,"",VLOOKUP(C131,customers!$A:$I,3,0))</f>
        <v>edacca3l@google.pl</v>
      </c>
      <c r="H131" s="2" t="str">
        <f>VLOOKUP(C131,customers!$A:$I,7,0)</f>
        <v>United States</v>
      </c>
      <c r="I131" t="str">
        <f>VLOOKUP($D131,products!$A:$G,2,0)</f>
        <v>Exc</v>
      </c>
      <c r="J131" t="str">
        <f>VLOOKUP($D131,products!$A:$G,3,0)</f>
        <v>D</v>
      </c>
      <c r="K131" s="5">
        <f>VLOOKUP($D131,products!$A:$G,4,0)</f>
        <v>1</v>
      </c>
      <c r="L131">
        <f>VLOOKUP($D131,products!$A:$G,5,0)</f>
        <v>12.15</v>
      </c>
      <c r="M131">
        <f>E131*(Table1[[#This Row],[Size]]*Table1[[#This Row],[Unit Price]])</f>
        <v>12.15</v>
      </c>
      <c r="N131" t="str">
        <f t="shared" ref="N131:N194" si="2">IF(I131="Rob","Robusta",IF(I131="Exc","Excelsa",IF(I131="Ara","Arabica",IF(I131="Lib","Liberica",""))))</f>
        <v>Excelsa</v>
      </c>
      <c r="O131" t="str">
        <f>_xlfn.XLOOKUP(Table1[[#This Row],[Customer ID]],customers!A130:A1130,customers!I130:I1130,"No",0)</f>
        <v>Yes</v>
      </c>
    </row>
    <row r="132" spans="1:15" x14ac:dyDescent="0.3">
      <c r="A132" s="2" t="s">
        <v>1222</v>
      </c>
      <c r="B132" s="3">
        <v>44624</v>
      </c>
      <c r="C132" s="2" t="s">
        <v>1223</v>
      </c>
      <c r="D132" t="s">
        <v>6182</v>
      </c>
      <c r="E132" s="2">
        <v>5</v>
      </c>
      <c r="F132" s="2" t="str">
        <f>VLOOKUP(C132,customers!A:I,2,0)</f>
        <v>Bidget Tremellier</v>
      </c>
      <c r="G132" s="2" t="str">
        <f>IF(VLOOKUP(C132,customers!$A:$I,3,0)=0,"",VLOOKUP(C132,customers!$A:$I,3,0))</f>
        <v/>
      </c>
      <c r="H132" s="2" t="str">
        <f>VLOOKUP(C132,customers!$A:$I,7,0)</f>
        <v>Ireland</v>
      </c>
      <c r="I132" t="str">
        <f>VLOOKUP($D132,products!$A:$G,2,0)</f>
        <v>Ara</v>
      </c>
      <c r="J132" t="str">
        <f>VLOOKUP($D132,products!$A:$G,3,0)</f>
        <v>L</v>
      </c>
      <c r="K132" s="5">
        <f>VLOOKUP($D132,products!$A:$G,4,0)</f>
        <v>2.5</v>
      </c>
      <c r="L132">
        <f>VLOOKUP($D132,products!$A:$G,5,0)</f>
        <v>29.784999999999997</v>
      </c>
      <c r="M132">
        <f>E132*(Table1[[#This Row],[Size]]*Table1[[#This Row],[Unit Price]])</f>
        <v>372.31249999999994</v>
      </c>
      <c r="N132" t="str">
        <f t="shared" si="2"/>
        <v>Arabica</v>
      </c>
      <c r="O132" t="str">
        <f>_xlfn.XLOOKUP(Table1[[#This Row],[Customer ID]],customers!A131:A1131,customers!I131:I1131,"No",0)</f>
        <v>Yes</v>
      </c>
    </row>
    <row r="133" spans="1:15" x14ac:dyDescent="0.3">
      <c r="A133" s="2" t="s">
        <v>1227</v>
      </c>
      <c r="B133" s="3">
        <v>44196</v>
      </c>
      <c r="C133" s="2" t="s">
        <v>1228</v>
      </c>
      <c r="D133" t="s">
        <v>6144</v>
      </c>
      <c r="E133" s="2">
        <v>2</v>
      </c>
      <c r="F133" s="2" t="str">
        <f>VLOOKUP(C133,customers!A:I,2,0)</f>
        <v>Bobinette Hindsberg</v>
      </c>
      <c r="G133" s="2" t="str">
        <f>IF(VLOOKUP(C133,customers!$A:$I,3,0)=0,"",VLOOKUP(C133,customers!$A:$I,3,0))</f>
        <v>bhindsberg3n@blogs.com</v>
      </c>
      <c r="H133" s="2" t="str">
        <f>VLOOKUP(C133,customers!$A:$I,7,0)</f>
        <v>United States</v>
      </c>
      <c r="I133" t="str">
        <f>VLOOKUP($D133,products!$A:$G,2,0)</f>
        <v>Exc</v>
      </c>
      <c r="J133" t="str">
        <f>VLOOKUP($D133,products!$A:$G,3,0)</f>
        <v>D</v>
      </c>
      <c r="K133" s="5">
        <f>VLOOKUP($D133,products!$A:$G,4,0)</f>
        <v>0.5</v>
      </c>
      <c r="L133">
        <f>VLOOKUP($D133,products!$A:$G,5,0)</f>
        <v>7.29</v>
      </c>
      <c r="M133">
        <f>E133*(Table1[[#This Row],[Size]]*Table1[[#This Row],[Unit Price]])</f>
        <v>7.29</v>
      </c>
      <c r="N133" t="str">
        <f t="shared" si="2"/>
        <v>Excelsa</v>
      </c>
      <c r="O133" t="str">
        <f>_xlfn.XLOOKUP(Table1[[#This Row],[Customer ID]],customers!A132:A1132,customers!I132:I1132,"No",0)</f>
        <v>Yes</v>
      </c>
    </row>
    <row r="134" spans="1:15" x14ac:dyDescent="0.3">
      <c r="A134" s="2" t="s">
        <v>1233</v>
      </c>
      <c r="B134" s="3">
        <v>44043</v>
      </c>
      <c r="C134" s="2" t="s">
        <v>1234</v>
      </c>
      <c r="D134" t="s">
        <v>6182</v>
      </c>
      <c r="E134" s="2">
        <v>5</v>
      </c>
      <c r="F134" s="2" t="str">
        <f>VLOOKUP(C134,customers!A:I,2,0)</f>
        <v>Osbert Robins</v>
      </c>
      <c r="G134" s="2" t="str">
        <f>IF(VLOOKUP(C134,customers!$A:$I,3,0)=0,"",VLOOKUP(C134,customers!$A:$I,3,0))</f>
        <v>orobins3o@salon.com</v>
      </c>
      <c r="H134" s="2" t="str">
        <f>VLOOKUP(C134,customers!$A:$I,7,0)</f>
        <v>United States</v>
      </c>
      <c r="I134" t="str">
        <f>VLOOKUP($D134,products!$A:$G,2,0)</f>
        <v>Ara</v>
      </c>
      <c r="J134" t="str">
        <f>VLOOKUP($D134,products!$A:$G,3,0)</f>
        <v>L</v>
      </c>
      <c r="K134" s="5">
        <f>VLOOKUP($D134,products!$A:$G,4,0)</f>
        <v>2.5</v>
      </c>
      <c r="L134">
        <f>VLOOKUP($D134,products!$A:$G,5,0)</f>
        <v>29.784999999999997</v>
      </c>
      <c r="M134">
        <f>E134*(Table1[[#This Row],[Size]]*Table1[[#This Row],[Unit Price]])</f>
        <v>372.31249999999994</v>
      </c>
      <c r="N134" t="str">
        <f t="shared" si="2"/>
        <v>Arabica</v>
      </c>
      <c r="O134" t="str">
        <f>_xlfn.XLOOKUP(Table1[[#This Row],[Customer ID]],customers!A133:A1133,customers!I133:I1133,"No",0)</f>
        <v>Yes</v>
      </c>
    </row>
    <row r="135" spans="1:15" x14ac:dyDescent="0.3">
      <c r="A135" s="2" t="s">
        <v>1239</v>
      </c>
      <c r="B135" s="3">
        <v>44340</v>
      </c>
      <c r="C135" s="2" t="s">
        <v>1240</v>
      </c>
      <c r="D135" t="s">
        <v>6143</v>
      </c>
      <c r="E135" s="2">
        <v>1</v>
      </c>
      <c r="F135" s="2" t="str">
        <f>VLOOKUP(C135,customers!A:I,2,0)</f>
        <v>Othello Syseland</v>
      </c>
      <c r="G135" s="2" t="str">
        <f>IF(VLOOKUP(C135,customers!$A:$I,3,0)=0,"",VLOOKUP(C135,customers!$A:$I,3,0))</f>
        <v>osyseland3p@independent.co.uk</v>
      </c>
      <c r="H135" s="2" t="str">
        <f>VLOOKUP(C135,customers!$A:$I,7,0)</f>
        <v>United States</v>
      </c>
      <c r="I135" t="str">
        <f>VLOOKUP($D135,products!$A:$G,2,0)</f>
        <v>Lib</v>
      </c>
      <c r="J135" t="str">
        <f>VLOOKUP($D135,products!$A:$G,3,0)</f>
        <v>D</v>
      </c>
      <c r="K135" s="5">
        <f>VLOOKUP($D135,products!$A:$G,4,0)</f>
        <v>1</v>
      </c>
      <c r="L135">
        <f>VLOOKUP($D135,products!$A:$G,5,0)</f>
        <v>12.95</v>
      </c>
      <c r="M135">
        <f>E135*(Table1[[#This Row],[Size]]*Table1[[#This Row],[Unit Price]])</f>
        <v>12.95</v>
      </c>
      <c r="N135" t="str">
        <f t="shared" si="2"/>
        <v>Liberica</v>
      </c>
      <c r="O135" t="str">
        <f>_xlfn.XLOOKUP(Table1[[#This Row],[Customer ID]],customers!A134:A1134,customers!I134:I1134,"No",0)</f>
        <v>No</v>
      </c>
    </row>
    <row r="136" spans="1:15" x14ac:dyDescent="0.3">
      <c r="A136" s="2" t="s">
        <v>1245</v>
      </c>
      <c r="B136" s="3">
        <v>44758</v>
      </c>
      <c r="C136" s="2" t="s">
        <v>1246</v>
      </c>
      <c r="D136" t="s">
        <v>6166</v>
      </c>
      <c r="E136" s="2">
        <v>3</v>
      </c>
      <c r="F136" s="2" t="str">
        <f>VLOOKUP(C136,customers!A:I,2,0)</f>
        <v>Ewell Hanby</v>
      </c>
      <c r="G136" s="2" t="str">
        <f>IF(VLOOKUP(C136,customers!$A:$I,3,0)=0,"",VLOOKUP(C136,customers!$A:$I,3,0))</f>
        <v/>
      </c>
      <c r="H136" s="2" t="str">
        <f>VLOOKUP(C136,customers!$A:$I,7,0)</f>
        <v>United States</v>
      </c>
      <c r="I136" t="str">
        <f>VLOOKUP($D136,products!$A:$G,2,0)</f>
        <v>Exc</v>
      </c>
      <c r="J136" t="str">
        <f>VLOOKUP($D136,products!$A:$G,3,0)</f>
        <v>M</v>
      </c>
      <c r="K136" s="5">
        <f>VLOOKUP($D136,products!$A:$G,4,0)</f>
        <v>2.5</v>
      </c>
      <c r="L136">
        <f>VLOOKUP($D136,products!$A:$G,5,0)</f>
        <v>31.624999999999996</v>
      </c>
      <c r="M136">
        <f>E136*(Table1[[#This Row],[Size]]*Table1[[#This Row],[Unit Price]])</f>
        <v>237.18749999999994</v>
      </c>
      <c r="N136" t="str">
        <f t="shared" si="2"/>
        <v>Excelsa</v>
      </c>
      <c r="O136" t="str">
        <f>_xlfn.XLOOKUP(Table1[[#This Row],[Customer ID]],customers!A135:A1135,customers!I135:I1135,"No",0)</f>
        <v>Yes</v>
      </c>
    </row>
    <row r="137" spans="1:15" x14ac:dyDescent="0.3">
      <c r="A137" s="2" t="s">
        <v>1249</v>
      </c>
      <c r="B137" s="3">
        <v>44232</v>
      </c>
      <c r="C137" s="2" t="s">
        <v>976</v>
      </c>
      <c r="D137" t="s">
        <v>6180</v>
      </c>
      <c r="E137" s="2">
        <v>5</v>
      </c>
      <c r="F137" s="2" t="str">
        <f>VLOOKUP(C137,customers!A:I,2,0)</f>
        <v>Blancha McAmish</v>
      </c>
      <c r="G137" s="2" t="str">
        <f>IF(VLOOKUP(C137,customers!$A:$I,3,0)=0,"",VLOOKUP(C137,customers!$A:$I,3,0))</f>
        <v>bmcamish2e@tripadvisor.com</v>
      </c>
      <c r="H137" s="2" t="str">
        <f>VLOOKUP(C137,customers!$A:$I,7,0)</f>
        <v>United States</v>
      </c>
      <c r="I137" t="str">
        <f>VLOOKUP($D137,products!$A:$G,2,0)</f>
        <v>Ara</v>
      </c>
      <c r="J137" t="str">
        <f>VLOOKUP($D137,products!$A:$G,3,0)</f>
        <v>L</v>
      </c>
      <c r="K137" s="5">
        <f>VLOOKUP($D137,products!$A:$G,4,0)</f>
        <v>0.5</v>
      </c>
      <c r="L137">
        <f>VLOOKUP($D137,products!$A:$G,5,0)</f>
        <v>7.77</v>
      </c>
      <c r="M137">
        <f>E137*(Table1[[#This Row],[Size]]*Table1[[#This Row],[Unit Price]])</f>
        <v>19.424999999999997</v>
      </c>
      <c r="N137" t="str">
        <f t="shared" si="2"/>
        <v>Arabica</v>
      </c>
      <c r="O137" t="str">
        <f>_xlfn.XLOOKUP(Table1[[#This Row],[Customer ID]],customers!A136:A1136,customers!I136:I1136,"No",0)</f>
        <v>No</v>
      </c>
    </row>
    <row r="138" spans="1:15" x14ac:dyDescent="0.3">
      <c r="A138" s="2" t="s">
        <v>1255</v>
      </c>
      <c r="B138" s="3">
        <v>44406</v>
      </c>
      <c r="C138" s="2" t="s">
        <v>1256</v>
      </c>
      <c r="D138" t="s">
        <v>6154</v>
      </c>
      <c r="E138" s="2">
        <v>4</v>
      </c>
      <c r="F138" s="2" t="str">
        <f>VLOOKUP(C138,customers!A:I,2,0)</f>
        <v>Lowell Keenleyside</v>
      </c>
      <c r="G138" s="2" t="str">
        <f>IF(VLOOKUP(C138,customers!$A:$I,3,0)=0,"",VLOOKUP(C138,customers!$A:$I,3,0))</f>
        <v>lkeenleyside3s@topsy.com</v>
      </c>
      <c r="H138" s="2" t="str">
        <f>VLOOKUP(C138,customers!$A:$I,7,0)</f>
        <v>United States</v>
      </c>
      <c r="I138" t="str">
        <f>VLOOKUP($D138,products!$A:$G,2,0)</f>
        <v>Ara</v>
      </c>
      <c r="J138" t="str">
        <f>VLOOKUP($D138,products!$A:$G,3,0)</f>
        <v>D</v>
      </c>
      <c r="K138" s="5">
        <f>VLOOKUP($D138,products!$A:$G,4,0)</f>
        <v>0.2</v>
      </c>
      <c r="L138">
        <f>VLOOKUP($D138,products!$A:$G,5,0)</f>
        <v>2.9849999999999999</v>
      </c>
      <c r="M138">
        <f>E138*(Table1[[#This Row],[Size]]*Table1[[#This Row],[Unit Price]])</f>
        <v>2.3879999999999999</v>
      </c>
      <c r="N138" t="str">
        <f t="shared" si="2"/>
        <v>Arabica</v>
      </c>
      <c r="O138" t="str">
        <f>_xlfn.XLOOKUP(Table1[[#This Row],[Customer ID]],customers!A137:A1137,customers!I137:I1137,"No",0)</f>
        <v>No</v>
      </c>
    </row>
    <row r="139" spans="1:15" x14ac:dyDescent="0.3">
      <c r="A139" s="2" t="s">
        <v>1261</v>
      </c>
      <c r="B139" s="3">
        <v>44637</v>
      </c>
      <c r="C139" s="2" t="s">
        <v>1262</v>
      </c>
      <c r="D139" t="s">
        <v>6148</v>
      </c>
      <c r="E139" s="2">
        <v>3</v>
      </c>
      <c r="F139" s="2" t="str">
        <f>VLOOKUP(C139,customers!A:I,2,0)</f>
        <v>Elonore Joliffe</v>
      </c>
      <c r="G139" s="2" t="str">
        <f>IF(VLOOKUP(C139,customers!$A:$I,3,0)=0,"",VLOOKUP(C139,customers!$A:$I,3,0))</f>
        <v/>
      </c>
      <c r="H139" s="2" t="str">
        <f>VLOOKUP(C139,customers!$A:$I,7,0)</f>
        <v>Ireland</v>
      </c>
      <c r="I139" t="str">
        <f>VLOOKUP($D139,products!$A:$G,2,0)</f>
        <v>Exc</v>
      </c>
      <c r="J139" t="str">
        <f>VLOOKUP($D139,products!$A:$G,3,0)</f>
        <v>L</v>
      </c>
      <c r="K139" s="5">
        <f>VLOOKUP($D139,products!$A:$G,4,0)</f>
        <v>2.5</v>
      </c>
      <c r="L139">
        <f>VLOOKUP($D139,products!$A:$G,5,0)</f>
        <v>34.154999999999994</v>
      </c>
      <c r="M139">
        <f>E139*(Table1[[#This Row],[Size]]*Table1[[#This Row],[Unit Price]])</f>
        <v>256.16249999999997</v>
      </c>
      <c r="N139" t="str">
        <f t="shared" si="2"/>
        <v>Excelsa</v>
      </c>
      <c r="O139" t="str">
        <f>_xlfn.XLOOKUP(Table1[[#This Row],[Customer ID]],customers!A138:A1138,customers!I138:I1138,"No",0)</f>
        <v>No</v>
      </c>
    </row>
    <row r="140" spans="1:15" x14ac:dyDescent="0.3">
      <c r="A140" s="2" t="s">
        <v>1266</v>
      </c>
      <c r="B140" s="3">
        <v>44238</v>
      </c>
      <c r="C140" s="2" t="s">
        <v>1267</v>
      </c>
      <c r="D140" t="s">
        <v>6183</v>
      </c>
      <c r="E140" s="2">
        <v>4</v>
      </c>
      <c r="F140" s="2" t="str">
        <f>VLOOKUP(C140,customers!A:I,2,0)</f>
        <v>Abraham Coleman</v>
      </c>
      <c r="G140" s="2" t="str">
        <f>IF(VLOOKUP(C140,customers!$A:$I,3,0)=0,"",VLOOKUP(C140,customers!$A:$I,3,0))</f>
        <v/>
      </c>
      <c r="H140" s="2" t="str">
        <f>VLOOKUP(C140,customers!$A:$I,7,0)</f>
        <v>United States</v>
      </c>
      <c r="I140" t="str">
        <f>VLOOKUP($D140,products!$A:$G,2,0)</f>
        <v>Exc</v>
      </c>
      <c r="J140" t="str">
        <f>VLOOKUP($D140,products!$A:$G,3,0)</f>
        <v>D</v>
      </c>
      <c r="K140" s="5">
        <f>VLOOKUP($D140,products!$A:$G,4,0)</f>
        <v>1</v>
      </c>
      <c r="L140">
        <f>VLOOKUP($D140,products!$A:$G,5,0)</f>
        <v>12.15</v>
      </c>
      <c r="M140">
        <f>E140*(Table1[[#This Row],[Size]]*Table1[[#This Row],[Unit Price]])</f>
        <v>48.6</v>
      </c>
      <c r="N140" t="str">
        <f t="shared" si="2"/>
        <v>Excelsa</v>
      </c>
      <c r="O140" t="str">
        <f>_xlfn.XLOOKUP(Table1[[#This Row],[Customer ID]],customers!A139:A1139,customers!I139:I1139,"No",0)</f>
        <v>No</v>
      </c>
    </row>
    <row r="141" spans="1:15" x14ac:dyDescent="0.3">
      <c r="A141" s="2" t="s">
        <v>1271</v>
      </c>
      <c r="B141" s="3">
        <v>43509</v>
      </c>
      <c r="C141" s="2" t="s">
        <v>1272</v>
      </c>
      <c r="D141" t="s">
        <v>6143</v>
      </c>
      <c r="E141" s="2">
        <v>6</v>
      </c>
      <c r="F141" s="2" t="str">
        <f>VLOOKUP(C141,customers!A:I,2,0)</f>
        <v>Rivy Farington</v>
      </c>
      <c r="G141" s="2" t="str">
        <f>IF(VLOOKUP(C141,customers!$A:$I,3,0)=0,"",VLOOKUP(C141,customers!$A:$I,3,0))</f>
        <v/>
      </c>
      <c r="H141" s="2" t="str">
        <f>VLOOKUP(C141,customers!$A:$I,7,0)</f>
        <v>United States</v>
      </c>
      <c r="I141" t="str">
        <f>VLOOKUP($D141,products!$A:$G,2,0)</f>
        <v>Lib</v>
      </c>
      <c r="J141" t="str">
        <f>VLOOKUP($D141,products!$A:$G,3,0)</f>
        <v>D</v>
      </c>
      <c r="K141" s="5">
        <f>VLOOKUP($D141,products!$A:$G,4,0)</f>
        <v>1</v>
      </c>
      <c r="L141">
        <f>VLOOKUP($D141,products!$A:$G,5,0)</f>
        <v>12.95</v>
      </c>
      <c r="M141">
        <f>E141*(Table1[[#This Row],[Size]]*Table1[[#This Row],[Unit Price]])</f>
        <v>77.699999999999989</v>
      </c>
      <c r="N141" t="str">
        <f t="shared" si="2"/>
        <v>Liberica</v>
      </c>
      <c r="O141" t="str">
        <f>_xlfn.XLOOKUP(Table1[[#This Row],[Customer ID]],customers!A140:A1140,customers!I140:I1140,"No",0)</f>
        <v>Yes</v>
      </c>
    </row>
    <row r="142" spans="1:15" x14ac:dyDescent="0.3">
      <c r="A142" s="2" t="s">
        <v>1276</v>
      </c>
      <c r="B142" s="3">
        <v>44694</v>
      </c>
      <c r="C142" s="2" t="s">
        <v>1277</v>
      </c>
      <c r="D142" t="s">
        <v>6165</v>
      </c>
      <c r="E142" s="2">
        <v>1</v>
      </c>
      <c r="F142" s="2" t="str">
        <f>VLOOKUP(C142,customers!A:I,2,0)</f>
        <v>Vallie Kundt</v>
      </c>
      <c r="G142" s="2" t="str">
        <f>IF(VLOOKUP(C142,customers!$A:$I,3,0)=0,"",VLOOKUP(C142,customers!$A:$I,3,0))</f>
        <v>vkundt3w@bigcartel.com</v>
      </c>
      <c r="H142" s="2" t="str">
        <f>VLOOKUP(C142,customers!$A:$I,7,0)</f>
        <v>Ireland</v>
      </c>
      <c r="I142" t="str">
        <f>VLOOKUP($D142,products!$A:$G,2,0)</f>
        <v>Lib</v>
      </c>
      <c r="J142" t="str">
        <f>VLOOKUP($D142,products!$A:$G,3,0)</f>
        <v>D</v>
      </c>
      <c r="K142" s="5">
        <f>VLOOKUP($D142,products!$A:$G,4,0)</f>
        <v>2.5</v>
      </c>
      <c r="L142">
        <f>VLOOKUP($D142,products!$A:$G,5,0)</f>
        <v>29.784999999999997</v>
      </c>
      <c r="M142">
        <f>E142*(Table1[[#This Row],[Size]]*Table1[[#This Row],[Unit Price]])</f>
        <v>74.462499999999991</v>
      </c>
      <c r="N142" t="str">
        <f t="shared" si="2"/>
        <v>Liberica</v>
      </c>
      <c r="O142" t="str">
        <f>_xlfn.XLOOKUP(Table1[[#This Row],[Customer ID]],customers!A141:A1141,customers!I141:I1141,"No",0)</f>
        <v>Yes</v>
      </c>
    </row>
    <row r="143" spans="1:15" x14ac:dyDescent="0.3">
      <c r="A143" s="2" t="s">
        <v>1283</v>
      </c>
      <c r="B143" s="3">
        <v>43970</v>
      </c>
      <c r="C143" s="2" t="s">
        <v>1284</v>
      </c>
      <c r="D143" t="s">
        <v>6167</v>
      </c>
      <c r="E143" s="2">
        <v>4</v>
      </c>
      <c r="F143" s="2" t="str">
        <f>VLOOKUP(C143,customers!A:I,2,0)</f>
        <v>Boyd Bett</v>
      </c>
      <c r="G143" s="2" t="str">
        <f>IF(VLOOKUP(C143,customers!$A:$I,3,0)=0,"",VLOOKUP(C143,customers!$A:$I,3,0))</f>
        <v>bbett3x@google.de</v>
      </c>
      <c r="H143" s="2" t="str">
        <f>VLOOKUP(C143,customers!$A:$I,7,0)</f>
        <v>United States</v>
      </c>
      <c r="I143" t="str">
        <f>VLOOKUP($D143,products!$A:$G,2,0)</f>
        <v>Ara</v>
      </c>
      <c r="J143" t="str">
        <f>VLOOKUP($D143,products!$A:$G,3,0)</f>
        <v>L</v>
      </c>
      <c r="K143" s="5">
        <f>VLOOKUP($D143,products!$A:$G,4,0)</f>
        <v>0.2</v>
      </c>
      <c r="L143">
        <f>VLOOKUP($D143,products!$A:$G,5,0)</f>
        <v>3.8849999999999998</v>
      </c>
      <c r="M143">
        <f>E143*(Table1[[#This Row],[Size]]*Table1[[#This Row],[Unit Price]])</f>
        <v>3.1080000000000001</v>
      </c>
      <c r="N143" t="str">
        <f t="shared" si="2"/>
        <v>Arabica</v>
      </c>
      <c r="O143" t="str">
        <f>_xlfn.XLOOKUP(Table1[[#This Row],[Customer ID]],customers!A142:A1142,customers!I142:I1142,"No",0)</f>
        <v>Yes</v>
      </c>
    </row>
    <row r="144" spans="1:15" x14ac:dyDescent="0.3">
      <c r="A144" s="2" t="s">
        <v>1289</v>
      </c>
      <c r="B144" s="3">
        <v>44678</v>
      </c>
      <c r="C144" s="2" t="s">
        <v>1290</v>
      </c>
      <c r="D144" t="s">
        <v>6148</v>
      </c>
      <c r="E144" s="2">
        <v>4</v>
      </c>
      <c r="F144" s="2" t="str">
        <f>VLOOKUP(C144,customers!A:I,2,0)</f>
        <v>Julio Armytage</v>
      </c>
      <c r="G144" s="2" t="str">
        <f>IF(VLOOKUP(C144,customers!$A:$I,3,0)=0,"",VLOOKUP(C144,customers!$A:$I,3,0))</f>
        <v/>
      </c>
      <c r="H144" s="2" t="str">
        <f>VLOOKUP(C144,customers!$A:$I,7,0)</f>
        <v>Ireland</v>
      </c>
      <c r="I144" t="str">
        <f>VLOOKUP($D144,products!$A:$G,2,0)</f>
        <v>Exc</v>
      </c>
      <c r="J144" t="str">
        <f>VLOOKUP($D144,products!$A:$G,3,0)</f>
        <v>L</v>
      </c>
      <c r="K144" s="5">
        <f>VLOOKUP($D144,products!$A:$G,4,0)</f>
        <v>2.5</v>
      </c>
      <c r="L144">
        <f>VLOOKUP($D144,products!$A:$G,5,0)</f>
        <v>34.154999999999994</v>
      </c>
      <c r="M144">
        <f>E144*(Table1[[#This Row],[Size]]*Table1[[#This Row],[Unit Price]])</f>
        <v>341.54999999999995</v>
      </c>
      <c r="N144" t="str">
        <f t="shared" si="2"/>
        <v>Excelsa</v>
      </c>
      <c r="O144" t="str">
        <f>_xlfn.XLOOKUP(Table1[[#This Row],[Customer ID]],customers!A143:A1143,customers!I143:I1143,"No",0)</f>
        <v>Yes</v>
      </c>
    </row>
    <row r="145" spans="1:15" x14ac:dyDescent="0.3">
      <c r="A145" s="2" t="s">
        <v>1293</v>
      </c>
      <c r="B145" s="3">
        <v>44083</v>
      </c>
      <c r="C145" s="2" t="s">
        <v>1294</v>
      </c>
      <c r="D145" t="s">
        <v>6160</v>
      </c>
      <c r="E145" s="2">
        <v>2</v>
      </c>
      <c r="F145" s="2" t="str">
        <f>VLOOKUP(C145,customers!A:I,2,0)</f>
        <v>Deana Staite</v>
      </c>
      <c r="G145" s="2" t="str">
        <f>IF(VLOOKUP(C145,customers!$A:$I,3,0)=0,"",VLOOKUP(C145,customers!$A:$I,3,0))</f>
        <v>dstaite3z@scientificamerican.com</v>
      </c>
      <c r="H145" s="2" t="str">
        <f>VLOOKUP(C145,customers!$A:$I,7,0)</f>
        <v>United States</v>
      </c>
      <c r="I145" t="str">
        <f>VLOOKUP($D145,products!$A:$G,2,0)</f>
        <v>Lib</v>
      </c>
      <c r="J145" t="str">
        <f>VLOOKUP($D145,products!$A:$G,3,0)</f>
        <v>M</v>
      </c>
      <c r="K145" s="5">
        <f>VLOOKUP($D145,products!$A:$G,4,0)</f>
        <v>0.5</v>
      </c>
      <c r="L145">
        <f>VLOOKUP($D145,products!$A:$G,5,0)</f>
        <v>8.73</v>
      </c>
      <c r="M145">
        <f>E145*(Table1[[#This Row],[Size]]*Table1[[#This Row],[Unit Price]])</f>
        <v>8.73</v>
      </c>
      <c r="N145" t="str">
        <f t="shared" si="2"/>
        <v>Liberica</v>
      </c>
      <c r="O145" t="str">
        <f>_xlfn.XLOOKUP(Table1[[#This Row],[Customer ID]],customers!A144:A1144,customers!I144:I1144,"No",0)</f>
        <v>No</v>
      </c>
    </row>
    <row r="146" spans="1:15" x14ac:dyDescent="0.3">
      <c r="A146" s="2" t="s">
        <v>1299</v>
      </c>
      <c r="B146" s="3">
        <v>44265</v>
      </c>
      <c r="C146" s="2" t="s">
        <v>1300</v>
      </c>
      <c r="D146" t="s">
        <v>6148</v>
      </c>
      <c r="E146" s="2">
        <v>2</v>
      </c>
      <c r="F146" s="2" t="str">
        <f>VLOOKUP(C146,customers!A:I,2,0)</f>
        <v>Winn Keyse</v>
      </c>
      <c r="G146" s="2" t="str">
        <f>IF(VLOOKUP(C146,customers!$A:$I,3,0)=0,"",VLOOKUP(C146,customers!$A:$I,3,0))</f>
        <v>wkeyse40@apple.com</v>
      </c>
      <c r="H146" s="2" t="str">
        <f>VLOOKUP(C146,customers!$A:$I,7,0)</f>
        <v>United States</v>
      </c>
      <c r="I146" t="str">
        <f>VLOOKUP($D146,products!$A:$G,2,0)</f>
        <v>Exc</v>
      </c>
      <c r="J146" t="str">
        <f>VLOOKUP($D146,products!$A:$G,3,0)</f>
        <v>L</v>
      </c>
      <c r="K146" s="5">
        <f>VLOOKUP($D146,products!$A:$G,4,0)</f>
        <v>2.5</v>
      </c>
      <c r="L146">
        <f>VLOOKUP($D146,products!$A:$G,5,0)</f>
        <v>34.154999999999994</v>
      </c>
      <c r="M146">
        <f>E146*(Table1[[#This Row],[Size]]*Table1[[#This Row],[Unit Price]])</f>
        <v>170.77499999999998</v>
      </c>
      <c r="N146" t="str">
        <f t="shared" si="2"/>
        <v>Excelsa</v>
      </c>
      <c r="O146" t="str">
        <f>_xlfn.XLOOKUP(Table1[[#This Row],[Customer ID]],customers!A145:A1145,customers!I145:I1145,"No",0)</f>
        <v>Yes</v>
      </c>
    </row>
    <row r="147" spans="1:15" x14ac:dyDescent="0.3">
      <c r="A147" s="2" t="s">
        <v>1305</v>
      </c>
      <c r="B147" s="3">
        <v>43562</v>
      </c>
      <c r="C147" s="2" t="s">
        <v>1306</v>
      </c>
      <c r="D147" t="s">
        <v>6159</v>
      </c>
      <c r="E147" s="2">
        <v>4</v>
      </c>
      <c r="F147" s="2" t="str">
        <f>VLOOKUP(C147,customers!A:I,2,0)</f>
        <v>Osmund Clausen-Thue</v>
      </c>
      <c r="G147" s="2" t="str">
        <f>IF(VLOOKUP(C147,customers!$A:$I,3,0)=0,"",VLOOKUP(C147,customers!$A:$I,3,0))</f>
        <v>oclausenthue41@marriott.com</v>
      </c>
      <c r="H147" s="2" t="str">
        <f>VLOOKUP(C147,customers!$A:$I,7,0)</f>
        <v>United States</v>
      </c>
      <c r="I147" t="str">
        <f>VLOOKUP($D147,products!$A:$G,2,0)</f>
        <v>Lib</v>
      </c>
      <c r="J147" t="str">
        <f>VLOOKUP($D147,products!$A:$G,3,0)</f>
        <v>M</v>
      </c>
      <c r="K147" s="5">
        <f>VLOOKUP($D147,products!$A:$G,4,0)</f>
        <v>0.2</v>
      </c>
      <c r="L147">
        <f>VLOOKUP($D147,products!$A:$G,5,0)</f>
        <v>4.3650000000000002</v>
      </c>
      <c r="M147">
        <f>E147*(Table1[[#This Row],[Size]]*Table1[[#This Row],[Unit Price]])</f>
        <v>3.4920000000000004</v>
      </c>
      <c r="N147" t="str">
        <f t="shared" si="2"/>
        <v>Liberica</v>
      </c>
      <c r="O147" t="str">
        <f>_xlfn.XLOOKUP(Table1[[#This Row],[Customer ID]],customers!A146:A1146,customers!I146:I1146,"No",0)</f>
        <v>No</v>
      </c>
    </row>
    <row r="148" spans="1:15" x14ac:dyDescent="0.3">
      <c r="A148" s="2" t="s">
        <v>1311</v>
      </c>
      <c r="B148" s="3">
        <v>44024</v>
      </c>
      <c r="C148" s="2" t="s">
        <v>1312</v>
      </c>
      <c r="D148" t="s">
        <v>6162</v>
      </c>
      <c r="E148" s="2">
        <v>3</v>
      </c>
      <c r="F148" s="2" t="str">
        <f>VLOOKUP(C148,customers!A:I,2,0)</f>
        <v>Leonore Francisco</v>
      </c>
      <c r="G148" s="2" t="str">
        <f>IF(VLOOKUP(C148,customers!$A:$I,3,0)=0,"",VLOOKUP(C148,customers!$A:$I,3,0))</f>
        <v>lfrancisco42@fema.gov</v>
      </c>
      <c r="H148" s="2" t="str">
        <f>VLOOKUP(C148,customers!$A:$I,7,0)</f>
        <v>United States</v>
      </c>
      <c r="I148" t="str">
        <f>VLOOKUP($D148,products!$A:$G,2,0)</f>
        <v>Lib</v>
      </c>
      <c r="J148" t="str">
        <f>VLOOKUP($D148,products!$A:$G,3,0)</f>
        <v>M</v>
      </c>
      <c r="K148" s="5">
        <f>VLOOKUP($D148,products!$A:$G,4,0)</f>
        <v>1</v>
      </c>
      <c r="L148">
        <f>VLOOKUP($D148,products!$A:$G,5,0)</f>
        <v>14.55</v>
      </c>
      <c r="M148">
        <f>E148*(Table1[[#This Row],[Size]]*Table1[[#This Row],[Unit Price]])</f>
        <v>43.650000000000006</v>
      </c>
      <c r="N148" t="str">
        <f t="shared" si="2"/>
        <v>Liberica</v>
      </c>
      <c r="O148" t="str">
        <f>_xlfn.XLOOKUP(Table1[[#This Row],[Customer ID]],customers!A147:A1147,customers!I147:I1147,"No",0)</f>
        <v>No</v>
      </c>
    </row>
    <row r="149" spans="1:15" x14ac:dyDescent="0.3">
      <c r="A149" s="2" t="s">
        <v>1311</v>
      </c>
      <c r="B149" s="3">
        <v>44024</v>
      </c>
      <c r="C149" s="2" t="s">
        <v>1312</v>
      </c>
      <c r="D149" t="s">
        <v>6141</v>
      </c>
      <c r="E149" s="2">
        <v>2</v>
      </c>
      <c r="F149" s="2" t="str">
        <f>VLOOKUP(C149,customers!A:I,2,0)</f>
        <v>Leonore Francisco</v>
      </c>
      <c r="G149" s="2" t="str">
        <f>IF(VLOOKUP(C149,customers!$A:$I,3,0)=0,"",VLOOKUP(C149,customers!$A:$I,3,0))</f>
        <v>lfrancisco42@fema.gov</v>
      </c>
      <c r="H149" s="2" t="str">
        <f>VLOOKUP(C149,customers!$A:$I,7,0)</f>
        <v>United States</v>
      </c>
      <c r="I149" t="str">
        <f>VLOOKUP($D149,products!$A:$G,2,0)</f>
        <v>Exc</v>
      </c>
      <c r="J149" t="str">
        <f>VLOOKUP($D149,products!$A:$G,3,0)</f>
        <v>M</v>
      </c>
      <c r="K149" s="5">
        <f>VLOOKUP($D149,products!$A:$G,4,0)</f>
        <v>1</v>
      </c>
      <c r="L149">
        <f>VLOOKUP($D149,products!$A:$G,5,0)</f>
        <v>13.75</v>
      </c>
      <c r="M149">
        <f>E149*(Table1[[#This Row],[Size]]*Table1[[#This Row],[Unit Price]])</f>
        <v>27.5</v>
      </c>
      <c r="N149" t="str">
        <f t="shared" si="2"/>
        <v>Excelsa</v>
      </c>
      <c r="O149" t="str">
        <f>_xlfn.XLOOKUP(Table1[[#This Row],[Customer ID]],customers!A148:A1148,customers!I148:I1148,"No",0)</f>
        <v>No</v>
      </c>
    </row>
    <row r="150" spans="1:15" x14ac:dyDescent="0.3">
      <c r="A150" s="2" t="s">
        <v>1322</v>
      </c>
      <c r="B150" s="3">
        <v>44551</v>
      </c>
      <c r="C150" s="2" t="s">
        <v>1323</v>
      </c>
      <c r="D150" t="s">
        <v>6153</v>
      </c>
      <c r="E150" s="2">
        <v>5</v>
      </c>
      <c r="F150" s="2" t="str">
        <f>VLOOKUP(C150,customers!A:I,2,0)</f>
        <v>Giacobo Skingle</v>
      </c>
      <c r="G150" s="2" t="str">
        <f>IF(VLOOKUP(C150,customers!$A:$I,3,0)=0,"",VLOOKUP(C150,customers!$A:$I,3,0))</f>
        <v>gskingle44@clickbank.net</v>
      </c>
      <c r="H150" s="2" t="str">
        <f>VLOOKUP(C150,customers!$A:$I,7,0)</f>
        <v>United States</v>
      </c>
      <c r="I150" t="str">
        <f>VLOOKUP($D150,products!$A:$G,2,0)</f>
        <v>Exc</v>
      </c>
      <c r="J150" t="str">
        <f>VLOOKUP($D150,products!$A:$G,3,0)</f>
        <v>D</v>
      </c>
      <c r="K150" s="5">
        <f>VLOOKUP($D150,products!$A:$G,4,0)</f>
        <v>0.2</v>
      </c>
      <c r="L150">
        <f>VLOOKUP($D150,products!$A:$G,5,0)</f>
        <v>3.645</v>
      </c>
      <c r="M150">
        <f>E150*(Table1[[#This Row],[Size]]*Table1[[#This Row],[Unit Price]])</f>
        <v>3.6450000000000005</v>
      </c>
      <c r="N150" t="str">
        <f t="shared" si="2"/>
        <v>Excelsa</v>
      </c>
      <c r="O150" t="str">
        <f>_xlfn.XLOOKUP(Table1[[#This Row],[Customer ID]],customers!A149:A1149,customers!I149:I1149,"No",0)</f>
        <v>Yes</v>
      </c>
    </row>
    <row r="151" spans="1:15" x14ac:dyDescent="0.3">
      <c r="A151" s="2" t="s">
        <v>1328</v>
      </c>
      <c r="B151" s="3">
        <v>44108</v>
      </c>
      <c r="C151" s="2" t="s">
        <v>1329</v>
      </c>
      <c r="D151" t="s">
        <v>6175</v>
      </c>
      <c r="E151" s="2">
        <v>2</v>
      </c>
      <c r="F151" s="2" t="str">
        <f>VLOOKUP(C151,customers!A:I,2,0)</f>
        <v>Gerard Pirdy</v>
      </c>
      <c r="G151" s="2" t="str">
        <f>IF(VLOOKUP(C151,customers!$A:$I,3,0)=0,"",VLOOKUP(C151,customers!$A:$I,3,0))</f>
        <v/>
      </c>
      <c r="H151" s="2" t="str">
        <f>VLOOKUP(C151,customers!$A:$I,7,0)</f>
        <v>United States</v>
      </c>
      <c r="I151" t="str">
        <f>VLOOKUP($D151,products!$A:$G,2,0)</f>
        <v>Ara</v>
      </c>
      <c r="J151" t="str">
        <f>VLOOKUP($D151,products!$A:$G,3,0)</f>
        <v>M</v>
      </c>
      <c r="K151" s="5">
        <f>VLOOKUP($D151,products!$A:$G,4,0)</f>
        <v>2.5</v>
      </c>
      <c r="L151">
        <f>VLOOKUP($D151,products!$A:$G,5,0)</f>
        <v>25.874999999999996</v>
      </c>
      <c r="M151">
        <f>E151*(Table1[[#This Row],[Size]]*Table1[[#This Row],[Unit Price]])</f>
        <v>129.37499999999997</v>
      </c>
      <c r="N151" t="str">
        <f t="shared" si="2"/>
        <v>Arabica</v>
      </c>
      <c r="O151" t="str">
        <f>_xlfn.XLOOKUP(Table1[[#This Row],[Customer ID]],customers!A150:A1150,customers!I150:I1150,"No",0)</f>
        <v>Yes</v>
      </c>
    </row>
    <row r="152" spans="1:15" x14ac:dyDescent="0.3">
      <c r="A152" s="2" t="s">
        <v>1333</v>
      </c>
      <c r="B152" s="3">
        <v>44051</v>
      </c>
      <c r="C152" s="2" t="s">
        <v>1334</v>
      </c>
      <c r="D152" t="s">
        <v>6143</v>
      </c>
      <c r="E152" s="2">
        <v>1</v>
      </c>
      <c r="F152" s="2" t="str">
        <f>VLOOKUP(C152,customers!A:I,2,0)</f>
        <v>Jacinthe Balsillie</v>
      </c>
      <c r="G152" s="2" t="str">
        <f>IF(VLOOKUP(C152,customers!$A:$I,3,0)=0,"",VLOOKUP(C152,customers!$A:$I,3,0))</f>
        <v>jbalsillie46@princeton.edu</v>
      </c>
      <c r="H152" s="2" t="str">
        <f>VLOOKUP(C152,customers!$A:$I,7,0)</f>
        <v>United States</v>
      </c>
      <c r="I152" t="str">
        <f>VLOOKUP($D152,products!$A:$G,2,0)</f>
        <v>Lib</v>
      </c>
      <c r="J152" t="str">
        <f>VLOOKUP($D152,products!$A:$G,3,0)</f>
        <v>D</v>
      </c>
      <c r="K152" s="5">
        <f>VLOOKUP($D152,products!$A:$G,4,0)</f>
        <v>1</v>
      </c>
      <c r="L152">
        <f>VLOOKUP($D152,products!$A:$G,5,0)</f>
        <v>12.95</v>
      </c>
      <c r="M152">
        <f>E152*(Table1[[#This Row],[Size]]*Table1[[#This Row],[Unit Price]])</f>
        <v>12.95</v>
      </c>
      <c r="N152" t="str">
        <f t="shared" si="2"/>
        <v>Liberica</v>
      </c>
      <c r="O152" t="str">
        <f>_xlfn.XLOOKUP(Table1[[#This Row],[Customer ID]],customers!A151:A1151,customers!I151:I1151,"No",0)</f>
        <v>Yes</v>
      </c>
    </row>
    <row r="153" spans="1:15" x14ac:dyDescent="0.3">
      <c r="A153" s="2" t="s">
        <v>1339</v>
      </c>
      <c r="B153" s="3">
        <v>44115</v>
      </c>
      <c r="C153" s="2" t="s">
        <v>1340</v>
      </c>
      <c r="D153" t="s">
        <v>6155</v>
      </c>
      <c r="E153" s="2">
        <v>3</v>
      </c>
      <c r="F153" s="2" t="str">
        <f>VLOOKUP(C153,customers!A:I,2,0)</f>
        <v>Quinton Fouracres</v>
      </c>
      <c r="G153" s="2" t="str">
        <f>IF(VLOOKUP(C153,customers!$A:$I,3,0)=0,"",VLOOKUP(C153,customers!$A:$I,3,0))</f>
        <v/>
      </c>
      <c r="H153" s="2" t="str">
        <f>VLOOKUP(C153,customers!$A:$I,7,0)</f>
        <v>United States</v>
      </c>
      <c r="I153" t="str">
        <f>VLOOKUP($D153,products!$A:$G,2,0)</f>
        <v>Ara</v>
      </c>
      <c r="J153" t="str">
        <f>VLOOKUP($D153,products!$A:$G,3,0)</f>
        <v>M</v>
      </c>
      <c r="K153" s="5">
        <f>VLOOKUP($D153,products!$A:$G,4,0)</f>
        <v>1</v>
      </c>
      <c r="L153">
        <f>VLOOKUP($D153,products!$A:$G,5,0)</f>
        <v>11.25</v>
      </c>
      <c r="M153">
        <f>E153*(Table1[[#This Row],[Size]]*Table1[[#This Row],[Unit Price]])</f>
        <v>33.75</v>
      </c>
      <c r="N153" t="str">
        <f t="shared" si="2"/>
        <v>Arabica</v>
      </c>
      <c r="O153" t="str">
        <f>_xlfn.XLOOKUP(Table1[[#This Row],[Customer ID]],customers!A152:A1152,customers!I152:I1152,"No",0)</f>
        <v>Yes</v>
      </c>
    </row>
    <row r="154" spans="1:15" x14ac:dyDescent="0.3">
      <c r="A154" s="2" t="s">
        <v>1344</v>
      </c>
      <c r="B154" s="3">
        <v>44510</v>
      </c>
      <c r="C154" s="2" t="s">
        <v>1345</v>
      </c>
      <c r="D154" t="s">
        <v>6151</v>
      </c>
      <c r="E154" s="2">
        <v>3</v>
      </c>
      <c r="F154" s="2" t="str">
        <f>VLOOKUP(C154,customers!A:I,2,0)</f>
        <v>Bettina Leffek</v>
      </c>
      <c r="G154" s="2" t="str">
        <f>IF(VLOOKUP(C154,customers!$A:$I,3,0)=0,"",VLOOKUP(C154,customers!$A:$I,3,0))</f>
        <v>bleffek48@ning.com</v>
      </c>
      <c r="H154" s="2" t="str">
        <f>VLOOKUP(C154,customers!$A:$I,7,0)</f>
        <v>United States</v>
      </c>
      <c r="I154" t="str">
        <f>VLOOKUP($D154,products!$A:$G,2,0)</f>
        <v>Rob</v>
      </c>
      <c r="J154" t="str">
        <f>VLOOKUP($D154,products!$A:$G,3,0)</f>
        <v>M</v>
      </c>
      <c r="K154" s="5">
        <f>VLOOKUP($D154,products!$A:$G,4,0)</f>
        <v>2.5</v>
      </c>
      <c r="L154">
        <f>VLOOKUP($D154,products!$A:$G,5,0)</f>
        <v>22.884999999999998</v>
      </c>
      <c r="M154">
        <f>E154*(Table1[[#This Row],[Size]]*Table1[[#This Row],[Unit Price]])</f>
        <v>171.63749999999999</v>
      </c>
      <c r="N154" t="str">
        <f t="shared" si="2"/>
        <v>Robusta</v>
      </c>
      <c r="O154" t="str">
        <f>_xlfn.XLOOKUP(Table1[[#This Row],[Customer ID]],customers!A153:A1153,customers!I153:I1153,"No",0)</f>
        <v>Yes</v>
      </c>
    </row>
    <row r="155" spans="1:15" x14ac:dyDescent="0.3">
      <c r="A155" s="2" t="s">
        <v>1350</v>
      </c>
      <c r="B155" s="3">
        <v>44367</v>
      </c>
      <c r="C155" s="2" t="s">
        <v>1351</v>
      </c>
      <c r="D155" t="s">
        <v>6163</v>
      </c>
      <c r="E155" s="2">
        <v>1</v>
      </c>
      <c r="F155" s="2" t="str">
        <f>VLOOKUP(C155,customers!A:I,2,0)</f>
        <v>Hetti Penson</v>
      </c>
      <c r="G155" s="2" t="str">
        <f>IF(VLOOKUP(C155,customers!$A:$I,3,0)=0,"",VLOOKUP(C155,customers!$A:$I,3,0))</f>
        <v/>
      </c>
      <c r="H155" s="2" t="str">
        <f>VLOOKUP(C155,customers!$A:$I,7,0)</f>
        <v>United States</v>
      </c>
      <c r="I155" t="str">
        <f>VLOOKUP($D155,products!$A:$G,2,0)</f>
        <v>Rob</v>
      </c>
      <c r="J155" t="str">
        <f>VLOOKUP($D155,products!$A:$G,3,0)</f>
        <v>D</v>
      </c>
      <c r="K155" s="5">
        <f>VLOOKUP($D155,products!$A:$G,4,0)</f>
        <v>0.2</v>
      </c>
      <c r="L155">
        <f>VLOOKUP($D155,products!$A:$G,5,0)</f>
        <v>2.6849999999999996</v>
      </c>
      <c r="M155">
        <f>E155*(Table1[[#This Row],[Size]]*Table1[[#This Row],[Unit Price]])</f>
        <v>0.53699999999999992</v>
      </c>
      <c r="N155" t="str">
        <f t="shared" si="2"/>
        <v>Robusta</v>
      </c>
      <c r="O155" t="str">
        <f>_xlfn.XLOOKUP(Table1[[#This Row],[Customer ID]],customers!A154:A1154,customers!I154:I1154,"No",0)</f>
        <v>No</v>
      </c>
    </row>
    <row r="156" spans="1:15" x14ac:dyDescent="0.3">
      <c r="A156" s="2" t="s">
        <v>1355</v>
      </c>
      <c r="B156" s="3">
        <v>44473</v>
      </c>
      <c r="C156" s="2" t="s">
        <v>1356</v>
      </c>
      <c r="D156" t="s">
        <v>6168</v>
      </c>
      <c r="E156" s="2">
        <v>5</v>
      </c>
      <c r="F156" s="2" t="str">
        <f>VLOOKUP(C156,customers!A:I,2,0)</f>
        <v>Jocko Pray</v>
      </c>
      <c r="G156" s="2" t="str">
        <f>IF(VLOOKUP(C156,customers!$A:$I,3,0)=0,"",VLOOKUP(C156,customers!$A:$I,3,0))</f>
        <v>jpray4a@youtube.com</v>
      </c>
      <c r="H156" s="2" t="str">
        <f>VLOOKUP(C156,customers!$A:$I,7,0)</f>
        <v>United States</v>
      </c>
      <c r="I156" t="str">
        <f>VLOOKUP($D156,products!$A:$G,2,0)</f>
        <v>Ara</v>
      </c>
      <c r="J156" t="str">
        <f>VLOOKUP($D156,products!$A:$G,3,0)</f>
        <v>D</v>
      </c>
      <c r="K156" s="5">
        <f>VLOOKUP($D156,products!$A:$G,4,0)</f>
        <v>2.5</v>
      </c>
      <c r="L156">
        <f>VLOOKUP($D156,products!$A:$G,5,0)</f>
        <v>22.884999999999998</v>
      </c>
      <c r="M156">
        <f>E156*(Table1[[#This Row],[Size]]*Table1[[#This Row],[Unit Price]])</f>
        <v>286.06249999999994</v>
      </c>
      <c r="N156" t="str">
        <f t="shared" si="2"/>
        <v>Arabica</v>
      </c>
      <c r="O156" t="str">
        <f>_xlfn.XLOOKUP(Table1[[#This Row],[Customer ID]],customers!A155:A1155,customers!I155:I1155,"No",0)</f>
        <v>No</v>
      </c>
    </row>
    <row r="157" spans="1:15" x14ac:dyDescent="0.3">
      <c r="A157" s="2" t="s">
        <v>1361</v>
      </c>
      <c r="B157" s="3">
        <v>43640</v>
      </c>
      <c r="C157" s="2" t="s">
        <v>1362</v>
      </c>
      <c r="D157" t="s">
        <v>6175</v>
      </c>
      <c r="E157" s="2">
        <v>6</v>
      </c>
      <c r="F157" s="2" t="str">
        <f>VLOOKUP(C157,customers!A:I,2,0)</f>
        <v>Grete Holborn</v>
      </c>
      <c r="G157" s="2" t="str">
        <f>IF(VLOOKUP(C157,customers!$A:$I,3,0)=0,"",VLOOKUP(C157,customers!$A:$I,3,0))</f>
        <v>gholborn4b@ow.ly</v>
      </c>
      <c r="H157" s="2" t="str">
        <f>VLOOKUP(C157,customers!$A:$I,7,0)</f>
        <v>United States</v>
      </c>
      <c r="I157" t="str">
        <f>VLOOKUP($D157,products!$A:$G,2,0)</f>
        <v>Ara</v>
      </c>
      <c r="J157" t="str">
        <f>VLOOKUP($D157,products!$A:$G,3,0)</f>
        <v>M</v>
      </c>
      <c r="K157" s="5">
        <f>VLOOKUP($D157,products!$A:$G,4,0)</f>
        <v>2.5</v>
      </c>
      <c r="L157">
        <f>VLOOKUP($D157,products!$A:$G,5,0)</f>
        <v>25.874999999999996</v>
      </c>
      <c r="M157">
        <f>E157*(Table1[[#This Row],[Size]]*Table1[[#This Row],[Unit Price]])</f>
        <v>388.12499999999989</v>
      </c>
      <c r="N157" t="str">
        <f t="shared" si="2"/>
        <v>Arabica</v>
      </c>
      <c r="O157" t="str">
        <f>_xlfn.XLOOKUP(Table1[[#This Row],[Customer ID]],customers!A156:A1156,customers!I156:I1156,"No",0)</f>
        <v>Yes</v>
      </c>
    </row>
    <row r="158" spans="1:15" x14ac:dyDescent="0.3">
      <c r="A158" s="2" t="s">
        <v>1367</v>
      </c>
      <c r="B158" s="3">
        <v>43764</v>
      </c>
      <c r="C158" s="2" t="s">
        <v>1368</v>
      </c>
      <c r="D158" t="s">
        <v>6175</v>
      </c>
      <c r="E158" s="2">
        <v>3</v>
      </c>
      <c r="F158" s="2" t="str">
        <f>VLOOKUP(C158,customers!A:I,2,0)</f>
        <v>Fielding Keinrat</v>
      </c>
      <c r="G158" s="2" t="str">
        <f>IF(VLOOKUP(C158,customers!$A:$I,3,0)=0,"",VLOOKUP(C158,customers!$A:$I,3,0))</f>
        <v>fkeinrat4c@dailymail.co.uk</v>
      </c>
      <c r="H158" s="2" t="str">
        <f>VLOOKUP(C158,customers!$A:$I,7,0)</f>
        <v>United States</v>
      </c>
      <c r="I158" t="str">
        <f>VLOOKUP($D158,products!$A:$G,2,0)</f>
        <v>Ara</v>
      </c>
      <c r="J158" t="str">
        <f>VLOOKUP($D158,products!$A:$G,3,0)</f>
        <v>M</v>
      </c>
      <c r="K158" s="5">
        <f>VLOOKUP($D158,products!$A:$G,4,0)</f>
        <v>2.5</v>
      </c>
      <c r="L158">
        <f>VLOOKUP($D158,products!$A:$G,5,0)</f>
        <v>25.874999999999996</v>
      </c>
      <c r="M158">
        <f>E158*(Table1[[#This Row],[Size]]*Table1[[#This Row],[Unit Price]])</f>
        <v>194.06249999999994</v>
      </c>
      <c r="N158" t="str">
        <f t="shared" si="2"/>
        <v>Arabica</v>
      </c>
      <c r="O158" t="str">
        <f>_xlfn.XLOOKUP(Table1[[#This Row],[Customer ID]],customers!A157:A1157,customers!I157:I1157,"No",0)</f>
        <v>Yes</v>
      </c>
    </row>
    <row r="159" spans="1:15" x14ac:dyDescent="0.3">
      <c r="A159" s="2" t="s">
        <v>1373</v>
      </c>
      <c r="B159" s="3">
        <v>44374</v>
      </c>
      <c r="C159" s="2" t="s">
        <v>1374</v>
      </c>
      <c r="D159" t="s">
        <v>6149</v>
      </c>
      <c r="E159" s="2">
        <v>3</v>
      </c>
      <c r="F159" s="2" t="str">
        <f>VLOOKUP(C159,customers!A:I,2,0)</f>
        <v>Paulo Yea</v>
      </c>
      <c r="G159" s="2" t="str">
        <f>IF(VLOOKUP(C159,customers!$A:$I,3,0)=0,"",VLOOKUP(C159,customers!$A:$I,3,0))</f>
        <v>pyea4d@aol.com</v>
      </c>
      <c r="H159" s="2" t="str">
        <f>VLOOKUP(C159,customers!$A:$I,7,0)</f>
        <v>Ireland</v>
      </c>
      <c r="I159" t="str">
        <f>VLOOKUP($D159,products!$A:$G,2,0)</f>
        <v>Rob</v>
      </c>
      <c r="J159" t="str">
        <f>VLOOKUP($D159,products!$A:$G,3,0)</f>
        <v>D</v>
      </c>
      <c r="K159" s="5">
        <f>VLOOKUP($D159,products!$A:$G,4,0)</f>
        <v>2.5</v>
      </c>
      <c r="L159">
        <f>VLOOKUP($D159,products!$A:$G,5,0)</f>
        <v>20.584999999999997</v>
      </c>
      <c r="M159">
        <f>E159*(Table1[[#This Row],[Size]]*Table1[[#This Row],[Unit Price]])</f>
        <v>154.38749999999999</v>
      </c>
      <c r="N159" t="str">
        <f t="shared" si="2"/>
        <v>Robusta</v>
      </c>
      <c r="O159" t="str">
        <f>_xlfn.XLOOKUP(Table1[[#This Row],[Customer ID]],customers!A158:A1158,customers!I158:I1158,"No",0)</f>
        <v>No</v>
      </c>
    </row>
    <row r="160" spans="1:15" x14ac:dyDescent="0.3">
      <c r="A160" s="2" t="s">
        <v>1379</v>
      </c>
      <c r="B160" s="3">
        <v>43714</v>
      </c>
      <c r="C160" s="2" t="s">
        <v>1380</v>
      </c>
      <c r="D160" t="s">
        <v>6149</v>
      </c>
      <c r="E160" s="2">
        <v>6</v>
      </c>
      <c r="F160" s="2" t="str">
        <f>VLOOKUP(C160,customers!A:I,2,0)</f>
        <v>Say Risborough</v>
      </c>
      <c r="G160" s="2" t="str">
        <f>IF(VLOOKUP(C160,customers!$A:$I,3,0)=0,"",VLOOKUP(C160,customers!$A:$I,3,0))</f>
        <v/>
      </c>
      <c r="H160" s="2" t="str">
        <f>VLOOKUP(C160,customers!$A:$I,7,0)</f>
        <v>United States</v>
      </c>
      <c r="I160" t="str">
        <f>VLOOKUP($D160,products!$A:$G,2,0)</f>
        <v>Rob</v>
      </c>
      <c r="J160" t="str">
        <f>VLOOKUP($D160,products!$A:$G,3,0)</f>
        <v>D</v>
      </c>
      <c r="K160" s="5">
        <f>VLOOKUP($D160,products!$A:$G,4,0)</f>
        <v>2.5</v>
      </c>
      <c r="L160">
        <f>VLOOKUP($D160,products!$A:$G,5,0)</f>
        <v>20.584999999999997</v>
      </c>
      <c r="M160">
        <f>E160*(Table1[[#This Row],[Size]]*Table1[[#This Row],[Unit Price]])</f>
        <v>308.77499999999998</v>
      </c>
      <c r="N160" t="str">
        <f t="shared" si="2"/>
        <v>Robusta</v>
      </c>
      <c r="O160" t="str">
        <f>_xlfn.XLOOKUP(Table1[[#This Row],[Customer ID]],customers!A159:A1159,customers!I159:I1159,"No",0)</f>
        <v>Yes</v>
      </c>
    </row>
    <row r="161" spans="1:15" x14ac:dyDescent="0.3">
      <c r="A161" s="2" t="s">
        <v>1384</v>
      </c>
      <c r="B161" s="3">
        <v>44316</v>
      </c>
      <c r="C161" s="2" t="s">
        <v>1385</v>
      </c>
      <c r="D161" t="s">
        <v>6164</v>
      </c>
      <c r="E161" s="2">
        <v>6</v>
      </c>
      <c r="F161" s="2" t="str">
        <f>VLOOKUP(C161,customers!A:I,2,0)</f>
        <v>Alexa Sizey</v>
      </c>
      <c r="G161" s="2" t="str">
        <f>IF(VLOOKUP(C161,customers!$A:$I,3,0)=0,"",VLOOKUP(C161,customers!$A:$I,3,0))</f>
        <v/>
      </c>
      <c r="H161" s="2" t="str">
        <f>VLOOKUP(C161,customers!$A:$I,7,0)</f>
        <v>United States</v>
      </c>
      <c r="I161" t="str">
        <f>VLOOKUP($D161,products!$A:$G,2,0)</f>
        <v>Lib</v>
      </c>
      <c r="J161" t="str">
        <f>VLOOKUP($D161,products!$A:$G,3,0)</f>
        <v>L</v>
      </c>
      <c r="K161" s="5">
        <f>VLOOKUP($D161,products!$A:$G,4,0)</f>
        <v>2.5</v>
      </c>
      <c r="L161">
        <f>VLOOKUP($D161,products!$A:$G,5,0)</f>
        <v>36.454999999999998</v>
      </c>
      <c r="M161">
        <f>E161*(Table1[[#This Row],[Size]]*Table1[[#This Row],[Unit Price]])</f>
        <v>546.82499999999993</v>
      </c>
      <c r="N161" t="str">
        <f t="shared" si="2"/>
        <v>Liberica</v>
      </c>
      <c r="O161" t="str">
        <f>_xlfn.XLOOKUP(Table1[[#This Row],[Customer ID]],customers!A160:A1160,customers!I160:I1160,"No",0)</f>
        <v>No</v>
      </c>
    </row>
    <row r="162" spans="1:15" x14ac:dyDescent="0.3">
      <c r="A162" s="2" t="s">
        <v>1389</v>
      </c>
      <c r="B162" s="3">
        <v>43837</v>
      </c>
      <c r="C162" s="2" t="s">
        <v>1390</v>
      </c>
      <c r="D162" t="s">
        <v>6139</v>
      </c>
      <c r="E162" s="2">
        <v>4</v>
      </c>
      <c r="F162" s="2" t="str">
        <f>VLOOKUP(C162,customers!A:I,2,0)</f>
        <v>Kari Swede</v>
      </c>
      <c r="G162" s="2" t="str">
        <f>IF(VLOOKUP(C162,customers!$A:$I,3,0)=0,"",VLOOKUP(C162,customers!$A:$I,3,0))</f>
        <v>kswede4g@addthis.com</v>
      </c>
      <c r="H162" s="2" t="str">
        <f>VLOOKUP(C162,customers!$A:$I,7,0)</f>
        <v>United States</v>
      </c>
      <c r="I162" t="str">
        <f>VLOOKUP($D162,products!$A:$G,2,0)</f>
        <v>Exc</v>
      </c>
      <c r="J162" t="str">
        <f>VLOOKUP($D162,products!$A:$G,3,0)</f>
        <v>M</v>
      </c>
      <c r="K162" s="5">
        <f>VLOOKUP($D162,products!$A:$G,4,0)</f>
        <v>0.5</v>
      </c>
      <c r="L162">
        <f>VLOOKUP($D162,products!$A:$G,5,0)</f>
        <v>8.25</v>
      </c>
      <c r="M162">
        <f>E162*(Table1[[#This Row],[Size]]*Table1[[#This Row],[Unit Price]])</f>
        <v>16.5</v>
      </c>
      <c r="N162" t="str">
        <f t="shared" si="2"/>
        <v>Excelsa</v>
      </c>
      <c r="O162" t="str">
        <f>_xlfn.XLOOKUP(Table1[[#This Row],[Customer ID]],customers!A161:A1161,customers!I161:I1161,"No",0)</f>
        <v>No</v>
      </c>
    </row>
    <row r="163" spans="1:15" x14ac:dyDescent="0.3">
      <c r="A163" s="2" t="s">
        <v>1395</v>
      </c>
      <c r="B163" s="3">
        <v>44207</v>
      </c>
      <c r="C163" s="2" t="s">
        <v>1396</v>
      </c>
      <c r="D163" t="s">
        <v>6180</v>
      </c>
      <c r="E163" s="2">
        <v>3</v>
      </c>
      <c r="F163" s="2" t="str">
        <f>VLOOKUP(C163,customers!A:I,2,0)</f>
        <v>Leontine Rubrow</v>
      </c>
      <c r="G163" s="2" t="str">
        <f>IF(VLOOKUP(C163,customers!$A:$I,3,0)=0,"",VLOOKUP(C163,customers!$A:$I,3,0))</f>
        <v>lrubrow4h@microsoft.com</v>
      </c>
      <c r="H163" s="2" t="str">
        <f>VLOOKUP(C163,customers!$A:$I,7,0)</f>
        <v>United States</v>
      </c>
      <c r="I163" t="str">
        <f>VLOOKUP($D163,products!$A:$G,2,0)</f>
        <v>Ara</v>
      </c>
      <c r="J163" t="str">
        <f>VLOOKUP($D163,products!$A:$G,3,0)</f>
        <v>L</v>
      </c>
      <c r="K163" s="5">
        <f>VLOOKUP($D163,products!$A:$G,4,0)</f>
        <v>0.5</v>
      </c>
      <c r="L163">
        <f>VLOOKUP($D163,products!$A:$G,5,0)</f>
        <v>7.77</v>
      </c>
      <c r="M163">
        <f>E163*(Table1[[#This Row],[Size]]*Table1[[#This Row],[Unit Price]])</f>
        <v>11.654999999999999</v>
      </c>
      <c r="N163" t="str">
        <f t="shared" si="2"/>
        <v>Arabica</v>
      </c>
      <c r="O163" t="str">
        <f>_xlfn.XLOOKUP(Table1[[#This Row],[Customer ID]],customers!A162:A1162,customers!I162:I1162,"No",0)</f>
        <v>No</v>
      </c>
    </row>
    <row r="164" spans="1:15" x14ac:dyDescent="0.3">
      <c r="A164" s="2" t="s">
        <v>1401</v>
      </c>
      <c r="B164" s="3">
        <v>44515</v>
      </c>
      <c r="C164" s="2" t="s">
        <v>1402</v>
      </c>
      <c r="D164" t="s">
        <v>6144</v>
      </c>
      <c r="E164" s="2">
        <v>3</v>
      </c>
      <c r="F164" s="2" t="str">
        <f>VLOOKUP(C164,customers!A:I,2,0)</f>
        <v>Dottie Tift</v>
      </c>
      <c r="G164" s="2" t="str">
        <f>IF(VLOOKUP(C164,customers!$A:$I,3,0)=0,"",VLOOKUP(C164,customers!$A:$I,3,0))</f>
        <v>dtift4i@netvibes.com</v>
      </c>
      <c r="H164" s="2" t="str">
        <f>VLOOKUP(C164,customers!$A:$I,7,0)</f>
        <v>United States</v>
      </c>
      <c r="I164" t="str">
        <f>VLOOKUP($D164,products!$A:$G,2,0)</f>
        <v>Exc</v>
      </c>
      <c r="J164" t="str">
        <f>VLOOKUP($D164,products!$A:$G,3,0)</f>
        <v>D</v>
      </c>
      <c r="K164" s="5">
        <f>VLOOKUP($D164,products!$A:$G,4,0)</f>
        <v>0.5</v>
      </c>
      <c r="L164">
        <f>VLOOKUP($D164,products!$A:$G,5,0)</f>
        <v>7.29</v>
      </c>
      <c r="M164">
        <f>E164*(Table1[[#This Row],[Size]]*Table1[[#This Row],[Unit Price]])</f>
        <v>10.935</v>
      </c>
      <c r="N164" t="str">
        <f t="shared" si="2"/>
        <v>Excelsa</v>
      </c>
      <c r="O164" t="str">
        <f>_xlfn.XLOOKUP(Table1[[#This Row],[Customer ID]],customers!A163:A1163,customers!I163:I1163,"No",0)</f>
        <v>Yes</v>
      </c>
    </row>
    <row r="165" spans="1:15" x14ac:dyDescent="0.3">
      <c r="A165" s="2" t="s">
        <v>1407</v>
      </c>
      <c r="B165" s="3">
        <v>43619</v>
      </c>
      <c r="C165" s="2" t="s">
        <v>1408</v>
      </c>
      <c r="D165" t="s">
        <v>6163</v>
      </c>
      <c r="E165" s="2">
        <v>6</v>
      </c>
      <c r="F165" s="2" t="str">
        <f>VLOOKUP(C165,customers!A:I,2,0)</f>
        <v>Gerardo Schonfeld</v>
      </c>
      <c r="G165" s="2" t="str">
        <f>IF(VLOOKUP(C165,customers!$A:$I,3,0)=0,"",VLOOKUP(C165,customers!$A:$I,3,0))</f>
        <v>gschonfeld4j@oracle.com</v>
      </c>
      <c r="H165" s="2" t="str">
        <f>VLOOKUP(C165,customers!$A:$I,7,0)</f>
        <v>United States</v>
      </c>
      <c r="I165" t="str">
        <f>VLOOKUP($D165,products!$A:$G,2,0)</f>
        <v>Rob</v>
      </c>
      <c r="J165" t="str">
        <f>VLOOKUP($D165,products!$A:$G,3,0)</f>
        <v>D</v>
      </c>
      <c r="K165" s="5">
        <f>VLOOKUP($D165,products!$A:$G,4,0)</f>
        <v>0.2</v>
      </c>
      <c r="L165">
        <f>VLOOKUP($D165,products!$A:$G,5,0)</f>
        <v>2.6849999999999996</v>
      </c>
      <c r="M165">
        <f>E165*(Table1[[#This Row],[Size]]*Table1[[#This Row],[Unit Price]])</f>
        <v>3.2219999999999995</v>
      </c>
      <c r="N165" t="str">
        <f t="shared" si="2"/>
        <v>Robusta</v>
      </c>
      <c r="O165" t="str">
        <f>_xlfn.XLOOKUP(Table1[[#This Row],[Customer ID]],customers!A164:A1164,customers!I164:I1164,"No",0)</f>
        <v>No</v>
      </c>
    </row>
    <row r="166" spans="1:15" x14ac:dyDescent="0.3">
      <c r="A166" s="2" t="s">
        <v>1413</v>
      </c>
      <c r="B166" s="3">
        <v>44182</v>
      </c>
      <c r="C166" s="2" t="s">
        <v>1414</v>
      </c>
      <c r="D166" t="s">
        <v>6144</v>
      </c>
      <c r="E166" s="2">
        <v>4</v>
      </c>
      <c r="F166" s="2" t="str">
        <f>VLOOKUP(C166,customers!A:I,2,0)</f>
        <v>Claiborne Feye</v>
      </c>
      <c r="G166" s="2" t="str">
        <f>IF(VLOOKUP(C166,customers!$A:$I,3,0)=0,"",VLOOKUP(C166,customers!$A:$I,3,0))</f>
        <v>cfeye4k@google.co.jp</v>
      </c>
      <c r="H166" s="2" t="str">
        <f>VLOOKUP(C166,customers!$A:$I,7,0)</f>
        <v>Ireland</v>
      </c>
      <c r="I166" t="str">
        <f>VLOOKUP($D166,products!$A:$G,2,0)</f>
        <v>Exc</v>
      </c>
      <c r="J166" t="str">
        <f>VLOOKUP($D166,products!$A:$G,3,0)</f>
        <v>D</v>
      </c>
      <c r="K166" s="5">
        <f>VLOOKUP($D166,products!$A:$G,4,0)</f>
        <v>0.5</v>
      </c>
      <c r="L166">
        <f>VLOOKUP($D166,products!$A:$G,5,0)</f>
        <v>7.29</v>
      </c>
      <c r="M166">
        <f>E166*(Table1[[#This Row],[Size]]*Table1[[#This Row],[Unit Price]])</f>
        <v>14.58</v>
      </c>
      <c r="N166" t="str">
        <f t="shared" si="2"/>
        <v>Excelsa</v>
      </c>
      <c r="O166" t="str">
        <f>_xlfn.XLOOKUP(Table1[[#This Row],[Customer ID]],customers!A165:A1165,customers!I165:I1165,"No",0)</f>
        <v>No</v>
      </c>
    </row>
    <row r="167" spans="1:15" x14ac:dyDescent="0.3">
      <c r="A167" s="2" t="s">
        <v>1420</v>
      </c>
      <c r="B167" s="3">
        <v>44234</v>
      </c>
      <c r="C167" s="2" t="s">
        <v>1421</v>
      </c>
      <c r="D167" t="s">
        <v>6177</v>
      </c>
      <c r="E167" s="2">
        <v>6</v>
      </c>
      <c r="F167" s="2" t="str">
        <f>VLOOKUP(C167,customers!A:I,2,0)</f>
        <v>Mina Elstone</v>
      </c>
      <c r="G167" s="2" t="str">
        <f>IF(VLOOKUP(C167,customers!$A:$I,3,0)=0,"",VLOOKUP(C167,customers!$A:$I,3,0))</f>
        <v/>
      </c>
      <c r="H167" s="2" t="str">
        <f>VLOOKUP(C167,customers!$A:$I,7,0)</f>
        <v>United States</v>
      </c>
      <c r="I167" t="str">
        <f>VLOOKUP($D167,products!$A:$G,2,0)</f>
        <v>Rob</v>
      </c>
      <c r="J167" t="str">
        <f>VLOOKUP($D167,products!$A:$G,3,0)</f>
        <v>D</v>
      </c>
      <c r="K167" s="5">
        <f>VLOOKUP($D167,products!$A:$G,4,0)</f>
        <v>1</v>
      </c>
      <c r="L167">
        <f>VLOOKUP($D167,products!$A:$G,5,0)</f>
        <v>8.9499999999999993</v>
      </c>
      <c r="M167">
        <f>E167*(Table1[[#This Row],[Size]]*Table1[[#This Row],[Unit Price]])</f>
        <v>53.699999999999996</v>
      </c>
      <c r="N167" t="str">
        <f t="shared" si="2"/>
        <v>Robusta</v>
      </c>
      <c r="O167" t="str">
        <f>_xlfn.XLOOKUP(Table1[[#This Row],[Customer ID]],customers!A166:A1166,customers!I166:I1166,"No",0)</f>
        <v>Yes</v>
      </c>
    </row>
    <row r="168" spans="1:15" x14ac:dyDescent="0.3">
      <c r="A168" s="2" t="s">
        <v>1425</v>
      </c>
      <c r="B168" s="3">
        <v>44270</v>
      </c>
      <c r="C168" s="2" t="s">
        <v>1426</v>
      </c>
      <c r="D168" t="s">
        <v>6172</v>
      </c>
      <c r="E168" s="2">
        <v>5</v>
      </c>
      <c r="F168" s="2" t="str">
        <f>VLOOKUP(C168,customers!A:I,2,0)</f>
        <v>Sherman Mewrcik</v>
      </c>
      <c r="G168" s="2" t="str">
        <f>IF(VLOOKUP(C168,customers!$A:$I,3,0)=0,"",VLOOKUP(C168,customers!$A:$I,3,0))</f>
        <v/>
      </c>
      <c r="H168" s="2" t="str">
        <f>VLOOKUP(C168,customers!$A:$I,7,0)</f>
        <v>United States</v>
      </c>
      <c r="I168" t="str">
        <f>VLOOKUP($D168,products!$A:$G,2,0)</f>
        <v>Rob</v>
      </c>
      <c r="J168" t="str">
        <f>VLOOKUP($D168,products!$A:$G,3,0)</f>
        <v>D</v>
      </c>
      <c r="K168" s="5">
        <f>VLOOKUP($D168,products!$A:$G,4,0)</f>
        <v>0.5</v>
      </c>
      <c r="L168">
        <f>VLOOKUP($D168,products!$A:$G,5,0)</f>
        <v>5.3699999999999992</v>
      </c>
      <c r="M168">
        <f>E168*(Table1[[#This Row],[Size]]*Table1[[#This Row],[Unit Price]])</f>
        <v>13.424999999999997</v>
      </c>
      <c r="N168" t="str">
        <f t="shared" si="2"/>
        <v>Robusta</v>
      </c>
      <c r="O168" t="str">
        <f>_xlfn.XLOOKUP(Table1[[#This Row],[Customer ID]],customers!A167:A1167,customers!I167:I1167,"No",0)</f>
        <v>Yes</v>
      </c>
    </row>
    <row r="169" spans="1:15" x14ac:dyDescent="0.3">
      <c r="A169" s="2" t="s">
        <v>1430</v>
      </c>
      <c r="B169" s="3">
        <v>44777</v>
      </c>
      <c r="C169" s="2" t="s">
        <v>1431</v>
      </c>
      <c r="D169" t="s">
        <v>6139</v>
      </c>
      <c r="E169" s="2">
        <v>5</v>
      </c>
      <c r="F169" s="2" t="str">
        <f>VLOOKUP(C169,customers!A:I,2,0)</f>
        <v>Tamarah Fero</v>
      </c>
      <c r="G169" s="2" t="str">
        <f>IF(VLOOKUP(C169,customers!$A:$I,3,0)=0,"",VLOOKUP(C169,customers!$A:$I,3,0))</f>
        <v>tfero4n@comsenz.com</v>
      </c>
      <c r="H169" s="2" t="str">
        <f>VLOOKUP(C169,customers!$A:$I,7,0)</f>
        <v>United States</v>
      </c>
      <c r="I169" t="str">
        <f>VLOOKUP($D169,products!$A:$G,2,0)</f>
        <v>Exc</v>
      </c>
      <c r="J169" t="str">
        <f>VLOOKUP($D169,products!$A:$G,3,0)</f>
        <v>M</v>
      </c>
      <c r="K169" s="5">
        <f>VLOOKUP($D169,products!$A:$G,4,0)</f>
        <v>0.5</v>
      </c>
      <c r="L169">
        <f>VLOOKUP($D169,products!$A:$G,5,0)</f>
        <v>8.25</v>
      </c>
      <c r="M169">
        <f>E169*(Table1[[#This Row],[Size]]*Table1[[#This Row],[Unit Price]])</f>
        <v>20.625</v>
      </c>
      <c r="N169" t="str">
        <f t="shared" si="2"/>
        <v>Excelsa</v>
      </c>
      <c r="O169" t="str">
        <f>_xlfn.XLOOKUP(Table1[[#This Row],[Customer ID]],customers!A168:A1168,customers!I168:I1168,"No",0)</f>
        <v>Yes</v>
      </c>
    </row>
    <row r="170" spans="1:15" x14ac:dyDescent="0.3">
      <c r="A170" s="2" t="s">
        <v>1436</v>
      </c>
      <c r="B170" s="3">
        <v>43484</v>
      </c>
      <c r="C170" s="2" t="s">
        <v>1437</v>
      </c>
      <c r="D170" t="s">
        <v>6157</v>
      </c>
      <c r="E170" s="2">
        <v>6</v>
      </c>
      <c r="F170" s="2" t="str">
        <f>VLOOKUP(C170,customers!A:I,2,0)</f>
        <v>Stanislaus Valsler</v>
      </c>
      <c r="G170" s="2" t="str">
        <f>IF(VLOOKUP(C170,customers!$A:$I,3,0)=0,"",VLOOKUP(C170,customers!$A:$I,3,0))</f>
        <v/>
      </c>
      <c r="H170" s="2" t="str">
        <f>VLOOKUP(C170,customers!$A:$I,7,0)</f>
        <v>Ireland</v>
      </c>
      <c r="I170" t="str">
        <f>VLOOKUP($D170,products!$A:$G,2,0)</f>
        <v>Ara</v>
      </c>
      <c r="J170" t="str">
        <f>VLOOKUP($D170,products!$A:$G,3,0)</f>
        <v>M</v>
      </c>
      <c r="K170" s="5">
        <f>VLOOKUP($D170,products!$A:$G,4,0)</f>
        <v>0.5</v>
      </c>
      <c r="L170">
        <f>VLOOKUP($D170,products!$A:$G,5,0)</f>
        <v>6.75</v>
      </c>
      <c r="M170">
        <f>E170*(Table1[[#This Row],[Size]]*Table1[[#This Row],[Unit Price]])</f>
        <v>20.25</v>
      </c>
      <c r="N170" t="str">
        <f t="shared" si="2"/>
        <v>Arabica</v>
      </c>
      <c r="O170" t="str">
        <f>_xlfn.XLOOKUP(Table1[[#This Row],[Customer ID]],customers!A169:A1169,customers!I169:I1169,"No",0)</f>
        <v>No</v>
      </c>
    </row>
    <row r="171" spans="1:15" x14ac:dyDescent="0.3">
      <c r="A171" s="2" t="s">
        <v>1441</v>
      </c>
      <c r="B171" s="3">
        <v>44643</v>
      </c>
      <c r="C171" s="2" t="s">
        <v>1442</v>
      </c>
      <c r="D171" t="s">
        <v>6177</v>
      </c>
      <c r="E171" s="2">
        <v>2</v>
      </c>
      <c r="F171" s="2" t="str">
        <f>VLOOKUP(C171,customers!A:I,2,0)</f>
        <v>Felita Dauney</v>
      </c>
      <c r="G171" s="2" t="str">
        <f>IF(VLOOKUP(C171,customers!$A:$I,3,0)=0,"",VLOOKUP(C171,customers!$A:$I,3,0))</f>
        <v>fdauney4p@sphinn.com</v>
      </c>
      <c r="H171" s="2" t="str">
        <f>VLOOKUP(C171,customers!$A:$I,7,0)</f>
        <v>Ireland</v>
      </c>
      <c r="I171" t="str">
        <f>VLOOKUP($D171,products!$A:$G,2,0)</f>
        <v>Rob</v>
      </c>
      <c r="J171" t="str">
        <f>VLOOKUP($D171,products!$A:$G,3,0)</f>
        <v>D</v>
      </c>
      <c r="K171" s="5">
        <f>VLOOKUP($D171,products!$A:$G,4,0)</f>
        <v>1</v>
      </c>
      <c r="L171">
        <f>VLOOKUP($D171,products!$A:$G,5,0)</f>
        <v>8.9499999999999993</v>
      </c>
      <c r="M171">
        <f>E171*(Table1[[#This Row],[Size]]*Table1[[#This Row],[Unit Price]])</f>
        <v>17.899999999999999</v>
      </c>
      <c r="N171" t="str">
        <f t="shared" si="2"/>
        <v>Robusta</v>
      </c>
      <c r="O171" t="str">
        <f>_xlfn.XLOOKUP(Table1[[#This Row],[Customer ID]],customers!A170:A1170,customers!I170:I1170,"No",0)</f>
        <v>No</v>
      </c>
    </row>
    <row r="172" spans="1:15" x14ac:dyDescent="0.3">
      <c r="A172" s="2" t="s">
        <v>1448</v>
      </c>
      <c r="B172" s="3">
        <v>44476</v>
      </c>
      <c r="C172" s="2" t="s">
        <v>1449</v>
      </c>
      <c r="D172" t="s">
        <v>6148</v>
      </c>
      <c r="E172" s="2">
        <v>2</v>
      </c>
      <c r="F172" s="2" t="str">
        <f>VLOOKUP(C172,customers!A:I,2,0)</f>
        <v>Serena Earley</v>
      </c>
      <c r="G172" s="2" t="str">
        <f>IF(VLOOKUP(C172,customers!$A:$I,3,0)=0,"",VLOOKUP(C172,customers!$A:$I,3,0))</f>
        <v>searley4q@youku.com</v>
      </c>
      <c r="H172" s="2" t="str">
        <f>VLOOKUP(C172,customers!$A:$I,7,0)</f>
        <v>United Kingdom</v>
      </c>
      <c r="I172" t="str">
        <f>VLOOKUP($D172,products!$A:$G,2,0)</f>
        <v>Exc</v>
      </c>
      <c r="J172" t="str">
        <f>VLOOKUP($D172,products!$A:$G,3,0)</f>
        <v>L</v>
      </c>
      <c r="K172" s="5">
        <f>VLOOKUP($D172,products!$A:$G,4,0)</f>
        <v>2.5</v>
      </c>
      <c r="L172">
        <f>VLOOKUP($D172,products!$A:$G,5,0)</f>
        <v>34.154999999999994</v>
      </c>
      <c r="M172">
        <f>E172*(Table1[[#This Row],[Size]]*Table1[[#This Row],[Unit Price]])</f>
        <v>170.77499999999998</v>
      </c>
      <c r="N172" t="str">
        <f t="shared" si="2"/>
        <v>Excelsa</v>
      </c>
      <c r="O172" t="str">
        <f>_xlfn.XLOOKUP(Table1[[#This Row],[Customer ID]],customers!A171:A1171,customers!I171:I1171,"No",0)</f>
        <v>No</v>
      </c>
    </row>
    <row r="173" spans="1:15" x14ac:dyDescent="0.3">
      <c r="A173" s="2" t="s">
        <v>1453</v>
      </c>
      <c r="B173" s="3">
        <v>43544</v>
      </c>
      <c r="C173" s="2" t="s">
        <v>1454</v>
      </c>
      <c r="D173" t="s">
        <v>6166</v>
      </c>
      <c r="E173" s="2">
        <v>2</v>
      </c>
      <c r="F173" s="2" t="str">
        <f>VLOOKUP(C173,customers!A:I,2,0)</f>
        <v>Minny Chamberlayne</v>
      </c>
      <c r="G173" s="2" t="str">
        <f>IF(VLOOKUP(C173,customers!$A:$I,3,0)=0,"",VLOOKUP(C173,customers!$A:$I,3,0))</f>
        <v>mchamberlayne4r@bigcartel.com</v>
      </c>
      <c r="H173" s="2" t="str">
        <f>VLOOKUP(C173,customers!$A:$I,7,0)</f>
        <v>United States</v>
      </c>
      <c r="I173" t="str">
        <f>VLOOKUP($D173,products!$A:$G,2,0)</f>
        <v>Exc</v>
      </c>
      <c r="J173" t="str">
        <f>VLOOKUP($D173,products!$A:$G,3,0)</f>
        <v>M</v>
      </c>
      <c r="K173" s="5">
        <f>VLOOKUP($D173,products!$A:$G,4,0)</f>
        <v>2.5</v>
      </c>
      <c r="L173">
        <f>VLOOKUP($D173,products!$A:$G,5,0)</f>
        <v>31.624999999999996</v>
      </c>
      <c r="M173">
        <f>E173*(Table1[[#This Row],[Size]]*Table1[[#This Row],[Unit Price]])</f>
        <v>158.12499999999997</v>
      </c>
      <c r="N173" t="str">
        <f t="shared" si="2"/>
        <v>Excelsa</v>
      </c>
      <c r="O173" t="str">
        <f>_xlfn.XLOOKUP(Table1[[#This Row],[Customer ID]],customers!A172:A1172,customers!I172:I1172,"No",0)</f>
        <v>Yes</v>
      </c>
    </row>
    <row r="174" spans="1:15" x14ac:dyDescent="0.3">
      <c r="A174" s="2" t="s">
        <v>1459</v>
      </c>
      <c r="B174" s="3">
        <v>44545</v>
      </c>
      <c r="C174" s="2" t="s">
        <v>1460</v>
      </c>
      <c r="D174" t="s">
        <v>6144</v>
      </c>
      <c r="E174" s="2">
        <v>3</v>
      </c>
      <c r="F174" s="2" t="str">
        <f>VLOOKUP(C174,customers!A:I,2,0)</f>
        <v>Bartholemy Flaherty</v>
      </c>
      <c r="G174" s="2" t="str">
        <f>IF(VLOOKUP(C174,customers!$A:$I,3,0)=0,"",VLOOKUP(C174,customers!$A:$I,3,0))</f>
        <v>bflaherty4s@moonfruit.com</v>
      </c>
      <c r="H174" s="2" t="str">
        <f>VLOOKUP(C174,customers!$A:$I,7,0)</f>
        <v>Ireland</v>
      </c>
      <c r="I174" t="str">
        <f>VLOOKUP($D174,products!$A:$G,2,0)</f>
        <v>Exc</v>
      </c>
      <c r="J174" t="str">
        <f>VLOOKUP($D174,products!$A:$G,3,0)</f>
        <v>D</v>
      </c>
      <c r="K174" s="5">
        <f>VLOOKUP($D174,products!$A:$G,4,0)</f>
        <v>0.5</v>
      </c>
      <c r="L174">
        <f>VLOOKUP($D174,products!$A:$G,5,0)</f>
        <v>7.29</v>
      </c>
      <c r="M174">
        <f>E174*(Table1[[#This Row],[Size]]*Table1[[#This Row],[Unit Price]])</f>
        <v>10.935</v>
      </c>
      <c r="N174" t="str">
        <f t="shared" si="2"/>
        <v>Excelsa</v>
      </c>
      <c r="O174" t="str">
        <f>_xlfn.XLOOKUP(Table1[[#This Row],[Customer ID]],customers!A173:A1173,customers!I173:I1173,"No",0)</f>
        <v>No</v>
      </c>
    </row>
    <row r="175" spans="1:15" x14ac:dyDescent="0.3">
      <c r="A175" s="2" t="s">
        <v>1464</v>
      </c>
      <c r="B175" s="3">
        <v>44720</v>
      </c>
      <c r="C175" s="2" t="s">
        <v>1465</v>
      </c>
      <c r="D175" t="s">
        <v>6151</v>
      </c>
      <c r="E175" s="2">
        <v>4</v>
      </c>
      <c r="F175" s="2" t="str">
        <f>VLOOKUP(C175,customers!A:I,2,0)</f>
        <v>Oran Colbeck</v>
      </c>
      <c r="G175" s="2" t="str">
        <f>IF(VLOOKUP(C175,customers!$A:$I,3,0)=0,"",VLOOKUP(C175,customers!$A:$I,3,0))</f>
        <v>ocolbeck4t@sina.com.cn</v>
      </c>
      <c r="H175" s="2" t="str">
        <f>VLOOKUP(C175,customers!$A:$I,7,0)</f>
        <v>United States</v>
      </c>
      <c r="I175" t="str">
        <f>VLOOKUP($D175,products!$A:$G,2,0)</f>
        <v>Rob</v>
      </c>
      <c r="J175" t="str">
        <f>VLOOKUP($D175,products!$A:$G,3,0)</f>
        <v>M</v>
      </c>
      <c r="K175" s="5">
        <f>VLOOKUP($D175,products!$A:$G,4,0)</f>
        <v>2.5</v>
      </c>
      <c r="L175">
        <f>VLOOKUP($D175,products!$A:$G,5,0)</f>
        <v>22.884999999999998</v>
      </c>
      <c r="M175">
        <f>E175*(Table1[[#This Row],[Size]]*Table1[[#This Row],[Unit Price]])</f>
        <v>228.84999999999997</v>
      </c>
      <c r="N175" t="str">
        <f t="shared" si="2"/>
        <v>Robusta</v>
      </c>
      <c r="O175" t="str">
        <f>_xlfn.XLOOKUP(Table1[[#This Row],[Customer ID]],customers!A174:A1174,customers!I174:I1174,"No",0)</f>
        <v>No</v>
      </c>
    </row>
    <row r="176" spans="1:15" x14ac:dyDescent="0.3">
      <c r="A176" s="2" t="s">
        <v>1470</v>
      </c>
      <c r="B176" s="3">
        <v>43813</v>
      </c>
      <c r="C176" s="2" t="s">
        <v>1471</v>
      </c>
      <c r="D176" t="s">
        <v>6148</v>
      </c>
      <c r="E176" s="2">
        <v>6</v>
      </c>
      <c r="F176" s="2" t="str">
        <f>VLOOKUP(C176,customers!A:I,2,0)</f>
        <v>Elysee Sketch</v>
      </c>
      <c r="G176" s="2" t="str">
        <f>IF(VLOOKUP(C176,customers!$A:$I,3,0)=0,"",VLOOKUP(C176,customers!$A:$I,3,0))</f>
        <v/>
      </c>
      <c r="H176" s="2" t="str">
        <f>VLOOKUP(C176,customers!$A:$I,7,0)</f>
        <v>United States</v>
      </c>
      <c r="I176" t="str">
        <f>VLOOKUP($D176,products!$A:$G,2,0)</f>
        <v>Exc</v>
      </c>
      <c r="J176" t="str">
        <f>VLOOKUP($D176,products!$A:$G,3,0)</f>
        <v>L</v>
      </c>
      <c r="K176" s="5">
        <f>VLOOKUP($D176,products!$A:$G,4,0)</f>
        <v>2.5</v>
      </c>
      <c r="L176">
        <f>VLOOKUP($D176,products!$A:$G,5,0)</f>
        <v>34.154999999999994</v>
      </c>
      <c r="M176">
        <f>E176*(Table1[[#This Row],[Size]]*Table1[[#This Row],[Unit Price]])</f>
        <v>512.32499999999993</v>
      </c>
      <c r="N176" t="str">
        <f t="shared" si="2"/>
        <v>Excelsa</v>
      </c>
      <c r="O176" t="str">
        <f>_xlfn.XLOOKUP(Table1[[#This Row],[Customer ID]],customers!A175:A1175,customers!I175:I1175,"No",0)</f>
        <v>Yes</v>
      </c>
    </row>
    <row r="177" spans="1:15" x14ac:dyDescent="0.3">
      <c r="A177" s="2" t="s">
        <v>1475</v>
      </c>
      <c r="B177" s="3">
        <v>44296</v>
      </c>
      <c r="C177" s="2" t="s">
        <v>1476</v>
      </c>
      <c r="D177" t="s">
        <v>6166</v>
      </c>
      <c r="E177" s="2">
        <v>2</v>
      </c>
      <c r="F177" s="2" t="str">
        <f>VLOOKUP(C177,customers!A:I,2,0)</f>
        <v>Ethelda Hobbing</v>
      </c>
      <c r="G177" s="2" t="str">
        <f>IF(VLOOKUP(C177,customers!$A:$I,3,0)=0,"",VLOOKUP(C177,customers!$A:$I,3,0))</f>
        <v>ehobbing4v@nsw.gov.au</v>
      </c>
      <c r="H177" s="2" t="str">
        <f>VLOOKUP(C177,customers!$A:$I,7,0)</f>
        <v>United States</v>
      </c>
      <c r="I177" t="str">
        <f>VLOOKUP($D177,products!$A:$G,2,0)</f>
        <v>Exc</v>
      </c>
      <c r="J177" t="str">
        <f>VLOOKUP($D177,products!$A:$G,3,0)</f>
        <v>M</v>
      </c>
      <c r="K177" s="5">
        <f>VLOOKUP($D177,products!$A:$G,4,0)</f>
        <v>2.5</v>
      </c>
      <c r="L177">
        <f>VLOOKUP($D177,products!$A:$G,5,0)</f>
        <v>31.624999999999996</v>
      </c>
      <c r="M177">
        <f>E177*(Table1[[#This Row],[Size]]*Table1[[#This Row],[Unit Price]])</f>
        <v>158.12499999999997</v>
      </c>
      <c r="N177" t="str">
        <f t="shared" si="2"/>
        <v>Excelsa</v>
      </c>
      <c r="O177" t="str">
        <f>_xlfn.XLOOKUP(Table1[[#This Row],[Customer ID]],customers!A176:A1176,customers!I176:I1176,"No",0)</f>
        <v>Yes</v>
      </c>
    </row>
    <row r="178" spans="1:15" x14ac:dyDescent="0.3">
      <c r="A178" s="2" t="s">
        <v>1481</v>
      </c>
      <c r="B178" s="3">
        <v>43900</v>
      </c>
      <c r="C178" s="2" t="s">
        <v>1482</v>
      </c>
      <c r="D178" t="s">
        <v>6148</v>
      </c>
      <c r="E178" s="2">
        <v>1</v>
      </c>
      <c r="F178" s="2" t="str">
        <f>VLOOKUP(C178,customers!A:I,2,0)</f>
        <v>Odille Thynne</v>
      </c>
      <c r="G178" s="2" t="str">
        <f>IF(VLOOKUP(C178,customers!$A:$I,3,0)=0,"",VLOOKUP(C178,customers!$A:$I,3,0))</f>
        <v>othynne4w@auda.org.au</v>
      </c>
      <c r="H178" s="2" t="str">
        <f>VLOOKUP(C178,customers!$A:$I,7,0)</f>
        <v>United States</v>
      </c>
      <c r="I178" t="str">
        <f>VLOOKUP($D178,products!$A:$G,2,0)</f>
        <v>Exc</v>
      </c>
      <c r="J178" t="str">
        <f>VLOOKUP($D178,products!$A:$G,3,0)</f>
        <v>L</v>
      </c>
      <c r="K178" s="5">
        <f>VLOOKUP($D178,products!$A:$G,4,0)</f>
        <v>2.5</v>
      </c>
      <c r="L178">
        <f>VLOOKUP($D178,products!$A:$G,5,0)</f>
        <v>34.154999999999994</v>
      </c>
      <c r="M178">
        <f>E178*(Table1[[#This Row],[Size]]*Table1[[#This Row],[Unit Price]])</f>
        <v>85.387499999999989</v>
      </c>
      <c r="N178" t="str">
        <f t="shared" si="2"/>
        <v>Excelsa</v>
      </c>
      <c r="O178" t="str">
        <f>_xlfn.XLOOKUP(Table1[[#This Row],[Customer ID]],customers!A177:A1177,customers!I177:I1177,"No",0)</f>
        <v>Yes</v>
      </c>
    </row>
    <row r="179" spans="1:15" x14ac:dyDescent="0.3">
      <c r="A179" s="2" t="s">
        <v>1487</v>
      </c>
      <c r="B179" s="3">
        <v>44120</v>
      </c>
      <c r="C179" s="2" t="s">
        <v>1488</v>
      </c>
      <c r="D179" t="s">
        <v>6142</v>
      </c>
      <c r="E179" s="2">
        <v>4</v>
      </c>
      <c r="F179" s="2" t="str">
        <f>VLOOKUP(C179,customers!A:I,2,0)</f>
        <v>Emlynne Heining</v>
      </c>
      <c r="G179" s="2" t="str">
        <f>IF(VLOOKUP(C179,customers!$A:$I,3,0)=0,"",VLOOKUP(C179,customers!$A:$I,3,0))</f>
        <v>eheining4x@flickr.com</v>
      </c>
      <c r="H179" s="2" t="str">
        <f>VLOOKUP(C179,customers!$A:$I,7,0)</f>
        <v>United States</v>
      </c>
      <c r="I179" t="str">
        <f>VLOOKUP($D179,products!$A:$G,2,0)</f>
        <v>Rob</v>
      </c>
      <c r="J179" t="str">
        <f>VLOOKUP($D179,products!$A:$G,3,0)</f>
        <v>L</v>
      </c>
      <c r="K179" s="5">
        <f>VLOOKUP($D179,products!$A:$G,4,0)</f>
        <v>2.5</v>
      </c>
      <c r="L179">
        <f>VLOOKUP($D179,products!$A:$G,5,0)</f>
        <v>27.484999999999996</v>
      </c>
      <c r="M179">
        <f>E179*(Table1[[#This Row],[Size]]*Table1[[#This Row],[Unit Price]])</f>
        <v>274.84999999999997</v>
      </c>
      <c r="N179" t="str">
        <f t="shared" si="2"/>
        <v>Robusta</v>
      </c>
      <c r="O179" t="str">
        <f>_xlfn.XLOOKUP(Table1[[#This Row],[Customer ID]],customers!A178:A1178,customers!I178:I1178,"No",0)</f>
        <v>Yes</v>
      </c>
    </row>
    <row r="180" spans="1:15" x14ac:dyDescent="0.3">
      <c r="A180" s="2" t="s">
        <v>1492</v>
      </c>
      <c r="B180" s="3">
        <v>43746</v>
      </c>
      <c r="C180" s="2" t="s">
        <v>1493</v>
      </c>
      <c r="D180" t="s">
        <v>6140</v>
      </c>
      <c r="E180" s="2">
        <v>2</v>
      </c>
      <c r="F180" s="2" t="str">
        <f>VLOOKUP(C180,customers!A:I,2,0)</f>
        <v>Katerina Melloi</v>
      </c>
      <c r="G180" s="2" t="str">
        <f>IF(VLOOKUP(C180,customers!$A:$I,3,0)=0,"",VLOOKUP(C180,customers!$A:$I,3,0))</f>
        <v>kmelloi4y@imdb.com</v>
      </c>
      <c r="H180" s="2" t="str">
        <f>VLOOKUP(C180,customers!$A:$I,7,0)</f>
        <v>United States</v>
      </c>
      <c r="I180" t="str">
        <f>VLOOKUP($D180,products!$A:$G,2,0)</f>
        <v>Ara</v>
      </c>
      <c r="J180" t="str">
        <f>VLOOKUP($D180,products!$A:$G,3,0)</f>
        <v>L</v>
      </c>
      <c r="K180" s="5">
        <f>VLOOKUP($D180,products!$A:$G,4,0)</f>
        <v>1</v>
      </c>
      <c r="L180">
        <f>VLOOKUP($D180,products!$A:$G,5,0)</f>
        <v>12.95</v>
      </c>
      <c r="M180">
        <f>E180*(Table1[[#This Row],[Size]]*Table1[[#This Row],[Unit Price]])</f>
        <v>25.9</v>
      </c>
      <c r="N180" t="str">
        <f t="shared" si="2"/>
        <v>Arabica</v>
      </c>
      <c r="O180" t="str">
        <f>_xlfn.XLOOKUP(Table1[[#This Row],[Customer ID]],customers!A179:A1179,customers!I179:I1179,"No",0)</f>
        <v>No</v>
      </c>
    </row>
    <row r="181" spans="1:15" x14ac:dyDescent="0.3">
      <c r="A181" s="2" t="s">
        <v>1498</v>
      </c>
      <c r="B181" s="3">
        <v>43830</v>
      </c>
      <c r="C181" s="2" t="s">
        <v>1499</v>
      </c>
      <c r="D181" t="s">
        <v>6154</v>
      </c>
      <c r="E181" s="2">
        <v>1</v>
      </c>
      <c r="F181" s="2" t="str">
        <f>VLOOKUP(C181,customers!A:I,2,0)</f>
        <v>Tiffany Scardafield</v>
      </c>
      <c r="G181" s="2" t="str">
        <f>IF(VLOOKUP(C181,customers!$A:$I,3,0)=0,"",VLOOKUP(C181,customers!$A:$I,3,0))</f>
        <v/>
      </c>
      <c r="H181" s="2" t="str">
        <f>VLOOKUP(C181,customers!$A:$I,7,0)</f>
        <v>Ireland</v>
      </c>
      <c r="I181" t="str">
        <f>VLOOKUP($D181,products!$A:$G,2,0)</f>
        <v>Ara</v>
      </c>
      <c r="J181" t="str">
        <f>VLOOKUP($D181,products!$A:$G,3,0)</f>
        <v>D</v>
      </c>
      <c r="K181" s="5">
        <f>VLOOKUP($D181,products!$A:$G,4,0)</f>
        <v>0.2</v>
      </c>
      <c r="L181">
        <f>VLOOKUP($D181,products!$A:$G,5,0)</f>
        <v>2.9849999999999999</v>
      </c>
      <c r="M181">
        <f>E181*(Table1[[#This Row],[Size]]*Table1[[#This Row],[Unit Price]])</f>
        <v>0.59699999999999998</v>
      </c>
      <c r="N181" t="str">
        <f t="shared" si="2"/>
        <v>Arabica</v>
      </c>
      <c r="O181" t="str">
        <f>_xlfn.XLOOKUP(Table1[[#This Row],[Customer ID]],customers!A180:A1180,customers!I180:I1180,"No",0)</f>
        <v>No</v>
      </c>
    </row>
    <row r="182" spans="1:15" x14ac:dyDescent="0.3">
      <c r="A182" s="2" t="s">
        <v>1503</v>
      </c>
      <c r="B182" s="3">
        <v>43910</v>
      </c>
      <c r="C182" s="2" t="s">
        <v>1504</v>
      </c>
      <c r="D182" t="s">
        <v>6184</v>
      </c>
      <c r="E182" s="2">
        <v>5</v>
      </c>
      <c r="F182" s="2" t="str">
        <f>VLOOKUP(C182,customers!A:I,2,0)</f>
        <v>Abrahan Mussen</v>
      </c>
      <c r="G182" s="2" t="str">
        <f>IF(VLOOKUP(C182,customers!$A:$I,3,0)=0,"",VLOOKUP(C182,customers!$A:$I,3,0))</f>
        <v>amussen50@51.la</v>
      </c>
      <c r="H182" s="2" t="str">
        <f>VLOOKUP(C182,customers!$A:$I,7,0)</f>
        <v>United States</v>
      </c>
      <c r="I182" t="str">
        <f>VLOOKUP($D182,products!$A:$G,2,0)</f>
        <v>Exc</v>
      </c>
      <c r="J182" t="str">
        <f>VLOOKUP($D182,products!$A:$G,3,0)</f>
        <v>L</v>
      </c>
      <c r="K182" s="5">
        <f>VLOOKUP($D182,products!$A:$G,4,0)</f>
        <v>0.2</v>
      </c>
      <c r="L182">
        <f>VLOOKUP($D182,products!$A:$G,5,0)</f>
        <v>4.4550000000000001</v>
      </c>
      <c r="M182">
        <f>E182*(Table1[[#This Row],[Size]]*Table1[[#This Row],[Unit Price]])</f>
        <v>4.4550000000000001</v>
      </c>
      <c r="N182" t="str">
        <f t="shared" si="2"/>
        <v>Excelsa</v>
      </c>
      <c r="O182" t="str">
        <f>_xlfn.XLOOKUP(Table1[[#This Row],[Customer ID]],customers!A181:A1181,customers!I181:I1181,"No",0)</f>
        <v>No</v>
      </c>
    </row>
    <row r="183" spans="1:15" x14ac:dyDescent="0.3">
      <c r="A183" s="2" t="s">
        <v>1503</v>
      </c>
      <c r="B183" s="3">
        <v>43910</v>
      </c>
      <c r="C183" s="2" t="s">
        <v>1504</v>
      </c>
      <c r="D183" t="s">
        <v>6158</v>
      </c>
      <c r="E183" s="2">
        <v>5</v>
      </c>
      <c r="F183" s="2" t="str">
        <f>VLOOKUP(C183,customers!A:I,2,0)</f>
        <v>Abrahan Mussen</v>
      </c>
      <c r="G183" s="2" t="str">
        <f>IF(VLOOKUP(C183,customers!$A:$I,3,0)=0,"",VLOOKUP(C183,customers!$A:$I,3,0))</f>
        <v>amussen50@51.la</v>
      </c>
      <c r="H183" s="2" t="str">
        <f>VLOOKUP(C183,customers!$A:$I,7,0)</f>
        <v>United States</v>
      </c>
      <c r="I183" t="str">
        <f>VLOOKUP($D183,products!$A:$G,2,0)</f>
        <v>Ara</v>
      </c>
      <c r="J183" t="str">
        <f>VLOOKUP($D183,products!$A:$G,3,0)</f>
        <v>D</v>
      </c>
      <c r="K183" s="5">
        <f>VLOOKUP($D183,products!$A:$G,4,0)</f>
        <v>0.5</v>
      </c>
      <c r="L183">
        <f>VLOOKUP($D183,products!$A:$G,5,0)</f>
        <v>5.97</v>
      </c>
      <c r="M183">
        <f>E183*(Table1[[#This Row],[Size]]*Table1[[#This Row],[Unit Price]])</f>
        <v>14.924999999999999</v>
      </c>
      <c r="N183" t="str">
        <f t="shared" si="2"/>
        <v>Arabica</v>
      </c>
      <c r="O183" t="str">
        <f>_xlfn.XLOOKUP(Table1[[#This Row],[Customer ID]],customers!A182:A1182,customers!I182:I1182,"No",0)</f>
        <v>No</v>
      </c>
    </row>
    <row r="184" spans="1:15" x14ac:dyDescent="0.3">
      <c r="A184" s="2" t="s">
        <v>1514</v>
      </c>
      <c r="B184" s="3">
        <v>44284</v>
      </c>
      <c r="C184" s="2" t="s">
        <v>1515</v>
      </c>
      <c r="D184" t="s">
        <v>6172</v>
      </c>
      <c r="E184" s="2">
        <v>6</v>
      </c>
      <c r="F184" s="2" t="str">
        <f>VLOOKUP(C184,customers!A:I,2,0)</f>
        <v>Anny Mundford</v>
      </c>
      <c r="G184" s="2" t="str">
        <f>IF(VLOOKUP(C184,customers!$A:$I,3,0)=0,"",VLOOKUP(C184,customers!$A:$I,3,0))</f>
        <v>amundford52@nbcnews.com</v>
      </c>
      <c r="H184" s="2" t="str">
        <f>VLOOKUP(C184,customers!$A:$I,7,0)</f>
        <v>United States</v>
      </c>
      <c r="I184" t="str">
        <f>VLOOKUP($D184,products!$A:$G,2,0)</f>
        <v>Rob</v>
      </c>
      <c r="J184" t="str">
        <f>VLOOKUP($D184,products!$A:$G,3,0)</f>
        <v>D</v>
      </c>
      <c r="K184" s="5">
        <f>VLOOKUP($D184,products!$A:$G,4,0)</f>
        <v>0.5</v>
      </c>
      <c r="L184">
        <f>VLOOKUP($D184,products!$A:$G,5,0)</f>
        <v>5.3699999999999992</v>
      </c>
      <c r="M184">
        <f>E184*(Table1[[#This Row],[Size]]*Table1[[#This Row],[Unit Price]])</f>
        <v>16.11</v>
      </c>
      <c r="N184" t="str">
        <f t="shared" si="2"/>
        <v>Robusta</v>
      </c>
      <c r="O184" t="str">
        <f>_xlfn.XLOOKUP(Table1[[#This Row],[Customer ID]],customers!A183:A1183,customers!I183:I1183,"No",0)</f>
        <v>No</v>
      </c>
    </row>
    <row r="185" spans="1:15" x14ac:dyDescent="0.3">
      <c r="A185" s="2" t="s">
        <v>1520</v>
      </c>
      <c r="B185" s="3">
        <v>44512</v>
      </c>
      <c r="C185" s="2" t="s">
        <v>1521</v>
      </c>
      <c r="D185" t="s">
        <v>6156</v>
      </c>
      <c r="E185" s="2">
        <v>2</v>
      </c>
      <c r="F185" s="2" t="str">
        <f>VLOOKUP(C185,customers!A:I,2,0)</f>
        <v>Tory Walas</v>
      </c>
      <c r="G185" s="2" t="str">
        <f>IF(VLOOKUP(C185,customers!$A:$I,3,0)=0,"",VLOOKUP(C185,customers!$A:$I,3,0))</f>
        <v>twalas53@google.ca</v>
      </c>
      <c r="H185" s="2" t="str">
        <f>VLOOKUP(C185,customers!$A:$I,7,0)</f>
        <v>United States</v>
      </c>
      <c r="I185" t="str">
        <f>VLOOKUP($D185,products!$A:$G,2,0)</f>
        <v>Exc</v>
      </c>
      <c r="J185" t="str">
        <f>VLOOKUP($D185,products!$A:$G,3,0)</f>
        <v>M</v>
      </c>
      <c r="K185" s="5">
        <f>VLOOKUP($D185,products!$A:$G,4,0)</f>
        <v>0.2</v>
      </c>
      <c r="L185">
        <f>VLOOKUP($D185,products!$A:$G,5,0)</f>
        <v>4.125</v>
      </c>
      <c r="M185">
        <f>E185*(Table1[[#This Row],[Size]]*Table1[[#This Row],[Unit Price]])</f>
        <v>1.6500000000000001</v>
      </c>
      <c r="N185" t="str">
        <f t="shared" si="2"/>
        <v>Excelsa</v>
      </c>
      <c r="O185" t="str">
        <f>_xlfn.XLOOKUP(Table1[[#This Row],[Customer ID]],customers!A184:A1184,customers!I184:I1184,"No",0)</f>
        <v>No</v>
      </c>
    </row>
    <row r="186" spans="1:15" x14ac:dyDescent="0.3">
      <c r="A186" s="2" t="s">
        <v>1526</v>
      </c>
      <c r="B186" s="3">
        <v>44397</v>
      </c>
      <c r="C186" s="2" t="s">
        <v>1527</v>
      </c>
      <c r="D186" t="s">
        <v>6180</v>
      </c>
      <c r="E186" s="2">
        <v>4</v>
      </c>
      <c r="F186" s="2" t="str">
        <f>VLOOKUP(C186,customers!A:I,2,0)</f>
        <v>Isa Blazewicz</v>
      </c>
      <c r="G186" s="2" t="str">
        <f>IF(VLOOKUP(C186,customers!$A:$I,3,0)=0,"",VLOOKUP(C186,customers!$A:$I,3,0))</f>
        <v>iblazewicz54@thetimes.co.uk</v>
      </c>
      <c r="H186" s="2" t="str">
        <f>VLOOKUP(C186,customers!$A:$I,7,0)</f>
        <v>United States</v>
      </c>
      <c r="I186" t="str">
        <f>VLOOKUP($D186,products!$A:$G,2,0)</f>
        <v>Ara</v>
      </c>
      <c r="J186" t="str">
        <f>VLOOKUP($D186,products!$A:$G,3,0)</f>
        <v>L</v>
      </c>
      <c r="K186" s="5">
        <f>VLOOKUP($D186,products!$A:$G,4,0)</f>
        <v>0.5</v>
      </c>
      <c r="L186">
        <f>VLOOKUP($D186,products!$A:$G,5,0)</f>
        <v>7.77</v>
      </c>
      <c r="M186">
        <f>E186*(Table1[[#This Row],[Size]]*Table1[[#This Row],[Unit Price]])</f>
        <v>15.54</v>
      </c>
      <c r="N186" t="str">
        <f t="shared" si="2"/>
        <v>Arabica</v>
      </c>
      <c r="O186" t="str">
        <f>_xlfn.XLOOKUP(Table1[[#This Row],[Customer ID]],customers!A185:A1185,customers!I185:I1185,"No",0)</f>
        <v>No</v>
      </c>
    </row>
    <row r="187" spans="1:15" x14ac:dyDescent="0.3">
      <c r="A187" s="2" t="s">
        <v>1532</v>
      </c>
      <c r="B187" s="3">
        <v>43483</v>
      </c>
      <c r="C187" s="2" t="s">
        <v>1533</v>
      </c>
      <c r="D187" t="s">
        <v>6144</v>
      </c>
      <c r="E187" s="2">
        <v>5</v>
      </c>
      <c r="F187" s="2" t="str">
        <f>VLOOKUP(C187,customers!A:I,2,0)</f>
        <v>Angie Rizzetti</v>
      </c>
      <c r="G187" s="2" t="str">
        <f>IF(VLOOKUP(C187,customers!$A:$I,3,0)=0,"",VLOOKUP(C187,customers!$A:$I,3,0))</f>
        <v>arizzetti55@naver.com</v>
      </c>
      <c r="H187" s="2" t="str">
        <f>VLOOKUP(C187,customers!$A:$I,7,0)</f>
        <v>United States</v>
      </c>
      <c r="I187" t="str">
        <f>VLOOKUP($D187,products!$A:$G,2,0)</f>
        <v>Exc</v>
      </c>
      <c r="J187" t="str">
        <f>VLOOKUP($D187,products!$A:$G,3,0)</f>
        <v>D</v>
      </c>
      <c r="K187" s="5">
        <f>VLOOKUP($D187,products!$A:$G,4,0)</f>
        <v>0.5</v>
      </c>
      <c r="L187">
        <f>VLOOKUP($D187,products!$A:$G,5,0)</f>
        <v>7.29</v>
      </c>
      <c r="M187">
        <f>E187*(Table1[[#This Row],[Size]]*Table1[[#This Row],[Unit Price]])</f>
        <v>18.225000000000001</v>
      </c>
      <c r="N187" t="str">
        <f t="shared" si="2"/>
        <v>Excelsa</v>
      </c>
      <c r="O187" t="str">
        <f>_xlfn.XLOOKUP(Table1[[#This Row],[Customer ID]],customers!A186:A1186,customers!I186:I1186,"No",0)</f>
        <v>Yes</v>
      </c>
    </row>
    <row r="188" spans="1:15" x14ac:dyDescent="0.3">
      <c r="A188" s="2" t="s">
        <v>1538</v>
      </c>
      <c r="B188" s="3">
        <v>43684</v>
      </c>
      <c r="C188" s="2" t="s">
        <v>1539</v>
      </c>
      <c r="D188" t="s">
        <v>6151</v>
      </c>
      <c r="E188" s="2">
        <v>3</v>
      </c>
      <c r="F188" s="2" t="str">
        <f>VLOOKUP(C188,customers!A:I,2,0)</f>
        <v>Mord Meriet</v>
      </c>
      <c r="G188" s="2" t="str">
        <f>IF(VLOOKUP(C188,customers!$A:$I,3,0)=0,"",VLOOKUP(C188,customers!$A:$I,3,0))</f>
        <v>mmeriet56@noaa.gov</v>
      </c>
      <c r="H188" s="2" t="str">
        <f>VLOOKUP(C188,customers!$A:$I,7,0)</f>
        <v>United States</v>
      </c>
      <c r="I188" t="str">
        <f>VLOOKUP($D188,products!$A:$G,2,0)</f>
        <v>Rob</v>
      </c>
      <c r="J188" t="str">
        <f>VLOOKUP($D188,products!$A:$G,3,0)</f>
        <v>M</v>
      </c>
      <c r="K188" s="5">
        <f>VLOOKUP($D188,products!$A:$G,4,0)</f>
        <v>2.5</v>
      </c>
      <c r="L188">
        <f>VLOOKUP($D188,products!$A:$G,5,0)</f>
        <v>22.884999999999998</v>
      </c>
      <c r="M188">
        <f>E188*(Table1[[#This Row],[Size]]*Table1[[#This Row],[Unit Price]])</f>
        <v>171.63749999999999</v>
      </c>
      <c r="N188" t="str">
        <f t="shared" si="2"/>
        <v>Robusta</v>
      </c>
      <c r="O188" t="str">
        <f>_xlfn.XLOOKUP(Table1[[#This Row],[Customer ID]],customers!A187:A1187,customers!I187:I1187,"No",0)</f>
        <v>No</v>
      </c>
    </row>
    <row r="189" spans="1:15" x14ac:dyDescent="0.3">
      <c r="A189" s="2" t="s">
        <v>1544</v>
      </c>
      <c r="B189" s="3">
        <v>44633</v>
      </c>
      <c r="C189" s="2" t="s">
        <v>1545</v>
      </c>
      <c r="D189" t="s">
        <v>6160</v>
      </c>
      <c r="E189" s="2">
        <v>5</v>
      </c>
      <c r="F189" s="2" t="str">
        <f>VLOOKUP(C189,customers!A:I,2,0)</f>
        <v>Lawrence Pratt</v>
      </c>
      <c r="G189" s="2" t="str">
        <f>IF(VLOOKUP(C189,customers!$A:$I,3,0)=0,"",VLOOKUP(C189,customers!$A:$I,3,0))</f>
        <v>lpratt57@netvibes.com</v>
      </c>
      <c r="H189" s="2" t="str">
        <f>VLOOKUP(C189,customers!$A:$I,7,0)</f>
        <v>United States</v>
      </c>
      <c r="I189" t="str">
        <f>VLOOKUP($D189,products!$A:$G,2,0)</f>
        <v>Lib</v>
      </c>
      <c r="J189" t="str">
        <f>VLOOKUP($D189,products!$A:$G,3,0)</f>
        <v>M</v>
      </c>
      <c r="K189" s="5">
        <f>VLOOKUP($D189,products!$A:$G,4,0)</f>
        <v>0.5</v>
      </c>
      <c r="L189">
        <f>VLOOKUP($D189,products!$A:$G,5,0)</f>
        <v>8.73</v>
      </c>
      <c r="M189">
        <f>E189*(Table1[[#This Row],[Size]]*Table1[[#This Row],[Unit Price]])</f>
        <v>21.825000000000003</v>
      </c>
      <c r="N189" t="str">
        <f t="shared" si="2"/>
        <v>Liberica</v>
      </c>
      <c r="O189" t="str">
        <f>_xlfn.XLOOKUP(Table1[[#This Row],[Customer ID]],customers!A188:A1188,customers!I188:I1188,"No",0)</f>
        <v>Yes</v>
      </c>
    </row>
    <row r="190" spans="1:15" x14ac:dyDescent="0.3">
      <c r="A190" s="2" t="s">
        <v>1549</v>
      </c>
      <c r="B190" s="3">
        <v>44698</v>
      </c>
      <c r="C190" s="2" t="s">
        <v>1550</v>
      </c>
      <c r="D190" t="s">
        <v>6184</v>
      </c>
      <c r="E190" s="2">
        <v>1</v>
      </c>
      <c r="F190" s="2" t="str">
        <f>VLOOKUP(C190,customers!A:I,2,0)</f>
        <v>Astrix Kitchingham</v>
      </c>
      <c r="G190" s="2" t="str">
        <f>IF(VLOOKUP(C190,customers!$A:$I,3,0)=0,"",VLOOKUP(C190,customers!$A:$I,3,0))</f>
        <v>akitchingham58@com.com</v>
      </c>
      <c r="H190" s="2" t="str">
        <f>VLOOKUP(C190,customers!$A:$I,7,0)</f>
        <v>United States</v>
      </c>
      <c r="I190" t="str">
        <f>VLOOKUP($D190,products!$A:$G,2,0)</f>
        <v>Exc</v>
      </c>
      <c r="J190" t="str">
        <f>VLOOKUP($D190,products!$A:$G,3,0)</f>
        <v>L</v>
      </c>
      <c r="K190" s="5">
        <f>VLOOKUP($D190,products!$A:$G,4,0)</f>
        <v>0.2</v>
      </c>
      <c r="L190">
        <f>VLOOKUP($D190,products!$A:$G,5,0)</f>
        <v>4.4550000000000001</v>
      </c>
      <c r="M190">
        <f>E190*(Table1[[#This Row],[Size]]*Table1[[#This Row],[Unit Price]])</f>
        <v>0.89100000000000001</v>
      </c>
      <c r="N190" t="str">
        <f t="shared" si="2"/>
        <v>Excelsa</v>
      </c>
      <c r="O190" t="str">
        <f>_xlfn.XLOOKUP(Table1[[#This Row],[Customer ID]],customers!A189:A1189,customers!I189:I1189,"No",0)</f>
        <v>Yes</v>
      </c>
    </row>
    <row r="191" spans="1:15" x14ac:dyDescent="0.3">
      <c r="A191" s="2" t="s">
        <v>1555</v>
      </c>
      <c r="B191" s="3">
        <v>43813</v>
      </c>
      <c r="C191" s="2" t="s">
        <v>1556</v>
      </c>
      <c r="D191" t="s">
        <v>6162</v>
      </c>
      <c r="E191" s="2">
        <v>3</v>
      </c>
      <c r="F191" s="2" t="str">
        <f>VLOOKUP(C191,customers!A:I,2,0)</f>
        <v>Burnard Bartholin</v>
      </c>
      <c r="G191" s="2" t="str">
        <f>IF(VLOOKUP(C191,customers!$A:$I,3,0)=0,"",VLOOKUP(C191,customers!$A:$I,3,0))</f>
        <v>bbartholin59@xinhuanet.com</v>
      </c>
      <c r="H191" s="2" t="str">
        <f>VLOOKUP(C191,customers!$A:$I,7,0)</f>
        <v>United States</v>
      </c>
      <c r="I191" t="str">
        <f>VLOOKUP($D191,products!$A:$G,2,0)</f>
        <v>Lib</v>
      </c>
      <c r="J191" t="str">
        <f>VLOOKUP($D191,products!$A:$G,3,0)</f>
        <v>M</v>
      </c>
      <c r="K191" s="5">
        <f>VLOOKUP($D191,products!$A:$G,4,0)</f>
        <v>1</v>
      </c>
      <c r="L191">
        <f>VLOOKUP($D191,products!$A:$G,5,0)</f>
        <v>14.55</v>
      </c>
      <c r="M191">
        <f>E191*(Table1[[#This Row],[Size]]*Table1[[#This Row],[Unit Price]])</f>
        <v>43.650000000000006</v>
      </c>
      <c r="N191" t="str">
        <f t="shared" si="2"/>
        <v>Liberica</v>
      </c>
      <c r="O191" t="str">
        <f>_xlfn.XLOOKUP(Table1[[#This Row],[Customer ID]],customers!A190:A1190,customers!I190:I1190,"No",0)</f>
        <v>Yes</v>
      </c>
    </row>
    <row r="192" spans="1:15" x14ac:dyDescent="0.3">
      <c r="A192" s="2" t="s">
        <v>1561</v>
      </c>
      <c r="B192" s="3">
        <v>43845</v>
      </c>
      <c r="C192" s="2" t="s">
        <v>1562</v>
      </c>
      <c r="D192" t="s">
        <v>6181</v>
      </c>
      <c r="E192" s="2">
        <v>1</v>
      </c>
      <c r="F192" s="2" t="str">
        <f>VLOOKUP(C192,customers!A:I,2,0)</f>
        <v>Madelene Prinn</v>
      </c>
      <c r="G192" s="2" t="str">
        <f>IF(VLOOKUP(C192,customers!$A:$I,3,0)=0,"",VLOOKUP(C192,customers!$A:$I,3,0))</f>
        <v>mprinn5a@usa.gov</v>
      </c>
      <c r="H192" s="2" t="str">
        <f>VLOOKUP(C192,customers!$A:$I,7,0)</f>
        <v>United States</v>
      </c>
      <c r="I192" t="str">
        <f>VLOOKUP($D192,products!$A:$G,2,0)</f>
        <v>Lib</v>
      </c>
      <c r="J192" t="str">
        <f>VLOOKUP($D192,products!$A:$G,3,0)</f>
        <v>M</v>
      </c>
      <c r="K192" s="5">
        <f>VLOOKUP($D192,products!$A:$G,4,0)</f>
        <v>2.5</v>
      </c>
      <c r="L192">
        <f>VLOOKUP($D192,products!$A:$G,5,0)</f>
        <v>33.464999999999996</v>
      </c>
      <c r="M192">
        <f>E192*(Table1[[#This Row],[Size]]*Table1[[#This Row],[Unit Price]])</f>
        <v>83.662499999999994</v>
      </c>
      <c r="N192" t="str">
        <f t="shared" si="2"/>
        <v>Liberica</v>
      </c>
      <c r="O192" t="str">
        <f>_xlfn.XLOOKUP(Table1[[#This Row],[Customer ID]],customers!A191:A1191,customers!I191:I1191,"No",0)</f>
        <v>Yes</v>
      </c>
    </row>
    <row r="193" spans="1:15" x14ac:dyDescent="0.3">
      <c r="A193" s="2" t="s">
        <v>1567</v>
      </c>
      <c r="B193" s="3">
        <v>43567</v>
      </c>
      <c r="C193" s="2" t="s">
        <v>1568</v>
      </c>
      <c r="D193" t="s">
        <v>6150</v>
      </c>
      <c r="E193" s="2">
        <v>5</v>
      </c>
      <c r="F193" s="2" t="str">
        <f>VLOOKUP(C193,customers!A:I,2,0)</f>
        <v>Alisun Baudino</v>
      </c>
      <c r="G193" s="2" t="str">
        <f>IF(VLOOKUP(C193,customers!$A:$I,3,0)=0,"",VLOOKUP(C193,customers!$A:$I,3,0))</f>
        <v>abaudino5b@netvibes.com</v>
      </c>
      <c r="H193" s="2" t="str">
        <f>VLOOKUP(C193,customers!$A:$I,7,0)</f>
        <v>United States</v>
      </c>
      <c r="I193" t="str">
        <f>VLOOKUP($D193,products!$A:$G,2,0)</f>
        <v>Lib</v>
      </c>
      <c r="J193" t="str">
        <f>VLOOKUP($D193,products!$A:$G,3,0)</f>
        <v>D</v>
      </c>
      <c r="K193" s="5">
        <f>VLOOKUP($D193,products!$A:$G,4,0)</f>
        <v>0.2</v>
      </c>
      <c r="L193">
        <f>VLOOKUP($D193,products!$A:$G,5,0)</f>
        <v>3.8849999999999998</v>
      </c>
      <c r="M193">
        <f>E193*(Table1[[#This Row],[Size]]*Table1[[#This Row],[Unit Price]])</f>
        <v>3.8850000000000002</v>
      </c>
      <c r="N193" t="str">
        <f t="shared" si="2"/>
        <v>Liberica</v>
      </c>
      <c r="O193" t="str">
        <f>_xlfn.XLOOKUP(Table1[[#This Row],[Customer ID]],customers!A192:A1192,customers!I192:I1192,"No",0)</f>
        <v>Yes</v>
      </c>
    </row>
    <row r="194" spans="1:15" x14ac:dyDescent="0.3">
      <c r="A194" s="2" t="s">
        <v>1573</v>
      </c>
      <c r="B194" s="3">
        <v>43919</v>
      </c>
      <c r="C194" s="2" t="s">
        <v>1574</v>
      </c>
      <c r="D194" t="s">
        <v>6183</v>
      </c>
      <c r="E194" s="2">
        <v>6</v>
      </c>
      <c r="F194" s="2" t="str">
        <f>VLOOKUP(C194,customers!A:I,2,0)</f>
        <v>Philipa Petrushanko</v>
      </c>
      <c r="G194" s="2" t="str">
        <f>IF(VLOOKUP(C194,customers!$A:$I,3,0)=0,"",VLOOKUP(C194,customers!$A:$I,3,0))</f>
        <v>ppetrushanko5c@blinklist.com</v>
      </c>
      <c r="H194" s="2" t="str">
        <f>VLOOKUP(C194,customers!$A:$I,7,0)</f>
        <v>Ireland</v>
      </c>
      <c r="I194" t="str">
        <f>VLOOKUP($D194,products!$A:$G,2,0)</f>
        <v>Exc</v>
      </c>
      <c r="J194" t="str">
        <f>VLOOKUP($D194,products!$A:$G,3,0)</f>
        <v>D</v>
      </c>
      <c r="K194" s="5">
        <f>VLOOKUP($D194,products!$A:$G,4,0)</f>
        <v>1</v>
      </c>
      <c r="L194">
        <f>VLOOKUP($D194,products!$A:$G,5,0)</f>
        <v>12.15</v>
      </c>
      <c r="M194">
        <f>E194*(Table1[[#This Row],[Size]]*Table1[[#This Row],[Unit Price]])</f>
        <v>72.900000000000006</v>
      </c>
      <c r="N194" t="str">
        <f t="shared" si="2"/>
        <v>Excelsa</v>
      </c>
      <c r="O194" t="str">
        <f>_xlfn.XLOOKUP(Table1[[#This Row],[Customer ID]],customers!A193:A1193,customers!I193:I1193,"No",0)</f>
        <v>Yes</v>
      </c>
    </row>
    <row r="195" spans="1:15" x14ac:dyDescent="0.3">
      <c r="A195" s="2" t="s">
        <v>1579</v>
      </c>
      <c r="B195" s="3">
        <v>44644</v>
      </c>
      <c r="C195" s="2" t="s">
        <v>1580</v>
      </c>
      <c r="D195" t="s">
        <v>6171</v>
      </c>
      <c r="E195" s="2">
        <v>3</v>
      </c>
      <c r="F195" s="2" t="str">
        <f>VLOOKUP(C195,customers!A:I,2,0)</f>
        <v>Kimberli Mustchin</v>
      </c>
      <c r="G195" s="2" t="str">
        <f>IF(VLOOKUP(C195,customers!$A:$I,3,0)=0,"",VLOOKUP(C195,customers!$A:$I,3,0))</f>
        <v/>
      </c>
      <c r="H195" s="2" t="str">
        <f>VLOOKUP(C195,customers!$A:$I,7,0)</f>
        <v>United States</v>
      </c>
      <c r="I195" t="str">
        <f>VLOOKUP($D195,products!$A:$G,2,0)</f>
        <v>Exc</v>
      </c>
      <c r="J195" t="str">
        <f>VLOOKUP($D195,products!$A:$G,3,0)</f>
        <v>L</v>
      </c>
      <c r="K195" s="5">
        <f>VLOOKUP($D195,products!$A:$G,4,0)</f>
        <v>1</v>
      </c>
      <c r="L195">
        <f>VLOOKUP($D195,products!$A:$G,5,0)</f>
        <v>14.85</v>
      </c>
      <c r="M195">
        <f>E195*(Table1[[#This Row],[Size]]*Table1[[#This Row],[Unit Price]])</f>
        <v>44.55</v>
      </c>
      <c r="N195" t="str">
        <f t="shared" ref="N195:N258" si="3">IF(I195="Rob","Robusta",IF(I195="Exc","Excelsa",IF(I195="Ara","Arabica",IF(I195="Lib","Liberica",""))))</f>
        <v>Excelsa</v>
      </c>
      <c r="O195" t="str">
        <f>_xlfn.XLOOKUP(Table1[[#This Row],[Customer ID]],customers!A194:A1194,customers!I194:I1194,"No",0)</f>
        <v>No</v>
      </c>
    </row>
    <row r="196" spans="1:15" x14ac:dyDescent="0.3">
      <c r="A196" s="2" t="s">
        <v>1584</v>
      </c>
      <c r="B196" s="3">
        <v>44398</v>
      </c>
      <c r="C196" s="2" t="s">
        <v>1585</v>
      </c>
      <c r="D196" t="s">
        <v>6144</v>
      </c>
      <c r="E196" s="2">
        <v>5</v>
      </c>
      <c r="F196" s="2" t="str">
        <f>VLOOKUP(C196,customers!A:I,2,0)</f>
        <v>Emlynne Laird</v>
      </c>
      <c r="G196" s="2" t="str">
        <f>IF(VLOOKUP(C196,customers!$A:$I,3,0)=0,"",VLOOKUP(C196,customers!$A:$I,3,0))</f>
        <v>elaird5e@bing.com</v>
      </c>
      <c r="H196" s="2" t="str">
        <f>VLOOKUP(C196,customers!$A:$I,7,0)</f>
        <v>United States</v>
      </c>
      <c r="I196" t="str">
        <f>VLOOKUP($D196,products!$A:$G,2,0)</f>
        <v>Exc</v>
      </c>
      <c r="J196" t="str">
        <f>VLOOKUP($D196,products!$A:$G,3,0)</f>
        <v>D</v>
      </c>
      <c r="K196" s="5">
        <f>VLOOKUP($D196,products!$A:$G,4,0)</f>
        <v>0.5</v>
      </c>
      <c r="L196">
        <f>VLOOKUP($D196,products!$A:$G,5,0)</f>
        <v>7.29</v>
      </c>
      <c r="M196">
        <f>E196*(Table1[[#This Row],[Size]]*Table1[[#This Row],[Unit Price]])</f>
        <v>18.225000000000001</v>
      </c>
      <c r="N196" t="str">
        <f t="shared" si="3"/>
        <v>Excelsa</v>
      </c>
      <c r="O196" t="str">
        <f>_xlfn.XLOOKUP(Table1[[#This Row],[Customer ID]],customers!A195:A1195,customers!I195:I1195,"No",0)</f>
        <v>No</v>
      </c>
    </row>
    <row r="197" spans="1:15" x14ac:dyDescent="0.3">
      <c r="A197" s="2" t="s">
        <v>1590</v>
      </c>
      <c r="B197" s="3">
        <v>43683</v>
      </c>
      <c r="C197" s="2" t="s">
        <v>1591</v>
      </c>
      <c r="D197" t="s">
        <v>6140</v>
      </c>
      <c r="E197" s="2">
        <v>3</v>
      </c>
      <c r="F197" s="2" t="str">
        <f>VLOOKUP(C197,customers!A:I,2,0)</f>
        <v>Marlena Howsden</v>
      </c>
      <c r="G197" s="2" t="str">
        <f>IF(VLOOKUP(C197,customers!$A:$I,3,0)=0,"",VLOOKUP(C197,customers!$A:$I,3,0))</f>
        <v>mhowsden5f@infoseek.co.jp</v>
      </c>
      <c r="H197" s="2" t="str">
        <f>VLOOKUP(C197,customers!$A:$I,7,0)</f>
        <v>United States</v>
      </c>
      <c r="I197" t="str">
        <f>VLOOKUP($D197,products!$A:$G,2,0)</f>
        <v>Ara</v>
      </c>
      <c r="J197" t="str">
        <f>VLOOKUP($D197,products!$A:$G,3,0)</f>
        <v>L</v>
      </c>
      <c r="K197" s="5">
        <f>VLOOKUP($D197,products!$A:$G,4,0)</f>
        <v>1</v>
      </c>
      <c r="L197">
        <f>VLOOKUP($D197,products!$A:$G,5,0)</f>
        <v>12.95</v>
      </c>
      <c r="M197">
        <f>E197*(Table1[[#This Row],[Size]]*Table1[[#This Row],[Unit Price]])</f>
        <v>38.849999999999994</v>
      </c>
      <c r="N197" t="str">
        <f t="shared" si="3"/>
        <v>Arabica</v>
      </c>
      <c r="O197" t="str">
        <f>_xlfn.XLOOKUP(Table1[[#This Row],[Customer ID]],customers!A196:A1196,customers!I196:I1196,"No",0)</f>
        <v>No</v>
      </c>
    </row>
    <row r="198" spans="1:15" x14ac:dyDescent="0.3">
      <c r="A198" s="2" t="s">
        <v>1596</v>
      </c>
      <c r="B198" s="3">
        <v>44339</v>
      </c>
      <c r="C198" s="2" t="s">
        <v>1597</v>
      </c>
      <c r="D198" t="s">
        <v>6176</v>
      </c>
      <c r="E198" s="2">
        <v>6</v>
      </c>
      <c r="F198" s="2" t="str">
        <f>VLOOKUP(C198,customers!A:I,2,0)</f>
        <v>Nealson Cuttler</v>
      </c>
      <c r="G198" s="2" t="str">
        <f>IF(VLOOKUP(C198,customers!$A:$I,3,0)=0,"",VLOOKUP(C198,customers!$A:$I,3,0))</f>
        <v>ncuttler5g@parallels.com</v>
      </c>
      <c r="H198" s="2" t="str">
        <f>VLOOKUP(C198,customers!$A:$I,7,0)</f>
        <v>United States</v>
      </c>
      <c r="I198" t="str">
        <f>VLOOKUP($D198,products!$A:$G,2,0)</f>
        <v>Exc</v>
      </c>
      <c r="J198" t="str">
        <f>VLOOKUP($D198,products!$A:$G,3,0)</f>
        <v>L</v>
      </c>
      <c r="K198" s="5">
        <f>VLOOKUP($D198,products!$A:$G,4,0)</f>
        <v>0.5</v>
      </c>
      <c r="L198">
        <f>VLOOKUP($D198,products!$A:$G,5,0)</f>
        <v>8.91</v>
      </c>
      <c r="M198">
        <f>E198*(Table1[[#This Row],[Size]]*Table1[[#This Row],[Unit Price]])</f>
        <v>26.73</v>
      </c>
      <c r="N198" t="str">
        <f t="shared" si="3"/>
        <v>Excelsa</v>
      </c>
      <c r="O198" t="str">
        <f>_xlfn.XLOOKUP(Table1[[#This Row],[Customer ID]],customers!A197:A1197,customers!I197:I1197,"No",0)</f>
        <v>No</v>
      </c>
    </row>
    <row r="199" spans="1:15" x14ac:dyDescent="0.3">
      <c r="A199" s="2" t="s">
        <v>1596</v>
      </c>
      <c r="B199" s="3">
        <v>44339</v>
      </c>
      <c r="C199" s="2" t="s">
        <v>1597</v>
      </c>
      <c r="D199" t="s">
        <v>6165</v>
      </c>
      <c r="E199" s="2">
        <v>2</v>
      </c>
      <c r="F199" s="2" t="str">
        <f>VLOOKUP(C199,customers!A:I,2,0)</f>
        <v>Nealson Cuttler</v>
      </c>
      <c r="G199" s="2" t="str">
        <f>IF(VLOOKUP(C199,customers!$A:$I,3,0)=0,"",VLOOKUP(C199,customers!$A:$I,3,0))</f>
        <v>ncuttler5g@parallels.com</v>
      </c>
      <c r="H199" s="2" t="str">
        <f>VLOOKUP(C199,customers!$A:$I,7,0)</f>
        <v>United States</v>
      </c>
      <c r="I199" t="str">
        <f>VLOOKUP($D199,products!$A:$G,2,0)</f>
        <v>Lib</v>
      </c>
      <c r="J199" t="str">
        <f>VLOOKUP($D199,products!$A:$G,3,0)</f>
        <v>D</v>
      </c>
      <c r="K199" s="5">
        <f>VLOOKUP($D199,products!$A:$G,4,0)</f>
        <v>2.5</v>
      </c>
      <c r="L199">
        <f>VLOOKUP($D199,products!$A:$G,5,0)</f>
        <v>29.784999999999997</v>
      </c>
      <c r="M199">
        <f>E199*(Table1[[#This Row],[Size]]*Table1[[#This Row],[Unit Price]])</f>
        <v>148.92499999999998</v>
      </c>
      <c r="N199" t="str">
        <f t="shared" si="3"/>
        <v>Liberica</v>
      </c>
      <c r="O199" t="str">
        <f>_xlfn.XLOOKUP(Table1[[#This Row],[Customer ID]],customers!A198:A1198,customers!I198:I1198,"No",0)</f>
        <v>No</v>
      </c>
    </row>
    <row r="200" spans="1:15" x14ac:dyDescent="0.3">
      <c r="A200" s="2" t="s">
        <v>1596</v>
      </c>
      <c r="B200" s="3">
        <v>44339</v>
      </c>
      <c r="C200" s="2" t="s">
        <v>1597</v>
      </c>
      <c r="D200" t="s">
        <v>6165</v>
      </c>
      <c r="E200" s="2">
        <v>3</v>
      </c>
      <c r="F200" s="2" t="str">
        <f>VLOOKUP(C200,customers!A:I,2,0)</f>
        <v>Nealson Cuttler</v>
      </c>
      <c r="G200" s="2" t="str">
        <f>IF(VLOOKUP(C200,customers!$A:$I,3,0)=0,"",VLOOKUP(C200,customers!$A:$I,3,0))</f>
        <v>ncuttler5g@parallels.com</v>
      </c>
      <c r="H200" s="2" t="str">
        <f>VLOOKUP(C200,customers!$A:$I,7,0)</f>
        <v>United States</v>
      </c>
      <c r="I200" t="str">
        <f>VLOOKUP($D200,products!$A:$G,2,0)</f>
        <v>Lib</v>
      </c>
      <c r="J200" t="str">
        <f>VLOOKUP($D200,products!$A:$G,3,0)</f>
        <v>D</v>
      </c>
      <c r="K200" s="5">
        <f>VLOOKUP($D200,products!$A:$G,4,0)</f>
        <v>2.5</v>
      </c>
      <c r="L200">
        <f>VLOOKUP($D200,products!$A:$G,5,0)</f>
        <v>29.784999999999997</v>
      </c>
      <c r="M200">
        <f>E200*(Table1[[#This Row],[Size]]*Table1[[#This Row],[Unit Price]])</f>
        <v>223.38749999999999</v>
      </c>
      <c r="N200" t="str">
        <f t="shared" si="3"/>
        <v>Liberica</v>
      </c>
      <c r="O200" t="str">
        <f>_xlfn.XLOOKUP(Table1[[#This Row],[Customer ID]],customers!A199:A1199,customers!I199:I1199,"No",0)</f>
        <v>No</v>
      </c>
    </row>
    <row r="201" spans="1:15" x14ac:dyDescent="0.3">
      <c r="A201" s="2" t="s">
        <v>1596</v>
      </c>
      <c r="B201" s="3">
        <v>44339</v>
      </c>
      <c r="C201" s="2" t="s">
        <v>1597</v>
      </c>
      <c r="D201" t="s">
        <v>6161</v>
      </c>
      <c r="E201" s="2">
        <v>4</v>
      </c>
      <c r="F201" s="2" t="str">
        <f>VLOOKUP(C201,customers!A:I,2,0)</f>
        <v>Nealson Cuttler</v>
      </c>
      <c r="G201" s="2" t="str">
        <f>IF(VLOOKUP(C201,customers!$A:$I,3,0)=0,"",VLOOKUP(C201,customers!$A:$I,3,0))</f>
        <v>ncuttler5g@parallels.com</v>
      </c>
      <c r="H201" s="2" t="str">
        <f>VLOOKUP(C201,customers!$A:$I,7,0)</f>
        <v>United States</v>
      </c>
      <c r="I201" t="str">
        <f>VLOOKUP($D201,products!$A:$G,2,0)</f>
        <v>Lib</v>
      </c>
      <c r="J201" t="str">
        <f>VLOOKUP($D201,products!$A:$G,3,0)</f>
        <v>L</v>
      </c>
      <c r="K201" s="5">
        <f>VLOOKUP($D201,products!$A:$G,4,0)</f>
        <v>0.5</v>
      </c>
      <c r="L201">
        <f>VLOOKUP($D201,products!$A:$G,5,0)</f>
        <v>9.51</v>
      </c>
      <c r="M201">
        <f>E201*(Table1[[#This Row],[Size]]*Table1[[#This Row],[Unit Price]])</f>
        <v>19.02</v>
      </c>
      <c r="N201" t="str">
        <f t="shared" si="3"/>
        <v>Liberica</v>
      </c>
      <c r="O201" t="str">
        <f>_xlfn.XLOOKUP(Table1[[#This Row],[Customer ID]],customers!A200:A1200,customers!I200:I1200,"No",0)</f>
        <v>No</v>
      </c>
    </row>
    <row r="202" spans="1:15" x14ac:dyDescent="0.3">
      <c r="A202" s="2" t="s">
        <v>1596</v>
      </c>
      <c r="B202" s="3">
        <v>44339</v>
      </c>
      <c r="C202" s="2" t="s">
        <v>1597</v>
      </c>
      <c r="D202" t="s">
        <v>6141</v>
      </c>
      <c r="E202" s="2">
        <v>3</v>
      </c>
      <c r="F202" s="2" t="str">
        <f>VLOOKUP(C202,customers!A:I,2,0)</f>
        <v>Nealson Cuttler</v>
      </c>
      <c r="G202" s="2" t="str">
        <f>IF(VLOOKUP(C202,customers!$A:$I,3,0)=0,"",VLOOKUP(C202,customers!$A:$I,3,0))</f>
        <v>ncuttler5g@parallels.com</v>
      </c>
      <c r="H202" s="2" t="str">
        <f>VLOOKUP(C202,customers!$A:$I,7,0)</f>
        <v>United States</v>
      </c>
      <c r="I202" t="str">
        <f>VLOOKUP($D202,products!$A:$G,2,0)</f>
        <v>Exc</v>
      </c>
      <c r="J202" t="str">
        <f>VLOOKUP($D202,products!$A:$G,3,0)</f>
        <v>M</v>
      </c>
      <c r="K202" s="5">
        <f>VLOOKUP($D202,products!$A:$G,4,0)</f>
        <v>1</v>
      </c>
      <c r="L202">
        <f>VLOOKUP($D202,products!$A:$G,5,0)</f>
        <v>13.75</v>
      </c>
      <c r="M202">
        <f>E202*(Table1[[#This Row],[Size]]*Table1[[#This Row],[Unit Price]])</f>
        <v>41.25</v>
      </c>
      <c r="N202" t="str">
        <f t="shared" si="3"/>
        <v>Excelsa</v>
      </c>
      <c r="O202" t="str">
        <f>_xlfn.XLOOKUP(Table1[[#This Row],[Customer ID]],customers!A201:A1201,customers!I201:I1201,"No",0)</f>
        <v>No</v>
      </c>
    </row>
    <row r="203" spans="1:15" x14ac:dyDescent="0.3">
      <c r="A203" s="2" t="s">
        <v>1621</v>
      </c>
      <c r="B203" s="3">
        <v>44294</v>
      </c>
      <c r="C203" s="2" t="s">
        <v>1622</v>
      </c>
      <c r="D203" t="s">
        <v>6161</v>
      </c>
      <c r="E203" s="2">
        <v>6</v>
      </c>
      <c r="F203" s="2" t="str">
        <f>VLOOKUP(C203,customers!A:I,2,0)</f>
        <v>Adriana Lazarus</v>
      </c>
      <c r="G203" s="2" t="str">
        <f>IF(VLOOKUP(C203,customers!$A:$I,3,0)=0,"",VLOOKUP(C203,customers!$A:$I,3,0))</f>
        <v/>
      </c>
      <c r="H203" s="2" t="str">
        <f>VLOOKUP(C203,customers!$A:$I,7,0)</f>
        <v>United States</v>
      </c>
      <c r="I203" t="str">
        <f>VLOOKUP($D203,products!$A:$G,2,0)</f>
        <v>Lib</v>
      </c>
      <c r="J203" t="str">
        <f>VLOOKUP($D203,products!$A:$G,3,0)</f>
        <v>L</v>
      </c>
      <c r="K203" s="5">
        <f>VLOOKUP($D203,products!$A:$G,4,0)</f>
        <v>0.5</v>
      </c>
      <c r="L203">
        <f>VLOOKUP($D203,products!$A:$G,5,0)</f>
        <v>9.51</v>
      </c>
      <c r="M203">
        <f>E203*(Table1[[#This Row],[Size]]*Table1[[#This Row],[Unit Price]])</f>
        <v>28.53</v>
      </c>
      <c r="N203" t="str">
        <f t="shared" si="3"/>
        <v>Liberica</v>
      </c>
      <c r="O203" t="str">
        <f>_xlfn.XLOOKUP(Table1[[#This Row],[Customer ID]],customers!A202:A1202,customers!I202:I1202,"No",0)</f>
        <v>No</v>
      </c>
    </row>
    <row r="204" spans="1:15" x14ac:dyDescent="0.3">
      <c r="A204" s="2" t="s">
        <v>1626</v>
      </c>
      <c r="B204" s="3">
        <v>44486</v>
      </c>
      <c r="C204" s="2" t="s">
        <v>1627</v>
      </c>
      <c r="D204" t="s">
        <v>6165</v>
      </c>
      <c r="E204" s="2">
        <v>6</v>
      </c>
      <c r="F204" s="2" t="str">
        <f>VLOOKUP(C204,customers!A:I,2,0)</f>
        <v>Tallie felip</v>
      </c>
      <c r="G204" s="2" t="str">
        <f>IF(VLOOKUP(C204,customers!$A:$I,3,0)=0,"",VLOOKUP(C204,customers!$A:$I,3,0))</f>
        <v>tfelip5m@typepad.com</v>
      </c>
      <c r="H204" s="2" t="str">
        <f>VLOOKUP(C204,customers!$A:$I,7,0)</f>
        <v>United States</v>
      </c>
      <c r="I204" t="str">
        <f>VLOOKUP($D204,products!$A:$G,2,0)</f>
        <v>Lib</v>
      </c>
      <c r="J204" t="str">
        <f>VLOOKUP($D204,products!$A:$G,3,0)</f>
        <v>D</v>
      </c>
      <c r="K204" s="5">
        <f>VLOOKUP($D204,products!$A:$G,4,0)</f>
        <v>2.5</v>
      </c>
      <c r="L204">
        <f>VLOOKUP($D204,products!$A:$G,5,0)</f>
        <v>29.784999999999997</v>
      </c>
      <c r="M204">
        <f>E204*(Table1[[#This Row],[Size]]*Table1[[#This Row],[Unit Price]])</f>
        <v>446.77499999999998</v>
      </c>
      <c r="N204" t="str">
        <f t="shared" si="3"/>
        <v>Liberica</v>
      </c>
      <c r="O204" t="str">
        <f>_xlfn.XLOOKUP(Table1[[#This Row],[Customer ID]],customers!A203:A1203,customers!I203:I1203,"No",0)</f>
        <v>Yes</v>
      </c>
    </row>
    <row r="205" spans="1:15" x14ac:dyDescent="0.3">
      <c r="A205" s="2" t="s">
        <v>1632</v>
      </c>
      <c r="B205" s="3">
        <v>44608</v>
      </c>
      <c r="C205" s="2" t="s">
        <v>1633</v>
      </c>
      <c r="D205" t="s">
        <v>6145</v>
      </c>
      <c r="E205" s="2">
        <v>1</v>
      </c>
      <c r="F205" s="2" t="str">
        <f>VLOOKUP(C205,customers!A:I,2,0)</f>
        <v>Vanna Le - Count</v>
      </c>
      <c r="G205" s="2" t="str">
        <f>IF(VLOOKUP(C205,customers!$A:$I,3,0)=0,"",VLOOKUP(C205,customers!$A:$I,3,0))</f>
        <v>vle5n@disqus.com</v>
      </c>
      <c r="H205" s="2" t="str">
        <f>VLOOKUP(C205,customers!$A:$I,7,0)</f>
        <v>United States</v>
      </c>
      <c r="I205" t="str">
        <f>VLOOKUP($D205,products!$A:$G,2,0)</f>
        <v>Lib</v>
      </c>
      <c r="J205" t="str">
        <f>VLOOKUP($D205,products!$A:$G,3,0)</f>
        <v>L</v>
      </c>
      <c r="K205" s="5">
        <f>VLOOKUP($D205,products!$A:$G,4,0)</f>
        <v>0.2</v>
      </c>
      <c r="L205">
        <f>VLOOKUP($D205,products!$A:$G,5,0)</f>
        <v>4.7549999999999999</v>
      </c>
      <c r="M205">
        <f>E205*(Table1[[#This Row],[Size]]*Table1[[#This Row],[Unit Price]])</f>
        <v>0.95100000000000007</v>
      </c>
      <c r="N205" t="str">
        <f t="shared" si="3"/>
        <v>Liberica</v>
      </c>
      <c r="O205" t="str">
        <f>_xlfn.XLOOKUP(Table1[[#This Row],[Customer ID]],customers!A204:A1204,customers!I204:I1204,"No",0)</f>
        <v>No</v>
      </c>
    </row>
    <row r="206" spans="1:15" x14ac:dyDescent="0.3">
      <c r="A206" s="2" t="s">
        <v>1638</v>
      </c>
      <c r="B206" s="3">
        <v>44027</v>
      </c>
      <c r="C206" s="2" t="s">
        <v>1639</v>
      </c>
      <c r="D206" t="s">
        <v>6141</v>
      </c>
      <c r="E206" s="2">
        <v>6</v>
      </c>
      <c r="F206" s="2" t="str">
        <f>VLOOKUP(C206,customers!A:I,2,0)</f>
        <v>Sarette Ducarel</v>
      </c>
      <c r="G206" s="2" t="str">
        <f>IF(VLOOKUP(C206,customers!$A:$I,3,0)=0,"",VLOOKUP(C206,customers!$A:$I,3,0))</f>
        <v/>
      </c>
      <c r="H206" s="2" t="str">
        <f>VLOOKUP(C206,customers!$A:$I,7,0)</f>
        <v>United States</v>
      </c>
      <c r="I206" t="str">
        <f>VLOOKUP($D206,products!$A:$G,2,0)</f>
        <v>Exc</v>
      </c>
      <c r="J206" t="str">
        <f>VLOOKUP($D206,products!$A:$G,3,0)</f>
        <v>M</v>
      </c>
      <c r="K206" s="5">
        <f>VLOOKUP($D206,products!$A:$G,4,0)</f>
        <v>1</v>
      </c>
      <c r="L206">
        <f>VLOOKUP($D206,products!$A:$G,5,0)</f>
        <v>13.75</v>
      </c>
      <c r="M206">
        <f>E206*(Table1[[#This Row],[Size]]*Table1[[#This Row],[Unit Price]])</f>
        <v>82.5</v>
      </c>
      <c r="N206" t="str">
        <f t="shared" si="3"/>
        <v>Excelsa</v>
      </c>
      <c r="O206" t="str">
        <f>_xlfn.XLOOKUP(Table1[[#This Row],[Customer ID]],customers!A205:A1205,customers!I205:I1205,"No",0)</f>
        <v>No</v>
      </c>
    </row>
    <row r="207" spans="1:15" x14ac:dyDescent="0.3">
      <c r="A207" s="2" t="s">
        <v>1643</v>
      </c>
      <c r="B207" s="3">
        <v>43883</v>
      </c>
      <c r="C207" s="2" t="s">
        <v>1644</v>
      </c>
      <c r="D207" t="s">
        <v>6163</v>
      </c>
      <c r="E207" s="2">
        <v>3</v>
      </c>
      <c r="F207" s="2" t="str">
        <f>VLOOKUP(C207,customers!A:I,2,0)</f>
        <v>Kendra Glison</v>
      </c>
      <c r="G207" s="2" t="str">
        <f>IF(VLOOKUP(C207,customers!$A:$I,3,0)=0,"",VLOOKUP(C207,customers!$A:$I,3,0))</f>
        <v/>
      </c>
      <c r="H207" s="2" t="str">
        <f>VLOOKUP(C207,customers!$A:$I,7,0)</f>
        <v>United States</v>
      </c>
      <c r="I207" t="str">
        <f>VLOOKUP($D207,products!$A:$G,2,0)</f>
        <v>Rob</v>
      </c>
      <c r="J207" t="str">
        <f>VLOOKUP($D207,products!$A:$G,3,0)</f>
        <v>D</v>
      </c>
      <c r="K207" s="5">
        <f>VLOOKUP($D207,products!$A:$G,4,0)</f>
        <v>0.2</v>
      </c>
      <c r="L207">
        <f>VLOOKUP($D207,products!$A:$G,5,0)</f>
        <v>2.6849999999999996</v>
      </c>
      <c r="M207">
        <f>E207*(Table1[[#This Row],[Size]]*Table1[[#This Row],[Unit Price]])</f>
        <v>1.6109999999999998</v>
      </c>
      <c r="N207" t="str">
        <f t="shared" si="3"/>
        <v>Robusta</v>
      </c>
      <c r="O207" t="str">
        <f>_xlfn.XLOOKUP(Table1[[#This Row],[Customer ID]],customers!A206:A1206,customers!I206:I1206,"No",0)</f>
        <v>Yes</v>
      </c>
    </row>
    <row r="208" spans="1:15" x14ac:dyDescent="0.3">
      <c r="A208" s="2" t="s">
        <v>1648</v>
      </c>
      <c r="B208" s="3">
        <v>44211</v>
      </c>
      <c r="C208" s="2" t="s">
        <v>1649</v>
      </c>
      <c r="D208" t="s">
        <v>6155</v>
      </c>
      <c r="E208" s="2">
        <v>2</v>
      </c>
      <c r="F208" s="2" t="str">
        <f>VLOOKUP(C208,customers!A:I,2,0)</f>
        <v>Nertie Poolman</v>
      </c>
      <c r="G208" s="2" t="str">
        <f>IF(VLOOKUP(C208,customers!$A:$I,3,0)=0,"",VLOOKUP(C208,customers!$A:$I,3,0))</f>
        <v>npoolman5q@howstuffworks.com</v>
      </c>
      <c r="H208" s="2" t="str">
        <f>VLOOKUP(C208,customers!$A:$I,7,0)</f>
        <v>United States</v>
      </c>
      <c r="I208" t="str">
        <f>VLOOKUP($D208,products!$A:$G,2,0)</f>
        <v>Ara</v>
      </c>
      <c r="J208" t="str">
        <f>VLOOKUP($D208,products!$A:$G,3,0)</f>
        <v>M</v>
      </c>
      <c r="K208" s="5">
        <f>VLOOKUP($D208,products!$A:$G,4,0)</f>
        <v>1</v>
      </c>
      <c r="L208">
        <f>VLOOKUP($D208,products!$A:$G,5,0)</f>
        <v>11.25</v>
      </c>
      <c r="M208">
        <f>E208*(Table1[[#This Row],[Size]]*Table1[[#This Row],[Unit Price]])</f>
        <v>22.5</v>
      </c>
      <c r="N208" t="str">
        <f t="shared" si="3"/>
        <v>Arabica</v>
      </c>
      <c r="O208" t="str">
        <f>_xlfn.XLOOKUP(Table1[[#This Row],[Customer ID]],customers!A207:A1207,customers!I207:I1207,"No",0)</f>
        <v>No</v>
      </c>
    </row>
    <row r="209" spans="1:15" x14ac:dyDescent="0.3">
      <c r="A209" s="2" t="s">
        <v>1653</v>
      </c>
      <c r="B209" s="3">
        <v>44207</v>
      </c>
      <c r="C209" s="2" t="s">
        <v>1654</v>
      </c>
      <c r="D209" t="s">
        <v>6157</v>
      </c>
      <c r="E209" s="2">
        <v>6</v>
      </c>
      <c r="F209" s="2" t="str">
        <f>VLOOKUP(C209,customers!A:I,2,0)</f>
        <v>Orbadiah Duny</v>
      </c>
      <c r="G209" s="2" t="str">
        <f>IF(VLOOKUP(C209,customers!$A:$I,3,0)=0,"",VLOOKUP(C209,customers!$A:$I,3,0))</f>
        <v>oduny5r@constantcontact.com</v>
      </c>
      <c r="H209" s="2" t="str">
        <f>VLOOKUP(C209,customers!$A:$I,7,0)</f>
        <v>United States</v>
      </c>
      <c r="I209" t="str">
        <f>VLOOKUP($D209,products!$A:$G,2,0)</f>
        <v>Ara</v>
      </c>
      <c r="J209" t="str">
        <f>VLOOKUP($D209,products!$A:$G,3,0)</f>
        <v>M</v>
      </c>
      <c r="K209" s="5">
        <f>VLOOKUP($D209,products!$A:$G,4,0)</f>
        <v>0.5</v>
      </c>
      <c r="L209">
        <f>VLOOKUP($D209,products!$A:$G,5,0)</f>
        <v>6.75</v>
      </c>
      <c r="M209">
        <f>E209*(Table1[[#This Row],[Size]]*Table1[[#This Row],[Unit Price]])</f>
        <v>20.25</v>
      </c>
      <c r="N209" t="str">
        <f t="shared" si="3"/>
        <v>Arabica</v>
      </c>
      <c r="O209" t="str">
        <f>_xlfn.XLOOKUP(Table1[[#This Row],[Customer ID]],customers!A208:A1208,customers!I208:I1208,"No",0)</f>
        <v>Yes</v>
      </c>
    </row>
    <row r="210" spans="1:15" x14ac:dyDescent="0.3">
      <c r="A210" s="2" t="s">
        <v>1659</v>
      </c>
      <c r="B210" s="3">
        <v>44659</v>
      </c>
      <c r="C210" s="2" t="s">
        <v>1660</v>
      </c>
      <c r="D210" t="s">
        <v>6144</v>
      </c>
      <c r="E210" s="2">
        <v>4</v>
      </c>
      <c r="F210" s="2" t="str">
        <f>VLOOKUP(C210,customers!A:I,2,0)</f>
        <v>Constance Halfhide</v>
      </c>
      <c r="G210" s="2" t="str">
        <f>IF(VLOOKUP(C210,customers!$A:$I,3,0)=0,"",VLOOKUP(C210,customers!$A:$I,3,0))</f>
        <v>chalfhide5s@google.ru</v>
      </c>
      <c r="H210" s="2" t="str">
        <f>VLOOKUP(C210,customers!$A:$I,7,0)</f>
        <v>Ireland</v>
      </c>
      <c r="I210" t="str">
        <f>VLOOKUP($D210,products!$A:$G,2,0)</f>
        <v>Exc</v>
      </c>
      <c r="J210" t="str">
        <f>VLOOKUP($D210,products!$A:$G,3,0)</f>
        <v>D</v>
      </c>
      <c r="K210" s="5">
        <f>VLOOKUP($D210,products!$A:$G,4,0)</f>
        <v>0.5</v>
      </c>
      <c r="L210">
        <f>VLOOKUP($D210,products!$A:$G,5,0)</f>
        <v>7.29</v>
      </c>
      <c r="M210">
        <f>E210*(Table1[[#This Row],[Size]]*Table1[[#This Row],[Unit Price]])</f>
        <v>14.58</v>
      </c>
      <c r="N210" t="str">
        <f t="shared" si="3"/>
        <v>Excelsa</v>
      </c>
      <c r="O210" t="str">
        <f>_xlfn.XLOOKUP(Table1[[#This Row],[Customer ID]],customers!A209:A1209,customers!I209:I1209,"No",0)</f>
        <v>Yes</v>
      </c>
    </row>
    <row r="211" spans="1:15" x14ac:dyDescent="0.3">
      <c r="A211" s="2" t="s">
        <v>1665</v>
      </c>
      <c r="B211" s="3">
        <v>44105</v>
      </c>
      <c r="C211" s="2" t="s">
        <v>1666</v>
      </c>
      <c r="D211" t="s">
        <v>6157</v>
      </c>
      <c r="E211" s="2">
        <v>1</v>
      </c>
      <c r="F211" s="2" t="str">
        <f>VLOOKUP(C211,customers!A:I,2,0)</f>
        <v>Fransisco Malecky</v>
      </c>
      <c r="G211" s="2" t="str">
        <f>IF(VLOOKUP(C211,customers!$A:$I,3,0)=0,"",VLOOKUP(C211,customers!$A:$I,3,0))</f>
        <v>fmalecky5t@list-manage.com</v>
      </c>
      <c r="H211" s="2" t="str">
        <f>VLOOKUP(C211,customers!$A:$I,7,0)</f>
        <v>United Kingdom</v>
      </c>
      <c r="I211" t="str">
        <f>VLOOKUP($D211,products!$A:$G,2,0)</f>
        <v>Ara</v>
      </c>
      <c r="J211" t="str">
        <f>VLOOKUP($D211,products!$A:$G,3,0)</f>
        <v>M</v>
      </c>
      <c r="K211" s="5">
        <f>VLOOKUP($D211,products!$A:$G,4,0)</f>
        <v>0.5</v>
      </c>
      <c r="L211">
        <f>VLOOKUP($D211,products!$A:$G,5,0)</f>
        <v>6.75</v>
      </c>
      <c r="M211">
        <f>E211*(Table1[[#This Row],[Size]]*Table1[[#This Row],[Unit Price]])</f>
        <v>3.375</v>
      </c>
      <c r="N211" t="str">
        <f t="shared" si="3"/>
        <v>Arabica</v>
      </c>
      <c r="O211" t="str">
        <f>_xlfn.XLOOKUP(Table1[[#This Row],[Customer ID]],customers!A210:A1210,customers!I210:I1210,"No",0)</f>
        <v>No</v>
      </c>
    </row>
    <row r="212" spans="1:15" x14ac:dyDescent="0.3">
      <c r="A212" s="2" t="s">
        <v>1671</v>
      </c>
      <c r="B212" s="3">
        <v>43766</v>
      </c>
      <c r="C212" s="2" t="s">
        <v>1672</v>
      </c>
      <c r="D212" t="s">
        <v>6143</v>
      </c>
      <c r="E212" s="2">
        <v>4</v>
      </c>
      <c r="F212" s="2" t="str">
        <f>VLOOKUP(C212,customers!A:I,2,0)</f>
        <v>Anselma Attwater</v>
      </c>
      <c r="G212" s="2" t="str">
        <f>IF(VLOOKUP(C212,customers!$A:$I,3,0)=0,"",VLOOKUP(C212,customers!$A:$I,3,0))</f>
        <v>aattwater5u@wikia.com</v>
      </c>
      <c r="H212" s="2" t="str">
        <f>VLOOKUP(C212,customers!$A:$I,7,0)</f>
        <v>United States</v>
      </c>
      <c r="I212" t="str">
        <f>VLOOKUP($D212,products!$A:$G,2,0)</f>
        <v>Lib</v>
      </c>
      <c r="J212" t="str">
        <f>VLOOKUP($D212,products!$A:$G,3,0)</f>
        <v>D</v>
      </c>
      <c r="K212" s="5">
        <f>VLOOKUP($D212,products!$A:$G,4,0)</f>
        <v>1</v>
      </c>
      <c r="L212">
        <f>VLOOKUP($D212,products!$A:$G,5,0)</f>
        <v>12.95</v>
      </c>
      <c r="M212">
        <f>E212*(Table1[[#This Row],[Size]]*Table1[[#This Row],[Unit Price]])</f>
        <v>51.8</v>
      </c>
      <c r="N212" t="str">
        <f t="shared" si="3"/>
        <v>Liberica</v>
      </c>
      <c r="O212" t="str">
        <f>_xlfn.XLOOKUP(Table1[[#This Row],[Customer ID]],customers!A211:A1211,customers!I211:I1211,"No",0)</f>
        <v>Yes</v>
      </c>
    </row>
    <row r="213" spans="1:15" x14ac:dyDescent="0.3">
      <c r="A213" s="2" t="s">
        <v>1677</v>
      </c>
      <c r="B213" s="3">
        <v>44283</v>
      </c>
      <c r="C213" s="2" t="s">
        <v>1678</v>
      </c>
      <c r="D213" t="s">
        <v>6176</v>
      </c>
      <c r="E213" s="2">
        <v>6</v>
      </c>
      <c r="F213" s="2" t="str">
        <f>VLOOKUP(C213,customers!A:I,2,0)</f>
        <v>Minette Whellans</v>
      </c>
      <c r="G213" s="2" t="str">
        <f>IF(VLOOKUP(C213,customers!$A:$I,3,0)=0,"",VLOOKUP(C213,customers!$A:$I,3,0))</f>
        <v>mwhellans5v@mapquest.com</v>
      </c>
      <c r="H213" s="2" t="str">
        <f>VLOOKUP(C213,customers!$A:$I,7,0)</f>
        <v>United States</v>
      </c>
      <c r="I213" t="str">
        <f>VLOOKUP($D213,products!$A:$G,2,0)</f>
        <v>Exc</v>
      </c>
      <c r="J213" t="str">
        <f>VLOOKUP($D213,products!$A:$G,3,0)</f>
        <v>L</v>
      </c>
      <c r="K213" s="5">
        <f>VLOOKUP($D213,products!$A:$G,4,0)</f>
        <v>0.5</v>
      </c>
      <c r="L213">
        <f>VLOOKUP($D213,products!$A:$G,5,0)</f>
        <v>8.91</v>
      </c>
      <c r="M213">
        <f>E213*(Table1[[#This Row],[Size]]*Table1[[#This Row],[Unit Price]])</f>
        <v>26.73</v>
      </c>
      <c r="N213" t="str">
        <f t="shared" si="3"/>
        <v>Excelsa</v>
      </c>
      <c r="O213" t="str">
        <f>_xlfn.XLOOKUP(Table1[[#This Row],[Customer ID]],customers!A212:A1212,customers!I212:I1212,"No",0)</f>
        <v>No</v>
      </c>
    </row>
    <row r="214" spans="1:15" x14ac:dyDescent="0.3">
      <c r="A214" s="2" t="s">
        <v>1682</v>
      </c>
      <c r="B214" s="3">
        <v>43921</v>
      </c>
      <c r="C214" s="2" t="s">
        <v>1683</v>
      </c>
      <c r="D214" t="s">
        <v>6153</v>
      </c>
      <c r="E214" s="2">
        <v>4</v>
      </c>
      <c r="F214" s="2" t="str">
        <f>VLOOKUP(C214,customers!A:I,2,0)</f>
        <v>Dael Camilletti</v>
      </c>
      <c r="G214" s="2" t="str">
        <f>IF(VLOOKUP(C214,customers!$A:$I,3,0)=0,"",VLOOKUP(C214,customers!$A:$I,3,0))</f>
        <v>dcamilletti5w@businesswire.com</v>
      </c>
      <c r="H214" s="2" t="str">
        <f>VLOOKUP(C214,customers!$A:$I,7,0)</f>
        <v>United States</v>
      </c>
      <c r="I214" t="str">
        <f>VLOOKUP($D214,products!$A:$G,2,0)</f>
        <v>Exc</v>
      </c>
      <c r="J214" t="str">
        <f>VLOOKUP($D214,products!$A:$G,3,0)</f>
        <v>D</v>
      </c>
      <c r="K214" s="5">
        <f>VLOOKUP($D214,products!$A:$G,4,0)</f>
        <v>0.2</v>
      </c>
      <c r="L214">
        <f>VLOOKUP($D214,products!$A:$G,5,0)</f>
        <v>3.645</v>
      </c>
      <c r="M214">
        <f>E214*(Table1[[#This Row],[Size]]*Table1[[#This Row],[Unit Price]])</f>
        <v>2.9160000000000004</v>
      </c>
      <c r="N214" t="str">
        <f t="shared" si="3"/>
        <v>Excelsa</v>
      </c>
      <c r="O214" t="str">
        <f>_xlfn.XLOOKUP(Table1[[#This Row],[Customer ID]],customers!A213:A1213,customers!I213:I1213,"No",0)</f>
        <v>Yes</v>
      </c>
    </row>
    <row r="215" spans="1:15" x14ac:dyDescent="0.3">
      <c r="A215" s="2" t="s">
        <v>1688</v>
      </c>
      <c r="B215" s="3">
        <v>44646</v>
      </c>
      <c r="C215" s="2" t="s">
        <v>1689</v>
      </c>
      <c r="D215" t="s">
        <v>6149</v>
      </c>
      <c r="E215" s="2">
        <v>1</v>
      </c>
      <c r="F215" s="2" t="str">
        <f>VLOOKUP(C215,customers!A:I,2,0)</f>
        <v>Emiline Galgey</v>
      </c>
      <c r="G215" s="2" t="str">
        <f>IF(VLOOKUP(C215,customers!$A:$I,3,0)=0,"",VLOOKUP(C215,customers!$A:$I,3,0))</f>
        <v>egalgey5x@wufoo.com</v>
      </c>
      <c r="H215" s="2" t="str">
        <f>VLOOKUP(C215,customers!$A:$I,7,0)</f>
        <v>United States</v>
      </c>
      <c r="I215" t="str">
        <f>VLOOKUP($D215,products!$A:$G,2,0)</f>
        <v>Rob</v>
      </c>
      <c r="J215" t="str">
        <f>VLOOKUP($D215,products!$A:$G,3,0)</f>
        <v>D</v>
      </c>
      <c r="K215" s="5">
        <f>VLOOKUP($D215,products!$A:$G,4,0)</f>
        <v>2.5</v>
      </c>
      <c r="L215">
        <f>VLOOKUP($D215,products!$A:$G,5,0)</f>
        <v>20.584999999999997</v>
      </c>
      <c r="M215">
        <f>E215*(Table1[[#This Row],[Size]]*Table1[[#This Row],[Unit Price]])</f>
        <v>51.462499999999991</v>
      </c>
      <c r="N215" t="str">
        <f t="shared" si="3"/>
        <v>Robusta</v>
      </c>
      <c r="O215" t="str">
        <f>_xlfn.XLOOKUP(Table1[[#This Row],[Customer ID]],customers!A214:A1214,customers!I214:I1214,"No",0)</f>
        <v>No</v>
      </c>
    </row>
    <row r="216" spans="1:15" x14ac:dyDescent="0.3">
      <c r="A216" s="2" t="s">
        <v>1694</v>
      </c>
      <c r="B216" s="3">
        <v>43775</v>
      </c>
      <c r="C216" s="2" t="s">
        <v>1695</v>
      </c>
      <c r="D216" t="s">
        <v>6170</v>
      </c>
      <c r="E216" s="2">
        <v>2</v>
      </c>
      <c r="F216" s="2" t="str">
        <f>VLOOKUP(C216,customers!A:I,2,0)</f>
        <v>Murdock Hame</v>
      </c>
      <c r="G216" s="2" t="str">
        <f>IF(VLOOKUP(C216,customers!$A:$I,3,0)=0,"",VLOOKUP(C216,customers!$A:$I,3,0))</f>
        <v>mhame5y@newsvine.com</v>
      </c>
      <c r="H216" s="2" t="str">
        <f>VLOOKUP(C216,customers!$A:$I,7,0)</f>
        <v>Ireland</v>
      </c>
      <c r="I216" t="str">
        <f>VLOOKUP($D216,products!$A:$G,2,0)</f>
        <v>Lib</v>
      </c>
      <c r="J216" t="str">
        <f>VLOOKUP($D216,products!$A:$G,3,0)</f>
        <v>L</v>
      </c>
      <c r="K216" s="5">
        <f>VLOOKUP($D216,products!$A:$G,4,0)</f>
        <v>1</v>
      </c>
      <c r="L216">
        <f>VLOOKUP($D216,products!$A:$G,5,0)</f>
        <v>15.85</v>
      </c>
      <c r="M216">
        <f>E216*(Table1[[#This Row],[Size]]*Table1[[#This Row],[Unit Price]])</f>
        <v>31.7</v>
      </c>
      <c r="N216" t="str">
        <f t="shared" si="3"/>
        <v>Liberica</v>
      </c>
      <c r="O216" t="str">
        <f>_xlfn.XLOOKUP(Table1[[#This Row],[Customer ID]],customers!A215:A1215,customers!I215:I1215,"No",0)</f>
        <v>No</v>
      </c>
    </row>
    <row r="217" spans="1:15" x14ac:dyDescent="0.3">
      <c r="A217" s="2" t="s">
        <v>1701</v>
      </c>
      <c r="B217" s="3">
        <v>43829</v>
      </c>
      <c r="C217" s="2" t="s">
        <v>1702</v>
      </c>
      <c r="D217" t="s">
        <v>6150</v>
      </c>
      <c r="E217" s="2">
        <v>6</v>
      </c>
      <c r="F217" s="2" t="str">
        <f>VLOOKUP(C217,customers!A:I,2,0)</f>
        <v>Ilka Gurnee</v>
      </c>
      <c r="G217" s="2" t="str">
        <f>IF(VLOOKUP(C217,customers!$A:$I,3,0)=0,"",VLOOKUP(C217,customers!$A:$I,3,0))</f>
        <v>igurnee5z@usnews.com</v>
      </c>
      <c r="H217" s="2" t="str">
        <f>VLOOKUP(C217,customers!$A:$I,7,0)</f>
        <v>United States</v>
      </c>
      <c r="I217" t="str">
        <f>VLOOKUP($D217,products!$A:$G,2,0)</f>
        <v>Lib</v>
      </c>
      <c r="J217" t="str">
        <f>VLOOKUP($D217,products!$A:$G,3,0)</f>
        <v>D</v>
      </c>
      <c r="K217" s="5">
        <f>VLOOKUP($D217,products!$A:$G,4,0)</f>
        <v>0.2</v>
      </c>
      <c r="L217">
        <f>VLOOKUP($D217,products!$A:$G,5,0)</f>
        <v>3.8849999999999998</v>
      </c>
      <c r="M217">
        <f>E217*(Table1[[#This Row],[Size]]*Table1[[#This Row],[Unit Price]])</f>
        <v>4.6619999999999999</v>
      </c>
      <c r="N217" t="str">
        <f t="shared" si="3"/>
        <v>Liberica</v>
      </c>
      <c r="O217" t="str">
        <f>_xlfn.XLOOKUP(Table1[[#This Row],[Customer ID]],customers!A216:A1216,customers!I216:I1216,"No",0)</f>
        <v>No</v>
      </c>
    </row>
    <row r="218" spans="1:15" x14ac:dyDescent="0.3">
      <c r="A218" s="2" t="s">
        <v>1707</v>
      </c>
      <c r="B218" s="3">
        <v>44470</v>
      </c>
      <c r="C218" s="2" t="s">
        <v>1708</v>
      </c>
      <c r="D218" t="s">
        <v>6162</v>
      </c>
      <c r="E218" s="2">
        <v>4</v>
      </c>
      <c r="F218" s="2" t="str">
        <f>VLOOKUP(C218,customers!A:I,2,0)</f>
        <v>Alfy Snowding</v>
      </c>
      <c r="G218" s="2" t="str">
        <f>IF(VLOOKUP(C218,customers!$A:$I,3,0)=0,"",VLOOKUP(C218,customers!$A:$I,3,0))</f>
        <v>asnowding60@comsenz.com</v>
      </c>
      <c r="H218" s="2" t="str">
        <f>VLOOKUP(C218,customers!$A:$I,7,0)</f>
        <v>United States</v>
      </c>
      <c r="I218" t="str">
        <f>VLOOKUP($D218,products!$A:$G,2,0)</f>
        <v>Lib</v>
      </c>
      <c r="J218" t="str">
        <f>VLOOKUP($D218,products!$A:$G,3,0)</f>
        <v>M</v>
      </c>
      <c r="K218" s="5">
        <f>VLOOKUP($D218,products!$A:$G,4,0)</f>
        <v>1</v>
      </c>
      <c r="L218">
        <f>VLOOKUP($D218,products!$A:$G,5,0)</f>
        <v>14.55</v>
      </c>
      <c r="M218">
        <f>E218*(Table1[[#This Row],[Size]]*Table1[[#This Row],[Unit Price]])</f>
        <v>58.2</v>
      </c>
      <c r="N218" t="str">
        <f t="shared" si="3"/>
        <v>Liberica</v>
      </c>
      <c r="O218" t="str">
        <f>_xlfn.XLOOKUP(Table1[[#This Row],[Customer ID]],customers!A217:A1217,customers!I217:I1217,"No",0)</f>
        <v>Yes</v>
      </c>
    </row>
    <row r="219" spans="1:15" x14ac:dyDescent="0.3">
      <c r="A219" s="2" t="s">
        <v>1713</v>
      </c>
      <c r="B219" s="3">
        <v>44174</v>
      </c>
      <c r="C219" s="2" t="s">
        <v>1714</v>
      </c>
      <c r="D219" t="s">
        <v>6176</v>
      </c>
      <c r="E219" s="2">
        <v>4</v>
      </c>
      <c r="F219" s="2" t="str">
        <f>VLOOKUP(C219,customers!A:I,2,0)</f>
        <v>Godfry Poinsett</v>
      </c>
      <c r="G219" s="2" t="str">
        <f>IF(VLOOKUP(C219,customers!$A:$I,3,0)=0,"",VLOOKUP(C219,customers!$A:$I,3,0))</f>
        <v>gpoinsett61@berkeley.edu</v>
      </c>
      <c r="H219" s="2" t="str">
        <f>VLOOKUP(C219,customers!$A:$I,7,0)</f>
        <v>United States</v>
      </c>
      <c r="I219" t="str">
        <f>VLOOKUP($D219,products!$A:$G,2,0)</f>
        <v>Exc</v>
      </c>
      <c r="J219" t="str">
        <f>VLOOKUP($D219,products!$A:$G,3,0)</f>
        <v>L</v>
      </c>
      <c r="K219" s="5">
        <f>VLOOKUP($D219,products!$A:$G,4,0)</f>
        <v>0.5</v>
      </c>
      <c r="L219">
        <f>VLOOKUP($D219,products!$A:$G,5,0)</f>
        <v>8.91</v>
      </c>
      <c r="M219">
        <f>E219*(Table1[[#This Row],[Size]]*Table1[[#This Row],[Unit Price]])</f>
        <v>17.82</v>
      </c>
      <c r="N219" t="str">
        <f t="shared" si="3"/>
        <v>Excelsa</v>
      </c>
      <c r="O219" t="str">
        <f>_xlfn.XLOOKUP(Table1[[#This Row],[Customer ID]],customers!A218:A1218,customers!I218:I1218,"No",0)</f>
        <v>No</v>
      </c>
    </row>
    <row r="220" spans="1:15" x14ac:dyDescent="0.3">
      <c r="A220" s="2" t="s">
        <v>1719</v>
      </c>
      <c r="B220" s="3">
        <v>44317</v>
      </c>
      <c r="C220" s="2" t="s">
        <v>1720</v>
      </c>
      <c r="D220" t="s">
        <v>6155</v>
      </c>
      <c r="E220" s="2">
        <v>5</v>
      </c>
      <c r="F220" s="2" t="str">
        <f>VLOOKUP(C220,customers!A:I,2,0)</f>
        <v>Rem Furman</v>
      </c>
      <c r="G220" s="2" t="str">
        <f>IF(VLOOKUP(C220,customers!$A:$I,3,0)=0,"",VLOOKUP(C220,customers!$A:$I,3,0))</f>
        <v>rfurman62@t.co</v>
      </c>
      <c r="H220" s="2" t="str">
        <f>VLOOKUP(C220,customers!$A:$I,7,0)</f>
        <v>Ireland</v>
      </c>
      <c r="I220" t="str">
        <f>VLOOKUP($D220,products!$A:$G,2,0)</f>
        <v>Ara</v>
      </c>
      <c r="J220" t="str">
        <f>VLOOKUP($D220,products!$A:$G,3,0)</f>
        <v>M</v>
      </c>
      <c r="K220" s="5">
        <f>VLOOKUP($D220,products!$A:$G,4,0)</f>
        <v>1</v>
      </c>
      <c r="L220">
        <f>VLOOKUP($D220,products!$A:$G,5,0)</f>
        <v>11.25</v>
      </c>
      <c r="M220">
        <f>E220*(Table1[[#This Row],[Size]]*Table1[[#This Row],[Unit Price]])</f>
        <v>56.25</v>
      </c>
      <c r="N220" t="str">
        <f t="shared" si="3"/>
        <v>Arabica</v>
      </c>
      <c r="O220" t="str">
        <f>_xlfn.XLOOKUP(Table1[[#This Row],[Customer ID]],customers!A219:A1219,customers!I219:I1219,"No",0)</f>
        <v>Yes</v>
      </c>
    </row>
    <row r="221" spans="1:15" x14ac:dyDescent="0.3">
      <c r="A221" s="2" t="s">
        <v>1725</v>
      </c>
      <c r="B221" s="3">
        <v>44777</v>
      </c>
      <c r="C221" s="2" t="s">
        <v>1726</v>
      </c>
      <c r="D221" t="s">
        <v>6178</v>
      </c>
      <c r="E221" s="2">
        <v>3</v>
      </c>
      <c r="F221" s="2" t="str">
        <f>VLOOKUP(C221,customers!A:I,2,0)</f>
        <v>Charis Crosier</v>
      </c>
      <c r="G221" s="2" t="str">
        <f>IF(VLOOKUP(C221,customers!$A:$I,3,0)=0,"",VLOOKUP(C221,customers!$A:$I,3,0))</f>
        <v>ccrosier63@xrea.com</v>
      </c>
      <c r="H221" s="2" t="str">
        <f>VLOOKUP(C221,customers!$A:$I,7,0)</f>
        <v>United States</v>
      </c>
      <c r="I221" t="str">
        <f>VLOOKUP($D221,products!$A:$G,2,0)</f>
        <v>Rob</v>
      </c>
      <c r="J221" t="str">
        <f>VLOOKUP($D221,products!$A:$G,3,0)</f>
        <v>L</v>
      </c>
      <c r="K221" s="5">
        <f>VLOOKUP($D221,products!$A:$G,4,0)</f>
        <v>0.2</v>
      </c>
      <c r="L221">
        <f>VLOOKUP($D221,products!$A:$G,5,0)</f>
        <v>3.5849999999999995</v>
      </c>
      <c r="M221">
        <f>E221*(Table1[[#This Row],[Size]]*Table1[[#This Row],[Unit Price]])</f>
        <v>2.1509999999999998</v>
      </c>
      <c r="N221" t="str">
        <f t="shared" si="3"/>
        <v>Robusta</v>
      </c>
      <c r="O221" t="str">
        <f>_xlfn.XLOOKUP(Table1[[#This Row],[Customer ID]],customers!A220:A1220,customers!I220:I1220,"No",0)</f>
        <v>No</v>
      </c>
    </row>
    <row r="222" spans="1:15" x14ac:dyDescent="0.3">
      <c r="A222" s="2" t="s">
        <v>1725</v>
      </c>
      <c r="B222" s="3">
        <v>44777</v>
      </c>
      <c r="C222" s="2" t="s">
        <v>1726</v>
      </c>
      <c r="D222" t="s">
        <v>6174</v>
      </c>
      <c r="E222" s="2">
        <v>5</v>
      </c>
      <c r="F222" s="2" t="str">
        <f>VLOOKUP(C222,customers!A:I,2,0)</f>
        <v>Charis Crosier</v>
      </c>
      <c r="G222" s="2" t="str">
        <f>IF(VLOOKUP(C222,customers!$A:$I,3,0)=0,"",VLOOKUP(C222,customers!$A:$I,3,0))</f>
        <v>ccrosier63@xrea.com</v>
      </c>
      <c r="H222" s="2" t="str">
        <f>VLOOKUP(C222,customers!$A:$I,7,0)</f>
        <v>United States</v>
      </c>
      <c r="I222" t="str">
        <f>VLOOKUP($D222,products!$A:$G,2,0)</f>
        <v>Rob</v>
      </c>
      <c r="J222" t="str">
        <f>VLOOKUP($D222,products!$A:$G,3,0)</f>
        <v>M</v>
      </c>
      <c r="K222" s="5">
        <f>VLOOKUP($D222,products!$A:$G,4,0)</f>
        <v>0.2</v>
      </c>
      <c r="L222">
        <f>VLOOKUP($D222,products!$A:$G,5,0)</f>
        <v>2.9849999999999999</v>
      </c>
      <c r="M222">
        <f>E222*(Table1[[#This Row],[Size]]*Table1[[#This Row],[Unit Price]])</f>
        <v>2.9849999999999999</v>
      </c>
      <c r="N222" t="str">
        <f t="shared" si="3"/>
        <v>Robusta</v>
      </c>
      <c r="O222" t="str">
        <f>_xlfn.XLOOKUP(Table1[[#This Row],[Customer ID]],customers!A221:A1221,customers!I221:I1221,"No",0)</f>
        <v>No</v>
      </c>
    </row>
    <row r="223" spans="1:15" x14ac:dyDescent="0.3">
      <c r="A223" s="2" t="s">
        <v>1736</v>
      </c>
      <c r="B223" s="3">
        <v>44513</v>
      </c>
      <c r="C223" s="2" t="s">
        <v>1737</v>
      </c>
      <c r="D223" t="s">
        <v>6140</v>
      </c>
      <c r="E223" s="2">
        <v>6</v>
      </c>
      <c r="F223" s="2" t="str">
        <f>VLOOKUP(C223,customers!A:I,2,0)</f>
        <v>Lenka Rushmer</v>
      </c>
      <c r="G223" s="2" t="str">
        <f>IF(VLOOKUP(C223,customers!$A:$I,3,0)=0,"",VLOOKUP(C223,customers!$A:$I,3,0))</f>
        <v>lrushmer65@europa.eu</v>
      </c>
      <c r="H223" s="2" t="str">
        <f>VLOOKUP(C223,customers!$A:$I,7,0)</f>
        <v>United States</v>
      </c>
      <c r="I223" t="str">
        <f>VLOOKUP($D223,products!$A:$G,2,0)</f>
        <v>Ara</v>
      </c>
      <c r="J223" t="str">
        <f>VLOOKUP($D223,products!$A:$G,3,0)</f>
        <v>L</v>
      </c>
      <c r="K223" s="5">
        <f>VLOOKUP($D223,products!$A:$G,4,0)</f>
        <v>1</v>
      </c>
      <c r="L223">
        <f>VLOOKUP($D223,products!$A:$G,5,0)</f>
        <v>12.95</v>
      </c>
      <c r="M223">
        <f>E223*(Table1[[#This Row],[Size]]*Table1[[#This Row],[Unit Price]])</f>
        <v>77.699999999999989</v>
      </c>
      <c r="N223" t="str">
        <f t="shared" si="3"/>
        <v>Arabica</v>
      </c>
      <c r="O223" t="str">
        <f>_xlfn.XLOOKUP(Table1[[#This Row],[Customer ID]],customers!A222:A1222,customers!I222:I1222,"No",0)</f>
        <v>Yes</v>
      </c>
    </row>
    <row r="224" spans="1:15" x14ac:dyDescent="0.3">
      <c r="A224" s="2" t="s">
        <v>1742</v>
      </c>
      <c r="B224" s="3">
        <v>44090</v>
      </c>
      <c r="C224" s="2" t="s">
        <v>1743</v>
      </c>
      <c r="D224" t="s">
        <v>6169</v>
      </c>
      <c r="E224" s="2">
        <v>3</v>
      </c>
      <c r="F224" s="2" t="str">
        <f>VLOOKUP(C224,customers!A:I,2,0)</f>
        <v>Waneta Edinborough</v>
      </c>
      <c r="G224" s="2" t="str">
        <f>IF(VLOOKUP(C224,customers!$A:$I,3,0)=0,"",VLOOKUP(C224,customers!$A:$I,3,0))</f>
        <v>wedinborough66@github.io</v>
      </c>
      <c r="H224" s="2" t="str">
        <f>VLOOKUP(C224,customers!$A:$I,7,0)</f>
        <v>United States</v>
      </c>
      <c r="I224" t="str">
        <f>VLOOKUP($D224,products!$A:$G,2,0)</f>
        <v>Lib</v>
      </c>
      <c r="J224" t="str">
        <f>VLOOKUP($D224,products!$A:$G,3,0)</f>
        <v>D</v>
      </c>
      <c r="K224" s="5">
        <f>VLOOKUP($D224,products!$A:$G,4,0)</f>
        <v>0.5</v>
      </c>
      <c r="L224">
        <f>VLOOKUP($D224,products!$A:$G,5,0)</f>
        <v>7.77</v>
      </c>
      <c r="M224">
        <f>E224*(Table1[[#This Row],[Size]]*Table1[[#This Row],[Unit Price]])</f>
        <v>11.654999999999999</v>
      </c>
      <c r="N224" t="str">
        <f t="shared" si="3"/>
        <v>Liberica</v>
      </c>
      <c r="O224" t="str">
        <f>_xlfn.XLOOKUP(Table1[[#This Row],[Customer ID]],customers!A223:A1223,customers!I223:I1223,"No",0)</f>
        <v>No</v>
      </c>
    </row>
    <row r="225" spans="1:15" x14ac:dyDescent="0.3">
      <c r="A225" s="2" t="s">
        <v>1748</v>
      </c>
      <c r="B225" s="3">
        <v>44109</v>
      </c>
      <c r="C225" s="2" t="s">
        <v>1749</v>
      </c>
      <c r="D225" t="s">
        <v>6171</v>
      </c>
      <c r="E225" s="2">
        <v>4</v>
      </c>
      <c r="F225" s="2" t="str">
        <f>VLOOKUP(C225,customers!A:I,2,0)</f>
        <v>Bobbe Piggott</v>
      </c>
      <c r="G225" s="2" t="str">
        <f>IF(VLOOKUP(C225,customers!$A:$I,3,0)=0,"",VLOOKUP(C225,customers!$A:$I,3,0))</f>
        <v/>
      </c>
      <c r="H225" s="2" t="str">
        <f>VLOOKUP(C225,customers!$A:$I,7,0)</f>
        <v>United States</v>
      </c>
      <c r="I225" t="str">
        <f>VLOOKUP($D225,products!$A:$G,2,0)</f>
        <v>Exc</v>
      </c>
      <c r="J225" t="str">
        <f>VLOOKUP($D225,products!$A:$G,3,0)</f>
        <v>L</v>
      </c>
      <c r="K225" s="5">
        <f>VLOOKUP($D225,products!$A:$G,4,0)</f>
        <v>1</v>
      </c>
      <c r="L225">
        <f>VLOOKUP($D225,products!$A:$G,5,0)</f>
        <v>14.85</v>
      </c>
      <c r="M225">
        <f>E225*(Table1[[#This Row],[Size]]*Table1[[#This Row],[Unit Price]])</f>
        <v>59.4</v>
      </c>
      <c r="N225" t="str">
        <f t="shared" si="3"/>
        <v>Excelsa</v>
      </c>
      <c r="O225" t="str">
        <f>_xlfn.XLOOKUP(Table1[[#This Row],[Customer ID]],customers!A224:A1224,customers!I224:I1224,"No",0)</f>
        <v>Yes</v>
      </c>
    </row>
    <row r="226" spans="1:15" x14ac:dyDescent="0.3">
      <c r="A226" s="2" t="s">
        <v>1753</v>
      </c>
      <c r="B226" s="3">
        <v>43836</v>
      </c>
      <c r="C226" s="2" t="s">
        <v>1754</v>
      </c>
      <c r="D226" t="s">
        <v>6165</v>
      </c>
      <c r="E226" s="2">
        <v>4</v>
      </c>
      <c r="F226" s="2" t="str">
        <f>VLOOKUP(C226,customers!A:I,2,0)</f>
        <v>Ketty Bromehead</v>
      </c>
      <c r="G226" s="2" t="str">
        <f>IF(VLOOKUP(C226,customers!$A:$I,3,0)=0,"",VLOOKUP(C226,customers!$A:$I,3,0))</f>
        <v>kbromehead68@un.org</v>
      </c>
      <c r="H226" s="2" t="str">
        <f>VLOOKUP(C226,customers!$A:$I,7,0)</f>
        <v>United States</v>
      </c>
      <c r="I226" t="str">
        <f>VLOOKUP($D226,products!$A:$G,2,0)</f>
        <v>Lib</v>
      </c>
      <c r="J226" t="str">
        <f>VLOOKUP($D226,products!$A:$G,3,0)</f>
        <v>D</v>
      </c>
      <c r="K226" s="5">
        <f>VLOOKUP($D226,products!$A:$G,4,0)</f>
        <v>2.5</v>
      </c>
      <c r="L226">
        <f>VLOOKUP($D226,products!$A:$G,5,0)</f>
        <v>29.784999999999997</v>
      </c>
      <c r="M226">
        <f>E226*(Table1[[#This Row],[Size]]*Table1[[#This Row],[Unit Price]])</f>
        <v>297.84999999999997</v>
      </c>
      <c r="N226" t="str">
        <f t="shared" si="3"/>
        <v>Liberica</v>
      </c>
      <c r="O226" t="str">
        <f>_xlfn.XLOOKUP(Table1[[#This Row],[Customer ID]],customers!A225:A1225,customers!I225:I1225,"No",0)</f>
        <v>Yes</v>
      </c>
    </row>
    <row r="227" spans="1:15" x14ac:dyDescent="0.3">
      <c r="A227" s="2" t="s">
        <v>1759</v>
      </c>
      <c r="B227" s="3">
        <v>44337</v>
      </c>
      <c r="C227" s="2" t="s">
        <v>1760</v>
      </c>
      <c r="D227" t="s">
        <v>6178</v>
      </c>
      <c r="E227" s="2">
        <v>4</v>
      </c>
      <c r="F227" s="2" t="str">
        <f>VLOOKUP(C227,customers!A:I,2,0)</f>
        <v>Elsbeth Westerman</v>
      </c>
      <c r="G227" s="2" t="str">
        <f>IF(VLOOKUP(C227,customers!$A:$I,3,0)=0,"",VLOOKUP(C227,customers!$A:$I,3,0))</f>
        <v>ewesterman69@si.edu</v>
      </c>
      <c r="H227" s="2" t="str">
        <f>VLOOKUP(C227,customers!$A:$I,7,0)</f>
        <v>Ireland</v>
      </c>
      <c r="I227" t="str">
        <f>VLOOKUP($D227,products!$A:$G,2,0)</f>
        <v>Rob</v>
      </c>
      <c r="J227" t="str">
        <f>VLOOKUP($D227,products!$A:$G,3,0)</f>
        <v>L</v>
      </c>
      <c r="K227" s="5">
        <f>VLOOKUP($D227,products!$A:$G,4,0)</f>
        <v>0.2</v>
      </c>
      <c r="L227">
        <f>VLOOKUP($D227,products!$A:$G,5,0)</f>
        <v>3.5849999999999995</v>
      </c>
      <c r="M227">
        <f>E227*(Table1[[#This Row],[Size]]*Table1[[#This Row],[Unit Price]])</f>
        <v>2.8679999999999999</v>
      </c>
      <c r="N227" t="str">
        <f t="shared" si="3"/>
        <v>Robusta</v>
      </c>
      <c r="O227" t="str">
        <f>_xlfn.XLOOKUP(Table1[[#This Row],[Customer ID]],customers!A226:A1226,customers!I226:I1226,"No",0)</f>
        <v>No</v>
      </c>
    </row>
    <row r="228" spans="1:15" x14ac:dyDescent="0.3">
      <c r="A228" s="2" t="s">
        <v>1765</v>
      </c>
      <c r="B228" s="3">
        <v>43887</v>
      </c>
      <c r="C228" s="2" t="s">
        <v>1766</v>
      </c>
      <c r="D228" t="s">
        <v>6175</v>
      </c>
      <c r="E228" s="2">
        <v>5</v>
      </c>
      <c r="F228" s="2" t="str">
        <f>VLOOKUP(C228,customers!A:I,2,0)</f>
        <v>Anabelle Hutchens</v>
      </c>
      <c r="G228" s="2" t="str">
        <f>IF(VLOOKUP(C228,customers!$A:$I,3,0)=0,"",VLOOKUP(C228,customers!$A:$I,3,0))</f>
        <v>ahutchens6a@amazonaws.com</v>
      </c>
      <c r="H228" s="2" t="str">
        <f>VLOOKUP(C228,customers!$A:$I,7,0)</f>
        <v>United States</v>
      </c>
      <c r="I228" t="str">
        <f>VLOOKUP($D228,products!$A:$G,2,0)</f>
        <v>Ara</v>
      </c>
      <c r="J228" t="str">
        <f>VLOOKUP($D228,products!$A:$G,3,0)</f>
        <v>M</v>
      </c>
      <c r="K228" s="5">
        <f>VLOOKUP($D228,products!$A:$G,4,0)</f>
        <v>2.5</v>
      </c>
      <c r="L228">
        <f>VLOOKUP($D228,products!$A:$G,5,0)</f>
        <v>25.874999999999996</v>
      </c>
      <c r="M228">
        <f>E228*(Table1[[#This Row],[Size]]*Table1[[#This Row],[Unit Price]])</f>
        <v>323.43749999999994</v>
      </c>
      <c r="N228" t="str">
        <f t="shared" si="3"/>
        <v>Arabica</v>
      </c>
      <c r="O228" t="str">
        <f>_xlfn.XLOOKUP(Table1[[#This Row],[Customer ID]],customers!A227:A1227,customers!I227:I1227,"No",0)</f>
        <v>No</v>
      </c>
    </row>
    <row r="229" spans="1:15" x14ac:dyDescent="0.3">
      <c r="A229" s="2" t="s">
        <v>1771</v>
      </c>
      <c r="B229" s="3">
        <v>43880</v>
      </c>
      <c r="C229" s="2" t="s">
        <v>1772</v>
      </c>
      <c r="D229" t="s">
        <v>6163</v>
      </c>
      <c r="E229" s="2">
        <v>6</v>
      </c>
      <c r="F229" s="2" t="str">
        <f>VLOOKUP(C229,customers!A:I,2,0)</f>
        <v>Noak Wyvill</v>
      </c>
      <c r="G229" s="2" t="str">
        <f>IF(VLOOKUP(C229,customers!$A:$I,3,0)=0,"",VLOOKUP(C229,customers!$A:$I,3,0))</f>
        <v>nwyvill6b@naver.com</v>
      </c>
      <c r="H229" s="2" t="str">
        <f>VLOOKUP(C229,customers!$A:$I,7,0)</f>
        <v>United Kingdom</v>
      </c>
      <c r="I229" t="str">
        <f>VLOOKUP($D229,products!$A:$G,2,0)</f>
        <v>Rob</v>
      </c>
      <c r="J229" t="str">
        <f>VLOOKUP($D229,products!$A:$G,3,0)</f>
        <v>D</v>
      </c>
      <c r="K229" s="5">
        <f>VLOOKUP($D229,products!$A:$G,4,0)</f>
        <v>0.2</v>
      </c>
      <c r="L229">
        <f>VLOOKUP($D229,products!$A:$G,5,0)</f>
        <v>2.6849999999999996</v>
      </c>
      <c r="M229">
        <f>E229*(Table1[[#This Row],[Size]]*Table1[[#This Row],[Unit Price]])</f>
        <v>3.2219999999999995</v>
      </c>
      <c r="N229" t="str">
        <f t="shared" si="3"/>
        <v>Robusta</v>
      </c>
      <c r="O229" t="str">
        <f>_xlfn.XLOOKUP(Table1[[#This Row],[Customer ID]],customers!A228:A1228,customers!I228:I1228,"No",0)</f>
        <v>Yes</v>
      </c>
    </row>
    <row r="230" spans="1:15" x14ac:dyDescent="0.3">
      <c r="A230" s="2" t="s">
        <v>1777</v>
      </c>
      <c r="B230" s="3">
        <v>44376</v>
      </c>
      <c r="C230" s="2" t="s">
        <v>1778</v>
      </c>
      <c r="D230" t="s">
        <v>6178</v>
      </c>
      <c r="E230" s="2">
        <v>5</v>
      </c>
      <c r="F230" s="2" t="str">
        <f>VLOOKUP(C230,customers!A:I,2,0)</f>
        <v>Beltran Mathon</v>
      </c>
      <c r="G230" s="2" t="str">
        <f>IF(VLOOKUP(C230,customers!$A:$I,3,0)=0,"",VLOOKUP(C230,customers!$A:$I,3,0))</f>
        <v>bmathon6c@barnesandnoble.com</v>
      </c>
      <c r="H230" s="2" t="str">
        <f>VLOOKUP(C230,customers!$A:$I,7,0)</f>
        <v>United States</v>
      </c>
      <c r="I230" t="str">
        <f>VLOOKUP($D230,products!$A:$G,2,0)</f>
        <v>Rob</v>
      </c>
      <c r="J230" t="str">
        <f>VLOOKUP($D230,products!$A:$G,3,0)</f>
        <v>L</v>
      </c>
      <c r="K230" s="5">
        <f>VLOOKUP($D230,products!$A:$G,4,0)</f>
        <v>0.2</v>
      </c>
      <c r="L230">
        <f>VLOOKUP($D230,products!$A:$G,5,0)</f>
        <v>3.5849999999999995</v>
      </c>
      <c r="M230">
        <f>E230*(Table1[[#This Row],[Size]]*Table1[[#This Row],[Unit Price]])</f>
        <v>3.585</v>
      </c>
      <c r="N230" t="str">
        <f t="shared" si="3"/>
        <v>Robusta</v>
      </c>
      <c r="O230" t="str">
        <f>_xlfn.XLOOKUP(Table1[[#This Row],[Customer ID]],customers!A229:A1229,customers!I229:I1229,"No",0)</f>
        <v>No</v>
      </c>
    </row>
    <row r="231" spans="1:15" x14ac:dyDescent="0.3">
      <c r="A231" s="2" t="s">
        <v>1783</v>
      </c>
      <c r="B231" s="3">
        <v>44282</v>
      </c>
      <c r="C231" s="2" t="s">
        <v>1784</v>
      </c>
      <c r="D231" t="s">
        <v>6159</v>
      </c>
      <c r="E231" s="2">
        <v>2</v>
      </c>
      <c r="F231" s="2" t="str">
        <f>VLOOKUP(C231,customers!A:I,2,0)</f>
        <v>Kristos Streight</v>
      </c>
      <c r="G231" s="2" t="str">
        <f>IF(VLOOKUP(C231,customers!$A:$I,3,0)=0,"",VLOOKUP(C231,customers!$A:$I,3,0))</f>
        <v>kstreight6d@about.com</v>
      </c>
      <c r="H231" s="2" t="str">
        <f>VLOOKUP(C231,customers!$A:$I,7,0)</f>
        <v>United States</v>
      </c>
      <c r="I231" t="str">
        <f>VLOOKUP($D231,products!$A:$G,2,0)</f>
        <v>Lib</v>
      </c>
      <c r="J231" t="str">
        <f>VLOOKUP($D231,products!$A:$G,3,0)</f>
        <v>M</v>
      </c>
      <c r="K231" s="5">
        <f>VLOOKUP($D231,products!$A:$G,4,0)</f>
        <v>0.2</v>
      </c>
      <c r="L231">
        <f>VLOOKUP($D231,products!$A:$G,5,0)</f>
        <v>4.3650000000000002</v>
      </c>
      <c r="M231">
        <f>E231*(Table1[[#This Row],[Size]]*Table1[[#This Row],[Unit Price]])</f>
        <v>1.7460000000000002</v>
      </c>
      <c r="N231" t="str">
        <f t="shared" si="3"/>
        <v>Liberica</v>
      </c>
      <c r="O231" t="str">
        <f>_xlfn.XLOOKUP(Table1[[#This Row],[Customer ID]],customers!A230:A1230,customers!I230:I1230,"No",0)</f>
        <v>No</v>
      </c>
    </row>
    <row r="232" spans="1:15" x14ac:dyDescent="0.3">
      <c r="A232" s="2" t="s">
        <v>1789</v>
      </c>
      <c r="B232" s="3">
        <v>44496</v>
      </c>
      <c r="C232" s="2" t="s">
        <v>1790</v>
      </c>
      <c r="D232" t="s">
        <v>6175</v>
      </c>
      <c r="E232" s="2">
        <v>2</v>
      </c>
      <c r="F232" s="2" t="str">
        <f>VLOOKUP(C232,customers!A:I,2,0)</f>
        <v>Portie Cutchie</v>
      </c>
      <c r="G232" s="2" t="str">
        <f>IF(VLOOKUP(C232,customers!$A:$I,3,0)=0,"",VLOOKUP(C232,customers!$A:$I,3,0))</f>
        <v>pcutchie6e@globo.com</v>
      </c>
      <c r="H232" s="2" t="str">
        <f>VLOOKUP(C232,customers!$A:$I,7,0)</f>
        <v>United States</v>
      </c>
      <c r="I232" t="str">
        <f>VLOOKUP($D232,products!$A:$G,2,0)</f>
        <v>Ara</v>
      </c>
      <c r="J232" t="str">
        <f>VLOOKUP($D232,products!$A:$G,3,0)</f>
        <v>M</v>
      </c>
      <c r="K232" s="5">
        <f>VLOOKUP($D232,products!$A:$G,4,0)</f>
        <v>2.5</v>
      </c>
      <c r="L232">
        <f>VLOOKUP($D232,products!$A:$G,5,0)</f>
        <v>25.874999999999996</v>
      </c>
      <c r="M232">
        <f>E232*(Table1[[#This Row],[Size]]*Table1[[#This Row],[Unit Price]])</f>
        <v>129.37499999999997</v>
      </c>
      <c r="N232" t="str">
        <f t="shared" si="3"/>
        <v>Arabica</v>
      </c>
      <c r="O232" t="str">
        <f>_xlfn.XLOOKUP(Table1[[#This Row],[Customer ID]],customers!A231:A1231,customers!I231:I1231,"No",0)</f>
        <v>No</v>
      </c>
    </row>
    <row r="233" spans="1:15" x14ac:dyDescent="0.3">
      <c r="A233" s="2" t="s">
        <v>1795</v>
      </c>
      <c r="B233" s="3">
        <v>43628</v>
      </c>
      <c r="C233" s="2" t="s">
        <v>1796</v>
      </c>
      <c r="D233" t="s">
        <v>6159</v>
      </c>
      <c r="E233" s="2">
        <v>2</v>
      </c>
      <c r="F233" s="2" t="str">
        <f>VLOOKUP(C233,customers!A:I,2,0)</f>
        <v>Sinclare Edsell</v>
      </c>
      <c r="G233" s="2" t="str">
        <f>IF(VLOOKUP(C233,customers!$A:$I,3,0)=0,"",VLOOKUP(C233,customers!$A:$I,3,0))</f>
        <v/>
      </c>
      <c r="H233" s="2" t="str">
        <f>VLOOKUP(C233,customers!$A:$I,7,0)</f>
        <v>United States</v>
      </c>
      <c r="I233" t="str">
        <f>VLOOKUP($D233,products!$A:$G,2,0)</f>
        <v>Lib</v>
      </c>
      <c r="J233" t="str">
        <f>VLOOKUP($D233,products!$A:$G,3,0)</f>
        <v>M</v>
      </c>
      <c r="K233" s="5">
        <f>VLOOKUP($D233,products!$A:$G,4,0)</f>
        <v>0.2</v>
      </c>
      <c r="L233">
        <f>VLOOKUP($D233,products!$A:$G,5,0)</f>
        <v>4.3650000000000002</v>
      </c>
      <c r="M233">
        <f>E233*(Table1[[#This Row],[Size]]*Table1[[#This Row],[Unit Price]])</f>
        <v>1.7460000000000002</v>
      </c>
      <c r="N233" t="str">
        <f t="shared" si="3"/>
        <v>Liberica</v>
      </c>
      <c r="O233" t="str">
        <f>_xlfn.XLOOKUP(Table1[[#This Row],[Customer ID]],customers!A232:A1232,customers!I232:I1232,"No",0)</f>
        <v>Yes</v>
      </c>
    </row>
    <row r="234" spans="1:15" x14ac:dyDescent="0.3">
      <c r="A234" s="2" t="s">
        <v>1800</v>
      </c>
      <c r="B234" s="3">
        <v>44010</v>
      </c>
      <c r="C234" s="2" t="s">
        <v>1801</v>
      </c>
      <c r="D234" t="s">
        <v>6145</v>
      </c>
      <c r="E234" s="2">
        <v>5</v>
      </c>
      <c r="F234" s="2" t="str">
        <f>VLOOKUP(C234,customers!A:I,2,0)</f>
        <v>Conny Gheraldi</v>
      </c>
      <c r="G234" s="2" t="str">
        <f>IF(VLOOKUP(C234,customers!$A:$I,3,0)=0,"",VLOOKUP(C234,customers!$A:$I,3,0))</f>
        <v>cgheraldi6g@opera.com</v>
      </c>
      <c r="H234" s="2" t="str">
        <f>VLOOKUP(C234,customers!$A:$I,7,0)</f>
        <v>United Kingdom</v>
      </c>
      <c r="I234" t="str">
        <f>VLOOKUP($D234,products!$A:$G,2,0)</f>
        <v>Lib</v>
      </c>
      <c r="J234" t="str">
        <f>VLOOKUP($D234,products!$A:$G,3,0)</f>
        <v>L</v>
      </c>
      <c r="K234" s="5">
        <f>VLOOKUP($D234,products!$A:$G,4,0)</f>
        <v>0.2</v>
      </c>
      <c r="L234">
        <f>VLOOKUP($D234,products!$A:$G,5,0)</f>
        <v>4.7549999999999999</v>
      </c>
      <c r="M234">
        <f>E234*(Table1[[#This Row],[Size]]*Table1[[#This Row],[Unit Price]])</f>
        <v>4.7550000000000008</v>
      </c>
      <c r="N234" t="str">
        <f t="shared" si="3"/>
        <v>Liberica</v>
      </c>
      <c r="O234" t="str">
        <f>_xlfn.XLOOKUP(Table1[[#This Row],[Customer ID]],customers!A233:A1233,customers!I233:I1233,"No",0)</f>
        <v>No</v>
      </c>
    </row>
    <row r="235" spans="1:15" x14ac:dyDescent="0.3">
      <c r="A235" s="2" t="s">
        <v>1806</v>
      </c>
      <c r="B235" s="3">
        <v>44278</v>
      </c>
      <c r="C235" s="2" t="s">
        <v>1807</v>
      </c>
      <c r="D235" t="s">
        <v>6156</v>
      </c>
      <c r="E235" s="2">
        <v>5</v>
      </c>
      <c r="F235" s="2" t="str">
        <f>VLOOKUP(C235,customers!A:I,2,0)</f>
        <v>Beryle Kenwell</v>
      </c>
      <c r="G235" s="2" t="str">
        <f>IF(VLOOKUP(C235,customers!$A:$I,3,0)=0,"",VLOOKUP(C235,customers!$A:$I,3,0))</f>
        <v>bkenwell6h@over-blog.com</v>
      </c>
      <c r="H235" s="2" t="str">
        <f>VLOOKUP(C235,customers!$A:$I,7,0)</f>
        <v>United States</v>
      </c>
      <c r="I235" t="str">
        <f>VLOOKUP($D235,products!$A:$G,2,0)</f>
        <v>Exc</v>
      </c>
      <c r="J235" t="str">
        <f>VLOOKUP($D235,products!$A:$G,3,0)</f>
        <v>M</v>
      </c>
      <c r="K235" s="5">
        <f>VLOOKUP($D235,products!$A:$G,4,0)</f>
        <v>0.2</v>
      </c>
      <c r="L235">
        <f>VLOOKUP($D235,products!$A:$G,5,0)</f>
        <v>4.125</v>
      </c>
      <c r="M235">
        <f>E235*(Table1[[#This Row],[Size]]*Table1[[#This Row],[Unit Price]])</f>
        <v>4.125</v>
      </c>
      <c r="N235" t="str">
        <f t="shared" si="3"/>
        <v>Excelsa</v>
      </c>
      <c r="O235" t="str">
        <f>_xlfn.XLOOKUP(Table1[[#This Row],[Customer ID]],customers!A234:A1234,customers!I234:I1234,"No",0)</f>
        <v>No</v>
      </c>
    </row>
    <row r="236" spans="1:15" x14ac:dyDescent="0.3">
      <c r="A236" s="2" t="s">
        <v>1812</v>
      </c>
      <c r="B236" s="3">
        <v>44602</v>
      </c>
      <c r="C236" s="2" t="s">
        <v>1813</v>
      </c>
      <c r="D236" t="s">
        <v>6164</v>
      </c>
      <c r="E236" s="2">
        <v>1</v>
      </c>
      <c r="F236" s="2" t="str">
        <f>VLOOKUP(C236,customers!A:I,2,0)</f>
        <v>Tomas Sutty</v>
      </c>
      <c r="G236" s="2" t="str">
        <f>IF(VLOOKUP(C236,customers!$A:$I,3,0)=0,"",VLOOKUP(C236,customers!$A:$I,3,0))</f>
        <v>tsutty6i@google.es</v>
      </c>
      <c r="H236" s="2" t="str">
        <f>VLOOKUP(C236,customers!$A:$I,7,0)</f>
        <v>United States</v>
      </c>
      <c r="I236" t="str">
        <f>VLOOKUP($D236,products!$A:$G,2,0)</f>
        <v>Lib</v>
      </c>
      <c r="J236" t="str">
        <f>VLOOKUP($D236,products!$A:$G,3,0)</f>
        <v>L</v>
      </c>
      <c r="K236" s="5">
        <f>VLOOKUP($D236,products!$A:$G,4,0)</f>
        <v>2.5</v>
      </c>
      <c r="L236">
        <f>VLOOKUP($D236,products!$A:$G,5,0)</f>
        <v>36.454999999999998</v>
      </c>
      <c r="M236">
        <f>E236*(Table1[[#This Row],[Size]]*Table1[[#This Row],[Unit Price]])</f>
        <v>91.137499999999989</v>
      </c>
      <c r="N236" t="str">
        <f t="shared" si="3"/>
        <v>Liberica</v>
      </c>
      <c r="O236" t="str">
        <f>_xlfn.XLOOKUP(Table1[[#This Row],[Customer ID]],customers!A235:A1235,customers!I235:I1235,"No",0)</f>
        <v>No</v>
      </c>
    </row>
    <row r="237" spans="1:15" x14ac:dyDescent="0.3">
      <c r="A237" s="2" t="s">
        <v>1818</v>
      </c>
      <c r="B237" s="3">
        <v>43571</v>
      </c>
      <c r="C237" s="2" t="s">
        <v>1819</v>
      </c>
      <c r="D237" t="s">
        <v>6164</v>
      </c>
      <c r="E237" s="2">
        <v>5</v>
      </c>
      <c r="F237" s="2" t="str">
        <f>VLOOKUP(C237,customers!A:I,2,0)</f>
        <v>Samuele Ales0</v>
      </c>
      <c r="G237" s="2" t="str">
        <f>IF(VLOOKUP(C237,customers!$A:$I,3,0)=0,"",VLOOKUP(C237,customers!$A:$I,3,0))</f>
        <v/>
      </c>
      <c r="H237" s="2" t="str">
        <f>VLOOKUP(C237,customers!$A:$I,7,0)</f>
        <v>Ireland</v>
      </c>
      <c r="I237" t="str">
        <f>VLOOKUP($D237,products!$A:$G,2,0)</f>
        <v>Lib</v>
      </c>
      <c r="J237" t="str">
        <f>VLOOKUP($D237,products!$A:$G,3,0)</f>
        <v>L</v>
      </c>
      <c r="K237" s="5">
        <f>VLOOKUP($D237,products!$A:$G,4,0)</f>
        <v>2.5</v>
      </c>
      <c r="L237">
        <f>VLOOKUP($D237,products!$A:$G,5,0)</f>
        <v>36.454999999999998</v>
      </c>
      <c r="M237">
        <f>E237*(Table1[[#This Row],[Size]]*Table1[[#This Row],[Unit Price]])</f>
        <v>455.68749999999994</v>
      </c>
      <c r="N237" t="str">
        <f t="shared" si="3"/>
        <v>Liberica</v>
      </c>
      <c r="O237" t="str">
        <f>_xlfn.XLOOKUP(Table1[[#This Row],[Customer ID]],customers!A236:A1236,customers!I236:I1236,"No",0)</f>
        <v>No</v>
      </c>
    </row>
    <row r="238" spans="1:15" x14ac:dyDescent="0.3">
      <c r="A238" s="2" t="s">
        <v>1822</v>
      </c>
      <c r="B238" s="3">
        <v>43873</v>
      </c>
      <c r="C238" s="2" t="s">
        <v>1823</v>
      </c>
      <c r="D238" t="s">
        <v>6165</v>
      </c>
      <c r="E238" s="2">
        <v>3</v>
      </c>
      <c r="F238" s="2" t="str">
        <f>VLOOKUP(C238,customers!A:I,2,0)</f>
        <v>Carlie Harce</v>
      </c>
      <c r="G238" s="2" t="str">
        <f>IF(VLOOKUP(C238,customers!$A:$I,3,0)=0,"",VLOOKUP(C238,customers!$A:$I,3,0))</f>
        <v>charce6k@cafepress.com</v>
      </c>
      <c r="H238" s="2" t="str">
        <f>VLOOKUP(C238,customers!$A:$I,7,0)</f>
        <v>Ireland</v>
      </c>
      <c r="I238" t="str">
        <f>VLOOKUP($D238,products!$A:$G,2,0)</f>
        <v>Lib</v>
      </c>
      <c r="J238" t="str">
        <f>VLOOKUP($D238,products!$A:$G,3,0)</f>
        <v>D</v>
      </c>
      <c r="K238" s="5">
        <f>VLOOKUP($D238,products!$A:$G,4,0)</f>
        <v>2.5</v>
      </c>
      <c r="L238">
        <f>VLOOKUP($D238,products!$A:$G,5,0)</f>
        <v>29.784999999999997</v>
      </c>
      <c r="M238">
        <f>E238*(Table1[[#This Row],[Size]]*Table1[[#This Row],[Unit Price]])</f>
        <v>223.38749999999999</v>
      </c>
      <c r="N238" t="str">
        <f t="shared" si="3"/>
        <v>Liberica</v>
      </c>
      <c r="O238" t="str">
        <f>_xlfn.XLOOKUP(Table1[[#This Row],[Customer ID]],customers!A237:A1237,customers!I237:I1237,"No",0)</f>
        <v>No</v>
      </c>
    </row>
    <row r="239" spans="1:15" x14ac:dyDescent="0.3">
      <c r="A239" s="2" t="s">
        <v>1828</v>
      </c>
      <c r="B239" s="3">
        <v>44563</v>
      </c>
      <c r="C239" s="2" t="s">
        <v>1829</v>
      </c>
      <c r="D239" t="s">
        <v>6178</v>
      </c>
      <c r="E239" s="2">
        <v>1</v>
      </c>
      <c r="F239" s="2" t="str">
        <f>VLOOKUP(C239,customers!A:I,2,0)</f>
        <v>Craggy Bril</v>
      </c>
      <c r="G239" s="2" t="str">
        <f>IF(VLOOKUP(C239,customers!$A:$I,3,0)=0,"",VLOOKUP(C239,customers!$A:$I,3,0))</f>
        <v/>
      </c>
      <c r="H239" s="2" t="str">
        <f>VLOOKUP(C239,customers!$A:$I,7,0)</f>
        <v>United States</v>
      </c>
      <c r="I239" t="str">
        <f>VLOOKUP($D239,products!$A:$G,2,0)</f>
        <v>Rob</v>
      </c>
      <c r="J239" t="str">
        <f>VLOOKUP($D239,products!$A:$G,3,0)</f>
        <v>L</v>
      </c>
      <c r="K239" s="5">
        <f>VLOOKUP($D239,products!$A:$G,4,0)</f>
        <v>0.2</v>
      </c>
      <c r="L239">
        <f>VLOOKUP($D239,products!$A:$G,5,0)</f>
        <v>3.5849999999999995</v>
      </c>
      <c r="M239">
        <f>E239*(Table1[[#This Row],[Size]]*Table1[[#This Row],[Unit Price]])</f>
        <v>0.71699999999999997</v>
      </c>
      <c r="N239" t="str">
        <f t="shared" si="3"/>
        <v>Robusta</v>
      </c>
      <c r="O239" t="str">
        <f>_xlfn.XLOOKUP(Table1[[#This Row],[Customer ID]],customers!A238:A1238,customers!I238:I1238,"No",0)</f>
        <v>Yes</v>
      </c>
    </row>
    <row r="240" spans="1:15" x14ac:dyDescent="0.3">
      <c r="A240" s="2" t="s">
        <v>1833</v>
      </c>
      <c r="B240" s="3">
        <v>44172</v>
      </c>
      <c r="C240" s="2" t="s">
        <v>1834</v>
      </c>
      <c r="D240" t="s">
        <v>6151</v>
      </c>
      <c r="E240" s="2">
        <v>2</v>
      </c>
      <c r="F240" s="2" t="str">
        <f>VLOOKUP(C240,customers!A:I,2,0)</f>
        <v>Friederike Drysdale</v>
      </c>
      <c r="G240" s="2" t="str">
        <f>IF(VLOOKUP(C240,customers!$A:$I,3,0)=0,"",VLOOKUP(C240,customers!$A:$I,3,0))</f>
        <v>fdrysdale6m@symantec.com</v>
      </c>
      <c r="H240" s="2" t="str">
        <f>VLOOKUP(C240,customers!$A:$I,7,0)</f>
        <v>United States</v>
      </c>
      <c r="I240" t="str">
        <f>VLOOKUP($D240,products!$A:$G,2,0)</f>
        <v>Rob</v>
      </c>
      <c r="J240" t="str">
        <f>VLOOKUP($D240,products!$A:$G,3,0)</f>
        <v>M</v>
      </c>
      <c r="K240" s="5">
        <f>VLOOKUP($D240,products!$A:$G,4,0)</f>
        <v>2.5</v>
      </c>
      <c r="L240">
        <f>VLOOKUP($D240,products!$A:$G,5,0)</f>
        <v>22.884999999999998</v>
      </c>
      <c r="M240">
        <f>E240*(Table1[[#This Row],[Size]]*Table1[[#This Row],[Unit Price]])</f>
        <v>114.42499999999998</v>
      </c>
      <c r="N240" t="str">
        <f t="shared" si="3"/>
        <v>Robusta</v>
      </c>
      <c r="O240" t="str">
        <f>_xlfn.XLOOKUP(Table1[[#This Row],[Customer ID]],customers!A239:A1239,customers!I239:I1239,"No",0)</f>
        <v>Yes</v>
      </c>
    </row>
    <row r="241" spans="1:15" x14ac:dyDescent="0.3">
      <c r="A241" s="2" t="s">
        <v>1839</v>
      </c>
      <c r="B241" s="3">
        <v>43881</v>
      </c>
      <c r="C241" s="2" t="s">
        <v>1840</v>
      </c>
      <c r="D241" t="s">
        <v>6171</v>
      </c>
      <c r="E241" s="2">
        <v>4</v>
      </c>
      <c r="F241" s="2" t="str">
        <f>VLOOKUP(C241,customers!A:I,2,0)</f>
        <v>Devon Magowan</v>
      </c>
      <c r="G241" s="2" t="str">
        <f>IF(VLOOKUP(C241,customers!$A:$I,3,0)=0,"",VLOOKUP(C241,customers!$A:$I,3,0))</f>
        <v>dmagowan6n@fc2.com</v>
      </c>
      <c r="H241" s="2" t="str">
        <f>VLOOKUP(C241,customers!$A:$I,7,0)</f>
        <v>United States</v>
      </c>
      <c r="I241" t="str">
        <f>VLOOKUP($D241,products!$A:$G,2,0)</f>
        <v>Exc</v>
      </c>
      <c r="J241" t="str">
        <f>VLOOKUP($D241,products!$A:$G,3,0)</f>
        <v>L</v>
      </c>
      <c r="K241" s="5">
        <f>VLOOKUP($D241,products!$A:$G,4,0)</f>
        <v>1</v>
      </c>
      <c r="L241">
        <f>VLOOKUP($D241,products!$A:$G,5,0)</f>
        <v>14.85</v>
      </c>
      <c r="M241">
        <f>E241*(Table1[[#This Row],[Size]]*Table1[[#This Row],[Unit Price]])</f>
        <v>59.4</v>
      </c>
      <c r="N241" t="str">
        <f t="shared" si="3"/>
        <v>Excelsa</v>
      </c>
      <c r="O241" t="str">
        <f>_xlfn.XLOOKUP(Table1[[#This Row],[Customer ID]],customers!A240:A1240,customers!I240:I1240,"No",0)</f>
        <v>No</v>
      </c>
    </row>
    <row r="242" spans="1:15" x14ac:dyDescent="0.3">
      <c r="A242" s="2" t="s">
        <v>1845</v>
      </c>
      <c r="B242" s="3">
        <v>43993</v>
      </c>
      <c r="C242" s="2" t="s">
        <v>1846</v>
      </c>
      <c r="D242" t="s">
        <v>6175</v>
      </c>
      <c r="E242" s="2">
        <v>6</v>
      </c>
      <c r="F242" s="2" t="str">
        <f>VLOOKUP(C242,customers!A:I,2,0)</f>
        <v>Codi Littrell</v>
      </c>
      <c r="G242" s="2" t="str">
        <f>IF(VLOOKUP(C242,customers!$A:$I,3,0)=0,"",VLOOKUP(C242,customers!$A:$I,3,0))</f>
        <v/>
      </c>
      <c r="H242" s="2" t="str">
        <f>VLOOKUP(C242,customers!$A:$I,7,0)</f>
        <v>United States</v>
      </c>
      <c r="I242" t="str">
        <f>VLOOKUP($D242,products!$A:$G,2,0)</f>
        <v>Ara</v>
      </c>
      <c r="J242" t="str">
        <f>VLOOKUP($D242,products!$A:$G,3,0)</f>
        <v>M</v>
      </c>
      <c r="K242" s="5">
        <f>VLOOKUP($D242,products!$A:$G,4,0)</f>
        <v>2.5</v>
      </c>
      <c r="L242">
        <f>VLOOKUP($D242,products!$A:$G,5,0)</f>
        <v>25.874999999999996</v>
      </c>
      <c r="M242">
        <f>E242*(Table1[[#This Row],[Size]]*Table1[[#This Row],[Unit Price]])</f>
        <v>388.12499999999989</v>
      </c>
      <c r="N242" t="str">
        <f t="shared" si="3"/>
        <v>Arabica</v>
      </c>
      <c r="O242" t="str">
        <f>_xlfn.XLOOKUP(Table1[[#This Row],[Customer ID]],customers!A241:A1241,customers!I241:I1241,"No",0)</f>
        <v>Yes</v>
      </c>
    </row>
    <row r="243" spans="1:15" x14ac:dyDescent="0.3">
      <c r="A243" s="2" t="s">
        <v>1849</v>
      </c>
      <c r="B243" s="3">
        <v>44082</v>
      </c>
      <c r="C243" s="2" t="s">
        <v>1850</v>
      </c>
      <c r="D243" t="s">
        <v>6151</v>
      </c>
      <c r="E243" s="2">
        <v>2</v>
      </c>
      <c r="F243" s="2" t="str">
        <f>VLOOKUP(C243,customers!A:I,2,0)</f>
        <v>Christel Speak</v>
      </c>
      <c r="G243" s="2" t="str">
        <f>IF(VLOOKUP(C243,customers!$A:$I,3,0)=0,"",VLOOKUP(C243,customers!$A:$I,3,0))</f>
        <v/>
      </c>
      <c r="H243" s="2" t="str">
        <f>VLOOKUP(C243,customers!$A:$I,7,0)</f>
        <v>United States</v>
      </c>
      <c r="I243" t="str">
        <f>VLOOKUP($D243,products!$A:$G,2,0)</f>
        <v>Rob</v>
      </c>
      <c r="J243" t="str">
        <f>VLOOKUP($D243,products!$A:$G,3,0)</f>
        <v>M</v>
      </c>
      <c r="K243" s="5">
        <f>VLOOKUP($D243,products!$A:$G,4,0)</f>
        <v>2.5</v>
      </c>
      <c r="L243">
        <f>VLOOKUP($D243,products!$A:$G,5,0)</f>
        <v>22.884999999999998</v>
      </c>
      <c r="M243">
        <f>E243*(Table1[[#This Row],[Size]]*Table1[[#This Row],[Unit Price]])</f>
        <v>114.42499999999998</v>
      </c>
      <c r="N243" t="str">
        <f t="shared" si="3"/>
        <v>Robusta</v>
      </c>
      <c r="O243" t="str">
        <f>_xlfn.XLOOKUP(Table1[[#This Row],[Customer ID]],customers!A242:A1242,customers!I242:I1242,"No",0)</f>
        <v>No</v>
      </c>
    </row>
    <row r="244" spans="1:15" x14ac:dyDescent="0.3">
      <c r="A244" s="2" t="s">
        <v>1854</v>
      </c>
      <c r="B244" s="3">
        <v>43918</v>
      </c>
      <c r="C244" s="2" t="s">
        <v>1855</v>
      </c>
      <c r="D244" t="s">
        <v>6183</v>
      </c>
      <c r="E244" s="2">
        <v>3</v>
      </c>
      <c r="F244" s="2" t="str">
        <f>VLOOKUP(C244,customers!A:I,2,0)</f>
        <v>Sibella Rushbrooke</v>
      </c>
      <c r="G244" s="2" t="str">
        <f>IF(VLOOKUP(C244,customers!$A:$I,3,0)=0,"",VLOOKUP(C244,customers!$A:$I,3,0))</f>
        <v>srushbrooke6q@youku.com</v>
      </c>
      <c r="H244" s="2" t="str">
        <f>VLOOKUP(C244,customers!$A:$I,7,0)</f>
        <v>United States</v>
      </c>
      <c r="I244" t="str">
        <f>VLOOKUP($D244,products!$A:$G,2,0)</f>
        <v>Exc</v>
      </c>
      <c r="J244" t="str">
        <f>VLOOKUP($D244,products!$A:$G,3,0)</f>
        <v>D</v>
      </c>
      <c r="K244" s="5">
        <f>VLOOKUP($D244,products!$A:$G,4,0)</f>
        <v>1</v>
      </c>
      <c r="L244">
        <f>VLOOKUP($D244,products!$A:$G,5,0)</f>
        <v>12.15</v>
      </c>
      <c r="M244">
        <f>E244*(Table1[[#This Row],[Size]]*Table1[[#This Row],[Unit Price]])</f>
        <v>36.450000000000003</v>
      </c>
      <c r="N244" t="str">
        <f t="shared" si="3"/>
        <v>Excelsa</v>
      </c>
      <c r="O244" t="str">
        <f>_xlfn.XLOOKUP(Table1[[#This Row],[Customer ID]],customers!A243:A1243,customers!I243:I1243,"No",0)</f>
        <v>Yes</v>
      </c>
    </row>
    <row r="245" spans="1:15" x14ac:dyDescent="0.3">
      <c r="A245" s="2" t="s">
        <v>1860</v>
      </c>
      <c r="B245" s="3">
        <v>44114</v>
      </c>
      <c r="C245" s="2" t="s">
        <v>1861</v>
      </c>
      <c r="D245" t="s">
        <v>6144</v>
      </c>
      <c r="E245" s="2">
        <v>4</v>
      </c>
      <c r="F245" s="2" t="str">
        <f>VLOOKUP(C245,customers!A:I,2,0)</f>
        <v>Tammie Drynan</v>
      </c>
      <c r="G245" s="2" t="str">
        <f>IF(VLOOKUP(C245,customers!$A:$I,3,0)=0,"",VLOOKUP(C245,customers!$A:$I,3,0))</f>
        <v>tdrynan6r@deviantart.com</v>
      </c>
      <c r="H245" s="2" t="str">
        <f>VLOOKUP(C245,customers!$A:$I,7,0)</f>
        <v>United States</v>
      </c>
      <c r="I245" t="str">
        <f>VLOOKUP($D245,products!$A:$G,2,0)</f>
        <v>Exc</v>
      </c>
      <c r="J245" t="str">
        <f>VLOOKUP($D245,products!$A:$G,3,0)</f>
        <v>D</v>
      </c>
      <c r="K245" s="5">
        <f>VLOOKUP($D245,products!$A:$G,4,0)</f>
        <v>0.5</v>
      </c>
      <c r="L245">
        <f>VLOOKUP($D245,products!$A:$G,5,0)</f>
        <v>7.29</v>
      </c>
      <c r="M245">
        <f>E245*(Table1[[#This Row],[Size]]*Table1[[#This Row],[Unit Price]])</f>
        <v>14.58</v>
      </c>
      <c r="N245" t="str">
        <f t="shared" si="3"/>
        <v>Excelsa</v>
      </c>
      <c r="O245" t="str">
        <f>_xlfn.XLOOKUP(Table1[[#This Row],[Customer ID]],customers!A244:A1244,customers!I244:I1244,"No",0)</f>
        <v>Yes</v>
      </c>
    </row>
    <row r="246" spans="1:15" x14ac:dyDescent="0.3">
      <c r="A246" s="2" t="s">
        <v>1866</v>
      </c>
      <c r="B246" s="3">
        <v>44702</v>
      </c>
      <c r="C246" s="2" t="s">
        <v>1867</v>
      </c>
      <c r="D246" t="s">
        <v>6181</v>
      </c>
      <c r="E246" s="2">
        <v>4</v>
      </c>
      <c r="F246" s="2" t="str">
        <f>VLOOKUP(C246,customers!A:I,2,0)</f>
        <v>Effie Yurkov</v>
      </c>
      <c r="G246" s="2" t="str">
        <f>IF(VLOOKUP(C246,customers!$A:$I,3,0)=0,"",VLOOKUP(C246,customers!$A:$I,3,0))</f>
        <v>eyurkov6s@hud.gov</v>
      </c>
      <c r="H246" s="2" t="str">
        <f>VLOOKUP(C246,customers!$A:$I,7,0)</f>
        <v>United States</v>
      </c>
      <c r="I246" t="str">
        <f>VLOOKUP($D246,products!$A:$G,2,0)</f>
        <v>Lib</v>
      </c>
      <c r="J246" t="str">
        <f>VLOOKUP($D246,products!$A:$G,3,0)</f>
        <v>M</v>
      </c>
      <c r="K246" s="5">
        <f>VLOOKUP($D246,products!$A:$G,4,0)</f>
        <v>2.5</v>
      </c>
      <c r="L246">
        <f>VLOOKUP($D246,products!$A:$G,5,0)</f>
        <v>33.464999999999996</v>
      </c>
      <c r="M246">
        <f>E246*(Table1[[#This Row],[Size]]*Table1[[#This Row],[Unit Price]])</f>
        <v>334.65</v>
      </c>
      <c r="N246" t="str">
        <f t="shared" si="3"/>
        <v>Liberica</v>
      </c>
      <c r="O246" t="str">
        <f>_xlfn.XLOOKUP(Table1[[#This Row],[Customer ID]],customers!A245:A1245,customers!I245:I1245,"No",0)</f>
        <v>No</v>
      </c>
    </row>
    <row r="247" spans="1:15" x14ac:dyDescent="0.3">
      <c r="A247" s="2" t="s">
        <v>1872</v>
      </c>
      <c r="B247" s="3">
        <v>43951</v>
      </c>
      <c r="C247" s="2" t="s">
        <v>1873</v>
      </c>
      <c r="D247" t="s">
        <v>6145</v>
      </c>
      <c r="E247" s="2">
        <v>5</v>
      </c>
      <c r="F247" s="2" t="str">
        <f>VLOOKUP(C247,customers!A:I,2,0)</f>
        <v>Lexie Mallan</v>
      </c>
      <c r="G247" s="2" t="str">
        <f>IF(VLOOKUP(C247,customers!$A:$I,3,0)=0,"",VLOOKUP(C247,customers!$A:$I,3,0))</f>
        <v>lmallan6t@state.gov</v>
      </c>
      <c r="H247" s="2" t="str">
        <f>VLOOKUP(C247,customers!$A:$I,7,0)</f>
        <v>United States</v>
      </c>
      <c r="I247" t="str">
        <f>VLOOKUP($D247,products!$A:$G,2,0)</f>
        <v>Lib</v>
      </c>
      <c r="J247" t="str">
        <f>VLOOKUP($D247,products!$A:$G,3,0)</f>
        <v>L</v>
      </c>
      <c r="K247" s="5">
        <f>VLOOKUP($D247,products!$A:$G,4,0)</f>
        <v>0.2</v>
      </c>
      <c r="L247">
        <f>VLOOKUP($D247,products!$A:$G,5,0)</f>
        <v>4.7549999999999999</v>
      </c>
      <c r="M247">
        <f>E247*(Table1[[#This Row],[Size]]*Table1[[#This Row],[Unit Price]])</f>
        <v>4.7550000000000008</v>
      </c>
      <c r="N247" t="str">
        <f t="shared" si="3"/>
        <v>Liberica</v>
      </c>
      <c r="O247" t="str">
        <f>_xlfn.XLOOKUP(Table1[[#This Row],[Customer ID]],customers!A246:A1246,customers!I246:I1246,"No",0)</f>
        <v>Yes</v>
      </c>
    </row>
    <row r="248" spans="1:15" x14ac:dyDescent="0.3">
      <c r="A248" s="2" t="s">
        <v>1878</v>
      </c>
      <c r="B248" s="3">
        <v>44542</v>
      </c>
      <c r="C248" s="2" t="s">
        <v>1879</v>
      </c>
      <c r="D248" t="s">
        <v>6143</v>
      </c>
      <c r="E248" s="2">
        <v>3</v>
      </c>
      <c r="F248" s="2" t="str">
        <f>VLOOKUP(C248,customers!A:I,2,0)</f>
        <v>Georgena Bentjens</v>
      </c>
      <c r="G248" s="2" t="str">
        <f>IF(VLOOKUP(C248,customers!$A:$I,3,0)=0,"",VLOOKUP(C248,customers!$A:$I,3,0))</f>
        <v>gbentjens6u@netlog.com</v>
      </c>
      <c r="H248" s="2" t="str">
        <f>VLOOKUP(C248,customers!$A:$I,7,0)</f>
        <v>United Kingdom</v>
      </c>
      <c r="I248" t="str">
        <f>VLOOKUP($D248,products!$A:$G,2,0)</f>
        <v>Lib</v>
      </c>
      <c r="J248" t="str">
        <f>VLOOKUP($D248,products!$A:$G,3,0)</f>
        <v>D</v>
      </c>
      <c r="K248" s="5">
        <f>VLOOKUP($D248,products!$A:$G,4,0)</f>
        <v>1</v>
      </c>
      <c r="L248">
        <f>VLOOKUP($D248,products!$A:$G,5,0)</f>
        <v>12.95</v>
      </c>
      <c r="M248">
        <f>E248*(Table1[[#This Row],[Size]]*Table1[[#This Row],[Unit Price]])</f>
        <v>38.849999999999994</v>
      </c>
      <c r="N248" t="str">
        <f t="shared" si="3"/>
        <v>Liberica</v>
      </c>
      <c r="O248" t="str">
        <f>_xlfn.XLOOKUP(Table1[[#This Row],[Customer ID]],customers!A247:A1247,customers!I247:I1247,"No",0)</f>
        <v>No</v>
      </c>
    </row>
    <row r="249" spans="1:15" x14ac:dyDescent="0.3">
      <c r="A249" s="2" t="s">
        <v>1884</v>
      </c>
      <c r="B249" s="3">
        <v>44131</v>
      </c>
      <c r="C249" s="2" t="s">
        <v>1885</v>
      </c>
      <c r="D249" t="s">
        <v>6178</v>
      </c>
      <c r="E249" s="2">
        <v>6</v>
      </c>
      <c r="F249" s="2" t="str">
        <f>VLOOKUP(C249,customers!A:I,2,0)</f>
        <v>Delmar Beasant</v>
      </c>
      <c r="G249" s="2" t="str">
        <f>IF(VLOOKUP(C249,customers!$A:$I,3,0)=0,"",VLOOKUP(C249,customers!$A:$I,3,0))</f>
        <v/>
      </c>
      <c r="H249" s="2" t="str">
        <f>VLOOKUP(C249,customers!$A:$I,7,0)</f>
        <v>Ireland</v>
      </c>
      <c r="I249" t="str">
        <f>VLOOKUP($D249,products!$A:$G,2,0)</f>
        <v>Rob</v>
      </c>
      <c r="J249" t="str">
        <f>VLOOKUP($D249,products!$A:$G,3,0)</f>
        <v>L</v>
      </c>
      <c r="K249" s="5">
        <f>VLOOKUP($D249,products!$A:$G,4,0)</f>
        <v>0.2</v>
      </c>
      <c r="L249">
        <f>VLOOKUP($D249,products!$A:$G,5,0)</f>
        <v>3.5849999999999995</v>
      </c>
      <c r="M249">
        <f>E249*(Table1[[#This Row],[Size]]*Table1[[#This Row],[Unit Price]])</f>
        <v>4.3019999999999996</v>
      </c>
      <c r="N249" t="str">
        <f t="shared" si="3"/>
        <v>Robusta</v>
      </c>
      <c r="O249" t="str">
        <f>_xlfn.XLOOKUP(Table1[[#This Row],[Customer ID]],customers!A248:A1248,customers!I248:I1248,"No",0)</f>
        <v>Yes</v>
      </c>
    </row>
    <row r="250" spans="1:15" x14ac:dyDescent="0.3">
      <c r="A250" s="2" t="s">
        <v>1889</v>
      </c>
      <c r="B250" s="3">
        <v>44019</v>
      </c>
      <c r="C250" s="2" t="s">
        <v>1890</v>
      </c>
      <c r="D250" t="s">
        <v>6147</v>
      </c>
      <c r="E250" s="2">
        <v>1</v>
      </c>
      <c r="F250" s="2" t="str">
        <f>VLOOKUP(C250,customers!A:I,2,0)</f>
        <v>Lyn Entwistle</v>
      </c>
      <c r="G250" s="2" t="str">
        <f>IF(VLOOKUP(C250,customers!$A:$I,3,0)=0,"",VLOOKUP(C250,customers!$A:$I,3,0))</f>
        <v>lentwistle6w@omniture.com</v>
      </c>
      <c r="H250" s="2" t="str">
        <f>VLOOKUP(C250,customers!$A:$I,7,0)</f>
        <v>United States</v>
      </c>
      <c r="I250" t="str">
        <f>VLOOKUP($D250,products!$A:$G,2,0)</f>
        <v>Ara</v>
      </c>
      <c r="J250" t="str">
        <f>VLOOKUP($D250,products!$A:$G,3,0)</f>
        <v>D</v>
      </c>
      <c r="K250" s="5">
        <f>VLOOKUP($D250,products!$A:$G,4,0)</f>
        <v>1</v>
      </c>
      <c r="L250">
        <f>VLOOKUP($D250,products!$A:$G,5,0)</f>
        <v>9.9499999999999993</v>
      </c>
      <c r="M250">
        <f>E250*(Table1[[#This Row],[Size]]*Table1[[#This Row],[Unit Price]])</f>
        <v>9.9499999999999993</v>
      </c>
      <c r="N250" t="str">
        <f t="shared" si="3"/>
        <v>Arabica</v>
      </c>
      <c r="O250" t="str">
        <f>_xlfn.XLOOKUP(Table1[[#This Row],[Customer ID]],customers!A249:A1249,customers!I249:I1249,"No",0)</f>
        <v>Yes</v>
      </c>
    </row>
    <row r="251" spans="1:15" x14ac:dyDescent="0.3">
      <c r="A251" s="2" t="s">
        <v>1895</v>
      </c>
      <c r="B251" s="3">
        <v>43861</v>
      </c>
      <c r="C251" s="2" t="s">
        <v>1935</v>
      </c>
      <c r="D251" t="s">
        <v>6170</v>
      </c>
      <c r="E251" s="2">
        <v>1</v>
      </c>
      <c r="F251" s="2" t="str">
        <f>VLOOKUP(C251,customers!A:I,2,0)</f>
        <v>Zacharias Kiffe</v>
      </c>
      <c r="G251" s="2" t="str">
        <f>IF(VLOOKUP(C251,customers!$A:$I,3,0)=0,"",VLOOKUP(C251,customers!$A:$I,3,0))</f>
        <v>zkiffe74@cyberchimps.com</v>
      </c>
      <c r="H251" s="2" t="str">
        <f>VLOOKUP(C251,customers!$A:$I,7,0)</f>
        <v>United States</v>
      </c>
      <c r="I251" t="str">
        <f>VLOOKUP($D251,products!$A:$G,2,0)</f>
        <v>Lib</v>
      </c>
      <c r="J251" t="str">
        <f>VLOOKUP($D251,products!$A:$G,3,0)</f>
        <v>L</v>
      </c>
      <c r="K251" s="5">
        <f>VLOOKUP($D251,products!$A:$G,4,0)</f>
        <v>1</v>
      </c>
      <c r="L251">
        <f>VLOOKUP($D251,products!$A:$G,5,0)</f>
        <v>15.85</v>
      </c>
      <c r="M251">
        <f>E251*(Table1[[#This Row],[Size]]*Table1[[#This Row],[Unit Price]])</f>
        <v>15.85</v>
      </c>
      <c r="N251" t="str">
        <f t="shared" si="3"/>
        <v>Liberica</v>
      </c>
      <c r="O251" t="str">
        <f>_xlfn.XLOOKUP(Table1[[#This Row],[Customer ID]],customers!A250:A1250,customers!I250:I1250,"No",0)</f>
        <v>Yes</v>
      </c>
    </row>
    <row r="252" spans="1:15" x14ac:dyDescent="0.3">
      <c r="A252" s="2" t="s">
        <v>1900</v>
      </c>
      <c r="B252" s="3">
        <v>43879</v>
      </c>
      <c r="C252" s="2" t="s">
        <v>1901</v>
      </c>
      <c r="D252" t="s">
        <v>6174</v>
      </c>
      <c r="E252" s="2">
        <v>1</v>
      </c>
      <c r="F252" s="2" t="str">
        <f>VLOOKUP(C252,customers!A:I,2,0)</f>
        <v>Mercedes Acott</v>
      </c>
      <c r="G252" s="2" t="str">
        <f>IF(VLOOKUP(C252,customers!$A:$I,3,0)=0,"",VLOOKUP(C252,customers!$A:$I,3,0))</f>
        <v>macott6y@pagesperso-orange.fr</v>
      </c>
      <c r="H252" s="2" t="str">
        <f>VLOOKUP(C252,customers!$A:$I,7,0)</f>
        <v>United States</v>
      </c>
      <c r="I252" t="str">
        <f>VLOOKUP($D252,products!$A:$G,2,0)</f>
        <v>Rob</v>
      </c>
      <c r="J252" t="str">
        <f>VLOOKUP($D252,products!$A:$G,3,0)</f>
        <v>M</v>
      </c>
      <c r="K252" s="5">
        <f>VLOOKUP($D252,products!$A:$G,4,0)</f>
        <v>0.2</v>
      </c>
      <c r="L252">
        <f>VLOOKUP($D252,products!$A:$G,5,0)</f>
        <v>2.9849999999999999</v>
      </c>
      <c r="M252">
        <f>E252*(Table1[[#This Row],[Size]]*Table1[[#This Row],[Unit Price]])</f>
        <v>0.59699999999999998</v>
      </c>
      <c r="N252" t="str">
        <f t="shared" si="3"/>
        <v>Robusta</v>
      </c>
      <c r="O252" t="str">
        <f>_xlfn.XLOOKUP(Table1[[#This Row],[Customer ID]],customers!A251:A1251,customers!I251:I1251,"No",0)</f>
        <v>Yes</v>
      </c>
    </row>
    <row r="253" spans="1:15" x14ac:dyDescent="0.3">
      <c r="A253" s="2" t="s">
        <v>1906</v>
      </c>
      <c r="B253" s="3">
        <v>44360</v>
      </c>
      <c r="C253" s="2" t="s">
        <v>1907</v>
      </c>
      <c r="D253" t="s">
        <v>6141</v>
      </c>
      <c r="E253" s="2">
        <v>5</v>
      </c>
      <c r="F253" s="2" t="str">
        <f>VLOOKUP(C253,customers!A:I,2,0)</f>
        <v>Connor Heaviside</v>
      </c>
      <c r="G253" s="2" t="str">
        <f>IF(VLOOKUP(C253,customers!$A:$I,3,0)=0,"",VLOOKUP(C253,customers!$A:$I,3,0))</f>
        <v>cheaviside6z@rediff.com</v>
      </c>
      <c r="H253" s="2" t="str">
        <f>VLOOKUP(C253,customers!$A:$I,7,0)</f>
        <v>United States</v>
      </c>
      <c r="I253" t="str">
        <f>VLOOKUP($D253,products!$A:$G,2,0)</f>
        <v>Exc</v>
      </c>
      <c r="J253" t="str">
        <f>VLOOKUP($D253,products!$A:$G,3,0)</f>
        <v>M</v>
      </c>
      <c r="K253" s="5">
        <f>VLOOKUP($D253,products!$A:$G,4,0)</f>
        <v>1</v>
      </c>
      <c r="L253">
        <f>VLOOKUP($D253,products!$A:$G,5,0)</f>
        <v>13.75</v>
      </c>
      <c r="M253">
        <f>E253*(Table1[[#This Row],[Size]]*Table1[[#This Row],[Unit Price]])</f>
        <v>68.75</v>
      </c>
      <c r="N253" t="str">
        <f t="shared" si="3"/>
        <v>Excelsa</v>
      </c>
      <c r="O253" t="str">
        <f>_xlfn.XLOOKUP(Table1[[#This Row],[Customer ID]],customers!A252:A1252,customers!I252:I1252,"No",0)</f>
        <v>Yes</v>
      </c>
    </row>
    <row r="254" spans="1:15" x14ac:dyDescent="0.3">
      <c r="A254" s="2" t="s">
        <v>1912</v>
      </c>
      <c r="B254" s="3">
        <v>44779</v>
      </c>
      <c r="C254" s="2" t="s">
        <v>1913</v>
      </c>
      <c r="D254" t="s">
        <v>6147</v>
      </c>
      <c r="E254" s="2">
        <v>3</v>
      </c>
      <c r="F254" s="2" t="str">
        <f>VLOOKUP(C254,customers!A:I,2,0)</f>
        <v>Devy Bulbrook</v>
      </c>
      <c r="G254" s="2" t="str">
        <f>IF(VLOOKUP(C254,customers!$A:$I,3,0)=0,"",VLOOKUP(C254,customers!$A:$I,3,0))</f>
        <v/>
      </c>
      <c r="H254" s="2" t="str">
        <f>VLOOKUP(C254,customers!$A:$I,7,0)</f>
        <v>United States</v>
      </c>
      <c r="I254" t="str">
        <f>VLOOKUP($D254,products!$A:$G,2,0)</f>
        <v>Ara</v>
      </c>
      <c r="J254" t="str">
        <f>VLOOKUP($D254,products!$A:$G,3,0)</f>
        <v>D</v>
      </c>
      <c r="K254" s="5">
        <f>VLOOKUP($D254,products!$A:$G,4,0)</f>
        <v>1</v>
      </c>
      <c r="L254">
        <f>VLOOKUP($D254,products!$A:$G,5,0)</f>
        <v>9.9499999999999993</v>
      </c>
      <c r="M254">
        <f>E254*(Table1[[#This Row],[Size]]*Table1[[#This Row],[Unit Price]])</f>
        <v>29.849999999999998</v>
      </c>
      <c r="N254" t="str">
        <f t="shared" si="3"/>
        <v>Arabica</v>
      </c>
      <c r="O254" t="str">
        <f>_xlfn.XLOOKUP(Table1[[#This Row],[Customer ID]],customers!A253:A1253,customers!I253:I1253,"No",0)</f>
        <v>No</v>
      </c>
    </row>
    <row r="255" spans="1:15" x14ac:dyDescent="0.3">
      <c r="A255" s="2" t="s">
        <v>1917</v>
      </c>
      <c r="B255" s="3">
        <v>44523</v>
      </c>
      <c r="C255" s="2" t="s">
        <v>1918</v>
      </c>
      <c r="D255" t="s">
        <v>6162</v>
      </c>
      <c r="E255" s="2">
        <v>4</v>
      </c>
      <c r="F255" s="2" t="str">
        <f>VLOOKUP(C255,customers!A:I,2,0)</f>
        <v>Leia Kernan</v>
      </c>
      <c r="G255" s="2" t="str">
        <f>IF(VLOOKUP(C255,customers!$A:$I,3,0)=0,"",VLOOKUP(C255,customers!$A:$I,3,0))</f>
        <v>lkernan71@wsj.com</v>
      </c>
      <c r="H255" s="2" t="str">
        <f>VLOOKUP(C255,customers!$A:$I,7,0)</f>
        <v>United States</v>
      </c>
      <c r="I255" t="str">
        <f>VLOOKUP($D255,products!$A:$G,2,0)</f>
        <v>Lib</v>
      </c>
      <c r="J255" t="str">
        <f>VLOOKUP($D255,products!$A:$G,3,0)</f>
        <v>M</v>
      </c>
      <c r="K255" s="5">
        <f>VLOOKUP($D255,products!$A:$G,4,0)</f>
        <v>1</v>
      </c>
      <c r="L255">
        <f>VLOOKUP($D255,products!$A:$G,5,0)</f>
        <v>14.55</v>
      </c>
      <c r="M255">
        <f>E255*(Table1[[#This Row],[Size]]*Table1[[#This Row],[Unit Price]])</f>
        <v>58.2</v>
      </c>
      <c r="N255" t="str">
        <f t="shared" si="3"/>
        <v>Liberica</v>
      </c>
      <c r="O255" t="str">
        <f>_xlfn.XLOOKUP(Table1[[#This Row],[Customer ID]],customers!A254:A1254,customers!I254:I1254,"No",0)</f>
        <v>No</v>
      </c>
    </row>
    <row r="256" spans="1:15" x14ac:dyDescent="0.3">
      <c r="A256" s="2" t="s">
        <v>1923</v>
      </c>
      <c r="B256" s="3">
        <v>44482</v>
      </c>
      <c r="C256" s="2" t="s">
        <v>1924</v>
      </c>
      <c r="D256" t="s">
        <v>6173</v>
      </c>
      <c r="E256" s="2">
        <v>4</v>
      </c>
      <c r="F256" s="2" t="str">
        <f>VLOOKUP(C256,customers!A:I,2,0)</f>
        <v>Rosaline McLae</v>
      </c>
      <c r="G256" s="2" t="str">
        <f>IF(VLOOKUP(C256,customers!$A:$I,3,0)=0,"",VLOOKUP(C256,customers!$A:$I,3,0))</f>
        <v>rmclae72@dailymotion.com</v>
      </c>
      <c r="H256" s="2" t="str">
        <f>VLOOKUP(C256,customers!$A:$I,7,0)</f>
        <v>United Kingdom</v>
      </c>
      <c r="I256" t="str">
        <f>VLOOKUP($D256,products!$A:$G,2,0)</f>
        <v>Rob</v>
      </c>
      <c r="J256" t="str">
        <f>VLOOKUP($D256,products!$A:$G,3,0)</f>
        <v>L</v>
      </c>
      <c r="K256" s="5">
        <f>VLOOKUP($D256,products!$A:$G,4,0)</f>
        <v>0.5</v>
      </c>
      <c r="L256">
        <f>VLOOKUP($D256,products!$A:$G,5,0)</f>
        <v>7.169999999999999</v>
      </c>
      <c r="M256">
        <f>E256*(Table1[[#This Row],[Size]]*Table1[[#This Row],[Unit Price]])</f>
        <v>14.339999999999998</v>
      </c>
      <c r="N256" t="str">
        <f t="shared" si="3"/>
        <v>Robusta</v>
      </c>
      <c r="O256" t="str">
        <f>_xlfn.XLOOKUP(Table1[[#This Row],[Customer ID]],customers!A255:A1255,customers!I255:I1255,"No",0)</f>
        <v>No</v>
      </c>
    </row>
    <row r="257" spans="1:15" x14ac:dyDescent="0.3">
      <c r="A257" s="2" t="s">
        <v>1928</v>
      </c>
      <c r="B257" s="3">
        <v>44439</v>
      </c>
      <c r="C257" s="2" t="s">
        <v>1929</v>
      </c>
      <c r="D257" t="s">
        <v>6173</v>
      </c>
      <c r="E257" s="2">
        <v>3</v>
      </c>
      <c r="F257" s="2" t="str">
        <f>VLOOKUP(C257,customers!A:I,2,0)</f>
        <v>Cleve Blowfelde</v>
      </c>
      <c r="G257" s="2" t="str">
        <f>IF(VLOOKUP(C257,customers!$A:$I,3,0)=0,"",VLOOKUP(C257,customers!$A:$I,3,0))</f>
        <v>cblowfelde73@ustream.tv</v>
      </c>
      <c r="H257" s="2" t="str">
        <f>VLOOKUP(C257,customers!$A:$I,7,0)</f>
        <v>United States</v>
      </c>
      <c r="I257" t="str">
        <f>VLOOKUP($D257,products!$A:$G,2,0)</f>
        <v>Rob</v>
      </c>
      <c r="J257" t="str">
        <f>VLOOKUP($D257,products!$A:$G,3,0)</f>
        <v>L</v>
      </c>
      <c r="K257" s="5">
        <f>VLOOKUP($D257,products!$A:$G,4,0)</f>
        <v>0.5</v>
      </c>
      <c r="L257">
        <f>VLOOKUP($D257,products!$A:$G,5,0)</f>
        <v>7.169999999999999</v>
      </c>
      <c r="M257">
        <f>E257*(Table1[[#This Row],[Size]]*Table1[[#This Row],[Unit Price]])</f>
        <v>10.754999999999999</v>
      </c>
      <c r="N257" t="str">
        <f t="shared" si="3"/>
        <v>Robusta</v>
      </c>
      <c r="O257" t="str">
        <f>_xlfn.XLOOKUP(Table1[[#This Row],[Customer ID]],customers!A256:A1256,customers!I256:I1256,"No",0)</f>
        <v>No</v>
      </c>
    </row>
    <row r="258" spans="1:15" x14ac:dyDescent="0.3">
      <c r="A258" s="2" t="s">
        <v>1934</v>
      </c>
      <c r="B258" s="3">
        <v>43846</v>
      </c>
      <c r="C258" s="2" t="s">
        <v>1935</v>
      </c>
      <c r="D258" t="s">
        <v>6160</v>
      </c>
      <c r="E258" s="2">
        <v>2</v>
      </c>
      <c r="F258" s="2" t="str">
        <f>VLOOKUP(C258,customers!A:I,2,0)</f>
        <v>Zacharias Kiffe</v>
      </c>
      <c r="G258" s="2" t="str">
        <f>IF(VLOOKUP(C258,customers!$A:$I,3,0)=0,"",VLOOKUP(C258,customers!$A:$I,3,0))</f>
        <v>zkiffe74@cyberchimps.com</v>
      </c>
      <c r="H258" s="2" t="str">
        <f>VLOOKUP(C258,customers!$A:$I,7,0)</f>
        <v>United States</v>
      </c>
      <c r="I258" t="str">
        <f>VLOOKUP($D258,products!$A:$G,2,0)</f>
        <v>Lib</v>
      </c>
      <c r="J258" t="str">
        <f>VLOOKUP($D258,products!$A:$G,3,0)</f>
        <v>M</v>
      </c>
      <c r="K258" s="5">
        <f>VLOOKUP($D258,products!$A:$G,4,0)</f>
        <v>0.5</v>
      </c>
      <c r="L258">
        <f>VLOOKUP($D258,products!$A:$G,5,0)</f>
        <v>8.73</v>
      </c>
      <c r="M258">
        <f>E258*(Table1[[#This Row],[Size]]*Table1[[#This Row],[Unit Price]])</f>
        <v>8.73</v>
      </c>
      <c r="N258" t="str">
        <f t="shared" si="3"/>
        <v>Liberica</v>
      </c>
      <c r="O258" t="str">
        <f>_xlfn.XLOOKUP(Table1[[#This Row],[Customer ID]],customers!A257:A1257,customers!I257:I1257,"No",0)</f>
        <v>Yes</v>
      </c>
    </row>
    <row r="259" spans="1:15" x14ac:dyDescent="0.3">
      <c r="A259" s="2" t="s">
        <v>1940</v>
      </c>
      <c r="B259" s="3">
        <v>44676</v>
      </c>
      <c r="C259" s="2" t="s">
        <v>1941</v>
      </c>
      <c r="D259" t="s">
        <v>6185</v>
      </c>
      <c r="E259" s="2">
        <v>1</v>
      </c>
      <c r="F259" s="2" t="str">
        <f>VLOOKUP(C259,customers!A:I,2,0)</f>
        <v>Denyse O'Calleran</v>
      </c>
      <c r="G259" s="2" t="str">
        <f>IF(VLOOKUP(C259,customers!$A:$I,3,0)=0,"",VLOOKUP(C259,customers!$A:$I,3,0))</f>
        <v>docalleran75@ucla.edu</v>
      </c>
      <c r="H259" s="2" t="str">
        <f>VLOOKUP(C259,customers!$A:$I,7,0)</f>
        <v>United States</v>
      </c>
      <c r="I259" t="str">
        <f>VLOOKUP($D259,products!$A:$G,2,0)</f>
        <v>Exc</v>
      </c>
      <c r="J259" t="str">
        <f>VLOOKUP($D259,products!$A:$G,3,0)</f>
        <v>D</v>
      </c>
      <c r="K259" s="5">
        <f>VLOOKUP($D259,products!$A:$G,4,0)</f>
        <v>2.5</v>
      </c>
      <c r="L259">
        <f>VLOOKUP($D259,products!$A:$G,5,0)</f>
        <v>27.945</v>
      </c>
      <c r="M259">
        <f>E259*(Table1[[#This Row],[Size]]*Table1[[#This Row],[Unit Price]])</f>
        <v>69.862499999999997</v>
      </c>
      <c r="N259" t="str">
        <f t="shared" ref="N259:N322" si="4">IF(I259="Rob","Robusta",IF(I259="Exc","Excelsa",IF(I259="Ara","Arabica",IF(I259="Lib","Liberica",""))))</f>
        <v>Excelsa</v>
      </c>
      <c r="O259" t="str">
        <f>_xlfn.XLOOKUP(Table1[[#This Row],[Customer ID]],customers!A258:A1258,customers!I258:I1258,"No",0)</f>
        <v>Yes</v>
      </c>
    </row>
    <row r="260" spans="1:15" x14ac:dyDescent="0.3">
      <c r="A260" s="2" t="s">
        <v>1946</v>
      </c>
      <c r="B260" s="3">
        <v>44513</v>
      </c>
      <c r="C260" s="2" t="s">
        <v>1947</v>
      </c>
      <c r="D260" t="s">
        <v>6185</v>
      </c>
      <c r="E260" s="2">
        <v>5</v>
      </c>
      <c r="F260" s="2" t="str">
        <f>VLOOKUP(C260,customers!A:I,2,0)</f>
        <v>Cobby Cromwell</v>
      </c>
      <c r="G260" s="2" t="str">
        <f>IF(VLOOKUP(C260,customers!$A:$I,3,0)=0,"",VLOOKUP(C260,customers!$A:$I,3,0))</f>
        <v>ccromwell76@desdev.cn</v>
      </c>
      <c r="H260" s="2" t="str">
        <f>VLOOKUP(C260,customers!$A:$I,7,0)</f>
        <v>United States</v>
      </c>
      <c r="I260" t="str">
        <f>VLOOKUP($D260,products!$A:$G,2,0)</f>
        <v>Exc</v>
      </c>
      <c r="J260" t="str">
        <f>VLOOKUP($D260,products!$A:$G,3,0)</f>
        <v>D</v>
      </c>
      <c r="K260" s="5">
        <f>VLOOKUP($D260,products!$A:$G,4,0)</f>
        <v>2.5</v>
      </c>
      <c r="L260">
        <f>VLOOKUP($D260,products!$A:$G,5,0)</f>
        <v>27.945</v>
      </c>
      <c r="M260">
        <f>E260*(Table1[[#This Row],[Size]]*Table1[[#This Row],[Unit Price]])</f>
        <v>349.3125</v>
      </c>
      <c r="N260" t="str">
        <f t="shared" si="4"/>
        <v>Excelsa</v>
      </c>
      <c r="O260" t="str">
        <f>_xlfn.XLOOKUP(Table1[[#This Row],[Customer ID]],customers!A259:A1259,customers!I259:I1259,"No",0)</f>
        <v>No</v>
      </c>
    </row>
    <row r="261" spans="1:15" x14ac:dyDescent="0.3">
      <c r="A261" s="2" t="s">
        <v>1952</v>
      </c>
      <c r="B261" s="3">
        <v>44355</v>
      </c>
      <c r="C261" s="2" t="s">
        <v>1953</v>
      </c>
      <c r="D261" t="s">
        <v>6174</v>
      </c>
      <c r="E261" s="2">
        <v>2</v>
      </c>
      <c r="F261" s="2" t="str">
        <f>VLOOKUP(C261,customers!A:I,2,0)</f>
        <v>Irv Hay</v>
      </c>
      <c r="G261" s="2" t="str">
        <f>IF(VLOOKUP(C261,customers!$A:$I,3,0)=0,"",VLOOKUP(C261,customers!$A:$I,3,0))</f>
        <v>ihay77@lulu.com</v>
      </c>
      <c r="H261" s="2" t="str">
        <f>VLOOKUP(C261,customers!$A:$I,7,0)</f>
        <v>United Kingdom</v>
      </c>
      <c r="I261" t="str">
        <f>VLOOKUP($D261,products!$A:$G,2,0)</f>
        <v>Rob</v>
      </c>
      <c r="J261" t="str">
        <f>VLOOKUP($D261,products!$A:$G,3,0)</f>
        <v>M</v>
      </c>
      <c r="K261" s="5">
        <f>VLOOKUP($D261,products!$A:$G,4,0)</f>
        <v>0.2</v>
      </c>
      <c r="L261">
        <f>VLOOKUP($D261,products!$A:$G,5,0)</f>
        <v>2.9849999999999999</v>
      </c>
      <c r="M261">
        <f>E261*(Table1[[#This Row],[Size]]*Table1[[#This Row],[Unit Price]])</f>
        <v>1.194</v>
      </c>
      <c r="N261" t="str">
        <f t="shared" si="4"/>
        <v>Robusta</v>
      </c>
      <c r="O261" t="str">
        <f>_xlfn.XLOOKUP(Table1[[#This Row],[Customer ID]],customers!A260:A1260,customers!I260:I1260,"No",0)</f>
        <v>No</v>
      </c>
    </row>
    <row r="262" spans="1:15" x14ac:dyDescent="0.3">
      <c r="A262" s="2" t="s">
        <v>1958</v>
      </c>
      <c r="B262" s="3">
        <v>44156</v>
      </c>
      <c r="C262" s="2" t="s">
        <v>1959</v>
      </c>
      <c r="D262" t="s">
        <v>6142</v>
      </c>
      <c r="E262" s="2">
        <v>1</v>
      </c>
      <c r="F262" s="2" t="str">
        <f>VLOOKUP(C262,customers!A:I,2,0)</f>
        <v>Tani Taffarello</v>
      </c>
      <c r="G262" s="2" t="str">
        <f>IF(VLOOKUP(C262,customers!$A:$I,3,0)=0,"",VLOOKUP(C262,customers!$A:$I,3,0))</f>
        <v>ttaffarello78@sciencedaily.com</v>
      </c>
      <c r="H262" s="2" t="str">
        <f>VLOOKUP(C262,customers!$A:$I,7,0)</f>
        <v>United States</v>
      </c>
      <c r="I262" t="str">
        <f>VLOOKUP($D262,products!$A:$G,2,0)</f>
        <v>Rob</v>
      </c>
      <c r="J262" t="str">
        <f>VLOOKUP($D262,products!$A:$G,3,0)</f>
        <v>L</v>
      </c>
      <c r="K262" s="5">
        <f>VLOOKUP($D262,products!$A:$G,4,0)</f>
        <v>2.5</v>
      </c>
      <c r="L262">
        <f>VLOOKUP($D262,products!$A:$G,5,0)</f>
        <v>27.484999999999996</v>
      </c>
      <c r="M262">
        <f>E262*(Table1[[#This Row],[Size]]*Table1[[#This Row],[Unit Price]])</f>
        <v>68.712499999999991</v>
      </c>
      <c r="N262" t="str">
        <f t="shared" si="4"/>
        <v>Robusta</v>
      </c>
      <c r="O262" t="str">
        <f>_xlfn.XLOOKUP(Table1[[#This Row],[Customer ID]],customers!A261:A1261,customers!I261:I1261,"No",0)</f>
        <v>Yes</v>
      </c>
    </row>
    <row r="263" spans="1:15" x14ac:dyDescent="0.3">
      <c r="A263" s="2" t="s">
        <v>1963</v>
      </c>
      <c r="B263" s="3">
        <v>43538</v>
      </c>
      <c r="C263" s="2" t="s">
        <v>1964</v>
      </c>
      <c r="D263" t="s">
        <v>6179</v>
      </c>
      <c r="E263" s="2">
        <v>5</v>
      </c>
      <c r="F263" s="2" t="str">
        <f>VLOOKUP(C263,customers!A:I,2,0)</f>
        <v>Monique Canty</v>
      </c>
      <c r="G263" s="2" t="str">
        <f>IF(VLOOKUP(C263,customers!$A:$I,3,0)=0,"",VLOOKUP(C263,customers!$A:$I,3,0))</f>
        <v>mcanty79@jigsy.com</v>
      </c>
      <c r="H263" s="2" t="str">
        <f>VLOOKUP(C263,customers!$A:$I,7,0)</f>
        <v>United States</v>
      </c>
      <c r="I263" t="str">
        <f>VLOOKUP($D263,products!$A:$G,2,0)</f>
        <v>Rob</v>
      </c>
      <c r="J263" t="str">
        <f>VLOOKUP($D263,products!$A:$G,3,0)</f>
        <v>L</v>
      </c>
      <c r="K263" s="5">
        <f>VLOOKUP($D263,products!$A:$G,4,0)</f>
        <v>1</v>
      </c>
      <c r="L263">
        <f>VLOOKUP($D263,products!$A:$G,5,0)</f>
        <v>11.95</v>
      </c>
      <c r="M263">
        <f>E263*(Table1[[#This Row],[Size]]*Table1[[#This Row],[Unit Price]])</f>
        <v>59.75</v>
      </c>
      <c r="N263" t="str">
        <f t="shared" si="4"/>
        <v>Robusta</v>
      </c>
      <c r="O263" t="str">
        <f>_xlfn.XLOOKUP(Table1[[#This Row],[Customer ID]],customers!A262:A1262,customers!I262:I1262,"No",0)</f>
        <v>Yes</v>
      </c>
    </row>
    <row r="264" spans="1:15" x14ac:dyDescent="0.3">
      <c r="A264" s="2" t="s">
        <v>1969</v>
      </c>
      <c r="B264" s="3">
        <v>43693</v>
      </c>
      <c r="C264" s="2" t="s">
        <v>1970</v>
      </c>
      <c r="D264" t="s">
        <v>6141</v>
      </c>
      <c r="E264" s="2">
        <v>3</v>
      </c>
      <c r="F264" s="2" t="str">
        <f>VLOOKUP(C264,customers!A:I,2,0)</f>
        <v>Javier Kopke</v>
      </c>
      <c r="G264" s="2" t="str">
        <f>IF(VLOOKUP(C264,customers!$A:$I,3,0)=0,"",VLOOKUP(C264,customers!$A:$I,3,0))</f>
        <v>jkopke7a@auda.org.au</v>
      </c>
      <c r="H264" s="2" t="str">
        <f>VLOOKUP(C264,customers!$A:$I,7,0)</f>
        <v>United States</v>
      </c>
      <c r="I264" t="str">
        <f>VLOOKUP($D264,products!$A:$G,2,0)</f>
        <v>Exc</v>
      </c>
      <c r="J264" t="str">
        <f>VLOOKUP($D264,products!$A:$G,3,0)</f>
        <v>M</v>
      </c>
      <c r="K264" s="5">
        <f>VLOOKUP($D264,products!$A:$G,4,0)</f>
        <v>1</v>
      </c>
      <c r="L264">
        <f>VLOOKUP($D264,products!$A:$G,5,0)</f>
        <v>13.75</v>
      </c>
      <c r="M264">
        <f>E264*(Table1[[#This Row],[Size]]*Table1[[#This Row],[Unit Price]])</f>
        <v>41.25</v>
      </c>
      <c r="N264" t="str">
        <f t="shared" si="4"/>
        <v>Excelsa</v>
      </c>
      <c r="O264" t="str">
        <f>_xlfn.XLOOKUP(Table1[[#This Row],[Customer ID]],customers!A263:A1263,customers!I263:I1263,"No",0)</f>
        <v>No</v>
      </c>
    </row>
    <row r="265" spans="1:15" x14ac:dyDescent="0.3">
      <c r="A265" s="2" t="s">
        <v>1975</v>
      </c>
      <c r="B265" s="3">
        <v>43577</v>
      </c>
      <c r="C265" s="2" t="s">
        <v>1976</v>
      </c>
      <c r="D265" t="s">
        <v>6181</v>
      </c>
      <c r="E265" s="2">
        <v>4</v>
      </c>
      <c r="F265" s="2" t="str">
        <f>VLOOKUP(C265,customers!A:I,2,0)</f>
        <v>Mar McIver</v>
      </c>
      <c r="G265" s="2" t="str">
        <f>IF(VLOOKUP(C265,customers!$A:$I,3,0)=0,"",VLOOKUP(C265,customers!$A:$I,3,0))</f>
        <v/>
      </c>
      <c r="H265" s="2" t="str">
        <f>VLOOKUP(C265,customers!$A:$I,7,0)</f>
        <v>United States</v>
      </c>
      <c r="I265" t="str">
        <f>VLOOKUP($D265,products!$A:$G,2,0)</f>
        <v>Lib</v>
      </c>
      <c r="J265" t="str">
        <f>VLOOKUP($D265,products!$A:$G,3,0)</f>
        <v>M</v>
      </c>
      <c r="K265" s="5">
        <f>VLOOKUP($D265,products!$A:$G,4,0)</f>
        <v>2.5</v>
      </c>
      <c r="L265">
        <f>VLOOKUP($D265,products!$A:$G,5,0)</f>
        <v>33.464999999999996</v>
      </c>
      <c r="M265">
        <f>E265*(Table1[[#This Row],[Size]]*Table1[[#This Row],[Unit Price]])</f>
        <v>334.65</v>
      </c>
      <c r="N265" t="str">
        <f t="shared" si="4"/>
        <v>Liberica</v>
      </c>
      <c r="O265" t="str">
        <f>_xlfn.XLOOKUP(Table1[[#This Row],[Customer ID]],customers!A264:A1264,customers!I264:I1264,"No",0)</f>
        <v>No</v>
      </c>
    </row>
    <row r="266" spans="1:15" x14ac:dyDescent="0.3">
      <c r="A266" s="2" t="s">
        <v>1980</v>
      </c>
      <c r="B266" s="3">
        <v>44683</v>
      </c>
      <c r="C266" s="2" t="s">
        <v>1981</v>
      </c>
      <c r="D266" t="s">
        <v>6179</v>
      </c>
      <c r="E266" s="2">
        <v>5</v>
      </c>
      <c r="F266" s="2" t="str">
        <f>VLOOKUP(C266,customers!A:I,2,0)</f>
        <v>Arabella Fransewich</v>
      </c>
      <c r="G266" s="2" t="str">
        <f>IF(VLOOKUP(C266,customers!$A:$I,3,0)=0,"",VLOOKUP(C266,customers!$A:$I,3,0))</f>
        <v/>
      </c>
      <c r="H266" s="2" t="str">
        <f>VLOOKUP(C266,customers!$A:$I,7,0)</f>
        <v>Ireland</v>
      </c>
      <c r="I266" t="str">
        <f>VLOOKUP($D266,products!$A:$G,2,0)</f>
        <v>Rob</v>
      </c>
      <c r="J266" t="str">
        <f>VLOOKUP($D266,products!$A:$G,3,0)</f>
        <v>L</v>
      </c>
      <c r="K266" s="5">
        <f>VLOOKUP($D266,products!$A:$G,4,0)</f>
        <v>1</v>
      </c>
      <c r="L266">
        <f>VLOOKUP($D266,products!$A:$G,5,0)</f>
        <v>11.95</v>
      </c>
      <c r="M266">
        <f>E266*(Table1[[#This Row],[Size]]*Table1[[#This Row],[Unit Price]])</f>
        <v>59.75</v>
      </c>
      <c r="N266" t="str">
        <f t="shared" si="4"/>
        <v>Robusta</v>
      </c>
      <c r="O266" t="str">
        <f>_xlfn.XLOOKUP(Table1[[#This Row],[Customer ID]],customers!A265:A1265,customers!I265:I1265,"No",0)</f>
        <v>Yes</v>
      </c>
    </row>
    <row r="267" spans="1:15" x14ac:dyDescent="0.3">
      <c r="A267" s="2" t="s">
        <v>1986</v>
      </c>
      <c r="B267" s="3">
        <v>43872</v>
      </c>
      <c r="C267" s="2" t="s">
        <v>1987</v>
      </c>
      <c r="D267" t="s">
        <v>6158</v>
      </c>
      <c r="E267" s="2">
        <v>1</v>
      </c>
      <c r="F267" s="2" t="str">
        <f>VLOOKUP(C267,customers!A:I,2,0)</f>
        <v>Violette Hellmore</v>
      </c>
      <c r="G267" s="2" t="str">
        <f>IF(VLOOKUP(C267,customers!$A:$I,3,0)=0,"",VLOOKUP(C267,customers!$A:$I,3,0))</f>
        <v>vhellmore7d@bbc.co.uk</v>
      </c>
      <c r="H267" s="2" t="str">
        <f>VLOOKUP(C267,customers!$A:$I,7,0)</f>
        <v>United States</v>
      </c>
      <c r="I267" t="str">
        <f>VLOOKUP($D267,products!$A:$G,2,0)</f>
        <v>Ara</v>
      </c>
      <c r="J267" t="str">
        <f>VLOOKUP($D267,products!$A:$G,3,0)</f>
        <v>D</v>
      </c>
      <c r="K267" s="5">
        <f>VLOOKUP($D267,products!$A:$G,4,0)</f>
        <v>0.5</v>
      </c>
      <c r="L267">
        <f>VLOOKUP($D267,products!$A:$G,5,0)</f>
        <v>5.97</v>
      </c>
      <c r="M267">
        <f>E267*(Table1[[#This Row],[Size]]*Table1[[#This Row],[Unit Price]])</f>
        <v>2.9849999999999999</v>
      </c>
      <c r="N267" t="str">
        <f t="shared" si="4"/>
        <v>Arabica</v>
      </c>
      <c r="O267" t="str">
        <f>_xlfn.XLOOKUP(Table1[[#This Row],[Customer ID]],customers!A266:A1266,customers!I266:I1266,"No",0)</f>
        <v>Yes</v>
      </c>
    </row>
    <row r="268" spans="1:15" x14ac:dyDescent="0.3">
      <c r="A268" s="2" t="s">
        <v>1992</v>
      </c>
      <c r="B268" s="3">
        <v>44283</v>
      </c>
      <c r="C268" s="2" t="s">
        <v>1993</v>
      </c>
      <c r="D268" t="s">
        <v>6183</v>
      </c>
      <c r="E268" s="2">
        <v>2</v>
      </c>
      <c r="F268" s="2" t="str">
        <f>VLOOKUP(C268,customers!A:I,2,0)</f>
        <v>Myles Seawright</v>
      </c>
      <c r="G268" s="2" t="str">
        <f>IF(VLOOKUP(C268,customers!$A:$I,3,0)=0,"",VLOOKUP(C268,customers!$A:$I,3,0))</f>
        <v>mseawright7e@nbcnews.com</v>
      </c>
      <c r="H268" s="2" t="str">
        <f>VLOOKUP(C268,customers!$A:$I,7,0)</f>
        <v>United Kingdom</v>
      </c>
      <c r="I268" t="str">
        <f>VLOOKUP($D268,products!$A:$G,2,0)</f>
        <v>Exc</v>
      </c>
      <c r="J268" t="str">
        <f>VLOOKUP($D268,products!$A:$G,3,0)</f>
        <v>D</v>
      </c>
      <c r="K268" s="5">
        <f>VLOOKUP($D268,products!$A:$G,4,0)</f>
        <v>1</v>
      </c>
      <c r="L268">
        <f>VLOOKUP($D268,products!$A:$G,5,0)</f>
        <v>12.15</v>
      </c>
      <c r="M268">
        <f>E268*(Table1[[#This Row],[Size]]*Table1[[#This Row],[Unit Price]])</f>
        <v>24.3</v>
      </c>
      <c r="N268" t="str">
        <f t="shared" si="4"/>
        <v>Excelsa</v>
      </c>
      <c r="O268" t="str">
        <f>_xlfn.XLOOKUP(Table1[[#This Row],[Customer ID]],customers!A267:A1267,customers!I267:I1267,"No",0)</f>
        <v>No</v>
      </c>
    </row>
    <row r="269" spans="1:15" x14ac:dyDescent="0.3">
      <c r="A269" s="2" t="s">
        <v>1998</v>
      </c>
      <c r="B269" s="3">
        <v>44324</v>
      </c>
      <c r="C269" s="2" t="s">
        <v>1999</v>
      </c>
      <c r="D269" t="s">
        <v>6153</v>
      </c>
      <c r="E269" s="2">
        <v>6</v>
      </c>
      <c r="F269" s="2" t="str">
        <f>VLOOKUP(C269,customers!A:I,2,0)</f>
        <v>Silvana Northeast</v>
      </c>
      <c r="G269" s="2" t="str">
        <f>IF(VLOOKUP(C269,customers!$A:$I,3,0)=0,"",VLOOKUP(C269,customers!$A:$I,3,0))</f>
        <v>snortheast7f@mashable.com</v>
      </c>
      <c r="H269" s="2" t="str">
        <f>VLOOKUP(C269,customers!$A:$I,7,0)</f>
        <v>United States</v>
      </c>
      <c r="I269" t="str">
        <f>VLOOKUP($D269,products!$A:$G,2,0)</f>
        <v>Exc</v>
      </c>
      <c r="J269" t="str">
        <f>VLOOKUP($D269,products!$A:$G,3,0)</f>
        <v>D</v>
      </c>
      <c r="K269" s="5">
        <f>VLOOKUP($D269,products!$A:$G,4,0)</f>
        <v>0.2</v>
      </c>
      <c r="L269">
        <f>VLOOKUP($D269,products!$A:$G,5,0)</f>
        <v>3.645</v>
      </c>
      <c r="M269">
        <f>E269*(Table1[[#This Row],[Size]]*Table1[[#This Row],[Unit Price]])</f>
        <v>4.3740000000000006</v>
      </c>
      <c r="N269" t="str">
        <f t="shared" si="4"/>
        <v>Excelsa</v>
      </c>
      <c r="O269" t="str">
        <f>_xlfn.XLOOKUP(Table1[[#This Row],[Customer ID]],customers!A268:A1268,customers!I268:I1268,"No",0)</f>
        <v>Yes</v>
      </c>
    </row>
    <row r="270" spans="1:15" x14ac:dyDescent="0.3">
      <c r="A270" s="2" t="s">
        <v>2004</v>
      </c>
      <c r="B270" s="3">
        <v>43790</v>
      </c>
      <c r="C270" s="2" t="s">
        <v>1672</v>
      </c>
      <c r="D270" t="s">
        <v>6147</v>
      </c>
      <c r="E270" s="2">
        <v>2</v>
      </c>
      <c r="F270" s="2" t="str">
        <f>VLOOKUP(C270,customers!A:I,2,0)</f>
        <v>Anselma Attwater</v>
      </c>
      <c r="G270" s="2" t="str">
        <f>IF(VLOOKUP(C270,customers!$A:$I,3,0)=0,"",VLOOKUP(C270,customers!$A:$I,3,0))</f>
        <v>aattwater5u@wikia.com</v>
      </c>
      <c r="H270" s="2" t="str">
        <f>VLOOKUP(C270,customers!$A:$I,7,0)</f>
        <v>United States</v>
      </c>
      <c r="I270" t="str">
        <f>VLOOKUP($D270,products!$A:$G,2,0)</f>
        <v>Ara</v>
      </c>
      <c r="J270" t="str">
        <f>VLOOKUP($D270,products!$A:$G,3,0)</f>
        <v>D</v>
      </c>
      <c r="K270" s="5">
        <f>VLOOKUP($D270,products!$A:$G,4,0)</f>
        <v>1</v>
      </c>
      <c r="L270">
        <f>VLOOKUP($D270,products!$A:$G,5,0)</f>
        <v>9.9499999999999993</v>
      </c>
      <c r="M270">
        <f>E270*(Table1[[#This Row],[Size]]*Table1[[#This Row],[Unit Price]])</f>
        <v>19.899999999999999</v>
      </c>
      <c r="N270" t="str">
        <f t="shared" si="4"/>
        <v>Arabica</v>
      </c>
      <c r="O270" t="str">
        <f>_xlfn.XLOOKUP(Table1[[#This Row],[Customer ID]],customers!A269:A1269,customers!I269:I1269,"No",0)</f>
        <v>No</v>
      </c>
    </row>
    <row r="271" spans="1:15" x14ac:dyDescent="0.3">
      <c r="A271" s="2" t="s">
        <v>2009</v>
      </c>
      <c r="B271" s="3">
        <v>44333</v>
      </c>
      <c r="C271" s="2" t="s">
        <v>2010</v>
      </c>
      <c r="D271" t="s">
        <v>6154</v>
      </c>
      <c r="E271" s="2">
        <v>2</v>
      </c>
      <c r="F271" s="2" t="str">
        <f>VLOOKUP(C271,customers!A:I,2,0)</f>
        <v>Monica Fearon</v>
      </c>
      <c r="G271" s="2" t="str">
        <f>IF(VLOOKUP(C271,customers!$A:$I,3,0)=0,"",VLOOKUP(C271,customers!$A:$I,3,0))</f>
        <v>mfearon7h@reverbnation.com</v>
      </c>
      <c r="H271" s="2" t="str">
        <f>VLOOKUP(C271,customers!$A:$I,7,0)</f>
        <v>United States</v>
      </c>
      <c r="I271" t="str">
        <f>VLOOKUP($D271,products!$A:$G,2,0)</f>
        <v>Ara</v>
      </c>
      <c r="J271" t="str">
        <f>VLOOKUP($D271,products!$A:$G,3,0)</f>
        <v>D</v>
      </c>
      <c r="K271" s="5">
        <f>VLOOKUP($D271,products!$A:$G,4,0)</f>
        <v>0.2</v>
      </c>
      <c r="L271">
        <f>VLOOKUP($D271,products!$A:$G,5,0)</f>
        <v>2.9849999999999999</v>
      </c>
      <c r="M271">
        <f>E271*(Table1[[#This Row],[Size]]*Table1[[#This Row],[Unit Price]])</f>
        <v>1.194</v>
      </c>
      <c r="N271" t="str">
        <f t="shared" si="4"/>
        <v>Arabica</v>
      </c>
      <c r="O271" t="str">
        <f>_xlfn.XLOOKUP(Table1[[#This Row],[Customer ID]],customers!A270:A1270,customers!I270:I1270,"No",0)</f>
        <v>No</v>
      </c>
    </row>
    <row r="272" spans="1:15" x14ac:dyDescent="0.3">
      <c r="A272" s="2" t="s">
        <v>2015</v>
      </c>
      <c r="B272" s="3">
        <v>43655</v>
      </c>
      <c r="C272" s="2" t="s">
        <v>2016</v>
      </c>
      <c r="D272" t="s">
        <v>6144</v>
      </c>
      <c r="E272" s="2">
        <v>1</v>
      </c>
      <c r="F272" s="2" t="str">
        <f>VLOOKUP(C272,customers!A:I,2,0)</f>
        <v>Barney Chisnell</v>
      </c>
      <c r="G272" s="2" t="str">
        <f>IF(VLOOKUP(C272,customers!$A:$I,3,0)=0,"",VLOOKUP(C272,customers!$A:$I,3,0))</f>
        <v/>
      </c>
      <c r="H272" s="2" t="str">
        <f>VLOOKUP(C272,customers!$A:$I,7,0)</f>
        <v>Ireland</v>
      </c>
      <c r="I272" t="str">
        <f>VLOOKUP($D272,products!$A:$G,2,0)</f>
        <v>Exc</v>
      </c>
      <c r="J272" t="str">
        <f>VLOOKUP($D272,products!$A:$G,3,0)</f>
        <v>D</v>
      </c>
      <c r="K272" s="5">
        <f>VLOOKUP($D272,products!$A:$G,4,0)</f>
        <v>0.5</v>
      </c>
      <c r="L272">
        <f>VLOOKUP($D272,products!$A:$G,5,0)</f>
        <v>7.29</v>
      </c>
      <c r="M272">
        <f>E272*(Table1[[#This Row],[Size]]*Table1[[#This Row],[Unit Price]])</f>
        <v>3.645</v>
      </c>
      <c r="N272" t="str">
        <f t="shared" si="4"/>
        <v>Excelsa</v>
      </c>
      <c r="O272" t="str">
        <f>_xlfn.XLOOKUP(Table1[[#This Row],[Customer ID]],customers!A271:A1271,customers!I271:I1271,"No",0)</f>
        <v>Yes</v>
      </c>
    </row>
    <row r="273" spans="1:15" x14ac:dyDescent="0.3">
      <c r="A273" s="2" t="s">
        <v>2019</v>
      </c>
      <c r="B273" s="3">
        <v>43971</v>
      </c>
      <c r="C273" s="2" t="s">
        <v>2020</v>
      </c>
      <c r="D273" t="s">
        <v>6154</v>
      </c>
      <c r="E273" s="2">
        <v>4</v>
      </c>
      <c r="F273" s="2" t="str">
        <f>VLOOKUP(C273,customers!A:I,2,0)</f>
        <v>Jasper Sisneros</v>
      </c>
      <c r="G273" s="2" t="str">
        <f>IF(VLOOKUP(C273,customers!$A:$I,3,0)=0,"",VLOOKUP(C273,customers!$A:$I,3,0))</f>
        <v>jsisneros7j@a8.net</v>
      </c>
      <c r="H273" s="2" t="str">
        <f>VLOOKUP(C273,customers!$A:$I,7,0)</f>
        <v>United States</v>
      </c>
      <c r="I273" t="str">
        <f>VLOOKUP($D273,products!$A:$G,2,0)</f>
        <v>Ara</v>
      </c>
      <c r="J273" t="str">
        <f>VLOOKUP($D273,products!$A:$G,3,0)</f>
        <v>D</v>
      </c>
      <c r="K273" s="5">
        <f>VLOOKUP($D273,products!$A:$G,4,0)</f>
        <v>0.2</v>
      </c>
      <c r="L273">
        <f>VLOOKUP($D273,products!$A:$G,5,0)</f>
        <v>2.9849999999999999</v>
      </c>
      <c r="M273">
        <f>E273*(Table1[[#This Row],[Size]]*Table1[[#This Row],[Unit Price]])</f>
        <v>2.3879999999999999</v>
      </c>
      <c r="N273" t="str">
        <f t="shared" si="4"/>
        <v>Arabica</v>
      </c>
      <c r="O273" t="str">
        <f>_xlfn.XLOOKUP(Table1[[#This Row],[Customer ID]],customers!A272:A1272,customers!I272:I1272,"No",0)</f>
        <v>Yes</v>
      </c>
    </row>
    <row r="274" spans="1:15" x14ac:dyDescent="0.3">
      <c r="A274" s="2" t="s">
        <v>2025</v>
      </c>
      <c r="B274" s="3">
        <v>44435</v>
      </c>
      <c r="C274" s="2" t="s">
        <v>2026</v>
      </c>
      <c r="D274" t="s">
        <v>6179</v>
      </c>
      <c r="E274" s="2">
        <v>6</v>
      </c>
      <c r="F274" s="2" t="str">
        <f>VLOOKUP(C274,customers!A:I,2,0)</f>
        <v>Zachariah Carlson</v>
      </c>
      <c r="G274" s="2" t="str">
        <f>IF(VLOOKUP(C274,customers!$A:$I,3,0)=0,"",VLOOKUP(C274,customers!$A:$I,3,0))</f>
        <v>zcarlson7k@bigcartel.com</v>
      </c>
      <c r="H274" s="2" t="str">
        <f>VLOOKUP(C274,customers!$A:$I,7,0)</f>
        <v>Ireland</v>
      </c>
      <c r="I274" t="str">
        <f>VLOOKUP($D274,products!$A:$G,2,0)</f>
        <v>Rob</v>
      </c>
      <c r="J274" t="str">
        <f>VLOOKUP($D274,products!$A:$G,3,0)</f>
        <v>L</v>
      </c>
      <c r="K274" s="5">
        <f>VLOOKUP($D274,products!$A:$G,4,0)</f>
        <v>1</v>
      </c>
      <c r="L274">
        <f>VLOOKUP($D274,products!$A:$G,5,0)</f>
        <v>11.95</v>
      </c>
      <c r="M274">
        <f>E274*(Table1[[#This Row],[Size]]*Table1[[#This Row],[Unit Price]])</f>
        <v>71.699999999999989</v>
      </c>
      <c r="N274" t="str">
        <f t="shared" si="4"/>
        <v>Robusta</v>
      </c>
      <c r="O274" t="str">
        <f>_xlfn.XLOOKUP(Table1[[#This Row],[Customer ID]],customers!A273:A1273,customers!I273:I1273,"No",0)</f>
        <v>Yes</v>
      </c>
    </row>
    <row r="275" spans="1:15" x14ac:dyDescent="0.3">
      <c r="A275" s="2" t="s">
        <v>2032</v>
      </c>
      <c r="B275" s="3">
        <v>44681</v>
      </c>
      <c r="C275" s="2" t="s">
        <v>2033</v>
      </c>
      <c r="D275" t="s">
        <v>6167</v>
      </c>
      <c r="E275" s="2">
        <v>2</v>
      </c>
      <c r="F275" s="2" t="str">
        <f>VLOOKUP(C275,customers!A:I,2,0)</f>
        <v>Warner Maddox</v>
      </c>
      <c r="G275" s="2" t="str">
        <f>IF(VLOOKUP(C275,customers!$A:$I,3,0)=0,"",VLOOKUP(C275,customers!$A:$I,3,0))</f>
        <v>wmaddox7l@timesonline.co.uk</v>
      </c>
      <c r="H275" s="2" t="str">
        <f>VLOOKUP(C275,customers!$A:$I,7,0)</f>
        <v>United States</v>
      </c>
      <c r="I275" t="str">
        <f>VLOOKUP($D275,products!$A:$G,2,0)</f>
        <v>Ara</v>
      </c>
      <c r="J275" t="str">
        <f>VLOOKUP($D275,products!$A:$G,3,0)</f>
        <v>L</v>
      </c>
      <c r="K275" s="5">
        <f>VLOOKUP($D275,products!$A:$G,4,0)</f>
        <v>0.2</v>
      </c>
      <c r="L275">
        <f>VLOOKUP($D275,products!$A:$G,5,0)</f>
        <v>3.8849999999999998</v>
      </c>
      <c r="M275">
        <f>E275*(Table1[[#This Row],[Size]]*Table1[[#This Row],[Unit Price]])</f>
        <v>1.554</v>
      </c>
      <c r="N275" t="str">
        <f t="shared" si="4"/>
        <v>Arabica</v>
      </c>
      <c r="O275" t="str">
        <f>_xlfn.XLOOKUP(Table1[[#This Row],[Customer ID]],customers!A274:A1274,customers!I274:I1274,"No",0)</f>
        <v>No</v>
      </c>
    </row>
    <row r="276" spans="1:15" x14ac:dyDescent="0.3">
      <c r="A276" s="2" t="s">
        <v>2038</v>
      </c>
      <c r="B276" s="3">
        <v>43985</v>
      </c>
      <c r="C276" s="2" t="s">
        <v>2039</v>
      </c>
      <c r="D276" t="s">
        <v>6175</v>
      </c>
      <c r="E276" s="2">
        <v>1</v>
      </c>
      <c r="F276" s="2" t="str">
        <f>VLOOKUP(C276,customers!A:I,2,0)</f>
        <v>Donnie Hedlestone</v>
      </c>
      <c r="G276" s="2" t="str">
        <f>IF(VLOOKUP(C276,customers!$A:$I,3,0)=0,"",VLOOKUP(C276,customers!$A:$I,3,0))</f>
        <v>dhedlestone7m@craigslist.org</v>
      </c>
      <c r="H276" s="2" t="str">
        <f>VLOOKUP(C276,customers!$A:$I,7,0)</f>
        <v>United States</v>
      </c>
      <c r="I276" t="str">
        <f>VLOOKUP($D276,products!$A:$G,2,0)</f>
        <v>Ara</v>
      </c>
      <c r="J276" t="str">
        <f>VLOOKUP($D276,products!$A:$G,3,0)</f>
        <v>M</v>
      </c>
      <c r="K276" s="5">
        <f>VLOOKUP($D276,products!$A:$G,4,0)</f>
        <v>2.5</v>
      </c>
      <c r="L276">
        <f>VLOOKUP($D276,products!$A:$G,5,0)</f>
        <v>25.874999999999996</v>
      </c>
      <c r="M276">
        <f>E276*(Table1[[#This Row],[Size]]*Table1[[#This Row],[Unit Price]])</f>
        <v>64.687499999999986</v>
      </c>
      <c r="N276" t="str">
        <f t="shared" si="4"/>
        <v>Arabica</v>
      </c>
      <c r="O276" t="str">
        <f>_xlfn.XLOOKUP(Table1[[#This Row],[Customer ID]],customers!A275:A1275,customers!I275:I1275,"No",0)</f>
        <v>No</v>
      </c>
    </row>
    <row r="277" spans="1:15" x14ac:dyDescent="0.3">
      <c r="A277" s="2" t="s">
        <v>2044</v>
      </c>
      <c r="B277" s="3">
        <v>44725</v>
      </c>
      <c r="C277" s="2" t="s">
        <v>2045</v>
      </c>
      <c r="D277" t="s">
        <v>6148</v>
      </c>
      <c r="E277" s="2">
        <v>6</v>
      </c>
      <c r="F277" s="2" t="str">
        <f>VLOOKUP(C277,customers!A:I,2,0)</f>
        <v>Teddi Crowthe</v>
      </c>
      <c r="G277" s="2" t="str">
        <f>IF(VLOOKUP(C277,customers!$A:$I,3,0)=0,"",VLOOKUP(C277,customers!$A:$I,3,0))</f>
        <v>tcrowthe7n@europa.eu</v>
      </c>
      <c r="H277" s="2" t="str">
        <f>VLOOKUP(C277,customers!$A:$I,7,0)</f>
        <v>United States</v>
      </c>
      <c r="I277" t="str">
        <f>VLOOKUP($D277,products!$A:$G,2,0)</f>
        <v>Exc</v>
      </c>
      <c r="J277" t="str">
        <f>VLOOKUP($D277,products!$A:$G,3,0)</f>
        <v>L</v>
      </c>
      <c r="K277" s="5">
        <f>VLOOKUP($D277,products!$A:$G,4,0)</f>
        <v>2.5</v>
      </c>
      <c r="L277">
        <f>VLOOKUP($D277,products!$A:$G,5,0)</f>
        <v>34.154999999999994</v>
      </c>
      <c r="M277">
        <f>E277*(Table1[[#This Row],[Size]]*Table1[[#This Row],[Unit Price]])</f>
        <v>512.32499999999993</v>
      </c>
      <c r="N277" t="str">
        <f t="shared" si="4"/>
        <v>Excelsa</v>
      </c>
      <c r="O277" t="str">
        <f>_xlfn.XLOOKUP(Table1[[#This Row],[Customer ID]],customers!A276:A1276,customers!I276:I1276,"No",0)</f>
        <v>No</v>
      </c>
    </row>
    <row r="278" spans="1:15" x14ac:dyDescent="0.3">
      <c r="A278" s="2" t="s">
        <v>2050</v>
      </c>
      <c r="B278" s="3">
        <v>43992</v>
      </c>
      <c r="C278" s="2" t="s">
        <v>2051</v>
      </c>
      <c r="D278" t="s">
        <v>6142</v>
      </c>
      <c r="E278" s="2">
        <v>4</v>
      </c>
      <c r="F278" s="2" t="str">
        <f>VLOOKUP(C278,customers!A:I,2,0)</f>
        <v>Dorelia Bury</v>
      </c>
      <c r="G278" s="2" t="str">
        <f>IF(VLOOKUP(C278,customers!$A:$I,3,0)=0,"",VLOOKUP(C278,customers!$A:$I,3,0))</f>
        <v>dbury7o@tinyurl.com</v>
      </c>
      <c r="H278" s="2" t="str">
        <f>VLOOKUP(C278,customers!$A:$I,7,0)</f>
        <v>Ireland</v>
      </c>
      <c r="I278" t="str">
        <f>VLOOKUP($D278,products!$A:$G,2,0)</f>
        <v>Rob</v>
      </c>
      <c r="J278" t="str">
        <f>VLOOKUP($D278,products!$A:$G,3,0)</f>
        <v>L</v>
      </c>
      <c r="K278" s="5">
        <f>VLOOKUP($D278,products!$A:$G,4,0)</f>
        <v>2.5</v>
      </c>
      <c r="L278">
        <f>VLOOKUP($D278,products!$A:$G,5,0)</f>
        <v>27.484999999999996</v>
      </c>
      <c r="M278">
        <f>E278*(Table1[[#This Row],[Size]]*Table1[[#This Row],[Unit Price]])</f>
        <v>274.84999999999997</v>
      </c>
      <c r="N278" t="str">
        <f t="shared" si="4"/>
        <v>Robusta</v>
      </c>
      <c r="O278" t="str">
        <f>_xlfn.XLOOKUP(Table1[[#This Row],[Customer ID]],customers!A277:A1277,customers!I277:I1277,"No",0)</f>
        <v>Yes</v>
      </c>
    </row>
    <row r="279" spans="1:15" x14ac:dyDescent="0.3">
      <c r="A279" s="2" t="s">
        <v>2056</v>
      </c>
      <c r="B279" s="3">
        <v>44183</v>
      </c>
      <c r="C279" s="2" t="s">
        <v>2057</v>
      </c>
      <c r="D279" t="s">
        <v>6171</v>
      </c>
      <c r="E279" s="2">
        <v>6</v>
      </c>
      <c r="F279" s="2" t="str">
        <f>VLOOKUP(C279,customers!A:I,2,0)</f>
        <v>Gussy Broadbear</v>
      </c>
      <c r="G279" s="2" t="str">
        <f>IF(VLOOKUP(C279,customers!$A:$I,3,0)=0,"",VLOOKUP(C279,customers!$A:$I,3,0))</f>
        <v>gbroadbear7p@omniture.com</v>
      </c>
      <c r="H279" s="2" t="str">
        <f>VLOOKUP(C279,customers!$A:$I,7,0)</f>
        <v>United States</v>
      </c>
      <c r="I279" t="str">
        <f>VLOOKUP($D279,products!$A:$G,2,0)</f>
        <v>Exc</v>
      </c>
      <c r="J279" t="str">
        <f>VLOOKUP($D279,products!$A:$G,3,0)</f>
        <v>L</v>
      </c>
      <c r="K279" s="5">
        <f>VLOOKUP($D279,products!$A:$G,4,0)</f>
        <v>1</v>
      </c>
      <c r="L279">
        <f>VLOOKUP($D279,products!$A:$G,5,0)</f>
        <v>14.85</v>
      </c>
      <c r="M279">
        <f>E279*(Table1[[#This Row],[Size]]*Table1[[#This Row],[Unit Price]])</f>
        <v>89.1</v>
      </c>
      <c r="N279" t="str">
        <f t="shared" si="4"/>
        <v>Excelsa</v>
      </c>
      <c r="O279" t="str">
        <f>_xlfn.XLOOKUP(Table1[[#This Row],[Customer ID]],customers!A278:A1278,customers!I278:I1278,"No",0)</f>
        <v>No</v>
      </c>
    </row>
    <row r="280" spans="1:15" x14ac:dyDescent="0.3">
      <c r="A280" s="2" t="s">
        <v>2062</v>
      </c>
      <c r="B280" s="3">
        <v>43708</v>
      </c>
      <c r="C280" s="2" t="s">
        <v>2063</v>
      </c>
      <c r="D280" t="s">
        <v>6167</v>
      </c>
      <c r="E280" s="2">
        <v>2</v>
      </c>
      <c r="F280" s="2" t="str">
        <f>VLOOKUP(C280,customers!A:I,2,0)</f>
        <v>Emlynne Palfrey</v>
      </c>
      <c r="G280" s="2" t="str">
        <f>IF(VLOOKUP(C280,customers!$A:$I,3,0)=0,"",VLOOKUP(C280,customers!$A:$I,3,0))</f>
        <v>epalfrey7q@devhub.com</v>
      </c>
      <c r="H280" s="2" t="str">
        <f>VLOOKUP(C280,customers!$A:$I,7,0)</f>
        <v>United States</v>
      </c>
      <c r="I280" t="str">
        <f>VLOOKUP($D280,products!$A:$G,2,0)</f>
        <v>Ara</v>
      </c>
      <c r="J280" t="str">
        <f>VLOOKUP($D280,products!$A:$G,3,0)</f>
        <v>L</v>
      </c>
      <c r="K280" s="5">
        <f>VLOOKUP($D280,products!$A:$G,4,0)</f>
        <v>0.2</v>
      </c>
      <c r="L280">
        <f>VLOOKUP($D280,products!$A:$G,5,0)</f>
        <v>3.8849999999999998</v>
      </c>
      <c r="M280">
        <f>E280*(Table1[[#This Row],[Size]]*Table1[[#This Row],[Unit Price]])</f>
        <v>1.554</v>
      </c>
      <c r="N280" t="str">
        <f t="shared" si="4"/>
        <v>Arabica</v>
      </c>
      <c r="O280" t="str">
        <f>_xlfn.XLOOKUP(Table1[[#This Row],[Customer ID]],customers!A279:A1279,customers!I279:I1279,"No",0)</f>
        <v>Yes</v>
      </c>
    </row>
    <row r="281" spans="1:15" x14ac:dyDescent="0.3">
      <c r="A281" s="2" t="s">
        <v>2068</v>
      </c>
      <c r="B281" s="3">
        <v>43521</v>
      </c>
      <c r="C281" s="2" t="s">
        <v>2069</v>
      </c>
      <c r="D281" t="s">
        <v>6181</v>
      </c>
      <c r="E281" s="2">
        <v>1</v>
      </c>
      <c r="F281" s="2" t="str">
        <f>VLOOKUP(C281,customers!A:I,2,0)</f>
        <v>Parsifal Metrick</v>
      </c>
      <c r="G281" s="2" t="str">
        <f>IF(VLOOKUP(C281,customers!$A:$I,3,0)=0,"",VLOOKUP(C281,customers!$A:$I,3,0))</f>
        <v>pmetrick7r@rakuten.co.jp</v>
      </c>
      <c r="H281" s="2" t="str">
        <f>VLOOKUP(C281,customers!$A:$I,7,0)</f>
        <v>United States</v>
      </c>
      <c r="I281" t="str">
        <f>VLOOKUP($D281,products!$A:$G,2,0)</f>
        <v>Lib</v>
      </c>
      <c r="J281" t="str">
        <f>VLOOKUP($D281,products!$A:$G,3,0)</f>
        <v>M</v>
      </c>
      <c r="K281" s="5">
        <f>VLOOKUP($D281,products!$A:$G,4,0)</f>
        <v>2.5</v>
      </c>
      <c r="L281">
        <f>VLOOKUP($D281,products!$A:$G,5,0)</f>
        <v>33.464999999999996</v>
      </c>
      <c r="M281">
        <f>E281*(Table1[[#This Row],[Size]]*Table1[[#This Row],[Unit Price]])</f>
        <v>83.662499999999994</v>
      </c>
      <c r="N281" t="str">
        <f t="shared" si="4"/>
        <v>Liberica</v>
      </c>
      <c r="O281" t="str">
        <f>_xlfn.XLOOKUP(Table1[[#This Row],[Customer ID]],customers!A280:A1280,customers!I280:I1280,"No",0)</f>
        <v>Yes</v>
      </c>
    </row>
    <row r="282" spans="1:15" x14ac:dyDescent="0.3">
      <c r="A282" s="2" t="s">
        <v>2074</v>
      </c>
      <c r="B282" s="3">
        <v>44234</v>
      </c>
      <c r="C282" s="2" t="s">
        <v>2075</v>
      </c>
      <c r="D282" t="s">
        <v>6139</v>
      </c>
      <c r="E282" s="2">
        <v>5</v>
      </c>
      <c r="F282" s="2" t="str">
        <f>VLOOKUP(C282,customers!A:I,2,0)</f>
        <v>Christopher Grieveson</v>
      </c>
      <c r="G282" s="2" t="str">
        <f>IF(VLOOKUP(C282,customers!$A:$I,3,0)=0,"",VLOOKUP(C282,customers!$A:$I,3,0))</f>
        <v/>
      </c>
      <c r="H282" s="2" t="str">
        <f>VLOOKUP(C282,customers!$A:$I,7,0)</f>
        <v>United States</v>
      </c>
      <c r="I282" t="str">
        <f>VLOOKUP($D282,products!$A:$G,2,0)</f>
        <v>Exc</v>
      </c>
      <c r="J282" t="str">
        <f>VLOOKUP($D282,products!$A:$G,3,0)</f>
        <v>M</v>
      </c>
      <c r="K282" s="5">
        <f>VLOOKUP($D282,products!$A:$G,4,0)</f>
        <v>0.5</v>
      </c>
      <c r="L282">
        <f>VLOOKUP($D282,products!$A:$G,5,0)</f>
        <v>8.25</v>
      </c>
      <c r="M282">
        <f>E282*(Table1[[#This Row],[Size]]*Table1[[#This Row],[Unit Price]])</f>
        <v>20.625</v>
      </c>
      <c r="N282" t="str">
        <f t="shared" si="4"/>
        <v>Excelsa</v>
      </c>
      <c r="O282" t="str">
        <f>_xlfn.XLOOKUP(Table1[[#This Row],[Customer ID]],customers!A281:A1281,customers!I281:I1281,"No",0)</f>
        <v>Yes</v>
      </c>
    </row>
    <row r="283" spans="1:15" x14ac:dyDescent="0.3">
      <c r="A283" s="2" t="s">
        <v>2079</v>
      </c>
      <c r="B283" s="3">
        <v>44210</v>
      </c>
      <c r="C283" s="2" t="s">
        <v>2080</v>
      </c>
      <c r="D283" t="s">
        <v>6171</v>
      </c>
      <c r="E283" s="2">
        <v>4</v>
      </c>
      <c r="F283" s="2" t="str">
        <f>VLOOKUP(C283,customers!A:I,2,0)</f>
        <v>Karlan Karby</v>
      </c>
      <c r="G283" s="2" t="str">
        <f>IF(VLOOKUP(C283,customers!$A:$I,3,0)=0,"",VLOOKUP(C283,customers!$A:$I,3,0))</f>
        <v>kkarby7t@sbwire.com</v>
      </c>
      <c r="H283" s="2" t="str">
        <f>VLOOKUP(C283,customers!$A:$I,7,0)</f>
        <v>United States</v>
      </c>
      <c r="I283" t="str">
        <f>VLOOKUP($D283,products!$A:$G,2,0)</f>
        <v>Exc</v>
      </c>
      <c r="J283" t="str">
        <f>VLOOKUP($D283,products!$A:$G,3,0)</f>
        <v>L</v>
      </c>
      <c r="K283" s="5">
        <f>VLOOKUP($D283,products!$A:$G,4,0)</f>
        <v>1</v>
      </c>
      <c r="L283">
        <f>VLOOKUP($D283,products!$A:$G,5,0)</f>
        <v>14.85</v>
      </c>
      <c r="M283">
        <f>E283*(Table1[[#This Row],[Size]]*Table1[[#This Row],[Unit Price]])</f>
        <v>59.4</v>
      </c>
      <c r="N283" t="str">
        <f t="shared" si="4"/>
        <v>Excelsa</v>
      </c>
      <c r="O283" t="str">
        <f>_xlfn.XLOOKUP(Table1[[#This Row],[Customer ID]],customers!A282:A1282,customers!I282:I1282,"No",0)</f>
        <v>Yes</v>
      </c>
    </row>
    <row r="284" spans="1:15" x14ac:dyDescent="0.3">
      <c r="A284" s="2" t="s">
        <v>2085</v>
      </c>
      <c r="B284" s="3">
        <v>43520</v>
      </c>
      <c r="C284" s="2" t="s">
        <v>2086</v>
      </c>
      <c r="D284" t="s">
        <v>6180</v>
      </c>
      <c r="E284" s="2">
        <v>1</v>
      </c>
      <c r="F284" s="2" t="str">
        <f>VLOOKUP(C284,customers!A:I,2,0)</f>
        <v>Flory Crumpe</v>
      </c>
      <c r="G284" s="2" t="str">
        <f>IF(VLOOKUP(C284,customers!$A:$I,3,0)=0,"",VLOOKUP(C284,customers!$A:$I,3,0))</f>
        <v>fcrumpe7u@ftc.gov</v>
      </c>
      <c r="H284" s="2" t="str">
        <f>VLOOKUP(C284,customers!$A:$I,7,0)</f>
        <v>United Kingdom</v>
      </c>
      <c r="I284" t="str">
        <f>VLOOKUP($D284,products!$A:$G,2,0)</f>
        <v>Ara</v>
      </c>
      <c r="J284" t="str">
        <f>VLOOKUP($D284,products!$A:$G,3,0)</f>
        <v>L</v>
      </c>
      <c r="K284" s="5">
        <f>VLOOKUP($D284,products!$A:$G,4,0)</f>
        <v>0.5</v>
      </c>
      <c r="L284">
        <f>VLOOKUP($D284,products!$A:$G,5,0)</f>
        <v>7.77</v>
      </c>
      <c r="M284">
        <f>E284*(Table1[[#This Row],[Size]]*Table1[[#This Row],[Unit Price]])</f>
        <v>3.8849999999999998</v>
      </c>
      <c r="N284" t="str">
        <f t="shared" si="4"/>
        <v>Arabica</v>
      </c>
      <c r="O284" t="str">
        <f>_xlfn.XLOOKUP(Table1[[#This Row],[Customer ID]],customers!A283:A1283,customers!I283:I1283,"No",0)</f>
        <v>No</v>
      </c>
    </row>
    <row r="285" spans="1:15" x14ac:dyDescent="0.3">
      <c r="A285" s="2" t="s">
        <v>2091</v>
      </c>
      <c r="B285" s="3">
        <v>43639</v>
      </c>
      <c r="C285" s="2" t="s">
        <v>2092</v>
      </c>
      <c r="D285" t="s">
        <v>6172</v>
      </c>
      <c r="E285" s="2">
        <v>1</v>
      </c>
      <c r="F285" s="2" t="str">
        <f>VLOOKUP(C285,customers!A:I,2,0)</f>
        <v>Amity Chatto</v>
      </c>
      <c r="G285" s="2" t="str">
        <f>IF(VLOOKUP(C285,customers!$A:$I,3,0)=0,"",VLOOKUP(C285,customers!$A:$I,3,0))</f>
        <v>achatto7v@sakura.ne.jp</v>
      </c>
      <c r="H285" s="2" t="str">
        <f>VLOOKUP(C285,customers!$A:$I,7,0)</f>
        <v>United Kingdom</v>
      </c>
      <c r="I285" t="str">
        <f>VLOOKUP($D285,products!$A:$G,2,0)</f>
        <v>Rob</v>
      </c>
      <c r="J285" t="str">
        <f>VLOOKUP($D285,products!$A:$G,3,0)</f>
        <v>D</v>
      </c>
      <c r="K285" s="5">
        <f>VLOOKUP($D285,products!$A:$G,4,0)</f>
        <v>0.5</v>
      </c>
      <c r="L285">
        <f>VLOOKUP($D285,products!$A:$G,5,0)</f>
        <v>5.3699999999999992</v>
      </c>
      <c r="M285">
        <f>E285*(Table1[[#This Row],[Size]]*Table1[[#This Row],[Unit Price]])</f>
        <v>2.6849999999999996</v>
      </c>
      <c r="N285" t="str">
        <f t="shared" si="4"/>
        <v>Robusta</v>
      </c>
      <c r="O285" t="str">
        <f>_xlfn.XLOOKUP(Table1[[#This Row],[Customer ID]],customers!A284:A1284,customers!I284:I1284,"No",0)</f>
        <v>Yes</v>
      </c>
    </row>
    <row r="286" spans="1:15" x14ac:dyDescent="0.3">
      <c r="A286" s="2" t="s">
        <v>2097</v>
      </c>
      <c r="B286" s="3">
        <v>43960</v>
      </c>
      <c r="C286" s="2" t="s">
        <v>2098</v>
      </c>
      <c r="D286" t="s">
        <v>6166</v>
      </c>
      <c r="E286" s="2">
        <v>3</v>
      </c>
      <c r="F286" s="2" t="str">
        <f>VLOOKUP(C286,customers!A:I,2,0)</f>
        <v>Nanine McCarthy</v>
      </c>
      <c r="G286" s="2" t="str">
        <f>IF(VLOOKUP(C286,customers!$A:$I,3,0)=0,"",VLOOKUP(C286,customers!$A:$I,3,0))</f>
        <v/>
      </c>
      <c r="H286" s="2" t="str">
        <f>VLOOKUP(C286,customers!$A:$I,7,0)</f>
        <v>United States</v>
      </c>
      <c r="I286" t="str">
        <f>VLOOKUP($D286,products!$A:$G,2,0)</f>
        <v>Exc</v>
      </c>
      <c r="J286" t="str">
        <f>VLOOKUP($D286,products!$A:$G,3,0)</f>
        <v>M</v>
      </c>
      <c r="K286" s="5">
        <f>VLOOKUP($D286,products!$A:$G,4,0)</f>
        <v>2.5</v>
      </c>
      <c r="L286">
        <f>VLOOKUP($D286,products!$A:$G,5,0)</f>
        <v>31.624999999999996</v>
      </c>
      <c r="M286">
        <f>E286*(Table1[[#This Row],[Size]]*Table1[[#This Row],[Unit Price]])</f>
        <v>237.18749999999994</v>
      </c>
      <c r="N286" t="str">
        <f t="shared" si="4"/>
        <v>Excelsa</v>
      </c>
      <c r="O286" t="str">
        <f>_xlfn.XLOOKUP(Table1[[#This Row],[Customer ID]],customers!A285:A1285,customers!I285:I1285,"No",0)</f>
        <v>No</v>
      </c>
    </row>
    <row r="287" spans="1:15" x14ac:dyDescent="0.3">
      <c r="A287" s="2" t="s">
        <v>2102</v>
      </c>
      <c r="B287" s="3">
        <v>44030</v>
      </c>
      <c r="C287" s="2" t="s">
        <v>2103</v>
      </c>
      <c r="D287" t="s">
        <v>6164</v>
      </c>
      <c r="E287" s="2">
        <v>1</v>
      </c>
      <c r="F287" s="2" t="str">
        <f>VLOOKUP(C287,customers!A:I,2,0)</f>
        <v>Lyndsey Megany</v>
      </c>
      <c r="G287" s="2" t="str">
        <f>IF(VLOOKUP(C287,customers!$A:$I,3,0)=0,"",VLOOKUP(C287,customers!$A:$I,3,0))</f>
        <v/>
      </c>
      <c r="H287" s="2" t="str">
        <f>VLOOKUP(C287,customers!$A:$I,7,0)</f>
        <v>United States</v>
      </c>
      <c r="I287" t="str">
        <f>VLOOKUP($D287,products!$A:$G,2,0)</f>
        <v>Lib</v>
      </c>
      <c r="J287" t="str">
        <f>VLOOKUP($D287,products!$A:$G,3,0)</f>
        <v>L</v>
      </c>
      <c r="K287" s="5">
        <f>VLOOKUP($D287,products!$A:$G,4,0)</f>
        <v>2.5</v>
      </c>
      <c r="L287">
        <f>VLOOKUP($D287,products!$A:$G,5,0)</f>
        <v>36.454999999999998</v>
      </c>
      <c r="M287">
        <f>E287*(Table1[[#This Row],[Size]]*Table1[[#This Row],[Unit Price]])</f>
        <v>91.137499999999989</v>
      </c>
      <c r="N287" t="str">
        <f t="shared" si="4"/>
        <v>Liberica</v>
      </c>
      <c r="O287" t="str">
        <f>_xlfn.XLOOKUP(Table1[[#This Row],[Customer ID]],customers!A286:A1286,customers!I286:I1286,"No",0)</f>
        <v>No</v>
      </c>
    </row>
    <row r="288" spans="1:15" x14ac:dyDescent="0.3">
      <c r="A288" s="2" t="s">
        <v>2107</v>
      </c>
      <c r="B288" s="3">
        <v>43755</v>
      </c>
      <c r="C288" s="2" t="s">
        <v>2108</v>
      </c>
      <c r="D288" t="s">
        <v>6152</v>
      </c>
      <c r="E288" s="2">
        <v>4</v>
      </c>
      <c r="F288" s="2" t="str">
        <f>VLOOKUP(C288,customers!A:I,2,0)</f>
        <v>Byram Mergue</v>
      </c>
      <c r="G288" s="2" t="str">
        <f>IF(VLOOKUP(C288,customers!$A:$I,3,0)=0,"",VLOOKUP(C288,customers!$A:$I,3,0))</f>
        <v>bmergue7y@umn.edu</v>
      </c>
      <c r="H288" s="2" t="str">
        <f>VLOOKUP(C288,customers!$A:$I,7,0)</f>
        <v>United States</v>
      </c>
      <c r="I288" t="str">
        <f>VLOOKUP($D288,products!$A:$G,2,0)</f>
        <v>Ara</v>
      </c>
      <c r="J288" t="str">
        <f>VLOOKUP($D288,products!$A:$G,3,0)</f>
        <v>M</v>
      </c>
      <c r="K288" s="5">
        <f>VLOOKUP($D288,products!$A:$G,4,0)</f>
        <v>0.2</v>
      </c>
      <c r="L288">
        <f>VLOOKUP($D288,products!$A:$G,5,0)</f>
        <v>3.375</v>
      </c>
      <c r="M288">
        <f>E288*(Table1[[#This Row],[Size]]*Table1[[#This Row],[Unit Price]])</f>
        <v>2.7</v>
      </c>
      <c r="N288" t="str">
        <f t="shared" si="4"/>
        <v>Arabica</v>
      </c>
      <c r="O288" t="str">
        <f>_xlfn.XLOOKUP(Table1[[#This Row],[Customer ID]],customers!A287:A1287,customers!I287:I1287,"No",0)</f>
        <v>Yes</v>
      </c>
    </row>
    <row r="289" spans="1:15" x14ac:dyDescent="0.3">
      <c r="A289" s="2" t="s">
        <v>2112</v>
      </c>
      <c r="B289" s="3">
        <v>44697</v>
      </c>
      <c r="C289" s="2" t="s">
        <v>2113</v>
      </c>
      <c r="D289" t="s">
        <v>6178</v>
      </c>
      <c r="E289" s="2">
        <v>4</v>
      </c>
      <c r="F289" s="2" t="str">
        <f>VLOOKUP(C289,customers!A:I,2,0)</f>
        <v>Kerr Patise</v>
      </c>
      <c r="G289" s="2" t="str">
        <f>IF(VLOOKUP(C289,customers!$A:$I,3,0)=0,"",VLOOKUP(C289,customers!$A:$I,3,0))</f>
        <v>kpatise7z@jigsy.com</v>
      </c>
      <c r="H289" s="2" t="str">
        <f>VLOOKUP(C289,customers!$A:$I,7,0)</f>
        <v>United States</v>
      </c>
      <c r="I289" t="str">
        <f>VLOOKUP($D289,products!$A:$G,2,0)</f>
        <v>Rob</v>
      </c>
      <c r="J289" t="str">
        <f>VLOOKUP($D289,products!$A:$G,3,0)</f>
        <v>L</v>
      </c>
      <c r="K289" s="5">
        <f>VLOOKUP($D289,products!$A:$G,4,0)</f>
        <v>0.2</v>
      </c>
      <c r="L289">
        <f>VLOOKUP($D289,products!$A:$G,5,0)</f>
        <v>3.5849999999999995</v>
      </c>
      <c r="M289">
        <f>E289*(Table1[[#This Row],[Size]]*Table1[[#This Row],[Unit Price]])</f>
        <v>2.8679999999999999</v>
      </c>
      <c r="N289" t="str">
        <f t="shared" si="4"/>
        <v>Robusta</v>
      </c>
      <c r="O289" t="str">
        <f>_xlfn.XLOOKUP(Table1[[#This Row],[Customer ID]],customers!A288:A1288,customers!I288:I1288,"No",0)</f>
        <v>No</v>
      </c>
    </row>
    <row r="290" spans="1:15" x14ac:dyDescent="0.3">
      <c r="A290" s="2" t="s">
        <v>2118</v>
      </c>
      <c r="B290" s="3">
        <v>44279</v>
      </c>
      <c r="C290" s="2" t="s">
        <v>2119</v>
      </c>
      <c r="D290" t="s">
        <v>6139</v>
      </c>
      <c r="E290" s="2">
        <v>1</v>
      </c>
      <c r="F290" s="2" t="str">
        <f>VLOOKUP(C290,customers!A:I,2,0)</f>
        <v>Mathew Goulter</v>
      </c>
      <c r="G290" s="2" t="str">
        <f>IF(VLOOKUP(C290,customers!$A:$I,3,0)=0,"",VLOOKUP(C290,customers!$A:$I,3,0))</f>
        <v/>
      </c>
      <c r="H290" s="2" t="str">
        <f>VLOOKUP(C290,customers!$A:$I,7,0)</f>
        <v>Ireland</v>
      </c>
      <c r="I290" t="str">
        <f>VLOOKUP($D290,products!$A:$G,2,0)</f>
        <v>Exc</v>
      </c>
      <c r="J290" t="str">
        <f>VLOOKUP($D290,products!$A:$G,3,0)</f>
        <v>M</v>
      </c>
      <c r="K290" s="5">
        <f>VLOOKUP($D290,products!$A:$G,4,0)</f>
        <v>0.5</v>
      </c>
      <c r="L290">
        <f>VLOOKUP($D290,products!$A:$G,5,0)</f>
        <v>8.25</v>
      </c>
      <c r="M290">
        <f>E290*(Table1[[#This Row],[Size]]*Table1[[#This Row],[Unit Price]])</f>
        <v>4.125</v>
      </c>
      <c r="N290" t="str">
        <f t="shared" si="4"/>
        <v>Excelsa</v>
      </c>
      <c r="O290" t="str">
        <f>_xlfn.XLOOKUP(Table1[[#This Row],[Customer ID]],customers!A289:A1289,customers!I289:I1289,"No",0)</f>
        <v>Yes</v>
      </c>
    </row>
    <row r="291" spans="1:15" x14ac:dyDescent="0.3">
      <c r="A291" s="2" t="s">
        <v>2123</v>
      </c>
      <c r="B291" s="3">
        <v>43772</v>
      </c>
      <c r="C291" s="2" t="s">
        <v>2124</v>
      </c>
      <c r="D291" t="s">
        <v>6163</v>
      </c>
      <c r="E291" s="2">
        <v>5</v>
      </c>
      <c r="F291" s="2" t="str">
        <f>VLOOKUP(C291,customers!A:I,2,0)</f>
        <v>Marris Grcic</v>
      </c>
      <c r="G291" s="2" t="str">
        <f>IF(VLOOKUP(C291,customers!$A:$I,3,0)=0,"",VLOOKUP(C291,customers!$A:$I,3,0))</f>
        <v/>
      </c>
      <c r="H291" s="2" t="str">
        <f>VLOOKUP(C291,customers!$A:$I,7,0)</f>
        <v>United States</v>
      </c>
      <c r="I291" t="str">
        <f>VLOOKUP($D291,products!$A:$G,2,0)</f>
        <v>Rob</v>
      </c>
      <c r="J291" t="str">
        <f>VLOOKUP($D291,products!$A:$G,3,0)</f>
        <v>D</v>
      </c>
      <c r="K291" s="5">
        <f>VLOOKUP($D291,products!$A:$G,4,0)</f>
        <v>0.2</v>
      </c>
      <c r="L291">
        <f>VLOOKUP($D291,products!$A:$G,5,0)</f>
        <v>2.6849999999999996</v>
      </c>
      <c r="M291">
        <f>E291*(Table1[[#This Row],[Size]]*Table1[[#This Row],[Unit Price]])</f>
        <v>2.6849999999999996</v>
      </c>
      <c r="N291" t="str">
        <f t="shared" si="4"/>
        <v>Robusta</v>
      </c>
      <c r="O291" t="str">
        <f>_xlfn.XLOOKUP(Table1[[#This Row],[Customer ID]],customers!A290:A1290,customers!I290:I1290,"No",0)</f>
        <v>Yes</v>
      </c>
    </row>
    <row r="292" spans="1:15" x14ac:dyDescent="0.3">
      <c r="A292" s="2" t="s">
        <v>2127</v>
      </c>
      <c r="B292" s="3">
        <v>44497</v>
      </c>
      <c r="C292" s="2" t="s">
        <v>2128</v>
      </c>
      <c r="D292" t="s">
        <v>6147</v>
      </c>
      <c r="E292" s="2">
        <v>5</v>
      </c>
      <c r="F292" s="2" t="str">
        <f>VLOOKUP(C292,customers!A:I,2,0)</f>
        <v>Domeniga Duke</v>
      </c>
      <c r="G292" s="2" t="str">
        <f>IF(VLOOKUP(C292,customers!$A:$I,3,0)=0,"",VLOOKUP(C292,customers!$A:$I,3,0))</f>
        <v>dduke82@vkontakte.ru</v>
      </c>
      <c r="H292" s="2" t="str">
        <f>VLOOKUP(C292,customers!$A:$I,7,0)</f>
        <v>United States</v>
      </c>
      <c r="I292" t="str">
        <f>VLOOKUP($D292,products!$A:$G,2,0)</f>
        <v>Ara</v>
      </c>
      <c r="J292" t="str">
        <f>VLOOKUP($D292,products!$A:$G,3,0)</f>
        <v>D</v>
      </c>
      <c r="K292" s="5">
        <f>VLOOKUP($D292,products!$A:$G,4,0)</f>
        <v>1</v>
      </c>
      <c r="L292">
        <f>VLOOKUP($D292,products!$A:$G,5,0)</f>
        <v>9.9499999999999993</v>
      </c>
      <c r="M292">
        <f>E292*(Table1[[#This Row],[Size]]*Table1[[#This Row],[Unit Price]])</f>
        <v>49.75</v>
      </c>
      <c r="N292" t="str">
        <f t="shared" si="4"/>
        <v>Arabica</v>
      </c>
      <c r="O292" t="str">
        <f>_xlfn.XLOOKUP(Table1[[#This Row],[Customer ID]],customers!A291:A1291,customers!I291:I1291,"No",0)</f>
        <v>No</v>
      </c>
    </row>
    <row r="293" spans="1:15" x14ac:dyDescent="0.3">
      <c r="A293" s="2" t="s">
        <v>2133</v>
      </c>
      <c r="B293" s="3">
        <v>44181</v>
      </c>
      <c r="C293" s="2" t="s">
        <v>2134</v>
      </c>
      <c r="D293" t="s">
        <v>6139</v>
      </c>
      <c r="E293" s="2">
        <v>2</v>
      </c>
      <c r="F293" s="2" t="str">
        <f>VLOOKUP(C293,customers!A:I,2,0)</f>
        <v>Violante Skouling</v>
      </c>
      <c r="G293" s="2" t="str">
        <f>IF(VLOOKUP(C293,customers!$A:$I,3,0)=0,"",VLOOKUP(C293,customers!$A:$I,3,0))</f>
        <v/>
      </c>
      <c r="H293" s="2" t="str">
        <f>VLOOKUP(C293,customers!$A:$I,7,0)</f>
        <v>Ireland</v>
      </c>
      <c r="I293" t="str">
        <f>VLOOKUP($D293,products!$A:$G,2,0)</f>
        <v>Exc</v>
      </c>
      <c r="J293" t="str">
        <f>VLOOKUP($D293,products!$A:$G,3,0)</f>
        <v>M</v>
      </c>
      <c r="K293" s="5">
        <f>VLOOKUP($D293,products!$A:$G,4,0)</f>
        <v>0.5</v>
      </c>
      <c r="L293">
        <f>VLOOKUP($D293,products!$A:$G,5,0)</f>
        <v>8.25</v>
      </c>
      <c r="M293">
        <f>E293*(Table1[[#This Row],[Size]]*Table1[[#This Row],[Unit Price]])</f>
        <v>8.25</v>
      </c>
      <c r="N293" t="str">
        <f t="shared" si="4"/>
        <v>Excelsa</v>
      </c>
      <c r="O293" t="str">
        <f>_xlfn.XLOOKUP(Table1[[#This Row],[Customer ID]],customers!A292:A1292,customers!I292:I1292,"No",0)</f>
        <v>No</v>
      </c>
    </row>
    <row r="294" spans="1:15" x14ac:dyDescent="0.3">
      <c r="A294" s="2" t="s">
        <v>2137</v>
      </c>
      <c r="B294" s="3">
        <v>44529</v>
      </c>
      <c r="C294" s="2" t="s">
        <v>2138</v>
      </c>
      <c r="D294" t="s">
        <v>6158</v>
      </c>
      <c r="E294" s="2">
        <v>3</v>
      </c>
      <c r="F294" s="2" t="str">
        <f>VLOOKUP(C294,customers!A:I,2,0)</f>
        <v>Isidore Hussey</v>
      </c>
      <c r="G294" s="2" t="str">
        <f>IF(VLOOKUP(C294,customers!$A:$I,3,0)=0,"",VLOOKUP(C294,customers!$A:$I,3,0))</f>
        <v>ihussey84@mapy.cz</v>
      </c>
      <c r="H294" s="2" t="str">
        <f>VLOOKUP(C294,customers!$A:$I,7,0)</f>
        <v>United States</v>
      </c>
      <c r="I294" t="str">
        <f>VLOOKUP($D294,products!$A:$G,2,0)</f>
        <v>Ara</v>
      </c>
      <c r="J294" t="str">
        <f>VLOOKUP($D294,products!$A:$G,3,0)</f>
        <v>D</v>
      </c>
      <c r="K294" s="5">
        <f>VLOOKUP($D294,products!$A:$G,4,0)</f>
        <v>0.5</v>
      </c>
      <c r="L294">
        <f>VLOOKUP($D294,products!$A:$G,5,0)</f>
        <v>5.97</v>
      </c>
      <c r="M294">
        <f>E294*(Table1[[#This Row],[Size]]*Table1[[#This Row],[Unit Price]])</f>
        <v>8.9550000000000001</v>
      </c>
      <c r="N294" t="str">
        <f t="shared" si="4"/>
        <v>Arabica</v>
      </c>
      <c r="O294" t="str">
        <f>_xlfn.XLOOKUP(Table1[[#This Row],[Customer ID]],customers!A293:A1293,customers!I293:I1293,"No",0)</f>
        <v>No</v>
      </c>
    </row>
    <row r="295" spans="1:15" x14ac:dyDescent="0.3">
      <c r="A295" s="2" t="s">
        <v>2142</v>
      </c>
      <c r="B295" s="3">
        <v>44275</v>
      </c>
      <c r="C295" s="2" t="s">
        <v>2143</v>
      </c>
      <c r="D295" t="s">
        <v>6158</v>
      </c>
      <c r="E295" s="2">
        <v>5</v>
      </c>
      <c r="F295" s="2" t="str">
        <f>VLOOKUP(C295,customers!A:I,2,0)</f>
        <v>Cassie Pinkerton</v>
      </c>
      <c r="G295" s="2" t="str">
        <f>IF(VLOOKUP(C295,customers!$A:$I,3,0)=0,"",VLOOKUP(C295,customers!$A:$I,3,0))</f>
        <v>cpinkerton85@upenn.edu</v>
      </c>
      <c r="H295" s="2" t="str">
        <f>VLOOKUP(C295,customers!$A:$I,7,0)</f>
        <v>United States</v>
      </c>
      <c r="I295" t="str">
        <f>VLOOKUP($D295,products!$A:$G,2,0)</f>
        <v>Ara</v>
      </c>
      <c r="J295" t="str">
        <f>VLOOKUP($D295,products!$A:$G,3,0)</f>
        <v>D</v>
      </c>
      <c r="K295" s="5">
        <f>VLOOKUP($D295,products!$A:$G,4,0)</f>
        <v>0.5</v>
      </c>
      <c r="L295">
        <f>VLOOKUP($D295,products!$A:$G,5,0)</f>
        <v>5.97</v>
      </c>
      <c r="M295">
        <f>E295*(Table1[[#This Row],[Size]]*Table1[[#This Row],[Unit Price]])</f>
        <v>14.924999999999999</v>
      </c>
      <c r="N295" t="str">
        <f t="shared" si="4"/>
        <v>Arabica</v>
      </c>
      <c r="O295" t="str">
        <f>_xlfn.XLOOKUP(Table1[[#This Row],[Customer ID]],customers!A294:A1294,customers!I294:I1294,"No",0)</f>
        <v>No</v>
      </c>
    </row>
    <row r="296" spans="1:15" x14ac:dyDescent="0.3">
      <c r="A296" s="2" t="s">
        <v>2148</v>
      </c>
      <c r="B296" s="3">
        <v>44659</v>
      </c>
      <c r="C296" s="2" t="s">
        <v>2149</v>
      </c>
      <c r="D296" t="s">
        <v>6171</v>
      </c>
      <c r="E296" s="2">
        <v>3</v>
      </c>
      <c r="F296" s="2" t="str">
        <f>VLOOKUP(C296,customers!A:I,2,0)</f>
        <v>Micki Fero</v>
      </c>
      <c r="G296" s="2" t="str">
        <f>IF(VLOOKUP(C296,customers!$A:$I,3,0)=0,"",VLOOKUP(C296,customers!$A:$I,3,0))</f>
        <v/>
      </c>
      <c r="H296" s="2" t="str">
        <f>VLOOKUP(C296,customers!$A:$I,7,0)</f>
        <v>United States</v>
      </c>
      <c r="I296" t="str">
        <f>VLOOKUP($D296,products!$A:$G,2,0)</f>
        <v>Exc</v>
      </c>
      <c r="J296" t="str">
        <f>VLOOKUP($D296,products!$A:$G,3,0)</f>
        <v>L</v>
      </c>
      <c r="K296" s="5">
        <f>VLOOKUP($D296,products!$A:$G,4,0)</f>
        <v>1</v>
      </c>
      <c r="L296">
        <f>VLOOKUP($D296,products!$A:$G,5,0)</f>
        <v>14.85</v>
      </c>
      <c r="M296">
        <f>E296*(Table1[[#This Row],[Size]]*Table1[[#This Row],[Unit Price]])</f>
        <v>44.55</v>
      </c>
      <c r="N296" t="str">
        <f t="shared" si="4"/>
        <v>Excelsa</v>
      </c>
      <c r="O296" t="str">
        <f>_xlfn.XLOOKUP(Table1[[#This Row],[Customer ID]],customers!A295:A1295,customers!I295:I1295,"No",0)</f>
        <v>No</v>
      </c>
    </row>
    <row r="297" spans="1:15" x14ac:dyDescent="0.3">
      <c r="A297" s="2" t="s">
        <v>2153</v>
      </c>
      <c r="B297" s="3">
        <v>44057</v>
      </c>
      <c r="C297" s="2" t="s">
        <v>2154</v>
      </c>
      <c r="D297" t="s">
        <v>6141</v>
      </c>
      <c r="E297" s="2">
        <v>2</v>
      </c>
      <c r="F297" s="2" t="str">
        <f>VLOOKUP(C297,customers!A:I,2,0)</f>
        <v>Cybill Graddell</v>
      </c>
      <c r="G297" s="2" t="str">
        <f>IF(VLOOKUP(C297,customers!$A:$I,3,0)=0,"",VLOOKUP(C297,customers!$A:$I,3,0))</f>
        <v/>
      </c>
      <c r="H297" s="2" t="str">
        <f>VLOOKUP(C297,customers!$A:$I,7,0)</f>
        <v>United States</v>
      </c>
      <c r="I297" t="str">
        <f>VLOOKUP($D297,products!$A:$G,2,0)</f>
        <v>Exc</v>
      </c>
      <c r="J297" t="str">
        <f>VLOOKUP($D297,products!$A:$G,3,0)</f>
        <v>M</v>
      </c>
      <c r="K297" s="5">
        <f>VLOOKUP($D297,products!$A:$G,4,0)</f>
        <v>1</v>
      </c>
      <c r="L297">
        <f>VLOOKUP($D297,products!$A:$G,5,0)</f>
        <v>13.75</v>
      </c>
      <c r="M297">
        <f>E297*(Table1[[#This Row],[Size]]*Table1[[#This Row],[Unit Price]])</f>
        <v>27.5</v>
      </c>
      <c r="N297" t="str">
        <f t="shared" si="4"/>
        <v>Excelsa</v>
      </c>
      <c r="O297" t="str">
        <f>_xlfn.XLOOKUP(Table1[[#This Row],[Customer ID]],customers!A296:A1296,customers!I296:I1296,"No",0)</f>
        <v>No</v>
      </c>
    </row>
    <row r="298" spans="1:15" x14ac:dyDescent="0.3">
      <c r="A298" s="2" t="s">
        <v>2157</v>
      </c>
      <c r="B298" s="3">
        <v>43597</v>
      </c>
      <c r="C298" s="2" t="s">
        <v>2158</v>
      </c>
      <c r="D298" t="s">
        <v>6146</v>
      </c>
      <c r="E298" s="2">
        <v>6</v>
      </c>
      <c r="F298" s="2" t="str">
        <f>VLOOKUP(C298,customers!A:I,2,0)</f>
        <v>Dorian Vizor</v>
      </c>
      <c r="G298" s="2" t="str">
        <f>IF(VLOOKUP(C298,customers!$A:$I,3,0)=0,"",VLOOKUP(C298,customers!$A:$I,3,0))</f>
        <v>dvizor88@furl.net</v>
      </c>
      <c r="H298" s="2" t="str">
        <f>VLOOKUP(C298,customers!$A:$I,7,0)</f>
        <v>United States</v>
      </c>
      <c r="I298" t="str">
        <f>VLOOKUP($D298,products!$A:$G,2,0)</f>
        <v>Rob</v>
      </c>
      <c r="J298" t="str">
        <f>VLOOKUP($D298,products!$A:$G,3,0)</f>
        <v>M</v>
      </c>
      <c r="K298" s="5">
        <f>VLOOKUP($D298,products!$A:$G,4,0)</f>
        <v>0.5</v>
      </c>
      <c r="L298">
        <f>VLOOKUP($D298,products!$A:$G,5,0)</f>
        <v>5.97</v>
      </c>
      <c r="M298">
        <f>E298*(Table1[[#This Row],[Size]]*Table1[[#This Row],[Unit Price]])</f>
        <v>17.91</v>
      </c>
      <c r="N298" t="str">
        <f t="shared" si="4"/>
        <v>Robusta</v>
      </c>
      <c r="O298" t="str">
        <f>_xlfn.XLOOKUP(Table1[[#This Row],[Customer ID]],customers!A297:A1297,customers!I297:I1297,"No",0)</f>
        <v>Yes</v>
      </c>
    </row>
    <row r="299" spans="1:15" x14ac:dyDescent="0.3">
      <c r="A299" s="2" t="s">
        <v>2163</v>
      </c>
      <c r="B299" s="3">
        <v>44258</v>
      </c>
      <c r="C299" s="2" t="s">
        <v>2164</v>
      </c>
      <c r="D299" t="s">
        <v>6172</v>
      </c>
      <c r="E299" s="2">
        <v>3</v>
      </c>
      <c r="F299" s="2" t="str">
        <f>VLOOKUP(C299,customers!A:I,2,0)</f>
        <v>Eddi Sedgebeer</v>
      </c>
      <c r="G299" s="2" t="str">
        <f>IF(VLOOKUP(C299,customers!$A:$I,3,0)=0,"",VLOOKUP(C299,customers!$A:$I,3,0))</f>
        <v>esedgebeer89@oaic.gov.au</v>
      </c>
      <c r="H299" s="2" t="str">
        <f>VLOOKUP(C299,customers!$A:$I,7,0)</f>
        <v>United States</v>
      </c>
      <c r="I299" t="str">
        <f>VLOOKUP($D299,products!$A:$G,2,0)</f>
        <v>Rob</v>
      </c>
      <c r="J299" t="str">
        <f>VLOOKUP($D299,products!$A:$G,3,0)</f>
        <v>D</v>
      </c>
      <c r="K299" s="5">
        <f>VLOOKUP($D299,products!$A:$G,4,0)</f>
        <v>0.5</v>
      </c>
      <c r="L299">
        <f>VLOOKUP($D299,products!$A:$G,5,0)</f>
        <v>5.3699999999999992</v>
      </c>
      <c r="M299">
        <f>E299*(Table1[[#This Row],[Size]]*Table1[[#This Row],[Unit Price]])</f>
        <v>8.0549999999999997</v>
      </c>
      <c r="N299" t="str">
        <f t="shared" si="4"/>
        <v>Robusta</v>
      </c>
      <c r="O299" t="str">
        <f>_xlfn.XLOOKUP(Table1[[#This Row],[Customer ID]],customers!A298:A1298,customers!I298:I1298,"No",0)</f>
        <v>Yes</v>
      </c>
    </row>
    <row r="300" spans="1:15" x14ac:dyDescent="0.3">
      <c r="A300" s="2" t="s">
        <v>2169</v>
      </c>
      <c r="B300" s="3">
        <v>43872</v>
      </c>
      <c r="C300" s="2" t="s">
        <v>2170</v>
      </c>
      <c r="D300" t="s">
        <v>6184</v>
      </c>
      <c r="E300" s="2">
        <v>6</v>
      </c>
      <c r="F300" s="2" t="str">
        <f>VLOOKUP(C300,customers!A:I,2,0)</f>
        <v>Ken Lestrange</v>
      </c>
      <c r="G300" s="2" t="str">
        <f>IF(VLOOKUP(C300,customers!$A:$I,3,0)=0,"",VLOOKUP(C300,customers!$A:$I,3,0))</f>
        <v>klestrange8a@lulu.com</v>
      </c>
      <c r="H300" s="2" t="str">
        <f>VLOOKUP(C300,customers!$A:$I,7,0)</f>
        <v>United States</v>
      </c>
      <c r="I300" t="str">
        <f>VLOOKUP($D300,products!$A:$G,2,0)</f>
        <v>Exc</v>
      </c>
      <c r="J300" t="str">
        <f>VLOOKUP($D300,products!$A:$G,3,0)</f>
        <v>L</v>
      </c>
      <c r="K300" s="5">
        <f>VLOOKUP($D300,products!$A:$G,4,0)</f>
        <v>0.2</v>
      </c>
      <c r="L300">
        <f>VLOOKUP($D300,products!$A:$G,5,0)</f>
        <v>4.4550000000000001</v>
      </c>
      <c r="M300">
        <f>E300*(Table1[[#This Row],[Size]]*Table1[[#This Row],[Unit Price]])</f>
        <v>5.3460000000000001</v>
      </c>
      <c r="N300" t="str">
        <f t="shared" si="4"/>
        <v>Excelsa</v>
      </c>
      <c r="O300" t="str">
        <f>_xlfn.XLOOKUP(Table1[[#This Row],[Customer ID]],customers!A299:A1299,customers!I299:I1299,"No",0)</f>
        <v>Yes</v>
      </c>
    </row>
    <row r="301" spans="1:15" x14ac:dyDescent="0.3">
      <c r="A301" s="2" t="s">
        <v>2175</v>
      </c>
      <c r="B301" s="3">
        <v>43582</v>
      </c>
      <c r="C301" s="2" t="s">
        <v>2176</v>
      </c>
      <c r="D301" t="s">
        <v>6148</v>
      </c>
      <c r="E301" s="2">
        <v>6</v>
      </c>
      <c r="F301" s="2" t="str">
        <f>VLOOKUP(C301,customers!A:I,2,0)</f>
        <v>Lacee Tanti</v>
      </c>
      <c r="G301" s="2" t="str">
        <f>IF(VLOOKUP(C301,customers!$A:$I,3,0)=0,"",VLOOKUP(C301,customers!$A:$I,3,0))</f>
        <v>ltanti8b@techcrunch.com</v>
      </c>
      <c r="H301" s="2" t="str">
        <f>VLOOKUP(C301,customers!$A:$I,7,0)</f>
        <v>United States</v>
      </c>
      <c r="I301" t="str">
        <f>VLOOKUP($D301,products!$A:$G,2,0)</f>
        <v>Exc</v>
      </c>
      <c r="J301" t="str">
        <f>VLOOKUP($D301,products!$A:$G,3,0)</f>
        <v>L</v>
      </c>
      <c r="K301" s="5">
        <f>VLOOKUP($D301,products!$A:$G,4,0)</f>
        <v>2.5</v>
      </c>
      <c r="L301">
        <f>VLOOKUP($D301,products!$A:$G,5,0)</f>
        <v>34.154999999999994</v>
      </c>
      <c r="M301">
        <f>E301*(Table1[[#This Row],[Size]]*Table1[[#This Row],[Unit Price]])</f>
        <v>512.32499999999993</v>
      </c>
      <c r="N301" t="str">
        <f t="shared" si="4"/>
        <v>Excelsa</v>
      </c>
      <c r="O301" t="str">
        <f>_xlfn.XLOOKUP(Table1[[#This Row],[Customer ID]],customers!A300:A1300,customers!I300:I1300,"No",0)</f>
        <v>Yes</v>
      </c>
    </row>
    <row r="302" spans="1:15" x14ac:dyDescent="0.3">
      <c r="A302" s="2" t="s">
        <v>2181</v>
      </c>
      <c r="B302" s="3">
        <v>44646</v>
      </c>
      <c r="C302" s="2" t="s">
        <v>2182</v>
      </c>
      <c r="D302" t="s">
        <v>6140</v>
      </c>
      <c r="E302" s="2">
        <v>3</v>
      </c>
      <c r="F302" s="2" t="str">
        <f>VLOOKUP(C302,customers!A:I,2,0)</f>
        <v>Arel De Lasci</v>
      </c>
      <c r="G302" s="2" t="str">
        <f>IF(VLOOKUP(C302,customers!$A:$I,3,0)=0,"",VLOOKUP(C302,customers!$A:$I,3,0))</f>
        <v>ade8c@1und1.de</v>
      </c>
      <c r="H302" s="2" t="str">
        <f>VLOOKUP(C302,customers!$A:$I,7,0)</f>
        <v>United States</v>
      </c>
      <c r="I302" t="str">
        <f>VLOOKUP($D302,products!$A:$G,2,0)</f>
        <v>Ara</v>
      </c>
      <c r="J302" t="str">
        <f>VLOOKUP($D302,products!$A:$G,3,0)</f>
        <v>L</v>
      </c>
      <c r="K302" s="5">
        <f>VLOOKUP($D302,products!$A:$G,4,0)</f>
        <v>1</v>
      </c>
      <c r="L302">
        <f>VLOOKUP($D302,products!$A:$G,5,0)</f>
        <v>12.95</v>
      </c>
      <c r="M302">
        <f>E302*(Table1[[#This Row],[Size]]*Table1[[#This Row],[Unit Price]])</f>
        <v>38.849999999999994</v>
      </c>
      <c r="N302" t="str">
        <f t="shared" si="4"/>
        <v>Arabica</v>
      </c>
      <c r="O302" t="str">
        <f>_xlfn.XLOOKUP(Table1[[#This Row],[Customer ID]],customers!A301:A1301,customers!I301:I1301,"No",0)</f>
        <v>Yes</v>
      </c>
    </row>
    <row r="303" spans="1:15" x14ac:dyDescent="0.3">
      <c r="A303" s="2" t="s">
        <v>2187</v>
      </c>
      <c r="B303" s="3">
        <v>44102</v>
      </c>
      <c r="C303" s="2" t="s">
        <v>2188</v>
      </c>
      <c r="D303" t="s">
        <v>6150</v>
      </c>
      <c r="E303" s="2">
        <v>4</v>
      </c>
      <c r="F303" s="2" t="str">
        <f>VLOOKUP(C303,customers!A:I,2,0)</f>
        <v>Trescha Jedrachowicz</v>
      </c>
      <c r="G303" s="2" t="str">
        <f>IF(VLOOKUP(C303,customers!$A:$I,3,0)=0,"",VLOOKUP(C303,customers!$A:$I,3,0))</f>
        <v>tjedrachowicz8d@acquirethisname.com</v>
      </c>
      <c r="H303" s="2" t="str">
        <f>VLOOKUP(C303,customers!$A:$I,7,0)</f>
        <v>United States</v>
      </c>
      <c r="I303" t="str">
        <f>VLOOKUP($D303,products!$A:$G,2,0)</f>
        <v>Lib</v>
      </c>
      <c r="J303" t="str">
        <f>VLOOKUP($D303,products!$A:$G,3,0)</f>
        <v>D</v>
      </c>
      <c r="K303" s="5">
        <f>VLOOKUP($D303,products!$A:$G,4,0)</f>
        <v>0.2</v>
      </c>
      <c r="L303">
        <f>VLOOKUP($D303,products!$A:$G,5,0)</f>
        <v>3.8849999999999998</v>
      </c>
      <c r="M303">
        <f>E303*(Table1[[#This Row],[Size]]*Table1[[#This Row],[Unit Price]])</f>
        <v>3.1080000000000001</v>
      </c>
      <c r="N303" t="str">
        <f t="shared" si="4"/>
        <v>Liberica</v>
      </c>
      <c r="O303" t="str">
        <f>_xlfn.XLOOKUP(Table1[[#This Row],[Customer ID]],customers!A302:A1302,customers!I302:I1302,"No",0)</f>
        <v>Yes</v>
      </c>
    </row>
    <row r="304" spans="1:15" x14ac:dyDescent="0.3">
      <c r="A304" s="2" t="s">
        <v>2193</v>
      </c>
      <c r="B304" s="3">
        <v>43762</v>
      </c>
      <c r="C304" s="2" t="s">
        <v>2194</v>
      </c>
      <c r="D304" t="s">
        <v>6157</v>
      </c>
      <c r="E304" s="2">
        <v>1</v>
      </c>
      <c r="F304" s="2" t="str">
        <f>VLOOKUP(C304,customers!A:I,2,0)</f>
        <v>Perkin Stonner</v>
      </c>
      <c r="G304" s="2" t="str">
        <f>IF(VLOOKUP(C304,customers!$A:$I,3,0)=0,"",VLOOKUP(C304,customers!$A:$I,3,0))</f>
        <v>pstonner8e@moonfruit.com</v>
      </c>
      <c r="H304" s="2" t="str">
        <f>VLOOKUP(C304,customers!$A:$I,7,0)</f>
        <v>United States</v>
      </c>
      <c r="I304" t="str">
        <f>VLOOKUP($D304,products!$A:$G,2,0)</f>
        <v>Ara</v>
      </c>
      <c r="J304" t="str">
        <f>VLOOKUP($D304,products!$A:$G,3,0)</f>
        <v>M</v>
      </c>
      <c r="K304" s="5">
        <f>VLOOKUP($D304,products!$A:$G,4,0)</f>
        <v>0.5</v>
      </c>
      <c r="L304">
        <f>VLOOKUP($D304,products!$A:$G,5,0)</f>
        <v>6.75</v>
      </c>
      <c r="M304">
        <f>E304*(Table1[[#This Row],[Size]]*Table1[[#This Row],[Unit Price]])</f>
        <v>3.375</v>
      </c>
      <c r="N304" t="str">
        <f t="shared" si="4"/>
        <v>Arabica</v>
      </c>
      <c r="O304" t="str">
        <f>_xlfn.XLOOKUP(Table1[[#This Row],[Customer ID]],customers!A303:A1303,customers!I303:I1303,"No",0)</f>
        <v>No</v>
      </c>
    </row>
    <row r="305" spans="1:15" x14ac:dyDescent="0.3">
      <c r="A305" s="2" t="s">
        <v>2199</v>
      </c>
      <c r="B305" s="3">
        <v>44412</v>
      </c>
      <c r="C305" s="2" t="s">
        <v>2200</v>
      </c>
      <c r="D305" t="s">
        <v>6185</v>
      </c>
      <c r="E305" s="2">
        <v>4</v>
      </c>
      <c r="F305" s="2" t="str">
        <f>VLOOKUP(C305,customers!A:I,2,0)</f>
        <v>Darrin Tingly</v>
      </c>
      <c r="G305" s="2" t="str">
        <f>IF(VLOOKUP(C305,customers!$A:$I,3,0)=0,"",VLOOKUP(C305,customers!$A:$I,3,0))</f>
        <v>dtingly8f@goo.ne.jp</v>
      </c>
      <c r="H305" s="2" t="str">
        <f>VLOOKUP(C305,customers!$A:$I,7,0)</f>
        <v>United States</v>
      </c>
      <c r="I305" t="str">
        <f>VLOOKUP($D305,products!$A:$G,2,0)</f>
        <v>Exc</v>
      </c>
      <c r="J305" t="str">
        <f>VLOOKUP($D305,products!$A:$G,3,0)</f>
        <v>D</v>
      </c>
      <c r="K305" s="5">
        <f>VLOOKUP($D305,products!$A:$G,4,0)</f>
        <v>2.5</v>
      </c>
      <c r="L305">
        <f>VLOOKUP($D305,products!$A:$G,5,0)</f>
        <v>27.945</v>
      </c>
      <c r="M305">
        <f>E305*(Table1[[#This Row],[Size]]*Table1[[#This Row],[Unit Price]])</f>
        <v>279.45</v>
      </c>
      <c r="N305" t="str">
        <f t="shared" si="4"/>
        <v>Excelsa</v>
      </c>
      <c r="O305" t="str">
        <f>_xlfn.XLOOKUP(Table1[[#This Row],[Customer ID]],customers!A304:A1304,customers!I304:I1304,"No",0)</f>
        <v>Yes</v>
      </c>
    </row>
    <row r="306" spans="1:15" x14ac:dyDescent="0.3">
      <c r="A306" s="2" t="s">
        <v>2204</v>
      </c>
      <c r="B306" s="3">
        <v>43828</v>
      </c>
      <c r="C306" s="2" t="s">
        <v>2245</v>
      </c>
      <c r="D306" t="s">
        <v>6167</v>
      </c>
      <c r="E306" s="2">
        <v>1</v>
      </c>
      <c r="F306" s="2" t="str">
        <f>VLOOKUP(C306,customers!A:I,2,0)</f>
        <v>Claudetta Rushe</v>
      </c>
      <c r="G306" s="2" t="str">
        <f>IF(VLOOKUP(C306,customers!$A:$I,3,0)=0,"",VLOOKUP(C306,customers!$A:$I,3,0))</f>
        <v>crushe8n@about.me</v>
      </c>
      <c r="H306" s="2" t="str">
        <f>VLOOKUP(C306,customers!$A:$I,7,0)</f>
        <v>United States</v>
      </c>
      <c r="I306" t="str">
        <f>VLOOKUP($D306,products!$A:$G,2,0)</f>
        <v>Ara</v>
      </c>
      <c r="J306" t="str">
        <f>VLOOKUP($D306,products!$A:$G,3,0)</f>
        <v>L</v>
      </c>
      <c r="K306" s="5">
        <f>VLOOKUP($D306,products!$A:$G,4,0)</f>
        <v>0.2</v>
      </c>
      <c r="L306">
        <f>VLOOKUP($D306,products!$A:$G,5,0)</f>
        <v>3.8849999999999998</v>
      </c>
      <c r="M306">
        <f>E306*(Table1[[#This Row],[Size]]*Table1[[#This Row],[Unit Price]])</f>
        <v>0.77700000000000002</v>
      </c>
      <c r="N306" t="str">
        <f t="shared" si="4"/>
        <v>Arabica</v>
      </c>
      <c r="O306" t="str">
        <f>_xlfn.XLOOKUP(Table1[[#This Row],[Customer ID]],customers!A305:A1305,customers!I305:I1305,"No",0)</f>
        <v>Yes</v>
      </c>
    </row>
    <row r="307" spans="1:15" x14ac:dyDescent="0.3">
      <c r="A307" s="2" t="s">
        <v>2209</v>
      </c>
      <c r="B307" s="3">
        <v>43796</v>
      </c>
      <c r="C307" s="2" t="s">
        <v>2210</v>
      </c>
      <c r="D307" t="s">
        <v>6159</v>
      </c>
      <c r="E307" s="2">
        <v>5</v>
      </c>
      <c r="F307" s="2" t="str">
        <f>VLOOKUP(C307,customers!A:I,2,0)</f>
        <v>Benn Checci</v>
      </c>
      <c r="G307" s="2" t="str">
        <f>IF(VLOOKUP(C307,customers!$A:$I,3,0)=0,"",VLOOKUP(C307,customers!$A:$I,3,0))</f>
        <v>bchecci8h@usa.gov</v>
      </c>
      <c r="H307" s="2" t="str">
        <f>VLOOKUP(C307,customers!$A:$I,7,0)</f>
        <v>United Kingdom</v>
      </c>
      <c r="I307" t="str">
        <f>VLOOKUP($D307,products!$A:$G,2,0)</f>
        <v>Lib</v>
      </c>
      <c r="J307" t="str">
        <f>VLOOKUP($D307,products!$A:$G,3,0)</f>
        <v>M</v>
      </c>
      <c r="K307" s="5">
        <f>VLOOKUP($D307,products!$A:$G,4,0)</f>
        <v>0.2</v>
      </c>
      <c r="L307">
        <f>VLOOKUP($D307,products!$A:$G,5,0)</f>
        <v>4.3650000000000002</v>
      </c>
      <c r="M307">
        <f>E307*(Table1[[#This Row],[Size]]*Table1[[#This Row],[Unit Price]])</f>
        <v>4.3650000000000002</v>
      </c>
      <c r="N307" t="str">
        <f t="shared" si="4"/>
        <v>Liberica</v>
      </c>
      <c r="O307" t="str">
        <f>_xlfn.XLOOKUP(Table1[[#This Row],[Customer ID]],customers!A306:A1306,customers!I306:I1306,"No",0)</f>
        <v>No</v>
      </c>
    </row>
    <row r="308" spans="1:15" x14ac:dyDescent="0.3">
      <c r="A308" s="2" t="s">
        <v>2215</v>
      </c>
      <c r="B308" s="3">
        <v>43890</v>
      </c>
      <c r="C308" s="2" t="s">
        <v>2216</v>
      </c>
      <c r="D308" t="s">
        <v>6174</v>
      </c>
      <c r="E308" s="2">
        <v>5</v>
      </c>
      <c r="F308" s="2" t="str">
        <f>VLOOKUP(C308,customers!A:I,2,0)</f>
        <v>Janifer Bagot</v>
      </c>
      <c r="G308" s="2" t="str">
        <f>IF(VLOOKUP(C308,customers!$A:$I,3,0)=0,"",VLOOKUP(C308,customers!$A:$I,3,0))</f>
        <v>jbagot8i@mac.com</v>
      </c>
      <c r="H308" s="2" t="str">
        <f>VLOOKUP(C308,customers!$A:$I,7,0)</f>
        <v>United States</v>
      </c>
      <c r="I308" t="str">
        <f>VLOOKUP($D308,products!$A:$G,2,0)</f>
        <v>Rob</v>
      </c>
      <c r="J308" t="str">
        <f>VLOOKUP($D308,products!$A:$G,3,0)</f>
        <v>M</v>
      </c>
      <c r="K308" s="5">
        <f>VLOOKUP($D308,products!$A:$G,4,0)</f>
        <v>0.2</v>
      </c>
      <c r="L308">
        <f>VLOOKUP($D308,products!$A:$G,5,0)</f>
        <v>2.9849999999999999</v>
      </c>
      <c r="M308">
        <f>E308*(Table1[[#This Row],[Size]]*Table1[[#This Row],[Unit Price]])</f>
        <v>2.9849999999999999</v>
      </c>
      <c r="N308" t="str">
        <f t="shared" si="4"/>
        <v>Robusta</v>
      </c>
      <c r="O308" t="str">
        <f>_xlfn.XLOOKUP(Table1[[#This Row],[Customer ID]],customers!A307:A1307,customers!I307:I1307,"No",0)</f>
        <v>No</v>
      </c>
    </row>
    <row r="309" spans="1:15" x14ac:dyDescent="0.3">
      <c r="A309" s="2" t="s">
        <v>2221</v>
      </c>
      <c r="B309" s="3">
        <v>44227</v>
      </c>
      <c r="C309" s="2" t="s">
        <v>2222</v>
      </c>
      <c r="D309" t="s">
        <v>6155</v>
      </c>
      <c r="E309" s="2">
        <v>3</v>
      </c>
      <c r="F309" s="2" t="str">
        <f>VLOOKUP(C309,customers!A:I,2,0)</f>
        <v>Ermin Beeble</v>
      </c>
      <c r="G309" s="2" t="str">
        <f>IF(VLOOKUP(C309,customers!$A:$I,3,0)=0,"",VLOOKUP(C309,customers!$A:$I,3,0))</f>
        <v>ebeeble8j@soundcloud.com</v>
      </c>
      <c r="H309" s="2" t="str">
        <f>VLOOKUP(C309,customers!$A:$I,7,0)</f>
        <v>United States</v>
      </c>
      <c r="I309" t="str">
        <f>VLOOKUP($D309,products!$A:$G,2,0)</f>
        <v>Ara</v>
      </c>
      <c r="J309" t="str">
        <f>VLOOKUP($D309,products!$A:$G,3,0)</f>
        <v>M</v>
      </c>
      <c r="K309" s="5">
        <f>VLOOKUP($D309,products!$A:$G,4,0)</f>
        <v>1</v>
      </c>
      <c r="L309">
        <f>VLOOKUP($D309,products!$A:$G,5,0)</f>
        <v>11.25</v>
      </c>
      <c r="M309">
        <f>E309*(Table1[[#This Row],[Size]]*Table1[[#This Row],[Unit Price]])</f>
        <v>33.75</v>
      </c>
      <c r="N309" t="str">
        <f t="shared" si="4"/>
        <v>Arabica</v>
      </c>
      <c r="O309" t="str">
        <f>_xlfn.XLOOKUP(Table1[[#This Row],[Customer ID]],customers!A308:A1308,customers!I308:I1308,"No",0)</f>
        <v>Yes</v>
      </c>
    </row>
    <row r="310" spans="1:15" x14ac:dyDescent="0.3">
      <c r="A310" s="2" t="s">
        <v>2227</v>
      </c>
      <c r="B310" s="3">
        <v>44729</v>
      </c>
      <c r="C310" s="2" t="s">
        <v>2228</v>
      </c>
      <c r="D310" t="s">
        <v>6155</v>
      </c>
      <c r="E310" s="2">
        <v>3</v>
      </c>
      <c r="F310" s="2" t="str">
        <f>VLOOKUP(C310,customers!A:I,2,0)</f>
        <v>Cos Fluin</v>
      </c>
      <c r="G310" s="2" t="str">
        <f>IF(VLOOKUP(C310,customers!$A:$I,3,0)=0,"",VLOOKUP(C310,customers!$A:$I,3,0))</f>
        <v>cfluin8k@flickr.com</v>
      </c>
      <c r="H310" s="2" t="str">
        <f>VLOOKUP(C310,customers!$A:$I,7,0)</f>
        <v>United Kingdom</v>
      </c>
      <c r="I310" t="str">
        <f>VLOOKUP($D310,products!$A:$G,2,0)</f>
        <v>Ara</v>
      </c>
      <c r="J310" t="str">
        <f>VLOOKUP($D310,products!$A:$G,3,0)</f>
        <v>M</v>
      </c>
      <c r="K310" s="5">
        <f>VLOOKUP($D310,products!$A:$G,4,0)</f>
        <v>1</v>
      </c>
      <c r="L310">
        <f>VLOOKUP($D310,products!$A:$G,5,0)</f>
        <v>11.25</v>
      </c>
      <c r="M310">
        <f>E310*(Table1[[#This Row],[Size]]*Table1[[#This Row],[Unit Price]])</f>
        <v>33.75</v>
      </c>
      <c r="N310" t="str">
        <f t="shared" si="4"/>
        <v>Arabica</v>
      </c>
      <c r="O310" t="str">
        <f>_xlfn.XLOOKUP(Table1[[#This Row],[Customer ID]],customers!A309:A1309,customers!I309:I1309,"No",0)</f>
        <v>No</v>
      </c>
    </row>
    <row r="311" spans="1:15" x14ac:dyDescent="0.3">
      <c r="A311" s="2" t="s">
        <v>2232</v>
      </c>
      <c r="B311" s="3">
        <v>43864</v>
      </c>
      <c r="C311" s="2" t="s">
        <v>2233</v>
      </c>
      <c r="D311" t="s">
        <v>6159</v>
      </c>
      <c r="E311" s="2">
        <v>6</v>
      </c>
      <c r="F311" s="2" t="str">
        <f>VLOOKUP(C311,customers!A:I,2,0)</f>
        <v>Eveleen Bletsor</v>
      </c>
      <c r="G311" s="2" t="str">
        <f>IF(VLOOKUP(C311,customers!$A:$I,3,0)=0,"",VLOOKUP(C311,customers!$A:$I,3,0))</f>
        <v>ebletsor8l@vinaora.com</v>
      </c>
      <c r="H311" s="2" t="str">
        <f>VLOOKUP(C311,customers!$A:$I,7,0)</f>
        <v>United States</v>
      </c>
      <c r="I311" t="str">
        <f>VLOOKUP($D311,products!$A:$G,2,0)</f>
        <v>Lib</v>
      </c>
      <c r="J311" t="str">
        <f>VLOOKUP($D311,products!$A:$G,3,0)</f>
        <v>M</v>
      </c>
      <c r="K311" s="5">
        <f>VLOOKUP($D311,products!$A:$G,4,0)</f>
        <v>0.2</v>
      </c>
      <c r="L311">
        <f>VLOOKUP($D311,products!$A:$G,5,0)</f>
        <v>4.3650000000000002</v>
      </c>
      <c r="M311">
        <f>E311*(Table1[[#This Row],[Size]]*Table1[[#This Row],[Unit Price]])</f>
        <v>5.2380000000000004</v>
      </c>
      <c r="N311" t="str">
        <f t="shared" si="4"/>
        <v>Liberica</v>
      </c>
      <c r="O311" t="str">
        <f>_xlfn.XLOOKUP(Table1[[#This Row],[Customer ID]],customers!A310:A1310,customers!I310:I1310,"No",0)</f>
        <v>Yes</v>
      </c>
    </row>
    <row r="312" spans="1:15" x14ac:dyDescent="0.3">
      <c r="A312" s="2" t="s">
        <v>2238</v>
      </c>
      <c r="B312" s="3">
        <v>44586</v>
      </c>
      <c r="C312" s="2" t="s">
        <v>2239</v>
      </c>
      <c r="D312" t="s">
        <v>6171</v>
      </c>
      <c r="E312" s="2">
        <v>1</v>
      </c>
      <c r="F312" s="2" t="str">
        <f>VLOOKUP(C312,customers!A:I,2,0)</f>
        <v>Paola Brydell</v>
      </c>
      <c r="G312" s="2" t="str">
        <f>IF(VLOOKUP(C312,customers!$A:$I,3,0)=0,"",VLOOKUP(C312,customers!$A:$I,3,0))</f>
        <v>pbrydell8m@bloglovin.com</v>
      </c>
      <c r="H312" s="2" t="str">
        <f>VLOOKUP(C312,customers!$A:$I,7,0)</f>
        <v>Ireland</v>
      </c>
      <c r="I312" t="str">
        <f>VLOOKUP($D312,products!$A:$G,2,0)</f>
        <v>Exc</v>
      </c>
      <c r="J312" t="str">
        <f>VLOOKUP($D312,products!$A:$G,3,0)</f>
        <v>L</v>
      </c>
      <c r="K312" s="5">
        <f>VLOOKUP($D312,products!$A:$G,4,0)</f>
        <v>1</v>
      </c>
      <c r="L312">
        <f>VLOOKUP($D312,products!$A:$G,5,0)</f>
        <v>14.85</v>
      </c>
      <c r="M312">
        <f>E312*(Table1[[#This Row],[Size]]*Table1[[#This Row],[Unit Price]])</f>
        <v>14.85</v>
      </c>
      <c r="N312" t="str">
        <f t="shared" si="4"/>
        <v>Excelsa</v>
      </c>
      <c r="O312" t="str">
        <f>_xlfn.XLOOKUP(Table1[[#This Row],[Customer ID]],customers!A311:A1311,customers!I311:I1311,"No",0)</f>
        <v>No</v>
      </c>
    </row>
    <row r="313" spans="1:15" x14ac:dyDescent="0.3">
      <c r="A313" s="2" t="s">
        <v>2244</v>
      </c>
      <c r="B313" s="3">
        <v>43951</v>
      </c>
      <c r="C313" s="2" t="s">
        <v>2245</v>
      </c>
      <c r="D313" t="s">
        <v>6166</v>
      </c>
      <c r="E313" s="2">
        <v>6</v>
      </c>
      <c r="F313" s="2" t="str">
        <f>VLOOKUP(C313,customers!A:I,2,0)</f>
        <v>Claudetta Rushe</v>
      </c>
      <c r="G313" s="2" t="str">
        <f>IF(VLOOKUP(C313,customers!$A:$I,3,0)=0,"",VLOOKUP(C313,customers!$A:$I,3,0))</f>
        <v>crushe8n@about.me</v>
      </c>
      <c r="H313" s="2" t="str">
        <f>VLOOKUP(C313,customers!$A:$I,7,0)</f>
        <v>United States</v>
      </c>
      <c r="I313" t="str">
        <f>VLOOKUP($D313,products!$A:$G,2,0)</f>
        <v>Exc</v>
      </c>
      <c r="J313" t="str">
        <f>VLOOKUP($D313,products!$A:$G,3,0)</f>
        <v>M</v>
      </c>
      <c r="K313" s="5">
        <f>VLOOKUP($D313,products!$A:$G,4,0)</f>
        <v>2.5</v>
      </c>
      <c r="L313">
        <f>VLOOKUP($D313,products!$A:$G,5,0)</f>
        <v>31.624999999999996</v>
      </c>
      <c r="M313">
        <f>E313*(Table1[[#This Row],[Size]]*Table1[[#This Row],[Unit Price]])</f>
        <v>474.37499999999989</v>
      </c>
      <c r="N313" t="str">
        <f t="shared" si="4"/>
        <v>Excelsa</v>
      </c>
      <c r="O313" t="str">
        <f>_xlfn.XLOOKUP(Table1[[#This Row],[Customer ID]],customers!A312:A1312,customers!I312:I1312,"No",0)</f>
        <v>Yes</v>
      </c>
    </row>
    <row r="314" spans="1:15" x14ac:dyDescent="0.3">
      <c r="A314" s="2" t="s">
        <v>2250</v>
      </c>
      <c r="B314" s="3">
        <v>44317</v>
      </c>
      <c r="C314" s="2" t="s">
        <v>2251</v>
      </c>
      <c r="D314" t="s">
        <v>6146</v>
      </c>
      <c r="E314" s="2">
        <v>1</v>
      </c>
      <c r="F314" s="2" t="str">
        <f>VLOOKUP(C314,customers!A:I,2,0)</f>
        <v>Natka Leethem</v>
      </c>
      <c r="G314" s="2" t="str">
        <f>IF(VLOOKUP(C314,customers!$A:$I,3,0)=0,"",VLOOKUP(C314,customers!$A:$I,3,0))</f>
        <v>nleethem8o@mac.com</v>
      </c>
      <c r="H314" s="2" t="str">
        <f>VLOOKUP(C314,customers!$A:$I,7,0)</f>
        <v>United States</v>
      </c>
      <c r="I314" t="str">
        <f>VLOOKUP($D314,products!$A:$G,2,0)</f>
        <v>Rob</v>
      </c>
      <c r="J314" t="str">
        <f>VLOOKUP($D314,products!$A:$G,3,0)</f>
        <v>M</v>
      </c>
      <c r="K314" s="5">
        <f>VLOOKUP($D314,products!$A:$G,4,0)</f>
        <v>0.5</v>
      </c>
      <c r="L314">
        <f>VLOOKUP($D314,products!$A:$G,5,0)</f>
        <v>5.97</v>
      </c>
      <c r="M314">
        <f>E314*(Table1[[#This Row],[Size]]*Table1[[#This Row],[Unit Price]])</f>
        <v>2.9849999999999999</v>
      </c>
      <c r="N314" t="str">
        <f t="shared" si="4"/>
        <v>Robusta</v>
      </c>
      <c r="O314" t="str">
        <f>_xlfn.XLOOKUP(Table1[[#This Row],[Customer ID]],customers!A313:A1313,customers!I313:I1313,"No",0)</f>
        <v>Yes</v>
      </c>
    </row>
    <row r="315" spans="1:15" x14ac:dyDescent="0.3">
      <c r="A315" s="2" t="s">
        <v>2256</v>
      </c>
      <c r="B315" s="3">
        <v>44497</v>
      </c>
      <c r="C315" s="2" t="s">
        <v>2257</v>
      </c>
      <c r="D315" t="s">
        <v>6138</v>
      </c>
      <c r="E315" s="2">
        <v>3</v>
      </c>
      <c r="F315" s="2" t="str">
        <f>VLOOKUP(C315,customers!A:I,2,0)</f>
        <v>Ailene Nesfield</v>
      </c>
      <c r="G315" s="2" t="str">
        <f>IF(VLOOKUP(C315,customers!$A:$I,3,0)=0,"",VLOOKUP(C315,customers!$A:$I,3,0))</f>
        <v>anesfield8p@people.com.cn</v>
      </c>
      <c r="H315" s="2" t="str">
        <f>VLOOKUP(C315,customers!$A:$I,7,0)</f>
        <v>United Kingdom</v>
      </c>
      <c r="I315" t="str">
        <f>VLOOKUP($D315,products!$A:$G,2,0)</f>
        <v>Rob</v>
      </c>
      <c r="J315" t="str">
        <f>VLOOKUP($D315,products!$A:$G,3,0)</f>
        <v>M</v>
      </c>
      <c r="K315" s="5">
        <f>VLOOKUP($D315,products!$A:$G,4,0)</f>
        <v>1</v>
      </c>
      <c r="L315">
        <f>VLOOKUP($D315,products!$A:$G,5,0)</f>
        <v>9.9499999999999993</v>
      </c>
      <c r="M315">
        <f>E315*(Table1[[#This Row],[Size]]*Table1[[#This Row],[Unit Price]])</f>
        <v>29.849999999999998</v>
      </c>
      <c r="N315" t="str">
        <f t="shared" si="4"/>
        <v>Robusta</v>
      </c>
      <c r="O315" t="str">
        <f>_xlfn.XLOOKUP(Table1[[#This Row],[Customer ID]],customers!A314:A1314,customers!I314:I1314,"No",0)</f>
        <v>Yes</v>
      </c>
    </row>
    <row r="316" spans="1:15" x14ac:dyDescent="0.3">
      <c r="A316" s="2" t="s">
        <v>2262</v>
      </c>
      <c r="B316" s="3">
        <v>44437</v>
      </c>
      <c r="C316" s="2" t="s">
        <v>2263</v>
      </c>
      <c r="D316" t="s">
        <v>6177</v>
      </c>
      <c r="E316" s="2">
        <v>5</v>
      </c>
      <c r="F316" s="2" t="str">
        <f>VLOOKUP(C316,customers!A:I,2,0)</f>
        <v>Stacy Pickworth</v>
      </c>
      <c r="G316" s="2" t="str">
        <f>IF(VLOOKUP(C316,customers!$A:$I,3,0)=0,"",VLOOKUP(C316,customers!$A:$I,3,0))</f>
        <v/>
      </c>
      <c r="H316" s="2" t="str">
        <f>VLOOKUP(C316,customers!$A:$I,7,0)</f>
        <v>United States</v>
      </c>
      <c r="I316" t="str">
        <f>VLOOKUP($D316,products!$A:$G,2,0)</f>
        <v>Rob</v>
      </c>
      <c r="J316" t="str">
        <f>VLOOKUP($D316,products!$A:$G,3,0)</f>
        <v>D</v>
      </c>
      <c r="K316" s="5">
        <f>VLOOKUP($D316,products!$A:$G,4,0)</f>
        <v>1</v>
      </c>
      <c r="L316">
        <f>VLOOKUP($D316,products!$A:$G,5,0)</f>
        <v>8.9499999999999993</v>
      </c>
      <c r="M316">
        <f>E316*(Table1[[#This Row],[Size]]*Table1[[#This Row],[Unit Price]])</f>
        <v>44.75</v>
      </c>
      <c r="N316" t="str">
        <f t="shared" si="4"/>
        <v>Robusta</v>
      </c>
      <c r="O316" t="str">
        <f>_xlfn.XLOOKUP(Table1[[#This Row],[Customer ID]],customers!A315:A1315,customers!I315:I1315,"No",0)</f>
        <v>No</v>
      </c>
    </row>
    <row r="317" spans="1:15" x14ac:dyDescent="0.3">
      <c r="A317" s="2" t="s">
        <v>2267</v>
      </c>
      <c r="B317" s="3">
        <v>43826</v>
      </c>
      <c r="C317" s="2" t="s">
        <v>2268</v>
      </c>
      <c r="D317" t="s">
        <v>6148</v>
      </c>
      <c r="E317" s="2">
        <v>1</v>
      </c>
      <c r="F317" s="2" t="str">
        <f>VLOOKUP(C317,customers!A:I,2,0)</f>
        <v>Melli Brockway</v>
      </c>
      <c r="G317" s="2" t="str">
        <f>IF(VLOOKUP(C317,customers!$A:$I,3,0)=0,"",VLOOKUP(C317,customers!$A:$I,3,0))</f>
        <v>mbrockway8r@ibm.com</v>
      </c>
      <c r="H317" s="2" t="str">
        <f>VLOOKUP(C317,customers!$A:$I,7,0)</f>
        <v>United States</v>
      </c>
      <c r="I317" t="str">
        <f>VLOOKUP($D317,products!$A:$G,2,0)</f>
        <v>Exc</v>
      </c>
      <c r="J317" t="str">
        <f>VLOOKUP($D317,products!$A:$G,3,0)</f>
        <v>L</v>
      </c>
      <c r="K317" s="5">
        <f>VLOOKUP($D317,products!$A:$G,4,0)</f>
        <v>2.5</v>
      </c>
      <c r="L317">
        <f>VLOOKUP($D317,products!$A:$G,5,0)</f>
        <v>34.154999999999994</v>
      </c>
      <c r="M317">
        <f>E317*(Table1[[#This Row],[Size]]*Table1[[#This Row],[Unit Price]])</f>
        <v>85.387499999999989</v>
      </c>
      <c r="N317" t="str">
        <f t="shared" si="4"/>
        <v>Excelsa</v>
      </c>
      <c r="O317" t="str">
        <f>_xlfn.XLOOKUP(Table1[[#This Row],[Customer ID]],customers!A316:A1316,customers!I316:I1316,"No",0)</f>
        <v>Yes</v>
      </c>
    </row>
    <row r="318" spans="1:15" x14ac:dyDescent="0.3">
      <c r="A318" s="2" t="s">
        <v>2273</v>
      </c>
      <c r="B318" s="3">
        <v>43641</v>
      </c>
      <c r="C318" s="2" t="s">
        <v>2274</v>
      </c>
      <c r="D318" t="s">
        <v>6148</v>
      </c>
      <c r="E318" s="2">
        <v>6</v>
      </c>
      <c r="F318" s="2" t="str">
        <f>VLOOKUP(C318,customers!A:I,2,0)</f>
        <v>Nanny Lush</v>
      </c>
      <c r="G318" s="2" t="str">
        <f>IF(VLOOKUP(C318,customers!$A:$I,3,0)=0,"",VLOOKUP(C318,customers!$A:$I,3,0))</f>
        <v>nlush8s@dedecms.com</v>
      </c>
      <c r="H318" s="2" t="str">
        <f>VLOOKUP(C318,customers!$A:$I,7,0)</f>
        <v>Ireland</v>
      </c>
      <c r="I318" t="str">
        <f>VLOOKUP($D318,products!$A:$G,2,0)</f>
        <v>Exc</v>
      </c>
      <c r="J318" t="str">
        <f>VLOOKUP($D318,products!$A:$G,3,0)</f>
        <v>L</v>
      </c>
      <c r="K318" s="5">
        <f>VLOOKUP($D318,products!$A:$G,4,0)</f>
        <v>2.5</v>
      </c>
      <c r="L318">
        <f>VLOOKUP($D318,products!$A:$G,5,0)</f>
        <v>34.154999999999994</v>
      </c>
      <c r="M318">
        <f>E318*(Table1[[#This Row],[Size]]*Table1[[#This Row],[Unit Price]])</f>
        <v>512.32499999999993</v>
      </c>
      <c r="N318" t="str">
        <f t="shared" si="4"/>
        <v>Excelsa</v>
      </c>
      <c r="O318" t="str">
        <f>_xlfn.XLOOKUP(Table1[[#This Row],[Customer ID]],customers!A317:A1317,customers!I317:I1317,"No",0)</f>
        <v>No</v>
      </c>
    </row>
    <row r="319" spans="1:15" x14ac:dyDescent="0.3">
      <c r="A319" s="2" t="s">
        <v>2279</v>
      </c>
      <c r="B319" s="3">
        <v>43526</v>
      </c>
      <c r="C319" s="2" t="s">
        <v>2280</v>
      </c>
      <c r="D319" t="s">
        <v>6144</v>
      </c>
      <c r="E319" s="2">
        <v>3</v>
      </c>
      <c r="F319" s="2" t="str">
        <f>VLOOKUP(C319,customers!A:I,2,0)</f>
        <v>Selma McMillian</v>
      </c>
      <c r="G319" s="2" t="str">
        <f>IF(VLOOKUP(C319,customers!$A:$I,3,0)=0,"",VLOOKUP(C319,customers!$A:$I,3,0))</f>
        <v>smcmillian8t@csmonitor.com</v>
      </c>
      <c r="H319" s="2" t="str">
        <f>VLOOKUP(C319,customers!$A:$I,7,0)</f>
        <v>United States</v>
      </c>
      <c r="I319" t="str">
        <f>VLOOKUP($D319,products!$A:$G,2,0)</f>
        <v>Exc</v>
      </c>
      <c r="J319" t="str">
        <f>VLOOKUP($D319,products!$A:$G,3,0)</f>
        <v>D</v>
      </c>
      <c r="K319" s="5">
        <f>VLOOKUP($D319,products!$A:$G,4,0)</f>
        <v>0.5</v>
      </c>
      <c r="L319">
        <f>VLOOKUP($D319,products!$A:$G,5,0)</f>
        <v>7.29</v>
      </c>
      <c r="M319">
        <f>E319*(Table1[[#This Row],[Size]]*Table1[[#This Row],[Unit Price]])</f>
        <v>10.935</v>
      </c>
      <c r="N319" t="str">
        <f t="shared" si="4"/>
        <v>Excelsa</v>
      </c>
      <c r="O319" t="str">
        <f>_xlfn.XLOOKUP(Table1[[#This Row],[Customer ID]],customers!A318:A1318,customers!I318:I1318,"No",0)</f>
        <v>No</v>
      </c>
    </row>
    <row r="320" spans="1:15" x14ac:dyDescent="0.3">
      <c r="A320" s="2" t="s">
        <v>2285</v>
      </c>
      <c r="B320" s="3">
        <v>44563</v>
      </c>
      <c r="C320" s="2" t="s">
        <v>2286</v>
      </c>
      <c r="D320" t="s">
        <v>6175</v>
      </c>
      <c r="E320" s="2">
        <v>2</v>
      </c>
      <c r="F320" s="2" t="str">
        <f>VLOOKUP(C320,customers!A:I,2,0)</f>
        <v>Tess Bennison</v>
      </c>
      <c r="G320" s="2" t="str">
        <f>IF(VLOOKUP(C320,customers!$A:$I,3,0)=0,"",VLOOKUP(C320,customers!$A:$I,3,0))</f>
        <v>tbennison8u@google.cn</v>
      </c>
      <c r="H320" s="2" t="str">
        <f>VLOOKUP(C320,customers!$A:$I,7,0)</f>
        <v>United States</v>
      </c>
      <c r="I320" t="str">
        <f>VLOOKUP($D320,products!$A:$G,2,0)</f>
        <v>Ara</v>
      </c>
      <c r="J320" t="str">
        <f>VLOOKUP($D320,products!$A:$G,3,0)</f>
        <v>M</v>
      </c>
      <c r="K320" s="5">
        <f>VLOOKUP($D320,products!$A:$G,4,0)</f>
        <v>2.5</v>
      </c>
      <c r="L320">
        <f>VLOOKUP($D320,products!$A:$G,5,0)</f>
        <v>25.874999999999996</v>
      </c>
      <c r="M320">
        <f>E320*(Table1[[#This Row],[Size]]*Table1[[#This Row],[Unit Price]])</f>
        <v>129.37499999999997</v>
      </c>
      <c r="N320" t="str">
        <f t="shared" si="4"/>
        <v>Arabica</v>
      </c>
      <c r="O320" t="str">
        <f>_xlfn.XLOOKUP(Table1[[#This Row],[Customer ID]],customers!A319:A1319,customers!I319:I1319,"No",0)</f>
        <v>Yes</v>
      </c>
    </row>
    <row r="321" spans="1:15" x14ac:dyDescent="0.3">
      <c r="A321" s="2" t="s">
        <v>2291</v>
      </c>
      <c r="B321" s="3">
        <v>43676</v>
      </c>
      <c r="C321" s="2" t="s">
        <v>2292</v>
      </c>
      <c r="D321" t="s">
        <v>6156</v>
      </c>
      <c r="E321" s="2">
        <v>2</v>
      </c>
      <c r="F321" s="2" t="str">
        <f>VLOOKUP(C321,customers!A:I,2,0)</f>
        <v>Gabie Tweed</v>
      </c>
      <c r="G321" s="2" t="str">
        <f>IF(VLOOKUP(C321,customers!$A:$I,3,0)=0,"",VLOOKUP(C321,customers!$A:$I,3,0))</f>
        <v>gtweed8v@yolasite.com</v>
      </c>
      <c r="H321" s="2" t="str">
        <f>VLOOKUP(C321,customers!$A:$I,7,0)</f>
        <v>United States</v>
      </c>
      <c r="I321" t="str">
        <f>VLOOKUP($D321,products!$A:$G,2,0)</f>
        <v>Exc</v>
      </c>
      <c r="J321" t="str">
        <f>VLOOKUP($D321,products!$A:$G,3,0)</f>
        <v>M</v>
      </c>
      <c r="K321" s="5">
        <f>VLOOKUP($D321,products!$A:$G,4,0)</f>
        <v>0.2</v>
      </c>
      <c r="L321">
        <f>VLOOKUP($D321,products!$A:$G,5,0)</f>
        <v>4.125</v>
      </c>
      <c r="M321">
        <f>E321*(Table1[[#This Row],[Size]]*Table1[[#This Row],[Unit Price]])</f>
        <v>1.6500000000000001</v>
      </c>
      <c r="N321" t="str">
        <f t="shared" si="4"/>
        <v>Excelsa</v>
      </c>
      <c r="O321" t="str">
        <f>_xlfn.XLOOKUP(Table1[[#This Row],[Customer ID]],customers!A320:A1320,customers!I320:I1320,"No",0)</f>
        <v>Yes</v>
      </c>
    </row>
    <row r="322" spans="1:15" x14ac:dyDescent="0.3">
      <c r="A322" s="2" t="s">
        <v>2291</v>
      </c>
      <c r="B322" s="3">
        <v>43676</v>
      </c>
      <c r="C322" s="2" t="s">
        <v>2292</v>
      </c>
      <c r="D322" t="s">
        <v>6167</v>
      </c>
      <c r="E322" s="2">
        <v>5</v>
      </c>
      <c r="F322" s="2" t="str">
        <f>VLOOKUP(C322,customers!A:I,2,0)</f>
        <v>Gabie Tweed</v>
      </c>
      <c r="G322" s="2" t="str">
        <f>IF(VLOOKUP(C322,customers!$A:$I,3,0)=0,"",VLOOKUP(C322,customers!$A:$I,3,0))</f>
        <v>gtweed8v@yolasite.com</v>
      </c>
      <c r="H322" s="2" t="str">
        <f>VLOOKUP(C322,customers!$A:$I,7,0)</f>
        <v>United States</v>
      </c>
      <c r="I322" t="str">
        <f>VLOOKUP($D322,products!$A:$G,2,0)</f>
        <v>Ara</v>
      </c>
      <c r="J322" t="str">
        <f>VLOOKUP($D322,products!$A:$G,3,0)</f>
        <v>L</v>
      </c>
      <c r="K322" s="5">
        <f>VLOOKUP($D322,products!$A:$G,4,0)</f>
        <v>0.2</v>
      </c>
      <c r="L322">
        <f>VLOOKUP($D322,products!$A:$G,5,0)</f>
        <v>3.8849999999999998</v>
      </c>
      <c r="M322">
        <f>E322*(Table1[[#This Row],[Size]]*Table1[[#This Row],[Unit Price]])</f>
        <v>3.8850000000000002</v>
      </c>
      <c r="N322" t="str">
        <f t="shared" si="4"/>
        <v>Arabica</v>
      </c>
      <c r="O322" t="str">
        <f>_xlfn.XLOOKUP(Table1[[#This Row],[Customer ID]],customers!A321:A1321,customers!I321:I1321,"No",0)</f>
        <v>Yes</v>
      </c>
    </row>
    <row r="323" spans="1:15" x14ac:dyDescent="0.3">
      <c r="A323" s="2" t="s">
        <v>2301</v>
      </c>
      <c r="B323" s="3">
        <v>44170</v>
      </c>
      <c r="C323" s="2" t="s">
        <v>2302</v>
      </c>
      <c r="D323" t="s">
        <v>6152</v>
      </c>
      <c r="E323" s="2">
        <v>6</v>
      </c>
      <c r="F323" s="2" t="str">
        <f>VLOOKUP(C323,customers!A:I,2,0)</f>
        <v>Gaile Goggin</v>
      </c>
      <c r="G323" s="2" t="str">
        <f>IF(VLOOKUP(C323,customers!$A:$I,3,0)=0,"",VLOOKUP(C323,customers!$A:$I,3,0))</f>
        <v>ggoggin8x@wix.com</v>
      </c>
      <c r="H323" s="2" t="str">
        <f>VLOOKUP(C323,customers!$A:$I,7,0)</f>
        <v>Ireland</v>
      </c>
      <c r="I323" t="str">
        <f>VLOOKUP($D323,products!$A:$G,2,0)</f>
        <v>Ara</v>
      </c>
      <c r="J323" t="str">
        <f>VLOOKUP($D323,products!$A:$G,3,0)</f>
        <v>M</v>
      </c>
      <c r="K323" s="5">
        <f>VLOOKUP($D323,products!$A:$G,4,0)</f>
        <v>0.2</v>
      </c>
      <c r="L323">
        <f>VLOOKUP($D323,products!$A:$G,5,0)</f>
        <v>3.375</v>
      </c>
      <c r="M323">
        <f>E323*(Table1[[#This Row],[Size]]*Table1[[#This Row],[Unit Price]])</f>
        <v>4.0500000000000007</v>
      </c>
      <c r="N323" t="str">
        <f t="shared" ref="N323:N386" si="5">IF(I323="Rob","Robusta",IF(I323="Exc","Excelsa",IF(I323="Ara","Arabica",IF(I323="Lib","Liberica",""))))</f>
        <v>Arabica</v>
      </c>
      <c r="O323" t="str">
        <f>_xlfn.XLOOKUP(Table1[[#This Row],[Customer ID]],customers!A322:A1322,customers!I322:I1322,"No",0)</f>
        <v>Yes</v>
      </c>
    </row>
    <row r="324" spans="1:15" x14ac:dyDescent="0.3">
      <c r="A324" s="2" t="s">
        <v>2307</v>
      </c>
      <c r="B324" s="3">
        <v>44182</v>
      </c>
      <c r="C324" s="2" t="s">
        <v>2308</v>
      </c>
      <c r="D324" t="s">
        <v>6169</v>
      </c>
      <c r="E324" s="2">
        <v>3</v>
      </c>
      <c r="F324" s="2" t="str">
        <f>VLOOKUP(C324,customers!A:I,2,0)</f>
        <v>Skylar Jeyness</v>
      </c>
      <c r="G324" s="2" t="str">
        <f>IF(VLOOKUP(C324,customers!$A:$I,3,0)=0,"",VLOOKUP(C324,customers!$A:$I,3,0))</f>
        <v>sjeyness8y@biglobe.ne.jp</v>
      </c>
      <c r="H324" s="2" t="str">
        <f>VLOOKUP(C324,customers!$A:$I,7,0)</f>
        <v>Ireland</v>
      </c>
      <c r="I324" t="str">
        <f>VLOOKUP($D324,products!$A:$G,2,0)</f>
        <v>Lib</v>
      </c>
      <c r="J324" t="str">
        <f>VLOOKUP($D324,products!$A:$G,3,0)</f>
        <v>D</v>
      </c>
      <c r="K324" s="5">
        <f>VLOOKUP($D324,products!$A:$G,4,0)</f>
        <v>0.5</v>
      </c>
      <c r="L324">
        <f>VLOOKUP($D324,products!$A:$G,5,0)</f>
        <v>7.77</v>
      </c>
      <c r="M324">
        <f>E324*(Table1[[#This Row],[Size]]*Table1[[#This Row],[Unit Price]])</f>
        <v>11.654999999999999</v>
      </c>
      <c r="N324" t="str">
        <f t="shared" si="5"/>
        <v>Liberica</v>
      </c>
      <c r="O324" t="str">
        <f>_xlfn.XLOOKUP(Table1[[#This Row],[Customer ID]],customers!A323:A1323,customers!I323:I1323,"No",0)</f>
        <v>No</v>
      </c>
    </row>
    <row r="325" spans="1:15" x14ac:dyDescent="0.3">
      <c r="A325" s="2" t="s">
        <v>2313</v>
      </c>
      <c r="B325" s="3">
        <v>44373</v>
      </c>
      <c r="C325" s="2" t="s">
        <v>2314</v>
      </c>
      <c r="D325" t="s">
        <v>6153</v>
      </c>
      <c r="E325" s="2">
        <v>5</v>
      </c>
      <c r="F325" s="2" t="str">
        <f>VLOOKUP(C325,customers!A:I,2,0)</f>
        <v>Donica Bonhome</v>
      </c>
      <c r="G325" s="2" t="str">
        <f>IF(VLOOKUP(C325,customers!$A:$I,3,0)=0,"",VLOOKUP(C325,customers!$A:$I,3,0))</f>
        <v>dbonhome8z@shinystat.com</v>
      </c>
      <c r="H325" s="2" t="str">
        <f>VLOOKUP(C325,customers!$A:$I,7,0)</f>
        <v>United States</v>
      </c>
      <c r="I325" t="str">
        <f>VLOOKUP($D325,products!$A:$G,2,0)</f>
        <v>Exc</v>
      </c>
      <c r="J325" t="str">
        <f>VLOOKUP($D325,products!$A:$G,3,0)</f>
        <v>D</v>
      </c>
      <c r="K325" s="5">
        <f>VLOOKUP($D325,products!$A:$G,4,0)</f>
        <v>0.2</v>
      </c>
      <c r="L325">
        <f>VLOOKUP($D325,products!$A:$G,5,0)</f>
        <v>3.645</v>
      </c>
      <c r="M325">
        <f>E325*(Table1[[#This Row],[Size]]*Table1[[#This Row],[Unit Price]])</f>
        <v>3.6450000000000005</v>
      </c>
      <c r="N325" t="str">
        <f t="shared" si="5"/>
        <v>Excelsa</v>
      </c>
      <c r="O325" t="str">
        <f>_xlfn.XLOOKUP(Table1[[#This Row],[Customer ID]],customers!A324:A1324,customers!I324:I1324,"No",0)</f>
        <v>Yes</v>
      </c>
    </row>
    <row r="326" spans="1:15" x14ac:dyDescent="0.3">
      <c r="A326" s="2" t="s">
        <v>2319</v>
      </c>
      <c r="B326" s="3">
        <v>43666</v>
      </c>
      <c r="C326" s="2" t="s">
        <v>2320</v>
      </c>
      <c r="D326" t="s">
        <v>6141</v>
      </c>
      <c r="E326" s="2">
        <v>1</v>
      </c>
      <c r="F326" s="2" t="str">
        <f>VLOOKUP(C326,customers!A:I,2,0)</f>
        <v>Diena Peetermann</v>
      </c>
      <c r="G326" s="2" t="str">
        <f>IF(VLOOKUP(C326,customers!$A:$I,3,0)=0,"",VLOOKUP(C326,customers!$A:$I,3,0))</f>
        <v/>
      </c>
      <c r="H326" s="2" t="str">
        <f>VLOOKUP(C326,customers!$A:$I,7,0)</f>
        <v>United States</v>
      </c>
      <c r="I326" t="str">
        <f>VLOOKUP($D326,products!$A:$G,2,0)</f>
        <v>Exc</v>
      </c>
      <c r="J326" t="str">
        <f>VLOOKUP($D326,products!$A:$G,3,0)</f>
        <v>M</v>
      </c>
      <c r="K326" s="5">
        <f>VLOOKUP($D326,products!$A:$G,4,0)</f>
        <v>1</v>
      </c>
      <c r="L326">
        <f>VLOOKUP($D326,products!$A:$G,5,0)</f>
        <v>13.75</v>
      </c>
      <c r="M326">
        <f>E326*(Table1[[#This Row],[Size]]*Table1[[#This Row],[Unit Price]])</f>
        <v>13.75</v>
      </c>
      <c r="N326" t="str">
        <f t="shared" si="5"/>
        <v>Excelsa</v>
      </c>
      <c r="O326" t="str">
        <f>_xlfn.XLOOKUP(Table1[[#This Row],[Customer ID]],customers!A325:A1325,customers!I325:I1325,"No",0)</f>
        <v>No</v>
      </c>
    </row>
    <row r="327" spans="1:15" x14ac:dyDescent="0.3">
      <c r="A327" s="2" t="s">
        <v>2324</v>
      </c>
      <c r="B327" s="3">
        <v>44756</v>
      </c>
      <c r="C327" s="2" t="s">
        <v>2325</v>
      </c>
      <c r="D327" t="s">
        <v>6182</v>
      </c>
      <c r="E327" s="2">
        <v>1</v>
      </c>
      <c r="F327" s="2" t="str">
        <f>VLOOKUP(C327,customers!A:I,2,0)</f>
        <v>Trina Le Sarr</v>
      </c>
      <c r="G327" s="2" t="str">
        <f>IF(VLOOKUP(C327,customers!$A:$I,3,0)=0,"",VLOOKUP(C327,customers!$A:$I,3,0))</f>
        <v>tle91@epa.gov</v>
      </c>
      <c r="H327" s="2" t="str">
        <f>VLOOKUP(C327,customers!$A:$I,7,0)</f>
        <v>United States</v>
      </c>
      <c r="I327" t="str">
        <f>VLOOKUP($D327,products!$A:$G,2,0)</f>
        <v>Ara</v>
      </c>
      <c r="J327" t="str">
        <f>VLOOKUP($D327,products!$A:$G,3,0)</f>
        <v>L</v>
      </c>
      <c r="K327" s="5">
        <f>VLOOKUP($D327,products!$A:$G,4,0)</f>
        <v>2.5</v>
      </c>
      <c r="L327">
        <f>VLOOKUP($D327,products!$A:$G,5,0)</f>
        <v>29.784999999999997</v>
      </c>
      <c r="M327">
        <f>E327*(Table1[[#This Row],[Size]]*Table1[[#This Row],[Unit Price]])</f>
        <v>74.462499999999991</v>
      </c>
      <c r="N327" t="str">
        <f t="shared" si="5"/>
        <v>Arabica</v>
      </c>
      <c r="O327" t="str">
        <f>_xlfn.XLOOKUP(Table1[[#This Row],[Customer ID]],customers!A326:A1326,customers!I326:I1326,"No",0)</f>
        <v>Yes</v>
      </c>
    </row>
    <row r="328" spans="1:15" x14ac:dyDescent="0.3">
      <c r="A328" s="2" t="s">
        <v>2330</v>
      </c>
      <c r="B328" s="3">
        <v>44057</v>
      </c>
      <c r="C328" s="2" t="s">
        <v>2331</v>
      </c>
      <c r="D328" t="s">
        <v>6177</v>
      </c>
      <c r="E328" s="2">
        <v>5</v>
      </c>
      <c r="F328" s="2" t="str">
        <f>VLOOKUP(C328,customers!A:I,2,0)</f>
        <v>Flynn Antony</v>
      </c>
      <c r="G328" s="2" t="str">
        <f>IF(VLOOKUP(C328,customers!$A:$I,3,0)=0,"",VLOOKUP(C328,customers!$A:$I,3,0))</f>
        <v/>
      </c>
      <c r="H328" s="2" t="str">
        <f>VLOOKUP(C328,customers!$A:$I,7,0)</f>
        <v>United States</v>
      </c>
      <c r="I328" t="str">
        <f>VLOOKUP($D328,products!$A:$G,2,0)</f>
        <v>Rob</v>
      </c>
      <c r="J328" t="str">
        <f>VLOOKUP($D328,products!$A:$G,3,0)</f>
        <v>D</v>
      </c>
      <c r="K328" s="5">
        <f>VLOOKUP($D328,products!$A:$G,4,0)</f>
        <v>1</v>
      </c>
      <c r="L328">
        <f>VLOOKUP($D328,products!$A:$G,5,0)</f>
        <v>8.9499999999999993</v>
      </c>
      <c r="M328">
        <f>E328*(Table1[[#This Row],[Size]]*Table1[[#This Row],[Unit Price]])</f>
        <v>44.75</v>
      </c>
      <c r="N328" t="str">
        <f t="shared" si="5"/>
        <v>Robusta</v>
      </c>
      <c r="O328" t="str">
        <f>_xlfn.XLOOKUP(Table1[[#This Row],[Customer ID]],customers!A327:A1327,customers!I327:I1327,"No",0)</f>
        <v>No</v>
      </c>
    </row>
    <row r="329" spans="1:15" x14ac:dyDescent="0.3">
      <c r="A329" s="2" t="s">
        <v>2335</v>
      </c>
      <c r="B329" s="3">
        <v>43579</v>
      </c>
      <c r="C329" s="2" t="s">
        <v>2336</v>
      </c>
      <c r="D329" t="s">
        <v>6177</v>
      </c>
      <c r="E329" s="2">
        <v>5</v>
      </c>
      <c r="F329" s="2" t="str">
        <f>VLOOKUP(C329,customers!A:I,2,0)</f>
        <v>Baudoin Alldridge</v>
      </c>
      <c r="G329" s="2" t="str">
        <f>IF(VLOOKUP(C329,customers!$A:$I,3,0)=0,"",VLOOKUP(C329,customers!$A:$I,3,0))</f>
        <v>balldridge93@yandex.ru</v>
      </c>
      <c r="H329" s="2" t="str">
        <f>VLOOKUP(C329,customers!$A:$I,7,0)</f>
        <v>United States</v>
      </c>
      <c r="I329" t="str">
        <f>VLOOKUP($D329,products!$A:$G,2,0)</f>
        <v>Rob</v>
      </c>
      <c r="J329" t="str">
        <f>VLOOKUP($D329,products!$A:$G,3,0)</f>
        <v>D</v>
      </c>
      <c r="K329" s="5">
        <f>VLOOKUP($D329,products!$A:$G,4,0)</f>
        <v>1</v>
      </c>
      <c r="L329">
        <f>VLOOKUP($D329,products!$A:$G,5,0)</f>
        <v>8.9499999999999993</v>
      </c>
      <c r="M329">
        <f>E329*(Table1[[#This Row],[Size]]*Table1[[#This Row],[Unit Price]])</f>
        <v>44.75</v>
      </c>
      <c r="N329" t="str">
        <f t="shared" si="5"/>
        <v>Robusta</v>
      </c>
      <c r="O329" t="str">
        <f>_xlfn.XLOOKUP(Table1[[#This Row],[Customer ID]],customers!A328:A1328,customers!I328:I1328,"No",0)</f>
        <v>Yes</v>
      </c>
    </row>
    <row r="330" spans="1:15" x14ac:dyDescent="0.3">
      <c r="A330" s="2" t="s">
        <v>2341</v>
      </c>
      <c r="B330" s="3">
        <v>43620</v>
      </c>
      <c r="C330" s="2" t="s">
        <v>2342</v>
      </c>
      <c r="D330" t="s">
        <v>6161</v>
      </c>
      <c r="E330" s="2">
        <v>4</v>
      </c>
      <c r="F330" s="2" t="str">
        <f>VLOOKUP(C330,customers!A:I,2,0)</f>
        <v>Homer Dulany</v>
      </c>
      <c r="G330" s="2" t="str">
        <f>IF(VLOOKUP(C330,customers!$A:$I,3,0)=0,"",VLOOKUP(C330,customers!$A:$I,3,0))</f>
        <v/>
      </c>
      <c r="H330" s="2" t="str">
        <f>VLOOKUP(C330,customers!$A:$I,7,0)</f>
        <v>United States</v>
      </c>
      <c r="I330" t="str">
        <f>VLOOKUP($D330,products!$A:$G,2,0)</f>
        <v>Lib</v>
      </c>
      <c r="J330" t="str">
        <f>VLOOKUP($D330,products!$A:$G,3,0)</f>
        <v>L</v>
      </c>
      <c r="K330" s="5">
        <f>VLOOKUP($D330,products!$A:$G,4,0)</f>
        <v>0.5</v>
      </c>
      <c r="L330">
        <f>VLOOKUP($D330,products!$A:$G,5,0)</f>
        <v>9.51</v>
      </c>
      <c r="M330">
        <f>E330*(Table1[[#This Row],[Size]]*Table1[[#This Row],[Unit Price]])</f>
        <v>19.02</v>
      </c>
      <c r="N330" t="str">
        <f t="shared" si="5"/>
        <v>Liberica</v>
      </c>
      <c r="O330" t="str">
        <f>_xlfn.XLOOKUP(Table1[[#This Row],[Customer ID]],customers!A329:A1329,customers!I329:I1329,"No",0)</f>
        <v>Yes</v>
      </c>
    </row>
    <row r="331" spans="1:15" x14ac:dyDescent="0.3">
      <c r="A331" s="2" t="s">
        <v>2346</v>
      </c>
      <c r="B331" s="3">
        <v>44781</v>
      </c>
      <c r="C331" s="2" t="s">
        <v>2347</v>
      </c>
      <c r="D331" t="s">
        <v>6172</v>
      </c>
      <c r="E331" s="2">
        <v>4</v>
      </c>
      <c r="F331" s="2" t="str">
        <f>VLOOKUP(C331,customers!A:I,2,0)</f>
        <v>Lisa Goodger</v>
      </c>
      <c r="G331" s="2" t="str">
        <f>IF(VLOOKUP(C331,customers!$A:$I,3,0)=0,"",VLOOKUP(C331,customers!$A:$I,3,0))</f>
        <v>lgoodger95@guardian.co.uk</v>
      </c>
      <c r="H331" s="2" t="str">
        <f>VLOOKUP(C331,customers!$A:$I,7,0)</f>
        <v>United States</v>
      </c>
      <c r="I331" t="str">
        <f>VLOOKUP($D331,products!$A:$G,2,0)</f>
        <v>Rob</v>
      </c>
      <c r="J331" t="str">
        <f>VLOOKUP($D331,products!$A:$G,3,0)</f>
        <v>D</v>
      </c>
      <c r="K331" s="5">
        <f>VLOOKUP($D331,products!$A:$G,4,0)</f>
        <v>0.5</v>
      </c>
      <c r="L331">
        <f>VLOOKUP($D331,products!$A:$G,5,0)</f>
        <v>5.3699999999999992</v>
      </c>
      <c r="M331">
        <f>E331*(Table1[[#This Row],[Size]]*Table1[[#This Row],[Unit Price]])</f>
        <v>10.739999999999998</v>
      </c>
      <c r="N331" t="str">
        <f t="shared" si="5"/>
        <v>Robusta</v>
      </c>
      <c r="O331" t="str">
        <f>_xlfn.XLOOKUP(Table1[[#This Row],[Customer ID]],customers!A330:A1330,customers!I330:I1330,"No",0)</f>
        <v>Yes</v>
      </c>
    </row>
    <row r="332" spans="1:15" x14ac:dyDescent="0.3">
      <c r="A332" s="2" t="s">
        <v>2351</v>
      </c>
      <c r="B332" s="3">
        <v>43782</v>
      </c>
      <c r="C332" s="2" t="s">
        <v>2280</v>
      </c>
      <c r="D332" t="s">
        <v>6172</v>
      </c>
      <c r="E332" s="2">
        <v>3</v>
      </c>
      <c r="F332" s="2" t="str">
        <f>VLOOKUP(C332,customers!A:I,2,0)</f>
        <v>Selma McMillian</v>
      </c>
      <c r="G332" s="2" t="str">
        <f>IF(VLOOKUP(C332,customers!$A:$I,3,0)=0,"",VLOOKUP(C332,customers!$A:$I,3,0))</f>
        <v>smcmillian8t@csmonitor.com</v>
      </c>
      <c r="H332" s="2" t="str">
        <f>VLOOKUP(C332,customers!$A:$I,7,0)</f>
        <v>United States</v>
      </c>
      <c r="I332" t="str">
        <f>VLOOKUP($D332,products!$A:$G,2,0)</f>
        <v>Rob</v>
      </c>
      <c r="J332" t="str">
        <f>VLOOKUP($D332,products!$A:$G,3,0)</f>
        <v>D</v>
      </c>
      <c r="K332" s="5">
        <f>VLOOKUP($D332,products!$A:$G,4,0)</f>
        <v>0.5</v>
      </c>
      <c r="L332">
        <f>VLOOKUP($D332,products!$A:$G,5,0)</f>
        <v>5.3699999999999992</v>
      </c>
      <c r="M332">
        <f>E332*(Table1[[#This Row],[Size]]*Table1[[#This Row],[Unit Price]])</f>
        <v>8.0549999999999997</v>
      </c>
      <c r="N332" t="str">
        <f t="shared" si="5"/>
        <v>Robusta</v>
      </c>
      <c r="O332" t="str">
        <f>_xlfn.XLOOKUP(Table1[[#This Row],[Customer ID]],customers!A331:A1331,customers!I331:I1331,"No",0)</f>
        <v>No</v>
      </c>
    </row>
    <row r="333" spans="1:15" x14ac:dyDescent="0.3">
      <c r="A333" s="2" t="s">
        <v>2357</v>
      </c>
      <c r="B333" s="3">
        <v>43989</v>
      </c>
      <c r="C333" s="2" t="s">
        <v>2358</v>
      </c>
      <c r="D333" t="s">
        <v>6151</v>
      </c>
      <c r="E333" s="2">
        <v>1</v>
      </c>
      <c r="F333" s="2" t="str">
        <f>VLOOKUP(C333,customers!A:I,2,0)</f>
        <v>Corine Drewett</v>
      </c>
      <c r="G333" s="2" t="str">
        <f>IF(VLOOKUP(C333,customers!$A:$I,3,0)=0,"",VLOOKUP(C333,customers!$A:$I,3,0))</f>
        <v>cdrewett97@wikipedia.org</v>
      </c>
      <c r="H333" s="2" t="str">
        <f>VLOOKUP(C333,customers!$A:$I,7,0)</f>
        <v>United States</v>
      </c>
      <c r="I333" t="str">
        <f>VLOOKUP($D333,products!$A:$G,2,0)</f>
        <v>Rob</v>
      </c>
      <c r="J333" t="str">
        <f>VLOOKUP($D333,products!$A:$G,3,0)</f>
        <v>M</v>
      </c>
      <c r="K333" s="5">
        <f>VLOOKUP($D333,products!$A:$G,4,0)</f>
        <v>2.5</v>
      </c>
      <c r="L333">
        <f>VLOOKUP($D333,products!$A:$G,5,0)</f>
        <v>22.884999999999998</v>
      </c>
      <c r="M333">
        <f>E333*(Table1[[#This Row],[Size]]*Table1[[#This Row],[Unit Price]])</f>
        <v>57.212499999999991</v>
      </c>
      <c r="N333" t="str">
        <f t="shared" si="5"/>
        <v>Robusta</v>
      </c>
      <c r="O333" t="str">
        <f>_xlfn.XLOOKUP(Table1[[#This Row],[Customer ID]],customers!A332:A1332,customers!I332:I1332,"No",0)</f>
        <v>Yes</v>
      </c>
    </row>
    <row r="334" spans="1:15" x14ac:dyDescent="0.3">
      <c r="A334" s="2" t="s">
        <v>2363</v>
      </c>
      <c r="B334" s="3">
        <v>43689</v>
      </c>
      <c r="C334" s="2" t="s">
        <v>2364</v>
      </c>
      <c r="D334" t="s">
        <v>6158</v>
      </c>
      <c r="E334" s="2">
        <v>3</v>
      </c>
      <c r="F334" s="2" t="str">
        <f>VLOOKUP(C334,customers!A:I,2,0)</f>
        <v>Quinn Parsons</v>
      </c>
      <c r="G334" s="2" t="str">
        <f>IF(VLOOKUP(C334,customers!$A:$I,3,0)=0,"",VLOOKUP(C334,customers!$A:$I,3,0))</f>
        <v>qparsons98@blogtalkradio.com</v>
      </c>
      <c r="H334" s="2" t="str">
        <f>VLOOKUP(C334,customers!$A:$I,7,0)</f>
        <v>United States</v>
      </c>
      <c r="I334" t="str">
        <f>VLOOKUP($D334,products!$A:$G,2,0)</f>
        <v>Ara</v>
      </c>
      <c r="J334" t="str">
        <f>VLOOKUP($D334,products!$A:$G,3,0)</f>
        <v>D</v>
      </c>
      <c r="K334" s="5">
        <f>VLOOKUP($D334,products!$A:$G,4,0)</f>
        <v>0.5</v>
      </c>
      <c r="L334">
        <f>VLOOKUP($D334,products!$A:$G,5,0)</f>
        <v>5.97</v>
      </c>
      <c r="M334">
        <f>E334*(Table1[[#This Row],[Size]]*Table1[[#This Row],[Unit Price]])</f>
        <v>8.9550000000000001</v>
      </c>
      <c r="N334" t="str">
        <f t="shared" si="5"/>
        <v>Arabica</v>
      </c>
      <c r="O334" t="str">
        <f>_xlfn.XLOOKUP(Table1[[#This Row],[Customer ID]],customers!A333:A1333,customers!I333:I1333,"No",0)</f>
        <v>Yes</v>
      </c>
    </row>
    <row r="335" spans="1:15" x14ac:dyDescent="0.3">
      <c r="A335" s="2" t="s">
        <v>2369</v>
      </c>
      <c r="B335" s="3">
        <v>43712</v>
      </c>
      <c r="C335" s="2" t="s">
        <v>2370</v>
      </c>
      <c r="D335" t="s">
        <v>6146</v>
      </c>
      <c r="E335" s="2">
        <v>4</v>
      </c>
      <c r="F335" s="2" t="str">
        <f>VLOOKUP(C335,customers!A:I,2,0)</f>
        <v>Vivyan Ceely</v>
      </c>
      <c r="G335" s="2" t="str">
        <f>IF(VLOOKUP(C335,customers!$A:$I,3,0)=0,"",VLOOKUP(C335,customers!$A:$I,3,0))</f>
        <v>vceely99@auda.org.au</v>
      </c>
      <c r="H335" s="2" t="str">
        <f>VLOOKUP(C335,customers!$A:$I,7,0)</f>
        <v>United States</v>
      </c>
      <c r="I335" t="str">
        <f>VLOOKUP($D335,products!$A:$G,2,0)</f>
        <v>Rob</v>
      </c>
      <c r="J335" t="str">
        <f>VLOOKUP($D335,products!$A:$G,3,0)</f>
        <v>M</v>
      </c>
      <c r="K335" s="5">
        <f>VLOOKUP($D335,products!$A:$G,4,0)</f>
        <v>0.5</v>
      </c>
      <c r="L335">
        <f>VLOOKUP($D335,products!$A:$G,5,0)</f>
        <v>5.97</v>
      </c>
      <c r="M335">
        <f>E335*(Table1[[#This Row],[Size]]*Table1[[#This Row],[Unit Price]])</f>
        <v>11.94</v>
      </c>
      <c r="N335" t="str">
        <f t="shared" si="5"/>
        <v>Robusta</v>
      </c>
      <c r="O335" t="str">
        <f>_xlfn.XLOOKUP(Table1[[#This Row],[Customer ID]],customers!A334:A1334,customers!I334:I1334,"No",0)</f>
        <v>Yes</v>
      </c>
    </row>
    <row r="336" spans="1:15" x14ac:dyDescent="0.3">
      <c r="A336" s="2" t="s">
        <v>2375</v>
      </c>
      <c r="B336" s="3">
        <v>43742</v>
      </c>
      <c r="C336" s="2" t="s">
        <v>2376</v>
      </c>
      <c r="D336" t="s">
        <v>6179</v>
      </c>
      <c r="E336" s="2">
        <v>5</v>
      </c>
      <c r="F336" s="2" t="str">
        <f>VLOOKUP(C336,customers!A:I,2,0)</f>
        <v>Elonore Goodings</v>
      </c>
      <c r="G336" s="2" t="str">
        <f>IF(VLOOKUP(C336,customers!$A:$I,3,0)=0,"",VLOOKUP(C336,customers!$A:$I,3,0))</f>
        <v/>
      </c>
      <c r="H336" s="2" t="str">
        <f>VLOOKUP(C336,customers!$A:$I,7,0)</f>
        <v>United States</v>
      </c>
      <c r="I336" t="str">
        <f>VLOOKUP($D336,products!$A:$G,2,0)</f>
        <v>Rob</v>
      </c>
      <c r="J336" t="str">
        <f>VLOOKUP($D336,products!$A:$G,3,0)</f>
        <v>L</v>
      </c>
      <c r="K336" s="5">
        <f>VLOOKUP($D336,products!$A:$G,4,0)</f>
        <v>1</v>
      </c>
      <c r="L336">
        <f>VLOOKUP($D336,products!$A:$G,5,0)</f>
        <v>11.95</v>
      </c>
      <c r="M336">
        <f>E336*(Table1[[#This Row],[Size]]*Table1[[#This Row],[Unit Price]])</f>
        <v>59.75</v>
      </c>
      <c r="N336" t="str">
        <f t="shared" si="5"/>
        <v>Robusta</v>
      </c>
      <c r="O336" t="str">
        <f>_xlfn.XLOOKUP(Table1[[#This Row],[Customer ID]],customers!A335:A1335,customers!I335:I1335,"No",0)</f>
        <v>No</v>
      </c>
    </row>
    <row r="337" spans="1:15" x14ac:dyDescent="0.3">
      <c r="A337" s="2" t="s">
        <v>2379</v>
      </c>
      <c r="B337" s="3">
        <v>43885</v>
      </c>
      <c r="C337" s="2" t="s">
        <v>2380</v>
      </c>
      <c r="D337" t="s">
        <v>6145</v>
      </c>
      <c r="E337" s="2">
        <v>6</v>
      </c>
      <c r="F337" s="2" t="str">
        <f>VLOOKUP(C337,customers!A:I,2,0)</f>
        <v>Clement Vasiliev</v>
      </c>
      <c r="G337" s="2" t="str">
        <f>IF(VLOOKUP(C337,customers!$A:$I,3,0)=0,"",VLOOKUP(C337,customers!$A:$I,3,0))</f>
        <v>cvasiliev9b@discuz.net</v>
      </c>
      <c r="H337" s="2" t="str">
        <f>VLOOKUP(C337,customers!$A:$I,7,0)</f>
        <v>United States</v>
      </c>
      <c r="I337" t="str">
        <f>VLOOKUP($D337,products!$A:$G,2,0)</f>
        <v>Lib</v>
      </c>
      <c r="J337" t="str">
        <f>VLOOKUP($D337,products!$A:$G,3,0)</f>
        <v>L</v>
      </c>
      <c r="K337" s="5">
        <f>VLOOKUP($D337,products!$A:$G,4,0)</f>
        <v>0.2</v>
      </c>
      <c r="L337">
        <f>VLOOKUP($D337,products!$A:$G,5,0)</f>
        <v>4.7549999999999999</v>
      </c>
      <c r="M337">
        <f>E337*(Table1[[#This Row],[Size]]*Table1[[#This Row],[Unit Price]])</f>
        <v>5.7060000000000004</v>
      </c>
      <c r="N337" t="str">
        <f t="shared" si="5"/>
        <v>Liberica</v>
      </c>
      <c r="O337" t="str">
        <f>_xlfn.XLOOKUP(Table1[[#This Row],[Customer ID]],customers!A336:A1336,customers!I336:I1336,"No",0)</f>
        <v>Yes</v>
      </c>
    </row>
    <row r="338" spans="1:15" x14ac:dyDescent="0.3">
      <c r="A338" s="2" t="s">
        <v>2385</v>
      </c>
      <c r="B338" s="3">
        <v>44434</v>
      </c>
      <c r="C338" s="2" t="s">
        <v>2386</v>
      </c>
      <c r="D338" t="s">
        <v>6155</v>
      </c>
      <c r="E338" s="2">
        <v>4</v>
      </c>
      <c r="F338" s="2" t="str">
        <f>VLOOKUP(C338,customers!A:I,2,0)</f>
        <v>Terencio O'Moylan</v>
      </c>
      <c r="G338" s="2" t="str">
        <f>IF(VLOOKUP(C338,customers!$A:$I,3,0)=0,"",VLOOKUP(C338,customers!$A:$I,3,0))</f>
        <v>tomoylan9c@liveinternet.ru</v>
      </c>
      <c r="H338" s="2" t="str">
        <f>VLOOKUP(C338,customers!$A:$I,7,0)</f>
        <v>United Kingdom</v>
      </c>
      <c r="I338" t="str">
        <f>VLOOKUP($D338,products!$A:$G,2,0)</f>
        <v>Ara</v>
      </c>
      <c r="J338" t="str">
        <f>VLOOKUP($D338,products!$A:$G,3,0)</f>
        <v>M</v>
      </c>
      <c r="K338" s="5">
        <f>VLOOKUP($D338,products!$A:$G,4,0)</f>
        <v>1</v>
      </c>
      <c r="L338">
        <f>VLOOKUP($D338,products!$A:$G,5,0)</f>
        <v>11.25</v>
      </c>
      <c r="M338">
        <f>E338*(Table1[[#This Row],[Size]]*Table1[[#This Row],[Unit Price]])</f>
        <v>45</v>
      </c>
      <c r="N338" t="str">
        <f t="shared" si="5"/>
        <v>Arabica</v>
      </c>
      <c r="O338" t="str">
        <f>_xlfn.XLOOKUP(Table1[[#This Row],[Customer ID]],customers!A337:A1337,customers!I337:I1337,"No",0)</f>
        <v>No</v>
      </c>
    </row>
    <row r="339" spans="1:15" x14ac:dyDescent="0.3">
      <c r="A339" s="2" t="s">
        <v>2391</v>
      </c>
      <c r="B339" s="3">
        <v>44472</v>
      </c>
      <c r="C339" s="2" t="s">
        <v>2331</v>
      </c>
      <c r="D339" t="s">
        <v>6185</v>
      </c>
      <c r="E339" s="2">
        <v>2</v>
      </c>
      <c r="F339" s="2" t="str">
        <f>VLOOKUP(C339,customers!A:I,2,0)</f>
        <v>Flynn Antony</v>
      </c>
      <c r="G339" s="2" t="str">
        <f>IF(VLOOKUP(C339,customers!$A:$I,3,0)=0,"",VLOOKUP(C339,customers!$A:$I,3,0))</f>
        <v/>
      </c>
      <c r="H339" s="2" t="str">
        <f>VLOOKUP(C339,customers!$A:$I,7,0)</f>
        <v>United States</v>
      </c>
      <c r="I339" t="str">
        <f>VLOOKUP($D339,products!$A:$G,2,0)</f>
        <v>Exc</v>
      </c>
      <c r="J339" t="str">
        <f>VLOOKUP($D339,products!$A:$G,3,0)</f>
        <v>D</v>
      </c>
      <c r="K339" s="5">
        <f>VLOOKUP($D339,products!$A:$G,4,0)</f>
        <v>2.5</v>
      </c>
      <c r="L339">
        <f>VLOOKUP($D339,products!$A:$G,5,0)</f>
        <v>27.945</v>
      </c>
      <c r="M339">
        <f>E339*(Table1[[#This Row],[Size]]*Table1[[#This Row],[Unit Price]])</f>
        <v>139.72499999999999</v>
      </c>
      <c r="N339" t="str">
        <f t="shared" si="5"/>
        <v>Excelsa</v>
      </c>
      <c r="O339" t="str">
        <f>_xlfn.XLOOKUP(Table1[[#This Row],[Customer ID]],customers!A338:A1338,customers!I338:I1338,"No",0)</f>
        <v>No</v>
      </c>
    </row>
    <row r="340" spans="1:15" x14ac:dyDescent="0.3">
      <c r="A340" s="2" t="s">
        <v>2396</v>
      </c>
      <c r="B340" s="3">
        <v>43995</v>
      </c>
      <c r="C340" s="2" t="s">
        <v>2397</v>
      </c>
      <c r="D340" t="s">
        <v>6171</v>
      </c>
      <c r="E340" s="2">
        <v>4</v>
      </c>
      <c r="F340" s="2" t="str">
        <f>VLOOKUP(C340,customers!A:I,2,0)</f>
        <v>Wyatan Fetherston</v>
      </c>
      <c r="G340" s="2" t="str">
        <f>IF(VLOOKUP(C340,customers!$A:$I,3,0)=0,"",VLOOKUP(C340,customers!$A:$I,3,0))</f>
        <v>wfetherston9e@constantcontact.com</v>
      </c>
      <c r="H340" s="2" t="str">
        <f>VLOOKUP(C340,customers!$A:$I,7,0)</f>
        <v>United States</v>
      </c>
      <c r="I340" t="str">
        <f>VLOOKUP($D340,products!$A:$G,2,0)</f>
        <v>Exc</v>
      </c>
      <c r="J340" t="str">
        <f>VLOOKUP($D340,products!$A:$G,3,0)</f>
        <v>L</v>
      </c>
      <c r="K340" s="5">
        <f>VLOOKUP($D340,products!$A:$G,4,0)</f>
        <v>1</v>
      </c>
      <c r="L340">
        <f>VLOOKUP($D340,products!$A:$G,5,0)</f>
        <v>14.85</v>
      </c>
      <c r="M340">
        <f>E340*(Table1[[#This Row],[Size]]*Table1[[#This Row],[Unit Price]])</f>
        <v>59.4</v>
      </c>
      <c r="N340" t="str">
        <f t="shared" si="5"/>
        <v>Excelsa</v>
      </c>
      <c r="O340" t="str">
        <f>_xlfn.XLOOKUP(Table1[[#This Row],[Customer ID]],customers!A339:A1339,customers!I339:I1339,"No",0)</f>
        <v>No</v>
      </c>
    </row>
    <row r="341" spans="1:15" x14ac:dyDescent="0.3">
      <c r="A341" s="2" t="s">
        <v>2402</v>
      </c>
      <c r="B341" s="3">
        <v>44256</v>
      </c>
      <c r="C341" s="2" t="s">
        <v>2403</v>
      </c>
      <c r="D341" t="s">
        <v>6153</v>
      </c>
      <c r="E341" s="2">
        <v>2</v>
      </c>
      <c r="F341" s="2" t="str">
        <f>VLOOKUP(C341,customers!A:I,2,0)</f>
        <v>Emmaline Rasmus</v>
      </c>
      <c r="G341" s="2" t="str">
        <f>IF(VLOOKUP(C341,customers!$A:$I,3,0)=0,"",VLOOKUP(C341,customers!$A:$I,3,0))</f>
        <v>erasmus9f@techcrunch.com</v>
      </c>
      <c r="H341" s="2" t="str">
        <f>VLOOKUP(C341,customers!$A:$I,7,0)</f>
        <v>United States</v>
      </c>
      <c r="I341" t="str">
        <f>VLOOKUP($D341,products!$A:$G,2,0)</f>
        <v>Exc</v>
      </c>
      <c r="J341" t="str">
        <f>VLOOKUP($D341,products!$A:$G,3,0)</f>
        <v>D</v>
      </c>
      <c r="K341" s="5">
        <f>VLOOKUP($D341,products!$A:$G,4,0)</f>
        <v>0.2</v>
      </c>
      <c r="L341">
        <f>VLOOKUP($D341,products!$A:$G,5,0)</f>
        <v>3.645</v>
      </c>
      <c r="M341">
        <f>E341*(Table1[[#This Row],[Size]]*Table1[[#This Row],[Unit Price]])</f>
        <v>1.4580000000000002</v>
      </c>
      <c r="N341" t="str">
        <f t="shared" si="5"/>
        <v>Excelsa</v>
      </c>
      <c r="O341" t="str">
        <f>_xlfn.XLOOKUP(Table1[[#This Row],[Customer ID]],customers!A340:A1340,customers!I340:I1340,"No",0)</f>
        <v>Yes</v>
      </c>
    </row>
    <row r="342" spans="1:15" x14ac:dyDescent="0.3">
      <c r="A342" s="2" t="s">
        <v>2408</v>
      </c>
      <c r="B342" s="3">
        <v>43528</v>
      </c>
      <c r="C342" s="2" t="s">
        <v>2409</v>
      </c>
      <c r="D342" t="s">
        <v>6144</v>
      </c>
      <c r="E342" s="2">
        <v>1</v>
      </c>
      <c r="F342" s="2" t="str">
        <f>VLOOKUP(C342,customers!A:I,2,0)</f>
        <v>Wesley Giorgioni</v>
      </c>
      <c r="G342" s="2" t="str">
        <f>IF(VLOOKUP(C342,customers!$A:$I,3,0)=0,"",VLOOKUP(C342,customers!$A:$I,3,0))</f>
        <v>wgiorgioni9g@wikipedia.org</v>
      </c>
      <c r="H342" s="2" t="str">
        <f>VLOOKUP(C342,customers!$A:$I,7,0)</f>
        <v>United States</v>
      </c>
      <c r="I342" t="str">
        <f>VLOOKUP($D342,products!$A:$G,2,0)</f>
        <v>Exc</v>
      </c>
      <c r="J342" t="str">
        <f>VLOOKUP($D342,products!$A:$G,3,0)</f>
        <v>D</v>
      </c>
      <c r="K342" s="5">
        <f>VLOOKUP($D342,products!$A:$G,4,0)</f>
        <v>0.5</v>
      </c>
      <c r="L342">
        <f>VLOOKUP($D342,products!$A:$G,5,0)</f>
        <v>7.29</v>
      </c>
      <c r="M342">
        <f>E342*(Table1[[#This Row],[Size]]*Table1[[#This Row],[Unit Price]])</f>
        <v>3.645</v>
      </c>
      <c r="N342" t="str">
        <f t="shared" si="5"/>
        <v>Excelsa</v>
      </c>
      <c r="O342" t="str">
        <f>_xlfn.XLOOKUP(Table1[[#This Row],[Customer ID]],customers!A341:A1341,customers!I341:I1341,"No",0)</f>
        <v>Yes</v>
      </c>
    </row>
    <row r="343" spans="1:15" x14ac:dyDescent="0.3">
      <c r="A343" s="2" t="s">
        <v>2414</v>
      </c>
      <c r="B343" s="3">
        <v>43751</v>
      </c>
      <c r="C343" s="2" t="s">
        <v>2415</v>
      </c>
      <c r="D343" t="s">
        <v>6176</v>
      </c>
      <c r="E343" s="2">
        <v>2</v>
      </c>
      <c r="F343" s="2" t="str">
        <f>VLOOKUP(C343,customers!A:I,2,0)</f>
        <v>Lucienne Scargle</v>
      </c>
      <c r="G343" s="2" t="str">
        <f>IF(VLOOKUP(C343,customers!$A:$I,3,0)=0,"",VLOOKUP(C343,customers!$A:$I,3,0))</f>
        <v>lscargle9h@myspace.com</v>
      </c>
      <c r="H343" s="2" t="str">
        <f>VLOOKUP(C343,customers!$A:$I,7,0)</f>
        <v>United States</v>
      </c>
      <c r="I343" t="str">
        <f>VLOOKUP($D343,products!$A:$G,2,0)</f>
        <v>Exc</v>
      </c>
      <c r="J343" t="str">
        <f>VLOOKUP($D343,products!$A:$G,3,0)</f>
        <v>L</v>
      </c>
      <c r="K343" s="5">
        <f>VLOOKUP($D343,products!$A:$G,4,0)</f>
        <v>0.5</v>
      </c>
      <c r="L343">
        <f>VLOOKUP($D343,products!$A:$G,5,0)</f>
        <v>8.91</v>
      </c>
      <c r="M343">
        <f>E343*(Table1[[#This Row],[Size]]*Table1[[#This Row],[Unit Price]])</f>
        <v>8.91</v>
      </c>
      <c r="N343" t="str">
        <f t="shared" si="5"/>
        <v>Excelsa</v>
      </c>
      <c r="O343" t="str">
        <f>_xlfn.XLOOKUP(Table1[[#This Row],[Customer ID]],customers!A342:A1342,customers!I342:I1342,"No",0)</f>
        <v>No</v>
      </c>
    </row>
    <row r="344" spans="1:15" x14ac:dyDescent="0.3">
      <c r="A344" s="2" t="s">
        <v>2414</v>
      </c>
      <c r="B344" s="3">
        <v>43751</v>
      </c>
      <c r="C344" s="2" t="s">
        <v>2415</v>
      </c>
      <c r="D344" t="s">
        <v>6169</v>
      </c>
      <c r="E344" s="2">
        <v>5</v>
      </c>
      <c r="F344" s="2" t="str">
        <f>VLOOKUP(C344,customers!A:I,2,0)</f>
        <v>Lucienne Scargle</v>
      </c>
      <c r="G344" s="2" t="str">
        <f>IF(VLOOKUP(C344,customers!$A:$I,3,0)=0,"",VLOOKUP(C344,customers!$A:$I,3,0))</f>
        <v>lscargle9h@myspace.com</v>
      </c>
      <c r="H344" s="2" t="str">
        <f>VLOOKUP(C344,customers!$A:$I,7,0)</f>
        <v>United States</v>
      </c>
      <c r="I344" t="str">
        <f>VLOOKUP($D344,products!$A:$G,2,0)</f>
        <v>Lib</v>
      </c>
      <c r="J344" t="str">
        <f>VLOOKUP($D344,products!$A:$G,3,0)</f>
        <v>D</v>
      </c>
      <c r="K344" s="5">
        <f>VLOOKUP($D344,products!$A:$G,4,0)</f>
        <v>0.5</v>
      </c>
      <c r="L344">
        <f>VLOOKUP($D344,products!$A:$G,5,0)</f>
        <v>7.77</v>
      </c>
      <c r="M344">
        <f>E344*(Table1[[#This Row],[Size]]*Table1[[#This Row],[Unit Price]])</f>
        <v>19.424999999999997</v>
      </c>
      <c r="N344" t="str">
        <f t="shared" si="5"/>
        <v>Liberica</v>
      </c>
      <c r="O344" t="str">
        <f>_xlfn.XLOOKUP(Table1[[#This Row],[Customer ID]],customers!A343:A1343,customers!I343:I1343,"No",0)</f>
        <v>No</v>
      </c>
    </row>
    <row r="345" spans="1:15" x14ac:dyDescent="0.3">
      <c r="A345" s="2" t="s">
        <v>2424</v>
      </c>
      <c r="B345" s="3">
        <v>43692</v>
      </c>
      <c r="C345" s="2" t="s">
        <v>2425</v>
      </c>
      <c r="D345" t="s">
        <v>6172</v>
      </c>
      <c r="E345" s="2">
        <v>6</v>
      </c>
      <c r="F345" s="2" t="str">
        <f>VLOOKUP(C345,customers!A:I,2,0)</f>
        <v>Noam Climance</v>
      </c>
      <c r="G345" s="2" t="str">
        <f>IF(VLOOKUP(C345,customers!$A:$I,3,0)=0,"",VLOOKUP(C345,customers!$A:$I,3,0))</f>
        <v>nclimance9j@europa.eu</v>
      </c>
      <c r="H345" s="2" t="str">
        <f>VLOOKUP(C345,customers!$A:$I,7,0)</f>
        <v>United States</v>
      </c>
      <c r="I345" t="str">
        <f>VLOOKUP($D345,products!$A:$G,2,0)</f>
        <v>Rob</v>
      </c>
      <c r="J345" t="str">
        <f>VLOOKUP($D345,products!$A:$G,3,0)</f>
        <v>D</v>
      </c>
      <c r="K345" s="5">
        <f>VLOOKUP($D345,products!$A:$G,4,0)</f>
        <v>0.5</v>
      </c>
      <c r="L345">
        <f>VLOOKUP($D345,products!$A:$G,5,0)</f>
        <v>5.3699999999999992</v>
      </c>
      <c r="M345">
        <f>E345*(Table1[[#This Row],[Size]]*Table1[[#This Row],[Unit Price]])</f>
        <v>16.11</v>
      </c>
      <c r="N345" t="str">
        <f t="shared" si="5"/>
        <v>Robusta</v>
      </c>
      <c r="O345" t="str">
        <f>_xlfn.XLOOKUP(Table1[[#This Row],[Customer ID]],customers!A344:A1344,customers!I344:I1344,"No",0)</f>
        <v>No</v>
      </c>
    </row>
    <row r="346" spans="1:15" x14ac:dyDescent="0.3">
      <c r="A346" s="2" t="s">
        <v>2429</v>
      </c>
      <c r="B346" s="3">
        <v>44529</v>
      </c>
      <c r="C346" s="2" t="s">
        <v>2430</v>
      </c>
      <c r="D346" t="s">
        <v>6138</v>
      </c>
      <c r="E346" s="2">
        <v>2</v>
      </c>
      <c r="F346" s="2" t="str">
        <f>VLOOKUP(C346,customers!A:I,2,0)</f>
        <v>Catarina Donn</v>
      </c>
      <c r="G346" s="2" t="str">
        <f>IF(VLOOKUP(C346,customers!$A:$I,3,0)=0,"",VLOOKUP(C346,customers!$A:$I,3,0))</f>
        <v/>
      </c>
      <c r="H346" s="2" t="str">
        <f>VLOOKUP(C346,customers!$A:$I,7,0)</f>
        <v>Ireland</v>
      </c>
      <c r="I346" t="str">
        <f>VLOOKUP($D346,products!$A:$G,2,0)</f>
        <v>Rob</v>
      </c>
      <c r="J346" t="str">
        <f>VLOOKUP($D346,products!$A:$G,3,0)</f>
        <v>M</v>
      </c>
      <c r="K346" s="5">
        <f>VLOOKUP($D346,products!$A:$G,4,0)</f>
        <v>1</v>
      </c>
      <c r="L346">
        <f>VLOOKUP($D346,products!$A:$G,5,0)</f>
        <v>9.9499999999999993</v>
      </c>
      <c r="M346">
        <f>E346*(Table1[[#This Row],[Size]]*Table1[[#This Row],[Unit Price]])</f>
        <v>19.899999999999999</v>
      </c>
      <c r="N346" t="str">
        <f t="shared" si="5"/>
        <v>Robusta</v>
      </c>
      <c r="O346" t="str">
        <f>_xlfn.XLOOKUP(Table1[[#This Row],[Customer ID]],customers!A345:A1345,customers!I345:I1345,"No",0)</f>
        <v>Yes</v>
      </c>
    </row>
    <row r="347" spans="1:15" x14ac:dyDescent="0.3">
      <c r="A347" s="2" t="s">
        <v>2434</v>
      </c>
      <c r="B347" s="3">
        <v>43849</v>
      </c>
      <c r="C347" s="2" t="s">
        <v>2435</v>
      </c>
      <c r="D347" t="s">
        <v>6179</v>
      </c>
      <c r="E347" s="2">
        <v>5</v>
      </c>
      <c r="F347" s="2" t="str">
        <f>VLOOKUP(C347,customers!A:I,2,0)</f>
        <v>Ameline Snazle</v>
      </c>
      <c r="G347" s="2" t="str">
        <f>IF(VLOOKUP(C347,customers!$A:$I,3,0)=0,"",VLOOKUP(C347,customers!$A:$I,3,0))</f>
        <v>asnazle9l@oracle.com</v>
      </c>
      <c r="H347" s="2" t="str">
        <f>VLOOKUP(C347,customers!$A:$I,7,0)</f>
        <v>United States</v>
      </c>
      <c r="I347" t="str">
        <f>VLOOKUP($D347,products!$A:$G,2,0)</f>
        <v>Rob</v>
      </c>
      <c r="J347" t="str">
        <f>VLOOKUP($D347,products!$A:$G,3,0)</f>
        <v>L</v>
      </c>
      <c r="K347" s="5">
        <f>VLOOKUP($D347,products!$A:$G,4,0)</f>
        <v>1</v>
      </c>
      <c r="L347">
        <f>VLOOKUP($D347,products!$A:$G,5,0)</f>
        <v>11.95</v>
      </c>
      <c r="M347">
        <f>E347*(Table1[[#This Row],[Size]]*Table1[[#This Row],[Unit Price]])</f>
        <v>59.75</v>
      </c>
      <c r="N347" t="str">
        <f t="shared" si="5"/>
        <v>Robusta</v>
      </c>
      <c r="O347" t="str">
        <f>_xlfn.XLOOKUP(Table1[[#This Row],[Customer ID]],customers!A346:A1346,customers!I346:I1346,"No",0)</f>
        <v>No</v>
      </c>
    </row>
    <row r="348" spans="1:15" x14ac:dyDescent="0.3">
      <c r="A348" s="2" t="s">
        <v>2440</v>
      </c>
      <c r="B348" s="3">
        <v>44344</v>
      </c>
      <c r="C348" s="2" t="s">
        <v>2441</v>
      </c>
      <c r="D348" t="s">
        <v>6180</v>
      </c>
      <c r="E348" s="2">
        <v>3</v>
      </c>
      <c r="F348" s="2" t="str">
        <f>VLOOKUP(C348,customers!A:I,2,0)</f>
        <v>Rebeka Worg</v>
      </c>
      <c r="G348" s="2" t="str">
        <f>IF(VLOOKUP(C348,customers!$A:$I,3,0)=0,"",VLOOKUP(C348,customers!$A:$I,3,0))</f>
        <v>rworg9m@arstechnica.com</v>
      </c>
      <c r="H348" s="2" t="str">
        <f>VLOOKUP(C348,customers!$A:$I,7,0)</f>
        <v>United States</v>
      </c>
      <c r="I348" t="str">
        <f>VLOOKUP($D348,products!$A:$G,2,0)</f>
        <v>Ara</v>
      </c>
      <c r="J348" t="str">
        <f>VLOOKUP($D348,products!$A:$G,3,0)</f>
        <v>L</v>
      </c>
      <c r="K348" s="5">
        <f>VLOOKUP($D348,products!$A:$G,4,0)</f>
        <v>0.5</v>
      </c>
      <c r="L348">
        <f>VLOOKUP($D348,products!$A:$G,5,0)</f>
        <v>7.77</v>
      </c>
      <c r="M348">
        <f>E348*(Table1[[#This Row],[Size]]*Table1[[#This Row],[Unit Price]])</f>
        <v>11.654999999999999</v>
      </c>
      <c r="N348" t="str">
        <f t="shared" si="5"/>
        <v>Arabica</v>
      </c>
      <c r="O348" t="str">
        <f>_xlfn.XLOOKUP(Table1[[#This Row],[Customer ID]],customers!A347:A1347,customers!I347:I1347,"No",0)</f>
        <v>Yes</v>
      </c>
    </row>
    <row r="349" spans="1:15" x14ac:dyDescent="0.3">
      <c r="A349" s="2" t="s">
        <v>2446</v>
      </c>
      <c r="B349" s="3">
        <v>44576</v>
      </c>
      <c r="C349" s="2" t="s">
        <v>2447</v>
      </c>
      <c r="D349" t="s">
        <v>6162</v>
      </c>
      <c r="E349" s="2">
        <v>3</v>
      </c>
      <c r="F349" s="2" t="str">
        <f>VLOOKUP(C349,customers!A:I,2,0)</f>
        <v>Lewes Danes</v>
      </c>
      <c r="G349" s="2" t="str">
        <f>IF(VLOOKUP(C349,customers!$A:$I,3,0)=0,"",VLOOKUP(C349,customers!$A:$I,3,0))</f>
        <v>ldanes9n@umn.edu</v>
      </c>
      <c r="H349" s="2" t="str">
        <f>VLOOKUP(C349,customers!$A:$I,7,0)</f>
        <v>United States</v>
      </c>
      <c r="I349" t="str">
        <f>VLOOKUP($D349,products!$A:$G,2,0)</f>
        <v>Lib</v>
      </c>
      <c r="J349" t="str">
        <f>VLOOKUP($D349,products!$A:$G,3,0)</f>
        <v>M</v>
      </c>
      <c r="K349" s="5">
        <f>VLOOKUP($D349,products!$A:$G,4,0)</f>
        <v>1</v>
      </c>
      <c r="L349">
        <f>VLOOKUP($D349,products!$A:$G,5,0)</f>
        <v>14.55</v>
      </c>
      <c r="M349">
        <f>E349*(Table1[[#This Row],[Size]]*Table1[[#This Row],[Unit Price]])</f>
        <v>43.650000000000006</v>
      </c>
      <c r="N349" t="str">
        <f t="shared" si="5"/>
        <v>Liberica</v>
      </c>
      <c r="O349" t="str">
        <f>_xlfn.XLOOKUP(Table1[[#This Row],[Customer ID]],customers!A348:A1348,customers!I348:I1348,"No",0)</f>
        <v>No</v>
      </c>
    </row>
    <row r="350" spans="1:15" x14ac:dyDescent="0.3">
      <c r="A350" s="2" t="s">
        <v>2452</v>
      </c>
      <c r="B350" s="3">
        <v>43803</v>
      </c>
      <c r="C350" s="2" t="s">
        <v>2453</v>
      </c>
      <c r="D350" t="s">
        <v>6148</v>
      </c>
      <c r="E350" s="2">
        <v>6</v>
      </c>
      <c r="F350" s="2" t="str">
        <f>VLOOKUP(C350,customers!A:I,2,0)</f>
        <v>Shelli Keynd</v>
      </c>
      <c r="G350" s="2" t="str">
        <f>IF(VLOOKUP(C350,customers!$A:$I,3,0)=0,"",VLOOKUP(C350,customers!$A:$I,3,0))</f>
        <v>skeynd9o@narod.ru</v>
      </c>
      <c r="H350" s="2" t="str">
        <f>VLOOKUP(C350,customers!$A:$I,7,0)</f>
        <v>United States</v>
      </c>
      <c r="I350" t="str">
        <f>VLOOKUP($D350,products!$A:$G,2,0)</f>
        <v>Exc</v>
      </c>
      <c r="J350" t="str">
        <f>VLOOKUP($D350,products!$A:$G,3,0)</f>
        <v>L</v>
      </c>
      <c r="K350" s="5">
        <f>VLOOKUP($D350,products!$A:$G,4,0)</f>
        <v>2.5</v>
      </c>
      <c r="L350">
        <f>VLOOKUP($D350,products!$A:$G,5,0)</f>
        <v>34.154999999999994</v>
      </c>
      <c r="M350">
        <f>E350*(Table1[[#This Row],[Size]]*Table1[[#This Row],[Unit Price]])</f>
        <v>512.32499999999993</v>
      </c>
      <c r="N350" t="str">
        <f t="shared" si="5"/>
        <v>Excelsa</v>
      </c>
      <c r="O350" t="str">
        <f>_xlfn.XLOOKUP(Table1[[#This Row],[Customer ID]],customers!A349:A1349,customers!I349:I1349,"No",0)</f>
        <v>No</v>
      </c>
    </row>
    <row r="351" spans="1:15" x14ac:dyDescent="0.3">
      <c r="A351" s="2" t="s">
        <v>2458</v>
      </c>
      <c r="B351" s="3">
        <v>44743</v>
      </c>
      <c r="C351" s="2" t="s">
        <v>2459</v>
      </c>
      <c r="D351" t="s">
        <v>6178</v>
      </c>
      <c r="E351" s="2">
        <v>4</v>
      </c>
      <c r="F351" s="2" t="str">
        <f>VLOOKUP(C351,customers!A:I,2,0)</f>
        <v>Dell Daveridge</v>
      </c>
      <c r="G351" s="2" t="str">
        <f>IF(VLOOKUP(C351,customers!$A:$I,3,0)=0,"",VLOOKUP(C351,customers!$A:$I,3,0))</f>
        <v>ddaveridge9p@arstechnica.com</v>
      </c>
      <c r="H351" s="2" t="str">
        <f>VLOOKUP(C351,customers!$A:$I,7,0)</f>
        <v>United States</v>
      </c>
      <c r="I351" t="str">
        <f>VLOOKUP($D351,products!$A:$G,2,0)</f>
        <v>Rob</v>
      </c>
      <c r="J351" t="str">
        <f>VLOOKUP($D351,products!$A:$G,3,0)</f>
        <v>L</v>
      </c>
      <c r="K351" s="5">
        <f>VLOOKUP($D351,products!$A:$G,4,0)</f>
        <v>0.2</v>
      </c>
      <c r="L351">
        <f>VLOOKUP($D351,products!$A:$G,5,0)</f>
        <v>3.5849999999999995</v>
      </c>
      <c r="M351">
        <f>E351*(Table1[[#This Row],[Size]]*Table1[[#This Row],[Unit Price]])</f>
        <v>2.8679999999999999</v>
      </c>
      <c r="N351" t="str">
        <f t="shared" si="5"/>
        <v>Robusta</v>
      </c>
      <c r="O351" t="str">
        <f>_xlfn.XLOOKUP(Table1[[#This Row],[Customer ID]],customers!A350:A1350,customers!I350:I1350,"No",0)</f>
        <v>No</v>
      </c>
    </row>
    <row r="352" spans="1:15" x14ac:dyDescent="0.3">
      <c r="A352" s="2" t="s">
        <v>2464</v>
      </c>
      <c r="B352" s="3">
        <v>43592</v>
      </c>
      <c r="C352" s="2" t="s">
        <v>2465</v>
      </c>
      <c r="D352" t="s">
        <v>6158</v>
      </c>
      <c r="E352" s="2">
        <v>4</v>
      </c>
      <c r="F352" s="2" t="str">
        <f>VLOOKUP(C352,customers!A:I,2,0)</f>
        <v>Joshuah Awdry</v>
      </c>
      <c r="G352" s="2" t="str">
        <f>IF(VLOOKUP(C352,customers!$A:$I,3,0)=0,"",VLOOKUP(C352,customers!$A:$I,3,0))</f>
        <v>jawdry9q@utexas.edu</v>
      </c>
      <c r="H352" s="2" t="str">
        <f>VLOOKUP(C352,customers!$A:$I,7,0)</f>
        <v>United States</v>
      </c>
      <c r="I352" t="str">
        <f>VLOOKUP($D352,products!$A:$G,2,0)</f>
        <v>Ara</v>
      </c>
      <c r="J352" t="str">
        <f>VLOOKUP($D352,products!$A:$G,3,0)</f>
        <v>D</v>
      </c>
      <c r="K352" s="5">
        <f>VLOOKUP($D352,products!$A:$G,4,0)</f>
        <v>0.5</v>
      </c>
      <c r="L352">
        <f>VLOOKUP($D352,products!$A:$G,5,0)</f>
        <v>5.97</v>
      </c>
      <c r="M352">
        <f>E352*(Table1[[#This Row],[Size]]*Table1[[#This Row],[Unit Price]])</f>
        <v>11.94</v>
      </c>
      <c r="N352" t="str">
        <f t="shared" si="5"/>
        <v>Arabica</v>
      </c>
      <c r="O352" t="str">
        <f>_xlfn.XLOOKUP(Table1[[#This Row],[Customer ID]],customers!A351:A1351,customers!I351:I1351,"No",0)</f>
        <v>No</v>
      </c>
    </row>
    <row r="353" spans="1:15" x14ac:dyDescent="0.3">
      <c r="A353" s="2" t="s">
        <v>2470</v>
      </c>
      <c r="B353" s="3">
        <v>44066</v>
      </c>
      <c r="C353" s="2" t="s">
        <v>2471</v>
      </c>
      <c r="D353" t="s">
        <v>6155</v>
      </c>
      <c r="E353" s="2">
        <v>2</v>
      </c>
      <c r="F353" s="2" t="str">
        <f>VLOOKUP(C353,customers!A:I,2,0)</f>
        <v>Ethel Ryles</v>
      </c>
      <c r="G353" s="2" t="str">
        <f>IF(VLOOKUP(C353,customers!$A:$I,3,0)=0,"",VLOOKUP(C353,customers!$A:$I,3,0))</f>
        <v>eryles9r@fastcompany.com</v>
      </c>
      <c r="H353" s="2" t="str">
        <f>VLOOKUP(C353,customers!$A:$I,7,0)</f>
        <v>United States</v>
      </c>
      <c r="I353" t="str">
        <f>VLOOKUP($D353,products!$A:$G,2,0)</f>
        <v>Ara</v>
      </c>
      <c r="J353" t="str">
        <f>VLOOKUP($D353,products!$A:$G,3,0)</f>
        <v>M</v>
      </c>
      <c r="K353" s="5">
        <f>VLOOKUP($D353,products!$A:$G,4,0)</f>
        <v>1</v>
      </c>
      <c r="L353">
        <f>VLOOKUP($D353,products!$A:$G,5,0)</f>
        <v>11.25</v>
      </c>
      <c r="M353">
        <f>E353*(Table1[[#This Row],[Size]]*Table1[[#This Row],[Unit Price]])</f>
        <v>22.5</v>
      </c>
      <c r="N353" t="str">
        <f t="shared" si="5"/>
        <v>Arabica</v>
      </c>
      <c r="O353" t="str">
        <f>_xlfn.XLOOKUP(Table1[[#This Row],[Customer ID]],customers!A352:A1352,customers!I352:I1352,"No",0)</f>
        <v>No</v>
      </c>
    </row>
    <row r="354" spans="1:15" x14ac:dyDescent="0.3">
      <c r="A354" s="2" t="s">
        <v>2476</v>
      </c>
      <c r="B354" s="3">
        <v>43984</v>
      </c>
      <c r="C354" s="2" t="s">
        <v>2331</v>
      </c>
      <c r="D354" t="s">
        <v>6144</v>
      </c>
      <c r="E354" s="2">
        <v>5</v>
      </c>
      <c r="F354" s="2" t="str">
        <f>VLOOKUP(C354,customers!A:I,2,0)</f>
        <v>Flynn Antony</v>
      </c>
      <c r="G354" s="2" t="str">
        <f>IF(VLOOKUP(C354,customers!$A:$I,3,0)=0,"",VLOOKUP(C354,customers!$A:$I,3,0))</f>
        <v/>
      </c>
      <c r="H354" s="2" t="str">
        <f>VLOOKUP(C354,customers!$A:$I,7,0)</f>
        <v>United States</v>
      </c>
      <c r="I354" t="str">
        <f>VLOOKUP($D354,products!$A:$G,2,0)</f>
        <v>Exc</v>
      </c>
      <c r="J354" t="str">
        <f>VLOOKUP($D354,products!$A:$G,3,0)</f>
        <v>D</v>
      </c>
      <c r="K354" s="5">
        <f>VLOOKUP($D354,products!$A:$G,4,0)</f>
        <v>0.5</v>
      </c>
      <c r="L354">
        <f>VLOOKUP($D354,products!$A:$G,5,0)</f>
        <v>7.29</v>
      </c>
      <c r="M354">
        <f>E354*(Table1[[#This Row],[Size]]*Table1[[#This Row],[Unit Price]])</f>
        <v>18.225000000000001</v>
      </c>
      <c r="N354" t="str">
        <f t="shared" si="5"/>
        <v>Excelsa</v>
      </c>
      <c r="O354" t="str">
        <f>_xlfn.XLOOKUP(Table1[[#This Row],[Customer ID]],customers!A353:A1353,customers!I353:I1353,"No",0)</f>
        <v>No</v>
      </c>
    </row>
    <row r="355" spans="1:15" x14ac:dyDescent="0.3">
      <c r="A355" s="2" t="s">
        <v>2482</v>
      </c>
      <c r="B355" s="3">
        <v>43860</v>
      </c>
      <c r="C355" s="2" t="s">
        <v>2483</v>
      </c>
      <c r="D355" t="s">
        <v>6157</v>
      </c>
      <c r="E355" s="2">
        <v>4</v>
      </c>
      <c r="F355" s="2" t="str">
        <f>VLOOKUP(C355,customers!A:I,2,0)</f>
        <v>Maitilde Boxill</v>
      </c>
      <c r="G355" s="2" t="str">
        <f>IF(VLOOKUP(C355,customers!$A:$I,3,0)=0,"",VLOOKUP(C355,customers!$A:$I,3,0))</f>
        <v/>
      </c>
      <c r="H355" s="2" t="str">
        <f>VLOOKUP(C355,customers!$A:$I,7,0)</f>
        <v>United States</v>
      </c>
      <c r="I355" t="str">
        <f>VLOOKUP($D355,products!$A:$G,2,0)</f>
        <v>Ara</v>
      </c>
      <c r="J355" t="str">
        <f>VLOOKUP($D355,products!$A:$G,3,0)</f>
        <v>M</v>
      </c>
      <c r="K355" s="5">
        <f>VLOOKUP($D355,products!$A:$G,4,0)</f>
        <v>0.5</v>
      </c>
      <c r="L355">
        <f>VLOOKUP($D355,products!$A:$G,5,0)</f>
        <v>6.75</v>
      </c>
      <c r="M355">
        <f>E355*(Table1[[#This Row],[Size]]*Table1[[#This Row],[Unit Price]])</f>
        <v>13.5</v>
      </c>
      <c r="N355" t="str">
        <f t="shared" si="5"/>
        <v>Arabica</v>
      </c>
      <c r="O355" t="str">
        <f>_xlfn.XLOOKUP(Table1[[#This Row],[Customer ID]],customers!A354:A1354,customers!I354:I1354,"No",0)</f>
        <v>Yes</v>
      </c>
    </row>
    <row r="356" spans="1:15" x14ac:dyDescent="0.3">
      <c r="A356" s="2" t="s">
        <v>2487</v>
      </c>
      <c r="B356" s="3">
        <v>43876</v>
      </c>
      <c r="C356" s="2" t="s">
        <v>2488</v>
      </c>
      <c r="D356" t="s">
        <v>6175</v>
      </c>
      <c r="E356" s="2">
        <v>6</v>
      </c>
      <c r="F356" s="2" t="str">
        <f>VLOOKUP(C356,customers!A:I,2,0)</f>
        <v>Jodee Caldicott</v>
      </c>
      <c r="G356" s="2" t="str">
        <f>IF(VLOOKUP(C356,customers!$A:$I,3,0)=0,"",VLOOKUP(C356,customers!$A:$I,3,0))</f>
        <v>jcaldicott9u@usda.gov</v>
      </c>
      <c r="H356" s="2" t="str">
        <f>VLOOKUP(C356,customers!$A:$I,7,0)</f>
        <v>United States</v>
      </c>
      <c r="I356" t="str">
        <f>VLOOKUP($D356,products!$A:$G,2,0)</f>
        <v>Ara</v>
      </c>
      <c r="J356" t="str">
        <f>VLOOKUP($D356,products!$A:$G,3,0)</f>
        <v>M</v>
      </c>
      <c r="K356" s="5">
        <f>VLOOKUP($D356,products!$A:$G,4,0)</f>
        <v>2.5</v>
      </c>
      <c r="L356">
        <f>VLOOKUP($D356,products!$A:$G,5,0)</f>
        <v>25.874999999999996</v>
      </c>
      <c r="M356">
        <f>E356*(Table1[[#This Row],[Size]]*Table1[[#This Row],[Unit Price]])</f>
        <v>388.12499999999989</v>
      </c>
      <c r="N356" t="str">
        <f t="shared" si="5"/>
        <v>Arabica</v>
      </c>
      <c r="O356" t="str">
        <f>_xlfn.XLOOKUP(Table1[[#This Row],[Customer ID]],customers!A355:A1355,customers!I355:I1355,"No",0)</f>
        <v>No</v>
      </c>
    </row>
    <row r="357" spans="1:15" x14ac:dyDescent="0.3">
      <c r="A357" s="2" t="s">
        <v>2492</v>
      </c>
      <c r="B357" s="3">
        <v>44358</v>
      </c>
      <c r="C357" s="2" t="s">
        <v>2493</v>
      </c>
      <c r="D357" t="s">
        <v>6168</v>
      </c>
      <c r="E357" s="2">
        <v>5</v>
      </c>
      <c r="F357" s="2" t="str">
        <f>VLOOKUP(C357,customers!A:I,2,0)</f>
        <v>Marianna Vedmore</v>
      </c>
      <c r="G357" s="2" t="str">
        <f>IF(VLOOKUP(C357,customers!$A:$I,3,0)=0,"",VLOOKUP(C357,customers!$A:$I,3,0))</f>
        <v>mvedmore9v@a8.net</v>
      </c>
      <c r="H357" s="2" t="str">
        <f>VLOOKUP(C357,customers!$A:$I,7,0)</f>
        <v>United States</v>
      </c>
      <c r="I357" t="str">
        <f>VLOOKUP($D357,products!$A:$G,2,0)</f>
        <v>Ara</v>
      </c>
      <c r="J357" t="str">
        <f>VLOOKUP($D357,products!$A:$G,3,0)</f>
        <v>D</v>
      </c>
      <c r="K357" s="5">
        <f>VLOOKUP($D357,products!$A:$G,4,0)</f>
        <v>2.5</v>
      </c>
      <c r="L357">
        <f>VLOOKUP($D357,products!$A:$G,5,0)</f>
        <v>22.884999999999998</v>
      </c>
      <c r="M357">
        <f>E357*(Table1[[#This Row],[Size]]*Table1[[#This Row],[Unit Price]])</f>
        <v>286.06249999999994</v>
      </c>
      <c r="N357" t="str">
        <f t="shared" si="5"/>
        <v>Arabica</v>
      </c>
      <c r="O357" t="str">
        <f>_xlfn.XLOOKUP(Table1[[#This Row],[Customer ID]],customers!A356:A1356,customers!I356:I1356,"No",0)</f>
        <v>Yes</v>
      </c>
    </row>
    <row r="358" spans="1:15" x14ac:dyDescent="0.3">
      <c r="A358" s="2" t="s">
        <v>2498</v>
      </c>
      <c r="B358" s="3">
        <v>44631</v>
      </c>
      <c r="C358" s="2" t="s">
        <v>2499</v>
      </c>
      <c r="D358" t="s">
        <v>6143</v>
      </c>
      <c r="E358" s="2">
        <v>4</v>
      </c>
      <c r="F358" s="2" t="str">
        <f>VLOOKUP(C358,customers!A:I,2,0)</f>
        <v>Willey Romao</v>
      </c>
      <c r="G358" s="2" t="str">
        <f>IF(VLOOKUP(C358,customers!$A:$I,3,0)=0,"",VLOOKUP(C358,customers!$A:$I,3,0))</f>
        <v>wromao9w@chronoengine.com</v>
      </c>
      <c r="H358" s="2" t="str">
        <f>VLOOKUP(C358,customers!$A:$I,7,0)</f>
        <v>United States</v>
      </c>
      <c r="I358" t="str">
        <f>VLOOKUP($D358,products!$A:$G,2,0)</f>
        <v>Lib</v>
      </c>
      <c r="J358" t="str">
        <f>VLOOKUP($D358,products!$A:$G,3,0)</f>
        <v>D</v>
      </c>
      <c r="K358" s="5">
        <f>VLOOKUP($D358,products!$A:$G,4,0)</f>
        <v>1</v>
      </c>
      <c r="L358">
        <f>VLOOKUP($D358,products!$A:$G,5,0)</f>
        <v>12.95</v>
      </c>
      <c r="M358">
        <f>E358*(Table1[[#This Row],[Size]]*Table1[[#This Row],[Unit Price]])</f>
        <v>51.8</v>
      </c>
      <c r="N358" t="str">
        <f t="shared" si="5"/>
        <v>Liberica</v>
      </c>
      <c r="O358" t="str">
        <f>_xlfn.XLOOKUP(Table1[[#This Row],[Customer ID]],customers!A357:A1357,customers!I357:I1357,"No",0)</f>
        <v>Yes</v>
      </c>
    </row>
    <row r="359" spans="1:15" x14ac:dyDescent="0.3">
      <c r="A359" s="2" t="s">
        <v>2504</v>
      </c>
      <c r="B359" s="3">
        <v>44448</v>
      </c>
      <c r="C359" s="2" t="s">
        <v>2505</v>
      </c>
      <c r="D359" t="s">
        <v>6175</v>
      </c>
      <c r="E359" s="2">
        <v>6</v>
      </c>
      <c r="F359" s="2" t="str">
        <f>VLOOKUP(C359,customers!A:I,2,0)</f>
        <v>Enriqueta Ixor</v>
      </c>
      <c r="G359" s="2" t="str">
        <f>IF(VLOOKUP(C359,customers!$A:$I,3,0)=0,"",VLOOKUP(C359,customers!$A:$I,3,0))</f>
        <v/>
      </c>
      <c r="H359" s="2" t="str">
        <f>VLOOKUP(C359,customers!$A:$I,7,0)</f>
        <v>United States</v>
      </c>
      <c r="I359" t="str">
        <f>VLOOKUP($D359,products!$A:$G,2,0)</f>
        <v>Ara</v>
      </c>
      <c r="J359" t="str">
        <f>VLOOKUP($D359,products!$A:$G,3,0)</f>
        <v>M</v>
      </c>
      <c r="K359" s="5">
        <f>VLOOKUP($D359,products!$A:$G,4,0)</f>
        <v>2.5</v>
      </c>
      <c r="L359">
        <f>VLOOKUP($D359,products!$A:$G,5,0)</f>
        <v>25.874999999999996</v>
      </c>
      <c r="M359">
        <f>E359*(Table1[[#This Row],[Size]]*Table1[[#This Row],[Unit Price]])</f>
        <v>388.12499999999989</v>
      </c>
      <c r="N359" t="str">
        <f t="shared" si="5"/>
        <v>Arabica</v>
      </c>
      <c r="O359" t="str">
        <f>_xlfn.XLOOKUP(Table1[[#This Row],[Customer ID]],customers!A358:A1358,customers!I358:I1358,"No",0)</f>
        <v>No</v>
      </c>
    </row>
    <row r="360" spans="1:15" x14ac:dyDescent="0.3">
      <c r="A360" s="2" t="s">
        <v>2509</v>
      </c>
      <c r="B360" s="3">
        <v>43599</v>
      </c>
      <c r="C360" s="2" t="s">
        <v>2510</v>
      </c>
      <c r="D360" t="s">
        <v>6182</v>
      </c>
      <c r="E360" s="2">
        <v>1</v>
      </c>
      <c r="F360" s="2" t="str">
        <f>VLOOKUP(C360,customers!A:I,2,0)</f>
        <v>Tomasina Cotmore</v>
      </c>
      <c r="G360" s="2" t="str">
        <f>IF(VLOOKUP(C360,customers!$A:$I,3,0)=0,"",VLOOKUP(C360,customers!$A:$I,3,0))</f>
        <v>tcotmore9y@amazonaws.com</v>
      </c>
      <c r="H360" s="2" t="str">
        <f>VLOOKUP(C360,customers!$A:$I,7,0)</f>
        <v>United States</v>
      </c>
      <c r="I360" t="str">
        <f>VLOOKUP($D360,products!$A:$G,2,0)</f>
        <v>Ara</v>
      </c>
      <c r="J360" t="str">
        <f>VLOOKUP($D360,products!$A:$G,3,0)</f>
        <v>L</v>
      </c>
      <c r="K360" s="5">
        <f>VLOOKUP($D360,products!$A:$G,4,0)</f>
        <v>2.5</v>
      </c>
      <c r="L360">
        <f>VLOOKUP($D360,products!$A:$G,5,0)</f>
        <v>29.784999999999997</v>
      </c>
      <c r="M360">
        <f>E360*(Table1[[#This Row],[Size]]*Table1[[#This Row],[Unit Price]])</f>
        <v>74.462499999999991</v>
      </c>
      <c r="N360" t="str">
        <f t="shared" si="5"/>
        <v>Arabica</v>
      </c>
      <c r="O360" t="str">
        <f>_xlfn.XLOOKUP(Table1[[#This Row],[Customer ID]],customers!A359:A1359,customers!I359:I1359,"No",0)</f>
        <v>No</v>
      </c>
    </row>
    <row r="361" spans="1:15" x14ac:dyDescent="0.3">
      <c r="A361" s="2" t="s">
        <v>2515</v>
      </c>
      <c r="B361" s="3">
        <v>43563</v>
      </c>
      <c r="C361" s="2" t="s">
        <v>2516</v>
      </c>
      <c r="D361" t="s">
        <v>6178</v>
      </c>
      <c r="E361" s="2">
        <v>6</v>
      </c>
      <c r="F361" s="2" t="str">
        <f>VLOOKUP(C361,customers!A:I,2,0)</f>
        <v>Yuma Skipsey</v>
      </c>
      <c r="G361" s="2" t="str">
        <f>IF(VLOOKUP(C361,customers!$A:$I,3,0)=0,"",VLOOKUP(C361,customers!$A:$I,3,0))</f>
        <v>yskipsey9z@spotify.com</v>
      </c>
      <c r="H361" s="2" t="str">
        <f>VLOOKUP(C361,customers!$A:$I,7,0)</f>
        <v>United Kingdom</v>
      </c>
      <c r="I361" t="str">
        <f>VLOOKUP($D361,products!$A:$G,2,0)</f>
        <v>Rob</v>
      </c>
      <c r="J361" t="str">
        <f>VLOOKUP($D361,products!$A:$G,3,0)</f>
        <v>L</v>
      </c>
      <c r="K361" s="5">
        <f>VLOOKUP($D361,products!$A:$G,4,0)</f>
        <v>0.2</v>
      </c>
      <c r="L361">
        <f>VLOOKUP($D361,products!$A:$G,5,0)</f>
        <v>3.5849999999999995</v>
      </c>
      <c r="M361">
        <f>E361*(Table1[[#This Row],[Size]]*Table1[[#This Row],[Unit Price]])</f>
        <v>4.3019999999999996</v>
      </c>
      <c r="N361" t="str">
        <f t="shared" si="5"/>
        <v>Robusta</v>
      </c>
      <c r="O361" t="str">
        <f>_xlfn.XLOOKUP(Table1[[#This Row],[Customer ID]],customers!A360:A1360,customers!I360:I1360,"No",0)</f>
        <v>No</v>
      </c>
    </row>
    <row r="362" spans="1:15" x14ac:dyDescent="0.3">
      <c r="A362" s="2" t="s">
        <v>2521</v>
      </c>
      <c r="B362" s="3">
        <v>44058</v>
      </c>
      <c r="C362" s="2" t="s">
        <v>2522</v>
      </c>
      <c r="D362" t="s">
        <v>6149</v>
      </c>
      <c r="E362" s="2">
        <v>2</v>
      </c>
      <c r="F362" s="2" t="str">
        <f>VLOOKUP(C362,customers!A:I,2,0)</f>
        <v>Nicko Corps</v>
      </c>
      <c r="G362" s="2" t="str">
        <f>IF(VLOOKUP(C362,customers!$A:$I,3,0)=0,"",VLOOKUP(C362,customers!$A:$I,3,0))</f>
        <v>ncorpsa0@gmpg.org</v>
      </c>
      <c r="H362" s="2" t="str">
        <f>VLOOKUP(C362,customers!$A:$I,7,0)</f>
        <v>United States</v>
      </c>
      <c r="I362" t="str">
        <f>VLOOKUP($D362,products!$A:$G,2,0)</f>
        <v>Rob</v>
      </c>
      <c r="J362" t="str">
        <f>VLOOKUP($D362,products!$A:$G,3,0)</f>
        <v>D</v>
      </c>
      <c r="K362" s="5">
        <f>VLOOKUP($D362,products!$A:$G,4,0)</f>
        <v>2.5</v>
      </c>
      <c r="L362">
        <f>VLOOKUP($D362,products!$A:$G,5,0)</f>
        <v>20.584999999999997</v>
      </c>
      <c r="M362">
        <f>E362*(Table1[[#This Row],[Size]]*Table1[[#This Row],[Unit Price]])</f>
        <v>102.92499999999998</v>
      </c>
      <c r="N362" t="str">
        <f t="shared" si="5"/>
        <v>Robusta</v>
      </c>
      <c r="O362" t="str">
        <f>_xlfn.XLOOKUP(Table1[[#This Row],[Customer ID]],customers!A361:A1361,customers!I361:I1361,"No",0)</f>
        <v>No</v>
      </c>
    </row>
    <row r="363" spans="1:15" x14ac:dyDescent="0.3">
      <c r="A363" s="2" t="s">
        <v>2521</v>
      </c>
      <c r="B363" s="3">
        <v>44058</v>
      </c>
      <c r="C363" s="2" t="s">
        <v>2522</v>
      </c>
      <c r="D363" t="s">
        <v>6146</v>
      </c>
      <c r="E363" s="2">
        <v>1</v>
      </c>
      <c r="F363" s="2" t="str">
        <f>VLOOKUP(C363,customers!A:I,2,0)</f>
        <v>Nicko Corps</v>
      </c>
      <c r="G363" s="2" t="str">
        <f>IF(VLOOKUP(C363,customers!$A:$I,3,0)=0,"",VLOOKUP(C363,customers!$A:$I,3,0))</f>
        <v>ncorpsa0@gmpg.org</v>
      </c>
      <c r="H363" s="2" t="str">
        <f>VLOOKUP(C363,customers!$A:$I,7,0)</f>
        <v>United States</v>
      </c>
      <c r="I363" t="str">
        <f>VLOOKUP($D363,products!$A:$G,2,0)</f>
        <v>Rob</v>
      </c>
      <c r="J363" t="str">
        <f>VLOOKUP($D363,products!$A:$G,3,0)</f>
        <v>M</v>
      </c>
      <c r="K363" s="5">
        <f>VLOOKUP($D363,products!$A:$G,4,0)</f>
        <v>0.5</v>
      </c>
      <c r="L363">
        <f>VLOOKUP($D363,products!$A:$G,5,0)</f>
        <v>5.97</v>
      </c>
      <c r="M363">
        <f>E363*(Table1[[#This Row],[Size]]*Table1[[#This Row],[Unit Price]])</f>
        <v>2.9849999999999999</v>
      </c>
      <c r="N363" t="str">
        <f t="shared" si="5"/>
        <v>Robusta</v>
      </c>
      <c r="O363" t="str">
        <f>_xlfn.XLOOKUP(Table1[[#This Row],[Customer ID]],customers!A362:A1362,customers!I362:I1362,"No",0)</f>
        <v>No</v>
      </c>
    </row>
    <row r="364" spans="1:15" x14ac:dyDescent="0.3">
      <c r="A364" s="2" t="s">
        <v>2532</v>
      </c>
      <c r="B364" s="3">
        <v>44686</v>
      </c>
      <c r="C364" s="2" t="s">
        <v>2533</v>
      </c>
      <c r="D364" t="s">
        <v>6171</v>
      </c>
      <c r="E364" s="2">
        <v>5</v>
      </c>
      <c r="F364" s="2" t="str">
        <f>VLOOKUP(C364,customers!A:I,2,0)</f>
        <v>Feliks Babber</v>
      </c>
      <c r="G364" s="2" t="str">
        <f>IF(VLOOKUP(C364,customers!$A:$I,3,0)=0,"",VLOOKUP(C364,customers!$A:$I,3,0))</f>
        <v>fbabbera2@stanford.edu</v>
      </c>
      <c r="H364" s="2" t="str">
        <f>VLOOKUP(C364,customers!$A:$I,7,0)</f>
        <v>United States</v>
      </c>
      <c r="I364" t="str">
        <f>VLOOKUP($D364,products!$A:$G,2,0)</f>
        <v>Exc</v>
      </c>
      <c r="J364" t="str">
        <f>VLOOKUP($D364,products!$A:$G,3,0)</f>
        <v>L</v>
      </c>
      <c r="K364" s="5">
        <f>VLOOKUP($D364,products!$A:$G,4,0)</f>
        <v>1</v>
      </c>
      <c r="L364">
        <f>VLOOKUP($D364,products!$A:$G,5,0)</f>
        <v>14.85</v>
      </c>
      <c r="M364">
        <f>E364*(Table1[[#This Row],[Size]]*Table1[[#This Row],[Unit Price]])</f>
        <v>74.25</v>
      </c>
      <c r="N364" t="str">
        <f t="shared" si="5"/>
        <v>Excelsa</v>
      </c>
      <c r="O364" t="str">
        <f>_xlfn.XLOOKUP(Table1[[#This Row],[Customer ID]],customers!A363:A1363,customers!I363:I1363,"No",0)</f>
        <v>Yes</v>
      </c>
    </row>
    <row r="365" spans="1:15" x14ac:dyDescent="0.3">
      <c r="A365" s="2" t="s">
        <v>2538</v>
      </c>
      <c r="B365" s="3">
        <v>44282</v>
      </c>
      <c r="C365" s="2" t="s">
        <v>2539</v>
      </c>
      <c r="D365" t="s">
        <v>6162</v>
      </c>
      <c r="E365" s="2">
        <v>6</v>
      </c>
      <c r="F365" s="2" t="str">
        <f>VLOOKUP(C365,customers!A:I,2,0)</f>
        <v>Kaja Loxton</v>
      </c>
      <c r="G365" s="2" t="str">
        <f>IF(VLOOKUP(C365,customers!$A:$I,3,0)=0,"",VLOOKUP(C365,customers!$A:$I,3,0))</f>
        <v>kloxtona3@opensource.org</v>
      </c>
      <c r="H365" s="2" t="str">
        <f>VLOOKUP(C365,customers!$A:$I,7,0)</f>
        <v>United States</v>
      </c>
      <c r="I365" t="str">
        <f>VLOOKUP($D365,products!$A:$G,2,0)</f>
        <v>Lib</v>
      </c>
      <c r="J365" t="str">
        <f>VLOOKUP($D365,products!$A:$G,3,0)</f>
        <v>M</v>
      </c>
      <c r="K365" s="5">
        <f>VLOOKUP($D365,products!$A:$G,4,0)</f>
        <v>1</v>
      </c>
      <c r="L365">
        <f>VLOOKUP($D365,products!$A:$G,5,0)</f>
        <v>14.55</v>
      </c>
      <c r="M365">
        <f>E365*(Table1[[#This Row],[Size]]*Table1[[#This Row],[Unit Price]])</f>
        <v>87.300000000000011</v>
      </c>
      <c r="N365" t="str">
        <f t="shared" si="5"/>
        <v>Liberica</v>
      </c>
      <c r="O365" t="str">
        <f>_xlfn.XLOOKUP(Table1[[#This Row],[Customer ID]],customers!A364:A1364,customers!I364:I1364,"No",0)</f>
        <v>No</v>
      </c>
    </row>
    <row r="366" spans="1:15" x14ac:dyDescent="0.3">
      <c r="A366" s="2" t="s">
        <v>2543</v>
      </c>
      <c r="B366" s="3">
        <v>43582</v>
      </c>
      <c r="C366" s="2" t="s">
        <v>2544</v>
      </c>
      <c r="D366" t="s">
        <v>6183</v>
      </c>
      <c r="E366" s="2">
        <v>6</v>
      </c>
      <c r="F366" s="2" t="str">
        <f>VLOOKUP(C366,customers!A:I,2,0)</f>
        <v>Parker Tofful</v>
      </c>
      <c r="G366" s="2" t="str">
        <f>IF(VLOOKUP(C366,customers!$A:$I,3,0)=0,"",VLOOKUP(C366,customers!$A:$I,3,0))</f>
        <v>ptoffula4@posterous.com</v>
      </c>
      <c r="H366" s="2" t="str">
        <f>VLOOKUP(C366,customers!$A:$I,7,0)</f>
        <v>United States</v>
      </c>
      <c r="I366" t="str">
        <f>VLOOKUP($D366,products!$A:$G,2,0)</f>
        <v>Exc</v>
      </c>
      <c r="J366" t="str">
        <f>VLOOKUP($D366,products!$A:$G,3,0)</f>
        <v>D</v>
      </c>
      <c r="K366" s="5">
        <f>VLOOKUP($D366,products!$A:$G,4,0)</f>
        <v>1</v>
      </c>
      <c r="L366">
        <f>VLOOKUP($D366,products!$A:$G,5,0)</f>
        <v>12.15</v>
      </c>
      <c r="M366">
        <f>E366*(Table1[[#This Row],[Size]]*Table1[[#This Row],[Unit Price]])</f>
        <v>72.900000000000006</v>
      </c>
      <c r="N366" t="str">
        <f t="shared" si="5"/>
        <v>Excelsa</v>
      </c>
      <c r="O366" t="str">
        <f>_xlfn.XLOOKUP(Table1[[#This Row],[Customer ID]],customers!A365:A1365,customers!I365:I1365,"No",0)</f>
        <v>Yes</v>
      </c>
    </row>
    <row r="367" spans="1:15" x14ac:dyDescent="0.3">
      <c r="A367" s="2" t="s">
        <v>2549</v>
      </c>
      <c r="B367" s="3">
        <v>44464</v>
      </c>
      <c r="C367" s="2" t="s">
        <v>2550</v>
      </c>
      <c r="D367" t="s">
        <v>6169</v>
      </c>
      <c r="E367" s="2">
        <v>1</v>
      </c>
      <c r="F367" s="2" t="str">
        <f>VLOOKUP(C367,customers!A:I,2,0)</f>
        <v>Casi Gwinnett</v>
      </c>
      <c r="G367" s="2" t="str">
        <f>IF(VLOOKUP(C367,customers!$A:$I,3,0)=0,"",VLOOKUP(C367,customers!$A:$I,3,0))</f>
        <v>cgwinnetta5@behance.net</v>
      </c>
      <c r="H367" s="2" t="str">
        <f>VLOOKUP(C367,customers!$A:$I,7,0)</f>
        <v>United States</v>
      </c>
      <c r="I367" t="str">
        <f>VLOOKUP($D367,products!$A:$G,2,0)</f>
        <v>Lib</v>
      </c>
      <c r="J367" t="str">
        <f>VLOOKUP($D367,products!$A:$G,3,0)</f>
        <v>D</v>
      </c>
      <c r="K367" s="5">
        <f>VLOOKUP($D367,products!$A:$G,4,0)</f>
        <v>0.5</v>
      </c>
      <c r="L367">
        <f>VLOOKUP($D367,products!$A:$G,5,0)</f>
        <v>7.77</v>
      </c>
      <c r="M367">
        <f>E367*(Table1[[#This Row],[Size]]*Table1[[#This Row],[Unit Price]])</f>
        <v>3.8849999999999998</v>
      </c>
      <c r="N367" t="str">
        <f t="shared" si="5"/>
        <v>Liberica</v>
      </c>
      <c r="O367" t="str">
        <f>_xlfn.XLOOKUP(Table1[[#This Row],[Customer ID]],customers!A366:A1366,customers!I366:I1366,"No",0)</f>
        <v>No</v>
      </c>
    </row>
    <row r="368" spans="1:15" x14ac:dyDescent="0.3">
      <c r="A368" s="2" t="s">
        <v>2554</v>
      </c>
      <c r="B368" s="3">
        <v>43874</v>
      </c>
      <c r="C368" s="2" t="s">
        <v>2555</v>
      </c>
      <c r="D368" t="s">
        <v>6144</v>
      </c>
      <c r="E368" s="2">
        <v>6</v>
      </c>
      <c r="F368" s="2" t="str">
        <f>VLOOKUP(C368,customers!A:I,2,0)</f>
        <v>Saree Ellesworth</v>
      </c>
      <c r="G368" s="2" t="str">
        <f>IF(VLOOKUP(C368,customers!$A:$I,3,0)=0,"",VLOOKUP(C368,customers!$A:$I,3,0))</f>
        <v/>
      </c>
      <c r="H368" s="2" t="str">
        <f>VLOOKUP(C368,customers!$A:$I,7,0)</f>
        <v>United States</v>
      </c>
      <c r="I368" t="str">
        <f>VLOOKUP($D368,products!$A:$G,2,0)</f>
        <v>Exc</v>
      </c>
      <c r="J368" t="str">
        <f>VLOOKUP($D368,products!$A:$G,3,0)</f>
        <v>D</v>
      </c>
      <c r="K368" s="5">
        <f>VLOOKUP($D368,products!$A:$G,4,0)</f>
        <v>0.5</v>
      </c>
      <c r="L368">
        <f>VLOOKUP($D368,products!$A:$G,5,0)</f>
        <v>7.29</v>
      </c>
      <c r="M368">
        <f>E368*(Table1[[#This Row],[Size]]*Table1[[#This Row],[Unit Price]])</f>
        <v>21.87</v>
      </c>
      <c r="N368" t="str">
        <f t="shared" si="5"/>
        <v>Excelsa</v>
      </c>
      <c r="O368" t="str">
        <f>_xlfn.XLOOKUP(Table1[[#This Row],[Customer ID]],customers!A367:A1367,customers!I367:I1367,"No",0)</f>
        <v>No</v>
      </c>
    </row>
    <row r="369" spans="1:15" x14ac:dyDescent="0.3">
      <c r="A369" s="2" t="s">
        <v>2559</v>
      </c>
      <c r="B369" s="3">
        <v>44393</v>
      </c>
      <c r="C369" s="2" t="s">
        <v>2560</v>
      </c>
      <c r="D369" t="s">
        <v>6159</v>
      </c>
      <c r="E369" s="2">
        <v>2</v>
      </c>
      <c r="F369" s="2" t="str">
        <f>VLOOKUP(C369,customers!A:I,2,0)</f>
        <v>Silvio Iorizzi</v>
      </c>
      <c r="G369" s="2" t="str">
        <f>IF(VLOOKUP(C369,customers!$A:$I,3,0)=0,"",VLOOKUP(C369,customers!$A:$I,3,0))</f>
        <v/>
      </c>
      <c r="H369" s="2" t="str">
        <f>VLOOKUP(C369,customers!$A:$I,7,0)</f>
        <v>United States</v>
      </c>
      <c r="I369" t="str">
        <f>VLOOKUP($D369,products!$A:$G,2,0)</f>
        <v>Lib</v>
      </c>
      <c r="J369" t="str">
        <f>VLOOKUP($D369,products!$A:$G,3,0)</f>
        <v>M</v>
      </c>
      <c r="K369" s="5">
        <f>VLOOKUP($D369,products!$A:$G,4,0)</f>
        <v>0.2</v>
      </c>
      <c r="L369">
        <f>VLOOKUP($D369,products!$A:$G,5,0)</f>
        <v>4.3650000000000002</v>
      </c>
      <c r="M369">
        <f>E369*(Table1[[#This Row],[Size]]*Table1[[#This Row],[Unit Price]])</f>
        <v>1.7460000000000002</v>
      </c>
      <c r="N369" t="str">
        <f t="shared" si="5"/>
        <v>Liberica</v>
      </c>
      <c r="O369" t="str">
        <f>_xlfn.XLOOKUP(Table1[[#This Row],[Customer ID]],customers!A368:A1368,customers!I368:I1368,"No",0)</f>
        <v>Yes</v>
      </c>
    </row>
    <row r="370" spans="1:15" x14ac:dyDescent="0.3">
      <c r="A370" s="2" t="s">
        <v>2563</v>
      </c>
      <c r="B370" s="3">
        <v>44692</v>
      </c>
      <c r="C370" s="2" t="s">
        <v>2564</v>
      </c>
      <c r="D370" t="s">
        <v>6166</v>
      </c>
      <c r="E370" s="2">
        <v>2</v>
      </c>
      <c r="F370" s="2" t="str">
        <f>VLOOKUP(C370,customers!A:I,2,0)</f>
        <v>Leesa Flaonier</v>
      </c>
      <c r="G370" s="2" t="str">
        <f>IF(VLOOKUP(C370,customers!$A:$I,3,0)=0,"",VLOOKUP(C370,customers!$A:$I,3,0))</f>
        <v>lflaoniera8@wordpress.org</v>
      </c>
      <c r="H370" s="2" t="str">
        <f>VLOOKUP(C370,customers!$A:$I,7,0)</f>
        <v>United States</v>
      </c>
      <c r="I370" t="str">
        <f>VLOOKUP($D370,products!$A:$G,2,0)</f>
        <v>Exc</v>
      </c>
      <c r="J370" t="str">
        <f>VLOOKUP($D370,products!$A:$G,3,0)</f>
        <v>M</v>
      </c>
      <c r="K370" s="5">
        <f>VLOOKUP($D370,products!$A:$G,4,0)</f>
        <v>2.5</v>
      </c>
      <c r="L370">
        <f>VLOOKUP($D370,products!$A:$G,5,0)</f>
        <v>31.624999999999996</v>
      </c>
      <c r="M370">
        <f>E370*(Table1[[#This Row],[Size]]*Table1[[#This Row],[Unit Price]])</f>
        <v>158.12499999999997</v>
      </c>
      <c r="N370" t="str">
        <f t="shared" si="5"/>
        <v>Excelsa</v>
      </c>
      <c r="O370" t="str">
        <f>_xlfn.XLOOKUP(Table1[[#This Row],[Customer ID]],customers!A369:A1369,customers!I369:I1369,"No",0)</f>
        <v>No</v>
      </c>
    </row>
    <row r="371" spans="1:15" x14ac:dyDescent="0.3">
      <c r="A371" s="2" t="s">
        <v>2569</v>
      </c>
      <c r="B371" s="3">
        <v>43500</v>
      </c>
      <c r="C371" s="2" t="s">
        <v>2570</v>
      </c>
      <c r="D371" t="s">
        <v>6176</v>
      </c>
      <c r="E371" s="2">
        <v>1</v>
      </c>
      <c r="F371" s="2" t="str">
        <f>VLOOKUP(C371,customers!A:I,2,0)</f>
        <v>Abba Pummell</v>
      </c>
      <c r="G371" s="2" t="str">
        <f>IF(VLOOKUP(C371,customers!$A:$I,3,0)=0,"",VLOOKUP(C371,customers!$A:$I,3,0))</f>
        <v/>
      </c>
      <c r="H371" s="2" t="str">
        <f>VLOOKUP(C371,customers!$A:$I,7,0)</f>
        <v>United States</v>
      </c>
      <c r="I371" t="str">
        <f>VLOOKUP($D371,products!$A:$G,2,0)</f>
        <v>Exc</v>
      </c>
      <c r="J371" t="str">
        <f>VLOOKUP($D371,products!$A:$G,3,0)</f>
        <v>L</v>
      </c>
      <c r="K371" s="5">
        <f>VLOOKUP($D371,products!$A:$G,4,0)</f>
        <v>0.5</v>
      </c>
      <c r="L371">
        <f>VLOOKUP($D371,products!$A:$G,5,0)</f>
        <v>8.91</v>
      </c>
      <c r="M371">
        <f>E371*(Table1[[#This Row],[Size]]*Table1[[#This Row],[Unit Price]])</f>
        <v>4.4550000000000001</v>
      </c>
      <c r="N371" t="str">
        <f t="shared" si="5"/>
        <v>Excelsa</v>
      </c>
      <c r="O371" t="str">
        <f>_xlfn.XLOOKUP(Table1[[#This Row],[Customer ID]],customers!A370:A1370,customers!I370:I1370,"No",0)</f>
        <v>Yes</v>
      </c>
    </row>
    <row r="372" spans="1:15" x14ac:dyDescent="0.3">
      <c r="A372" s="2" t="s">
        <v>2573</v>
      </c>
      <c r="B372" s="3">
        <v>43501</v>
      </c>
      <c r="C372" s="2" t="s">
        <v>2574</v>
      </c>
      <c r="D372" t="s">
        <v>6183</v>
      </c>
      <c r="E372" s="2">
        <v>2</v>
      </c>
      <c r="F372" s="2" t="str">
        <f>VLOOKUP(C372,customers!A:I,2,0)</f>
        <v>Corinna Catcheside</v>
      </c>
      <c r="G372" s="2" t="str">
        <f>IF(VLOOKUP(C372,customers!$A:$I,3,0)=0,"",VLOOKUP(C372,customers!$A:$I,3,0))</f>
        <v>ccatchesideaa@macromedia.com</v>
      </c>
      <c r="H372" s="2" t="str">
        <f>VLOOKUP(C372,customers!$A:$I,7,0)</f>
        <v>United States</v>
      </c>
      <c r="I372" t="str">
        <f>VLOOKUP($D372,products!$A:$G,2,0)</f>
        <v>Exc</v>
      </c>
      <c r="J372" t="str">
        <f>VLOOKUP($D372,products!$A:$G,3,0)</f>
        <v>D</v>
      </c>
      <c r="K372" s="5">
        <f>VLOOKUP($D372,products!$A:$G,4,0)</f>
        <v>1</v>
      </c>
      <c r="L372">
        <f>VLOOKUP($D372,products!$A:$G,5,0)</f>
        <v>12.15</v>
      </c>
      <c r="M372">
        <f>E372*(Table1[[#This Row],[Size]]*Table1[[#This Row],[Unit Price]])</f>
        <v>24.3</v>
      </c>
      <c r="N372" t="str">
        <f t="shared" si="5"/>
        <v>Excelsa</v>
      </c>
      <c r="O372" t="str">
        <f>_xlfn.XLOOKUP(Table1[[#This Row],[Customer ID]],customers!A371:A1371,customers!I371:I1371,"No",0)</f>
        <v>Yes</v>
      </c>
    </row>
    <row r="373" spans="1:15" x14ac:dyDescent="0.3">
      <c r="A373" s="2" t="s">
        <v>2579</v>
      </c>
      <c r="B373" s="3">
        <v>44705</v>
      </c>
      <c r="C373" s="2" t="s">
        <v>2580</v>
      </c>
      <c r="D373" t="s">
        <v>6180</v>
      </c>
      <c r="E373" s="2">
        <v>6</v>
      </c>
      <c r="F373" s="2" t="str">
        <f>VLOOKUP(C373,customers!A:I,2,0)</f>
        <v>Cortney Gibbonson</v>
      </c>
      <c r="G373" s="2" t="str">
        <f>IF(VLOOKUP(C373,customers!$A:$I,3,0)=0,"",VLOOKUP(C373,customers!$A:$I,3,0))</f>
        <v>cgibbonsonab@accuweather.com</v>
      </c>
      <c r="H373" s="2" t="str">
        <f>VLOOKUP(C373,customers!$A:$I,7,0)</f>
        <v>United States</v>
      </c>
      <c r="I373" t="str">
        <f>VLOOKUP($D373,products!$A:$G,2,0)</f>
        <v>Ara</v>
      </c>
      <c r="J373" t="str">
        <f>VLOOKUP($D373,products!$A:$G,3,0)</f>
        <v>L</v>
      </c>
      <c r="K373" s="5">
        <f>VLOOKUP($D373,products!$A:$G,4,0)</f>
        <v>0.5</v>
      </c>
      <c r="L373">
        <f>VLOOKUP($D373,products!$A:$G,5,0)</f>
        <v>7.77</v>
      </c>
      <c r="M373">
        <f>E373*(Table1[[#This Row],[Size]]*Table1[[#This Row],[Unit Price]])</f>
        <v>23.31</v>
      </c>
      <c r="N373" t="str">
        <f t="shared" si="5"/>
        <v>Arabica</v>
      </c>
      <c r="O373" t="str">
        <f>_xlfn.XLOOKUP(Table1[[#This Row],[Customer ID]],customers!A372:A1372,customers!I372:I1372,"No",0)</f>
        <v>Yes</v>
      </c>
    </row>
    <row r="374" spans="1:15" x14ac:dyDescent="0.3">
      <c r="A374" s="2" t="s">
        <v>2585</v>
      </c>
      <c r="B374" s="3">
        <v>44108</v>
      </c>
      <c r="C374" s="2" t="s">
        <v>2586</v>
      </c>
      <c r="D374" t="s">
        <v>6173</v>
      </c>
      <c r="E374" s="2">
        <v>6</v>
      </c>
      <c r="F374" s="2" t="str">
        <f>VLOOKUP(C374,customers!A:I,2,0)</f>
        <v>Terri Farra</v>
      </c>
      <c r="G374" s="2" t="str">
        <f>IF(VLOOKUP(C374,customers!$A:$I,3,0)=0,"",VLOOKUP(C374,customers!$A:$I,3,0))</f>
        <v>tfarraac@behance.net</v>
      </c>
      <c r="H374" s="2" t="str">
        <f>VLOOKUP(C374,customers!$A:$I,7,0)</f>
        <v>United States</v>
      </c>
      <c r="I374" t="str">
        <f>VLOOKUP($D374,products!$A:$G,2,0)</f>
        <v>Rob</v>
      </c>
      <c r="J374" t="str">
        <f>VLOOKUP($D374,products!$A:$G,3,0)</f>
        <v>L</v>
      </c>
      <c r="K374" s="5">
        <f>VLOOKUP($D374,products!$A:$G,4,0)</f>
        <v>0.5</v>
      </c>
      <c r="L374">
        <f>VLOOKUP($D374,products!$A:$G,5,0)</f>
        <v>7.169999999999999</v>
      </c>
      <c r="M374">
        <f>E374*(Table1[[#This Row],[Size]]*Table1[[#This Row],[Unit Price]])</f>
        <v>21.509999999999998</v>
      </c>
      <c r="N374" t="str">
        <f t="shared" si="5"/>
        <v>Robusta</v>
      </c>
      <c r="O374" t="str">
        <f>_xlfn.XLOOKUP(Table1[[#This Row],[Customer ID]],customers!A373:A1373,customers!I373:I1373,"No",0)</f>
        <v>No</v>
      </c>
    </row>
    <row r="375" spans="1:15" x14ac:dyDescent="0.3">
      <c r="A375" s="2" t="s">
        <v>2591</v>
      </c>
      <c r="B375" s="3">
        <v>44742</v>
      </c>
      <c r="C375" s="2" t="s">
        <v>2592</v>
      </c>
      <c r="D375" t="s">
        <v>6158</v>
      </c>
      <c r="E375" s="2">
        <v>3</v>
      </c>
      <c r="F375" s="2" t="str">
        <f>VLOOKUP(C375,customers!A:I,2,0)</f>
        <v>Corney Curme</v>
      </c>
      <c r="G375" s="2" t="str">
        <f>IF(VLOOKUP(C375,customers!$A:$I,3,0)=0,"",VLOOKUP(C375,customers!$A:$I,3,0))</f>
        <v/>
      </c>
      <c r="H375" s="2" t="str">
        <f>VLOOKUP(C375,customers!$A:$I,7,0)</f>
        <v>Ireland</v>
      </c>
      <c r="I375" t="str">
        <f>VLOOKUP($D375,products!$A:$G,2,0)</f>
        <v>Ara</v>
      </c>
      <c r="J375" t="str">
        <f>VLOOKUP($D375,products!$A:$G,3,0)</f>
        <v>D</v>
      </c>
      <c r="K375" s="5">
        <f>VLOOKUP($D375,products!$A:$G,4,0)</f>
        <v>0.5</v>
      </c>
      <c r="L375">
        <f>VLOOKUP($D375,products!$A:$G,5,0)</f>
        <v>5.97</v>
      </c>
      <c r="M375">
        <f>E375*(Table1[[#This Row],[Size]]*Table1[[#This Row],[Unit Price]])</f>
        <v>8.9550000000000001</v>
      </c>
      <c r="N375" t="str">
        <f t="shared" si="5"/>
        <v>Arabica</v>
      </c>
      <c r="O375" t="str">
        <f>_xlfn.XLOOKUP(Table1[[#This Row],[Customer ID]],customers!A374:A1374,customers!I374:I1374,"No",0)</f>
        <v>Yes</v>
      </c>
    </row>
    <row r="376" spans="1:15" x14ac:dyDescent="0.3">
      <c r="A376" s="2" t="s">
        <v>2597</v>
      </c>
      <c r="B376" s="3">
        <v>44125</v>
      </c>
      <c r="C376" s="2" t="s">
        <v>2598</v>
      </c>
      <c r="D376" t="s">
        <v>6161</v>
      </c>
      <c r="E376" s="2">
        <v>4</v>
      </c>
      <c r="F376" s="2" t="str">
        <f>VLOOKUP(C376,customers!A:I,2,0)</f>
        <v>Gothart Bamfield</v>
      </c>
      <c r="G376" s="2" t="str">
        <f>IF(VLOOKUP(C376,customers!$A:$I,3,0)=0,"",VLOOKUP(C376,customers!$A:$I,3,0))</f>
        <v>gbamfieldae@yellowpages.com</v>
      </c>
      <c r="H376" s="2" t="str">
        <f>VLOOKUP(C376,customers!$A:$I,7,0)</f>
        <v>United States</v>
      </c>
      <c r="I376" t="str">
        <f>VLOOKUP($D376,products!$A:$G,2,0)</f>
        <v>Lib</v>
      </c>
      <c r="J376" t="str">
        <f>VLOOKUP($D376,products!$A:$G,3,0)</f>
        <v>L</v>
      </c>
      <c r="K376" s="5">
        <f>VLOOKUP($D376,products!$A:$G,4,0)</f>
        <v>0.5</v>
      </c>
      <c r="L376">
        <f>VLOOKUP($D376,products!$A:$G,5,0)</f>
        <v>9.51</v>
      </c>
      <c r="M376">
        <f>E376*(Table1[[#This Row],[Size]]*Table1[[#This Row],[Unit Price]])</f>
        <v>19.02</v>
      </c>
      <c r="N376" t="str">
        <f t="shared" si="5"/>
        <v>Liberica</v>
      </c>
      <c r="O376" t="str">
        <f>_xlfn.XLOOKUP(Table1[[#This Row],[Customer ID]],customers!A375:A1375,customers!I375:I1375,"No",0)</f>
        <v>Yes</v>
      </c>
    </row>
    <row r="377" spans="1:15" x14ac:dyDescent="0.3">
      <c r="A377" s="2" t="s">
        <v>2603</v>
      </c>
      <c r="B377" s="3">
        <v>44120</v>
      </c>
      <c r="C377" s="2" t="s">
        <v>2604</v>
      </c>
      <c r="D377" t="s">
        <v>6152</v>
      </c>
      <c r="E377" s="2">
        <v>2</v>
      </c>
      <c r="F377" s="2" t="str">
        <f>VLOOKUP(C377,customers!A:I,2,0)</f>
        <v>Waylin Hollingdale</v>
      </c>
      <c r="G377" s="2" t="str">
        <f>IF(VLOOKUP(C377,customers!$A:$I,3,0)=0,"",VLOOKUP(C377,customers!$A:$I,3,0))</f>
        <v>whollingdaleaf@about.me</v>
      </c>
      <c r="H377" s="2" t="str">
        <f>VLOOKUP(C377,customers!$A:$I,7,0)</f>
        <v>United States</v>
      </c>
      <c r="I377" t="str">
        <f>VLOOKUP($D377,products!$A:$G,2,0)</f>
        <v>Ara</v>
      </c>
      <c r="J377" t="str">
        <f>VLOOKUP($D377,products!$A:$G,3,0)</f>
        <v>M</v>
      </c>
      <c r="K377" s="5">
        <f>VLOOKUP($D377,products!$A:$G,4,0)</f>
        <v>0.2</v>
      </c>
      <c r="L377">
        <f>VLOOKUP($D377,products!$A:$G,5,0)</f>
        <v>3.375</v>
      </c>
      <c r="M377">
        <f>E377*(Table1[[#This Row],[Size]]*Table1[[#This Row],[Unit Price]])</f>
        <v>1.35</v>
      </c>
      <c r="N377" t="str">
        <f t="shared" si="5"/>
        <v>Arabica</v>
      </c>
      <c r="O377" t="str">
        <f>_xlfn.XLOOKUP(Table1[[#This Row],[Customer ID]],customers!A376:A1376,customers!I376:I1376,"No",0)</f>
        <v>Yes</v>
      </c>
    </row>
    <row r="378" spans="1:15" x14ac:dyDescent="0.3">
      <c r="A378" s="2" t="s">
        <v>2609</v>
      </c>
      <c r="B378" s="3">
        <v>44097</v>
      </c>
      <c r="C378" s="2" t="s">
        <v>2610</v>
      </c>
      <c r="D378" t="s">
        <v>6146</v>
      </c>
      <c r="E378" s="2">
        <v>1</v>
      </c>
      <c r="F378" s="2" t="str">
        <f>VLOOKUP(C378,customers!A:I,2,0)</f>
        <v>Judd De Leek</v>
      </c>
      <c r="G378" s="2" t="str">
        <f>IF(VLOOKUP(C378,customers!$A:$I,3,0)=0,"",VLOOKUP(C378,customers!$A:$I,3,0))</f>
        <v>jdeag@xrea.com</v>
      </c>
      <c r="H378" s="2" t="str">
        <f>VLOOKUP(C378,customers!$A:$I,7,0)</f>
        <v>United States</v>
      </c>
      <c r="I378" t="str">
        <f>VLOOKUP($D378,products!$A:$G,2,0)</f>
        <v>Rob</v>
      </c>
      <c r="J378" t="str">
        <f>VLOOKUP($D378,products!$A:$G,3,0)</f>
        <v>M</v>
      </c>
      <c r="K378" s="5">
        <f>VLOOKUP($D378,products!$A:$G,4,0)</f>
        <v>0.5</v>
      </c>
      <c r="L378">
        <f>VLOOKUP($D378,products!$A:$G,5,0)</f>
        <v>5.97</v>
      </c>
      <c r="M378">
        <f>E378*(Table1[[#This Row],[Size]]*Table1[[#This Row],[Unit Price]])</f>
        <v>2.9849999999999999</v>
      </c>
      <c r="N378" t="str">
        <f t="shared" si="5"/>
        <v>Robusta</v>
      </c>
      <c r="O378" t="str">
        <f>_xlfn.XLOOKUP(Table1[[#This Row],[Customer ID]],customers!A377:A1377,customers!I377:I1377,"No",0)</f>
        <v>Yes</v>
      </c>
    </row>
    <row r="379" spans="1:15" x14ac:dyDescent="0.3">
      <c r="A379" s="2" t="s">
        <v>2615</v>
      </c>
      <c r="B379" s="3">
        <v>43532</v>
      </c>
      <c r="C379" s="2" t="s">
        <v>2616</v>
      </c>
      <c r="D379" t="s">
        <v>6163</v>
      </c>
      <c r="E379" s="2">
        <v>3</v>
      </c>
      <c r="F379" s="2" t="str">
        <f>VLOOKUP(C379,customers!A:I,2,0)</f>
        <v>Vanya Skullet</v>
      </c>
      <c r="G379" s="2" t="str">
        <f>IF(VLOOKUP(C379,customers!$A:$I,3,0)=0,"",VLOOKUP(C379,customers!$A:$I,3,0))</f>
        <v>vskulletah@tinyurl.com</v>
      </c>
      <c r="H379" s="2" t="str">
        <f>VLOOKUP(C379,customers!$A:$I,7,0)</f>
        <v>Ireland</v>
      </c>
      <c r="I379" t="str">
        <f>VLOOKUP($D379,products!$A:$G,2,0)</f>
        <v>Rob</v>
      </c>
      <c r="J379" t="str">
        <f>VLOOKUP($D379,products!$A:$G,3,0)</f>
        <v>D</v>
      </c>
      <c r="K379" s="5">
        <f>VLOOKUP($D379,products!$A:$G,4,0)</f>
        <v>0.2</v>
      </c>
      <c r="L379">
        <f>VLOOKUP($D379,products!$A:$G,5,0)</f>
        <v>2.6849999999999996</v>
      </c>
      <c r="M379">
        <f>E379*(Table1[[#This Row],[Size]]*Table1[[#This Row],[Unit Price]])</f>
        <v>1.6109999999999998</v>
      </c>
      <c r="N379" t="str">
        <f t="shared" si="5"/>
        <v>Robusta</v>
      </c>
      <c r="O379" t="str">
        <f>_xlfn.XLOOKUP(Table1[[#This Row],[Customer ID]],customers!A378:A1378,customers!I378:I1378,"No",0)</f>
        <v>No</v>
      </c>
    </row>
    <row r="380" spans="1:15" x14ac:dyDescent="0.3">
      <c r="A380" s="2" t="s">
        <v>2621</v>
      </c>
      <c r="B380" s="3">
        <v>44377</v>
      </c>
      <c r="C380" s="2" t="s">
        <v>2622</v>
      </c>
      <c r="D380" t="s">
        <v>6180</v>
      </c>
      <c r="E380" s="2">
        <v>3</v>
      </c>
      <c r="F380" s="2" t="str">
        <f>VLOOKUP(C380,customers!A:I,2,0)</f>
        <v>Jany Rudeforth</v>
      </c>
      <c r="G380" s="2" t="str">
        <f>IF(VLOOKUP(C380,customers!$A:$I,3,0)=0,"",VLOOKUP(C380,customers!$A:$I,3,0))</f>
        <v>jrudeforthai@wunderground.com</v>
      </c>
      <c r="H380" s="2" t="str">
        <f>VLOOKUP(C380,customers!$A:$I,7,0)</f>
        <v>Ireland</v>
      </c>
      <c r="I380" t="str">
        <f>VLOOKUP($D380,products!$A:$G,2,0)</f>
        <v>Ara</v>
      </c>
      <c r="J380" t="str">
        <f>VLOOKUP($D380,products!$A:$G,3,0)</f>
        <v>L</v>
      </c>
      <c r="K380" s="5">
        <f>VLOOKUP($D380,products!$A:$G,4,0)</f>
        <v>0.5</v>
      </c>
      <c r="L380">
        <f>VLOOKUP($D380,products!$A:$G,5,0)</f>
        <v>7.77</v>
      </c>
      <c r="M380">
        <f>E380*(Table1[[#This Row],[Size]]*Table1[[#This Row],[Unit Price]])</f>
        <v>11.654999999999999</v>
      </c>
      <c r="N380" t="str">
        <f t="shared" si="5"/>
        <v>Arabica</v>
      </c>
      <c r="O380" t="str">
        <f>_xlfn.XLOOKUP(Table1[[#This Row],[Customer ID]],customers!A379:A1379,customers!I379:I1379,"No",0)</f>
        <v>Yes</v>
      </c>
    </row>
    <row r="381" spans="1:15" x14ac:dyDescent="0.3">
      <c r="A381" s="2" t="s">
        <v>2627</v>
      </c>
      <c r="B381" s="3">
        <v>43690</v>
      </c>
      <c r="C381" s="2" t="s">
        <v>2628</v>
      </c>
      <c r="D381" t="s">
        <v>6173</v>
      </c>
      <c r="E381" s="2">
        <v>6</v>
      </c>
      <c r="F381" s="2" t="str">
        <f>VLOOKUP(C381,customers!A:I,2,0)</f>
        <v>Ashbey Tomaszewski</v>
      </c>
      <c r="G381" s="2" t="str">
        <f>IF(VLOOKUP(C381,customers!$A:$I,3,0)=0,"",VLOOKUP(C381,customers!$A:$I,3,0))</f>
        <v>atomaszewskiaj@answers.com</v>
      </c>
      <c r="H381" s="2" t="str">
        <f>VLOOKUP(C381,customers!$A:$I,7,0)</f>
        <v>United Kingdom</v>
      </c>
      <c r="I381" t="str">
        <f>VLOOKUP($D381,products!$A:$G,2,0)</f>
        <v>Rob</v>
      </c>
      <c r="J381" t="str">
        <f>VLOOKUP($D381,products!$A:$G,3,0)</f>
        <v>L</v>
      </c>
      <c r="K381" s="5">
        <f>VLOOKUP($D381,products!$A:$G,4,0)</f>
        <v>0.5</v>
      </c>
      <c r="L381">
        <f>VLOOKUP($D381,products!$A:$G,5,0)</f>
        <v>7.169999999999999</v>
      </c>
      <c r="M381">
        <f>E381*(Table1[[#This Row],[Size]]*Table1[[#This Row],[Unit Price]])</f>
        <v>21.509999999999998</v>
      </c>
      <c r="N381" t="str">
        <f t="shared" si="5"/>
        <v>Robusta</v>
      </c>
      <c r="O381" t="str">
        <f>_xlfn.XLOOKUP(Table1[[#This Row],[Customer ID]],customers!A380:A1380,customers!I380:I1380,"No",0)</f>
        <v>Yes</v>
      </c>
    </row>
    <row r="382" spans="1:15" x14ac:dyDescent="0.3">
      <c r="A382" s="2" t="s">
        <v>2632</v>
      </c>
      <c r="B382" s="3">
        <v>44249</v>
      </c>
      <c r="C382" s="2" t="s">
        <v>2331</v>
      </c>
      <c r="D382" t="s">
        <v>6169</v>
      </c>
      <c r="E382" s="2">
        <v>3</v>
      </c>
      <c r="F382" s="2" t="str">
        <f>VLOOKUP(C382,customers!A:I,2,0)</f>
        <v>Flynn Antony</v>
      </c>
      <c r="G382" s="2" t="str">
        <f>IF(VLOOKUP(C382,customers!$A:$I,3,0)=0,"",VLOOKUP(C382,customers!$A:$I,3,0))</f>
        <v/>
      </c>
      <c r="H382" s="2" t="str">
        <f>VLOOKUP(C382,customers!$A:$I,7,0)</f>
        <v>United States</v>
      </c>
      <c r="I382" t="str">
        <f>VLOOKUP($D382,products!$A:$G,2,0)</f>
        <v>Lib</v>
      </c>
      <c r="J382" t="str">
        <f>VLOOKUP($D382,products!$A:$G,3,0)</f>
        <v>D</v>
      </c>
      <c r="K382" s="5">
        <f>VLOOKUP($D382,products!$A:$G,4,0)</f>
        <v>0.5</v>
      </c>
      <c r="L382">
        <f>VLOOKUP($D382,products!$A:$G,5,0)</f>
        <v>7.77</v>
      </c>
      <c r="M382">
        <f>E382*(Table1[[#This Row],[Size]]*Table1[[#This Row],[Unit Price]])</f>
        <v>11.654999999999999</v>
      </c>
      <c r="N382" t="str">
        <f t="shared" si="5"/>
        <v>Liberica</v>
      </c>
      <c r="O382" t="str">
        <f>_xlfn.XLOOKUP(Table1[[#This Row],[Customer ID]],customers!A381:A1381,customers!I381:I1381,"No",0)</f>
        <v>No</v>
      </c>
    </row>
    <row r="383" spans="1:15" x14ac:dyDescent="0.3">
      <c r="A383" s="2" t="s">
        <v>2638</v>
      </c>
      <c r="B383" s="3">
        <v>44646</v>
      </c>
      <c r="C383" s="2" t="s">
        <v>2639</v>
      </c>
      <c r="D383" t="s">
        <v>6154</v>
      </c>
      <c r="E383" s="2">
        <v>5</v>
      </c>
      <c r="F383" s="2" t="str">
        <f>VLOOKUP(C383,customers!A:I,2,0)</f>
        <v>Pren Bess</v>
      </c>
      <c r="G383" s="2" t="str">
        <f>IF(VLOOKUP(C383,customers!$A:$I,3,0)=0,"",VLOOKUP(C383,customers!$A:$I,3,0))</f>
        <v>pbessal@qq.com</v>
      </c>
      <c r="H383" s="2" t="str">
        <f>VLOOKUP(C383,customers!$A:$I,7,0)</f>
        <v>United States</v>
      </c>
      <c r="I383" t="str">
        <f>VLOOKUP($D383,products!$A:$G,2,0)</f>
        <v>Ara</v>
      </c>
      <c r="J383" t="str">
        <f>VLOOKUP($D383,products!$A:$G,3,0)</f>
        <v>D</v>
      </c>
      <c r="K383" s="5">
        <f>VLOOKUP($D383,products!$A:$G,4,0)</f>
        <v>0.2</v>
      </c>
      <c r="L383">
        <f>VLOOKUP($D383,products!$A:$G,5,0)</f>
        <v>2.9849999999999999</v>
      </c>
      <c r="M383">
        <f>E383*(Table1[[#This Row],[Size]]*Table1[[#This Row],[Unit Price]])</f>
        <v>2.9849999999999999</v>
      </c>
      <c r="N383" t="str">
        <f t="shared" si="5"/>
        <v>Arabica</v>
      </c>
      <c r="O383" t="str">
        <f>_xlfn.XLOOKUP(Table1[[#This Row],[Customer ID]],customers!A382:A1382,customers!I382:I1382,"No",0)</f>
        <v>Yes</v>
      </c>
    </row>
    <row r="384" spans="1:15" x14ac:dyDescent="0.3">
      <c r="A384" s="2" t="s">
        <v>2644</v>
      </c>
      <c r="B384" s="3">
        <v>43840</v>
      </c>
      <c r="C384" s="2" t="s">
        <v>2645</v>
      </c>
      <c r="D384" t="s">
        <v>6144</v>
      </c>
      <c r="E384" s="2">
        <v>3</v>
      </c>
      <c r="F384" s="2" t="str">
        <f>VLOOKUP(C384,customers!A:I,2,0)</f>
        <v>Elka Windress</v>
      </c>
      <c r="G384" s="2" t="str">
        <f>IF(VLOOKUP(C384,customers!$A:$I,3,0)=0,"",VLOOKUP(C384,customers!$A:$I,3,0))</f>
        <v>ewindressam@marketwatch.com</v>
      </c>
      <c r="H384" s="2" t="str">
        <f>VLOOKUP(C384,customers!$A:$I,7,0)</f>
        <v>United States</v>
      </c>
      <c r="I384" t="str">
        <f>VLOOKUP($D384,products!$A:$G,2,0)</f>
        <v>Exc</v>
      </c>
      <c r="J384" t="str">
        <f>VLOOKUP($D384,products!$A:$G,3,0)</f>
        <v>D</v>
      </c>
      <c r="K384" s="5">
        <f>VLOOKUP($D384,products!$A:$G,4,0)</f>
        <v>0.5</v>
      </c>
      <c r="L384">
        <f>VLOOKUP($D384,products!$A:$G,5,0)</f>
        <v>7.29</v>
      </c>
      <c r="M384">
        <f>E384*(Table1[[#This Row],[Size]]*Table1[[#This Row],[Unit Price]])</f>
        <v>10.935</v>
      </c>
      <c r="N384" t="str">
        <f t="shared" si="5"/>
        <v>Excelsa</v>
      </c>
      <c r="O384" t="str">
        <f>_xlfn.XLOOKUP(Table1[[#This Row],[Customer ID]],customers!A383:A1383,customers!I383:I1383,"No",0)</f>
        <v>No</v>
      </c>
    </row>
    <row r="385" spans="1:15" x14ac:dyDescent="0.3">
      <c r="A385" s="2" t="s">
        <v>2650</v>
      </c>
      <c r="B385" s="3">
        <v>43586</v>
      </c>
      <c r="C385" s="2" t="s">
        <v>2651</v>
      </c>
      <c r="D385" t="s">
        <v>6176</v>
      </c>
      <c r="E385" s="2">
        <v>6</v>
      </c>
      <c r="F385" s="2" t="str">
        <f>VLOOKUP(C385,customers!A:I,2,0)</f>
        <v>Marty Kidstoun</v>
      </c>
      <c r="G385" s="2" t="str">
        <f>IF(VLOOKUP(C385,customers!$A:$I,3,0)=0,"",VLOOKUP(C385,customers!$A:$I,3,0))</f>
        <v/>
      </c>
      <c r="H385" s="2" t="str">
        <f>VLOOKUP(C385,customers!$A:$I,7,0)</f>
        <v>United States</v>
      </c>
      <c r="I385" t="str">
        <f>VLOOKUP($D385,products!$A:$G,2,0)</f>
        <v>Exc</v>
      </c>
      <c r="J385" t="str">
        <f>VLOOKUP($D385,products!$A:$G,3,0)</f>
        <v>L</v>
      </c>
      <c r="K385" s="5">
        <f>VLOOKUP($D385,products!$A:$G,4,0)</f>
        <v>0.5</v>
      </c>
      <c r="L385">
        <f>VLOOKUP($D385,products!$A:$G,5,0)</f>
        <v>8.91</v>
      </c>
      <c r="M385">
        <f>E385*(Table1[[#This Row],[Size]]*Table1[[#This Row],[Unit Price]])</f>
        <v>26.73</v>
      </c>
      <c r="N385" t="str">
        <f t="shared" si="5"/>
        <v>Excelsa</v>
      </c>
      <c r="O385" t="str">
        <f>_xlfn.XLOOKUP(Table1[[#This Row],[Customer ID]],customers!A384:A1384,customers!I384:I1384,"No",0)</f>
        <v>Yes</v>
      </c>
    </row>
    <row r="386" spans="1:15" x14ac:dyDescent="0.3">
      <c r="A386" s="2" t="s">
        <v>2655</v>
      </c>
      <c r="B386" s="3">
        <v>43870</v>
      </c>
      <c r="C386" s="2" t="s">
        <v>2656</v>
      </c>
      <c r="D386" t="s">
        <v>6182</v>
      </c>
      <c r="E386" s="2">
        <v>4</v>
      </c>
      <c r="F386" s="2" t="str">
        <f>VLOOKUP(C386,customers!A:I,2,0)</f>
        <v>Nickey Dimbleby</v>
      </c>
      <c r="G386" s="2" t="str">
        <f>IF(VLOOKUP(C386,customers!$A:$I,3,0)=0,"",VLOOKUP(C386,customers!$A:$I,3,0))</f>
        <v/>
      </c>
      <c r="H386" s="2" t="str">
        <f>VLOOKUP(C386,customers!$A:$I,7,0)</f>
        <v>United States</v>
      </c>
      <c r="I386" t="str">
        <f>VLOOKUP($D386,products!$A:$G,2,0)</f>
        <v>Ara</v>
      </c>
      <c r="J386" t="str">
        <f>VLOOKUP($D386,products!$A:$G,3,0)</f>
        <v>L</v>
      </c>
      <c r="K386" s="5">
        <f>VLOOKUP($D386,products!$A:$G,4,0)</f>
        <v>2.5</v>
      </c>
      <c r="L386">
        <f>VLOOKUP($D386,products!$A:$G,5,0)</f>
        <v>29.784999999999997</v>
      </c>
      <c r="M386">
        <f>E386*(Table1[[#This Row],[Size]]*Table1[[#This Row],[Unit Price]])</f>
        <v>297.84999999999997</v>
      </c>
      <c r="N386" t="str">
        <f t="shared" si="5"/>
        <v>Arabica</v>
      </c>
      <c r="O386" t="str">
        <f>_xlfn.XLOOKUP(Table1[[#This Row],[Customer ID]],customers!A385:A1385,customers!I385:I1385,"No",0)</f>
        <v>No</v>
      </c>
    </row>
    <row r="387" spans="1:15" x14ac:dyDescent="0.3">
      <c r="A387" s="2" t="s">
        <v>2660</v>
      </c>
      <c r="B387" s="3">
        <v>44559</v>
      </c>
      <c r="C387" s="2" t="s">
        <v>2661</v>
      </c>
      <c r="D387" t="s">
        <v>6160</v>
      </c>
      <c r="E387" s="2">
        <v>5</v>
      </c>
      <c r="F387" s="2" t="str">
        <f>VLOOKUP(C387,customers!A:I,2,0)</f>
        <v>Virgil Baumadier</v>
      </c>
      <c r="G387" s="2" t="str">
        <f>IF(VLOOKUP(C387,customers!$A:$I,3,0)=0,"",VLOOKUP(C387,customers!$A:$I,3,0))</f>
        <v>vbaumadierap@google.cn</v>
      </c>
      <c r="H387" s="2" t="str">
        <f>VLOOKUP(C387,customers!$A:$I,7,0)</f>
        <v>United States</v>
      </c>
      <c r="I387" t="str">
        <f>VLOOKUP($D387,products!$A:$G,2,0)</f>
        <v>Lib</v>
      </c>
      <c r="J387" t="str">
        <f>VLOOKUP($D387,products!$A:$G,3,0)</f>
        <v>M</v>
      </c>
      <c r="K387" s="5">
        <f>VLOOKUP($D387,products!$A:$G,4,0)</f>
        <v>0.5</v>
      </c>
      <c r="L387">
        <f>VLOOKUP($D387,products!$A:$G,5,0)</f>
        <v>8.73</v>
      </c>
      <c r="M387">
        <f>E387*(Table1[[#This Row],[Size]]*Table1[[#This Row],[Unit Price]])</f>
        <v>21.825000000000003</v>
      </c>
      <c r="N387" t="str">
        <f t="shared" ref="N387:N450" si="6">IF(I387="Rob","Robusta",IF(I387="Exc","Excelsa",IF(I387="Ara","Arabica",IF(I387="Lib","Liberica",""))))</f>
        <v>Liberica</v>
      </c>
      <c r="O387" t="str">
        <f>_xlfn.XLOOKUP(Table1[[#This Row],[Customer ID]],customers!A386:A1386,customers!I386:I1386,"No",0)</f>
        <v>Yes</v>
      </c>
    </row>
    <row r="388" spans="1:15" x14ac:dyDescent="0.3">
      <c r="A388" s="2" t="s">
        <v>2666</v>
      </c>
      <c r="B388" s="3">
        <v>44083</v>
      </c>
      <c r="C388" s="2" t="s">
        <v>2667</v>
      </c>
      <c r="D388" t="s">
        <v>6154</v>
      </c>
      <c r="E388" s="2">
        <v>6</v>
      </c>
      <c r="F388" s="2" t="str">
        <f>VLOOKUP(C388,customers!A:I,2,0)</f>
        <v>Lenore Messenbird</v>
      </c>
      <c r="G388" s="2" t="str">
        <f>IF(VLOOKUP(C388,customers!$A:$I,3,0)=0,"",VLOOKUP(C388,customers!$A:$I,3,0))</f>
        <v/>
      </c>
      <c r="H388" s="2" t="str">
        <f>VLOOKUP(C388,customers!$A:$I,7,0)</f>
        <v>United States</v>
      </c>
      <c r="I388" t="str">
        <f>VLOOKUP($D388,products!$A:$G,2,0)</f>
        <v>Ara</v>
      </c>
      <c r="J388" t="str">
        <f>VLOOKUP($D388,products!$A:$G,3,0)</f>
        <v>D</v>
      </c>
      <c r="K388" s="5">
        <f>VLOOKUP($D388,products!$A:$G,4,0)</f>
        <v>0.2</v>
      </c>
      <c r="L388">
        <f>VLOOKUP($D388,products!$A:$G,5,0)</f>
        <v>2.9849999999999999</v>
      </c>
      <c r="M388">
        <f>E388*(Table1[[#This Row],[Size]]*Table1[[#This Row],[Unit Price]])</f>
        <v>3.5819999999999999</v>
      </c>
      <c r="N388" t="str">
        <f t="shared" si="6"/>
        <v>Arabica</v>
      </c>
      <c r="O388" t="str">
        <f>_xlfn.XLOOKUP(Table1[[#This Row],[Customer ID]],customers!A387:A1387,customers!I387:I1387,"No",0)</f>
        <v>Yes</v>
      </c>
    </row>
    <row r="389" spans="1:15" x14ac:dyDescent="0.3">
      <c r="A389" s="2" t="s">
        <v>2671</v>
      </c>
      <c r="B389" s="3">
        <v>44455</v>
      </c>
      <c r="C389" s="2" t="s">
        <v>2672</v>
      </c>
      <c r="D389" t="s">
        <v>6171</v>
      </c>
      <c r="E389" s="2">
        <v>5</v>
      </c>
      <c r="F389" s="2" t="str">
        <f>VLOOKUP(C389,customers!A:I,2,0)</f>
        <v>Shirleen Welds</v>
      </c>
      <c r="G389" s="2" t="str">
        <f>IF(VLOOKUP(C389,customers!$A:$I,3,0)=0,"",VLOOKUP(C389,customers!$A:$I,3,0))</f>
        <v>sweldsar@wired.com</v>
      </c>
      <c r="H389" s="2" t="str">
        <f>VLOOKUP(C389,customers!$A:$I,7,0)</f>
        <v>United States</v>
      </c>
      <c r="I389" t="str">
        <f>VLOOKUP($D389,products!$A:$G,2,0)</f>
        <v>Exc</v>
      </c>
      <c r="J389" t="str">
        <f>VLOOKUP($D389,products!$A:$G,3,0)</f>
        <v>L</v>
      </c>
      <c r="K389" s="5">
        <f>VLOOKUP($D389,products!$A:$G,4,0)</f>
        <v>1</v>
      </c>
      <c r="L389">
        <f>VLOOKUP($D389,products!$A:$G,5,0)</f>
        <v>14.85</v>
      </c>
      <c r="M389">
        <f>E389*(Table1[[#This Row],[Size]]*Table1[[#This Row],[Unit Price]])</f>
        <v>74.25</v>
      </c>
      <c r="N389" t="str">
        <f t="shared" si="6"/>
        <v>Excelsa</v>
      </c>
      <c r="O389" t="str">
        <f>_xlfn.XLOOKUP(Table1[[#This Row],[Customer ID]],customers!A388:A1388,customers!I388:I1388,"No",0)</f>
        <v>Yes</v>
      </c>
    </row>
    <row r="390" spans="1:15" x14ac:dyDescent="0.3">
      <c r="A390" s="2" t="s">
        <v>2677</v>
      </c>
      <c r="B390" s="3">
        <v>44130</v>
      </c>
      <c r="C390" s="2" t="s">
        <v>2678</v>
      </c>
      <c r="D390" t="s">
        <v>6150</v>
      </c>
      <c r="E390" s="2">
        <v>3</v>
      </c>
      <c r="F390" s="2" t="str">
        <f>VLOOKUP(C390,customers!A:I,2,0)</f>
        <v>Maisie Sarvar</v>
      </c>
      <c r="G390" s="2" t="str">
        <f>IF(VLOOKUP(C390,customers!$A:$I,3,0)=0,"",VLOOKUP(C390,customers!$A:$I,3,0))</f>
        <v>msarvaras@artisteer.com</v>
      </c>
      <c r="H390" s="2" t="str">
        <f>VLOOKUP(C390,customers!$A:$I,7,0)</f>
        <v>United States</v>
      </c>
      <c r="I390" t="str">
        <f>VLOOKUP($D390,products!$A:$G,2,0)</f>
        <v>Lib</v>
      </c>
      <c r="J390" t="str">
        <f>VLOOKUP($D390,products!$A:$G,3,0)</f>
        <v>D</v>
      </c>
      <c r="K390" s="5">
        <f>VLOOKUP($D390,products!$A:$G,4,0)</f>
        <v>0.2</v>
      </c>
      <c r="L390">
        <f>VLOOKUP($D390,products!$A:$G,5,0)</f>
        <v>3.8849999999999998</v>
      </c>
      <c r="M390">
        <f>E390*(Table1[[#This Row],[Size]]*Table1[[#This Row],[Unit Price]])</f>
        <v>2.331</v>
      </c>
      <c r="N390" t="str">
        <f t="shared" si="6"/>
        <v>Liberica</v>
      </c>
      <c r="O390" t="str">
        <f>_xlfn.XLOOKUP(Table1[[#This Row],[Customer ID]],customers!A389:A1389,customers!I389:I1389,"No",0)</f>
        <v>Yes</v>
      </c>
    </row>
    <row r="391" spans="1:15" x14ac:dyDescent="0.3">
      <c r="A391" s="2" t="s">
        <v>2683</v>
      </c>
      <c r="B391" s="3">
        <v>43536</v>
      </c>
      <c r="C391" s="2" t="s">
        <v>2684</v>
      </c>
      <c r="D391" t="s">
        <v>6169</v>
      </c>
      <c r="E391" s="2">
        <v>3</v>
      </c>
      <c r="F391" s="2" t="str">
        <f>VLOOKUP(C391,customers!A:I,2,0)</f>
        <v>Andrej Havick</v>
      </c>
      <c r="G391" s="2" t="str">
        <f>IF(VLOOKUP(C391,customers!$A:$I,3,0)=0,"",VLOOKUP(C391,customers!$A:$I,3,0))</f>
        <v>ahavickat@nsw.gov.au</v>
      </c>
      <c r="H391" s="2" t="str">
        <f>VLOOKUP(C391,customers!$A:$I,7,0)</f>
        <v>United States</v>
      </c>
      <c r="I391" t="str">
        <f>VLOOKUP($D391,products!$A:$G,2,0)</f>
        <v>Lib</v>
      </c>
      <c r="J391" t="str">
        <f>VLOOKUP($D391,products!$A:$G,3,0)</f>
        <v>D</v>
      </c>
      <c r="K391" s="5">
        <f>VLOOKUP($D391,products!$A:$G,4,0)</f>
        <v>0.5</v>
      </c>
      <c r="L391">
        <f>VLOOKUP($D391,products!$A:$G,5,0)</f>
        <v>7.77</v>
      </c>
      <c r="M391">
        <f>E391*(Table1[[#This Row],[Size]]*Table1[[#This Row],[Unit Price]])</f>
        <v>11.654999999999999</v>
      </c>
      <c r="N391" t="str">
        <f t="shared" si="6"/>
        <v>Liberica</v>
      </c>
      <c r="O391" t="str">
        <f>_xlfn.XLOOKUP(Table1[[#This Row],[Customer ID]],customers!A390:A1390,customers!I390:I1390,"No",0)</f>
        <v>Yes</v>
      </c>
    </row>
    <row r="392" spans="1:15" x14ac:dyDescent="0.3">
      <c r="A392" s="2" t="s">
        <v>2689</v>
      </c>
      <c r="B392" s="3">
        <v>44245</v>
      </c>
      <c r="C392" s="2" t="s">
        <v>2690</v>
      </c>
      <c r="D392" t="s">
        <v>6144</v>
      </c>
      <c r="E392" s="2">
        <v>2</v>
      </c>
      <c r="F392" s="2" t="str">
        <f>VLOOKUP(C392,customers!A:I,2,0)</f>
        <v>Sloan Diviny</v>
      </c>
      <c r="G392" s="2" t="str">
        <f>IF(VLOOKUP(C392,customers!$A:$I,3,0)=0,"",VLOOKUP(C392,customers!$A:$I,3,0))</f>
        <v>sdivinyau@ask.com</v>
      </c>
      <c r="H392" s="2" t="str">
        <f>VLOOKUP(C392,customers!$A:$I,7,0)</f>
        <v>United States</v>
      </c>
      <c r="I392" t="str">
        <f>VLOOKUP($D392,products!$A:$G,2,0)</f>
        <v>Exc</v>
      </c>
      <c r="J392" t="str">
        <f>VLOOKUP($D392,products!$A:$G,3,0)</f>
        <v>D</v>
      </c>
      <c r="K392" s="5">
        <f>VLOOKUP($D392,products!$A:$G,4,0)</f>
        <v>0.5</v>
      </c>
      <c r="L392">
        <f>VLOOKUP($D392,products!$A:$G,5,0)</f>
        <v>7.29</v>
      </c>
      <c r="M392">
        <f>E392*(Table1[[#This Row],[Size]]*Table1[[#This Row],[Unit Price]])</f>
        <v>7.29</v>
      </c>
      <c r="N392" t="str">
        <f t="shared" si="6"/>
        <v>Excelsa</v>
      </c>
      <c r="O392" t="str">
        <f>_xlfn.XLOOKUP(Table1[[#This Row],[Customer ID]],customers!A391:A1391,customers!I391:I1391,"No",0)</f>
        <v>Yes</v>
      </c>
    </row>
    <row r="393" spans="1:15" x14ac:dyDescent="0.3">
      <c r="A393" s="2" t="s">
        <v>2694</v>
      </c>
      <c r="B393" s="3">
        <v>44133</v>
      </c>
      <c r="C393" s="2" t="s">
        <v>2695</v>
      </c>
      <c r="D393" t="s">
        <v>6157</v>
      </c>
      <c r="E393" s="2">
        <v>2</v>
      </c>
      <c r="F393" s="2" t="str">
        <f>VLOOKUP(C393,customers!A:I,2,0)</f>
        <v>Itch Norquoy</v>
      </c>
      <c r="G393" s="2" t="str">
        <f>IF(VLOOKUP(C393,customers!$A:$I,3,0)=0,"",VLOOKUP(C393,customers!$A:$I,3,0))</f>
        <v>inorquoyav@businessweek.com</v>
      </c>
      <c r="H393" s="2" t="str">
        <f>VLOOKUP(C393,customers!$A:$I,7,0)</f>
        <v>United States</v>
      </c>
      <c r="I393" t="str">
        <f>VLOOKUP($D393,products!$A:$G,2,0)</f>
        <v>Ara</v>
      </c>
      <c r="J393" t="str">
        <f>VLOOKUP($D393,products!$A:$G,3,0)</f>
        <v>M</v>
      </c>
      <c r="K393" s="5">
        <f>VLOOKUP($D393,products!$A:$G,4,0)</f>
        <v>0.5</v>
      </c>
      <c r="L393">
        <f>VLOOKUP($D393,products!$A:$G,5,0)</f>
        <v>6.75</v>
      </c>
      <c r="M393">
        <f>E393*(Table1[[#This Row],[Size]]*Table1[[#This Row],[Unit Price]])</f>
        <v>6.75</v>
      </c>
      <c r="N393" t="str">
        <f t="shared" si="6"/>
        <v>Arabica</v>
      </c>
      <c r="O393" t="str">
        <f>_xlfn.XLOOKUP(Table1[[#This Row],[Customer ID]],customers!A392:A1392,customers!I392:I1392,"No",0)</f>
        <v>No</v>
      </c>
    </row>
    <row r="394" spans="1:15" x14ac:dyDescent="0.3">
      <c r="A394" s="2" t="s">
        <v>2699</v>
      </c>
      <c r="B394" s="3">
        <v>44445</v>
      </c>
      <c r="C394" s="2" t="s">
        <v>2700</v>
      </c>
      <c r="D394" t="s">
        <v>6171</v>
      </c>
      <c r="E394" s="2">
        <v>6</v>
      </c>
      <c r="F394" s="2" t="str">
        <f>VLOOKUP(C394,customers!A:I,2,0)</f>
        <v>Anson Iddison</v>
      </c>
      <c r="G394" s="2" t="str">
        <f>IF(VLOOKUP(C394,customers!$A:$I,3,0)=0,"",VLOOKUP(C394,customers!$A:$I,3,0))</f>
        <v>aiddisonaw@usa.gov</v>
      </c>
      <c r="H394" s="2" t="str">
        <f>VLOOKUP(C394,customers!$A:$I,7,0)</f>
        <v>United States</v>
      </c>
      <c r="I394" t="str">
        <f>VLOOKUP($D394,products!$A:$G,2,0)</f>
        <v>Exc</v>
      </c>
      <c r="J394" t="str">
        <f>VLOOKUP($D394,products!$A:$G,3,0)</f>
        <v>L</v>
      </c>
      <c r="K394" s="5">
        <f>VLOOKUP($D394,products!$A:$G,4,0)</f>
        <v>1</v>
      </c>
      <c r="L394">
        <f>VLOOKUP($D394,products!$A:$G,5,0)</f>
        <v>14.85</v>
      </c>
      <c r="M394">
        <f>E394*(Table1[[#This Row],[Size]]*Table1[[#This Row],[Unit Price]])</f>
        <v>89.1</v>
      </c>
      <c r="N394" t="str">
        <f t="shared" si="6"/>
        <v>Excelsa</v>
      </c>
      <c r="O394" t="str">
        <f>_xlfn.XLOOKUP(Table1[[#This Row],[Customer ID]],customers!A393:A1393,customers!I393:I1393,"No",0)</f>
        <v>No</v>
      </c>
    </row>
    <row r="395" spans="1:15" x14ac:dyDescent="0.3">
      <c r="A395" s="2" t="s">
        <v>2699</v>
      </c>
      <c r="B395" s="3">
        <v>44445</v>
      </c>
      <c r="C395" s="2" t="s">
        <v>2700</v>
      </c>
      <c r="D395" t="s">
        <v>6167</v>
      </c>
      <c r="E395" s="2">
        <v>1</v>
      </c>
      <c r="F395" s="2" t="str">
        <f>VLOOKUP(C395,customers!A:I,2,0)</f>
        <v>Anson Iddison</v>
      </c>
      <c r="G395" s="2" t="str">
        <f>IF(VLOOKUP(C395,customers!$A:$I,3,0)=0,"",VLOOKUP(C395,customers!$A:$I,3,0))</f>
        <v>aiddisonaw@usa.gov</v>
      </c>
      <c r="H395" s="2" t="str">
        <f>VLOOKUP(C395,customers!$A:$I,7,0)</f>
        <v>United States</v>
      </c>
      <c r="I395" t="str">
        <f>VLOOKUP($D395,products!$A:$G,2,0)</f>
        <v>Ara</v>
      </c>
      <c r="J395" t="str">
        <f>VLOOKUP($D395,products!$A:$G,3,0)</f>
        <v>L</v>
      </c>
      <c r="K395" s="5">
        <f>VLOOKUP($D395,products!$A:$G,4,0)</f>
        <v>0.2</v>
      </c>
      <c r="L395">
        <f>VLOOKUP($D395,products!$A:$G,5,0)</f>
        <v>3.8849999999999998</v>
      </c>
      <c r="M395">
        <f>E395*(Table1[[#This Row],[Size]]*Table1[[#This Row],[Unit Price]])</f>
        <v>0.77700000000000002</v>
      </c>
      <c r="N395" t="str">
        <f t="shared" si="6"/>
        <v>Arabica</v>
      </c>
      <c r="O395" t="str">
        <f>_xlfn.XLOOKUP(Table1[[#This Row],[Customer ID]],customers!A394:A1394,customers!I394:I1394,"No",0)</f>
        <v>No</v>
      </c>
    </row>
    <row r="396" spans="1:15" x14ac:dyDescent="0.3">
      <c r="A396" s="2" t="s">
        <v>2710</v>
      </c>
      <c r="B396" s="3">
        <v>44083</v>
      </c>
      <c r="C396" s="2" t="s">
        <v>2711</v>
      </c>
      <c r="D396" t="s">
        <v>6142</v>
      </c>
      <c r="E396" s="2">
        <v>4</v>
      </c>
      <c r="F396" s="2" t="str">
        <f>VLOOKUP(C396,customers!A:I,2,0)</f>
        <v>Randal Longfield</v>
      </c>
      <c r="G396" s="2" t="str">
        <f>IF(VLOOKUP(C396,customers!$A:$I,3,0)=0,"",VLOOKUP(C396,customers!$A:$I,3,0))</f>
        <v>rlongfielday@bluehost.com</v>
      </c>
      <c r="H396" s="2" t="str">
        <f>VLOOKUP(C396,customers!$A:$I,7,0)</f>
        <v>United States</v>
      </c>
      <c r="I396" t="str">
        <f>VLOOKUP($D396,products!$A:$G,2,0)</f>
        <v>Rob</v>
      </c>
      <c r="J396" t="str">
        <f>VLOOKUP($D396,products!$A:$G,3,0)</f>
        <v>L</v>
      </c>
      <c r="K396" s="5">
        <f>VLOOKUP($D396,products!$A:$G,4,0)</f>
        <v>2.5</v>
      </c>
      <c r="L396">
        <f>VLOOKUP($D396,products!$A:$G,5,0)</f>
        <v>27.484999999999996</v>
      </c>
      <c r="M396">
        <f>E396*(Table1[[#This Row],[Size]]*Table1[[#This Row],[Unit Price]])</f>
        <v>274.84999999999997</v>
      </c>
      <c r="N396" t="str">
        <f t="shared" si="6"/>
        <v>Robusta</v>
      </c>
      <c r="O396" t="str">
        <f>_xlfn.XLOOKUP(Table1[[#This Row],[Customer ID]],customers!A395:A1395,customers!I395:I1395,"No",0)</f>
        <v>No</v>
      </c>
    </row>
    <row r="397" spans="1:15" x14ac:dyDescent="0.3">
      <c r="A397" s="2" t="s">
        <v>2716</v>
      </c>
      <c r="B397" s="3">
        <v>44465</v>
      </c>
      <c r="C397" s="2" t="s">
        <v>2717</v>
      </c>
      <c r="D397" t="s">
        <v>6169</v>
      </c>
      <c r="E397" s="2">
        <v>6</v>
      </c>
      <c r="F397" s="2" t="str">
        <f>VLOOKUP(C397,customers!A:I,2,0)</f>
        <v>Gregorius Kislingbury</v>
      </c>
      <c r="G397" s="2" t="str">
        <f>IF(VLOOKUP(C397,customers!$A:$I,3,0)=0,"",VLOOKUP(C397,customers!$A:$I,3,0))</f>
        <v>gkislingburyaz@samsung.com</v>
      </c>
      <c r="H397" s="2" t="str">
        <f>VLOOKUP(C397,customers!$A:$I,7,0)</f>
        <v>United States</v>
      </c>
      <c r="I397" t="str">
        <f>VLOOKUP($D397,products!$A:$G,2,0)</f>
        <v>Lib</v>
      </c>
      <c r="J397" t="str">
        <f>VLOOKUP($D397,products!$A:$G,3,0)</f>
        <v>D</v>
      </c>
      <c r="K397" s="5">
        <f>VLOOKUP($D397,products!$A:$G,4,0)</f>
        <v>0.5</v>
      </c>
      <c r="L397">
        <f>VLOOKUP($D397,products!$A:$G,5,0)</f>
        <v>7.77</v>
      </c>
      <c r="M397">
        <f>E397*(Table1[[#This Row],[Size]]*Table1[[#This Row],[Unit Price]])</f>
        <v>23.31</v>
      </c>
      <c r="N397" t="str">
        <f t="shared" si="6"/>
        <v>Liberica</v>
      </c>
      <c r="O397" t="str">
        <f>_xlfn.XLOOKUP(Table1[[#This Row],[Customer ID]],customers!A396:A1396,customers!I396:I1396,"No",0)</f>
        <v>Yes</v>
      </c>
    </row>
    <row r="398" spans="1:15" x14ac:dyDescent="0.3">
      <c r="A398" s="2" t="s">
        <v>2721</v>
      </c>
      <c r="B398" s="3">
        <v>44140</v>
      </c>
      <c r="C398" s="2" t="s">
        <v>2722</v>
      </c>
      <c r="D398" t="s">
        <v>6180</v>
      </c>
      <c r="E398" s="2">
        <v>5</v>
      </c>
      <c r="F398" s="2" t="str">
        <f>VLOOKUP(C398,customers!A:I,2,0)</f>
        <v>Xenos Gibbons</v>
      </c>
      <c r="G398" s="2" t="str">
        <f>IF(VLOOKUP(C398,customers!$A:$I,3,0)=0,"",VLOOKUP(C398,customers!$A:$I,3,0))</f>
        <v>xgibbonsb0@artisteer.com</v>
      </c>
      <c r="H398" s="2" t="str">
        <f>VLOOKUP(C398,customers!$A:$I,7,0)</f>
        <v>United States</v>
      </c>
      <c r="I398" t="str">
        <f>VLOOKUP($D398,products!$A:$G,2,0)</f>
        <v>Ara</v>
      </c>
      <c r="J398" t="str">
        <f>VLOOKUP($D398,products!$A:$G,3,0)</f>
        <v>L</v>
      </c>
      <c r="K398" s="5">
        <f>VLOOKUP($D398,products!$A:$G,4,0)</f>
        <v>0.5</v>
      </c>
      <c r="L398">
        <f>VLOOKUP($D398,products!$A:$G,5,0)</f>
        <v>7.77</v>
      </c>
      <c r="M398">
        <f>E398*(Table1[[#This Row],[Size]]*Table1[[#This Row],[Unit Price]])</f>
        <v>19.424999999999997</v>
      </c>
      <c r="N398" t="str">
        <f t="shared" si="6"/>
        <v>Arabica</v>
      </c>
      <c r="O398" t="str">
        <f>_xlfn.XLOOKUP(Table1[[#This Row],[Customer ID]],customers!A397:A1397,customers!I397:I1397,"No",0)</f>
        <v>No</v>
      </c>
    </row>
    <row r="399" spans="1:15" x14ac:dyDescent="0.3">
      <c r="A399" s="2" t="s">
        <v>2727</v>
      </c>
      <c r="B399" s="3">
        <v>43720</v>
      </c>
      <c r="C399" s="2" t="s">
        <v>2728</v>
      </c>
      <c r="D399" t="s">
        <v>6169</v>
      </c>
      <c r="E399" s="2">
        <v>4</v>
      </c>
      <c r="F399" s="2" t="str">
        <f>VLOOKUP(C399,customers!A:I,2,0)</f>
        <v>Fleur Parres</v>
      </c>
      <c r="G399" s="2" t="str">
        <f>IF(VLOOKUP(C399,customers!$A:$I,3,0)=0,"",VLOOKUP(C399,customers!$A:$I,3,0))</f>
        <v>fparresb1@imageshack.us</v>
      </c>
      <c r="H399" s="2" t="str">
        <f>VLOOKUP(C399,customers!$A:$I,7,0)</f>
        <v>United States</v>
      </c>
      <c r="I399" t="str">
        <f>VLOOKUP($D399,products!$A:$G,2,0)</f>
        <v>Lib</v>
      </c>
      <c r="J399" t="str">
        <f>VLOOKUP($D399,products!$A:$G,3,0)</f>
        <v>D</v>
      </c>
      <c r="K399" s="5">
        <f>VLOOKUP($D399,products!$A:$G,4,0)</f>
        <v>0.5</v>
      </c>
      <c r="L399">
        <f>VLOOKUP($D399,products!$A:$G,5,0)</f>
        <v>7.77</v>
      </c>
      <c r="M399">
        <f>E399*(Table1[[#This Row],[Size]]*Table1[[#This Row],[Unit Price]])</f>
        <v>15.54</v>
      </c>
      <c r="N399" t="str">
        <f t="shared" si="6"/>
        <v>Liberica</v>
      </c>
      <c r="O399" t="str">
        <f>_xlfn.XLOOKUP(Table1[[#This Row],[Customer ID]],customers!A398:A1398,customers!I398:I1398,"No",0)</f>
        <v>Yes</v>
      </c>
    </row>
    <row r="400" spans="1:15" x14ac:dyDescent="0.3">
      <c r="A400" s="2" t="s">
        <v>2733</v>
      </c>
      <c r="B400" s="3">
        <v>43677</v>
      </c>
      <c r="C400" s="2" t="s">
        <v>2734</v>
      </c>
      <c r="D400" t="s">
        <v>6154</v>
      </c>
      <c r="E400" s="2">
        <v>6</v>
      </c>
      <c r="F400" s="2" t="str">
        <f>VLOOKUP(C400,customers!A:I,2,0)</f>
        <v>Gran Sibray</v>
      </c>
      <c r="G400" s="2" t="str">
        <f>IF(VLOOKUP(C400,customers!$A:$I,3,0)=0,"",VLOOKUP(C400,customers!$A:$I,3,0))</f>
        <v>gsibrayb2@wsj.com</v>
      </c>
      <c r="H400" s="2" t="str">
        <f>VLOOKUP(C400,customers!$A:$I,7,0)</f>
        <v>United States</v>
      </c>
      <c r="I400" t="str">
        <f>VLOOKUP($D400,products!$A:$G,2,0)</f>
        <v>Ara</v>
      </c>
      <c r="J400" t="str">
        <f>VLOOKUP($D400,products!$A:$G,3,0)</f>
        <v>D</v>
      </c>
      <c r="K400" s="5">
        <f>VLOOKUP($D400,products!$A:$G,4,0)</f>
        <v>0.2</v>
      </c>
      <c r="L400">
        <f>VLOOKUP($D400,products!$A:$G,5,0)</f>
        <v>2.9849999999999999</v>
      </c>
      <c r="M400">
        <f>E400*(Table1[[#This Row],[Size]]*Table1[[#This Row],[Unit Price]])</f>
        <v>3.5819999999999999</v>
      </c>
      <c r="N400" t="str">
        <f t="shared" si="6"/>
        <v>Arabica</v>
      </c>
      <c r="O400" t="str">
        <f>_xlfn.XLOOKUP(Table1[[#This Row],[Customer ID]],customers!A399:A1399,customers!I399:I1399,"No",0)</f>
        <v>Yes</v>
      </c>
    </row>
    <row r="401" spans="1:15" x14ac:dyDescent="0.3">
      <c r="A401" s="2" t="s">
        <v>2739</v>
      </c>
      <c r="B401" s="3">
        <v>43539</v>
      </c>
      <c r="C401" s="2" t="s">
        <v>2740</v>
      </c>
      <c r="D401" t="s">
        <v>6185</v>
      </c>
      <c r="E401" s="2">
        <v>6</v>
      </c>
      <c r="F401" s="2" t="str">
        <f>VLOOKUP(C401,customers!A:I,2,0)</f>
        <v>Ingelbert Hotchkin</v>
      </c>
      <c r="G401" s="2" t="str">
        <f>IF(VLOOKUP(C401,customers!$A:$I,3,0)=0,"",VLOOKUP(C401,customers!$A:$I,3,0))</f>
        <v>ihotchkinb3@mit.edu</v>
      </c>
      <c r="H401" s="2" t="str">
        <f>VLOOKUP(C401,customers!$A:$I,7,0)</f>
        <v>United Kingdom</v>
      </c>
      <c r="I401" t="str">
        <f>VLOOKUP($D401,products!$A:$G,2,0)</f>
        <v>Exc</v>
      </c>
      <c r="J401" t="str">
        <f>VLOOKUP($D401,products!$A:$G,3,0)</f>
        <v>D</v>
      </c>
      <c r="K401" s="5">
        <f>VLOOKUP($D401,products!$A:$G,4,0)</f>
        <v>2.5</v>
      </c>
      <c r="L401">
        <f>VLOOKUP($D401,products!$A:$G,5,0)</f>
        <v>27.945</v>
      </c>
      <c r="M401">
        <f>E401*(Table1[[#This Row],[Size]]*Table1[[#This Row],[Unit Price]])</f>
        <v>419.17499999999995</v>
      </c>
      <c r="N401" t="str">
        <f t="shared" si="6"/>
        <v>Excelsa</v>
      </c>
      <c r="O401" t="str">
        <f>_xlfn.XLOOKUP(Table1[[#This Row],[Customer ID]],customers!A400:A1400,customers!I400:I1400,"No",0)</f>
        <v>No</v>
      </c>
    </row>
    <row r="402" spans="1:15" x14ac:dyDescent="0.3">
      <c r="A402" s="2" t="s">
        <v>2745</v>
      </c>
      <c r="B402" s="3">
        <v>44332</v>
      </c>
      <c r="C402" s="2" t="s">
        <v>2746</v>
      </c>
      <c r="D402" t="s">
        <v>6170</v>
      </c>
      <c r="E402" s="2">
        <v>4</v>
      </c>
      <c r="F402" s="2" t="str">
        <f>VLOOKUP(C402,customers!A:I,2,0)</f>
        <v>Neely Broadberrie</v>
      </c>
      <c r="G402" s="2" t="str">
        <f>IF(VLOOKUP(C402,customers!$A:$I,3,0)=0,"",VLOOKUP(C402,customers!$A:$I,3,0))</f>
        <v>nbroadberrieb4@gnu.org</v>
      </c>
      <c r="H402" s="2" t="str">
        <f>VLOOKUP(C402,customers!$A:$I,7,0)</f>
        <v>United States</v>
      </c>
      <c r="I402" t="str">
        <f>VLOOKUP($D402,products!$A:$G,2,0)</f>
        <v>Lib</v>
      </c>
      <c r="J402" t="str">
        <f>VLOOKUP($D402,products!$A:$G,3,0)</f>
        <v>L</v>
      </c>
      <c r="K402" s="5">
        <f>VLOOKUP($D402,products!$A:$G,4,0)</f>
        <v>1</v>
      </c>
      <c r="L402">
        <f>VLOOKUP($D402,products!$A:$G,5,0)</f>
        <v>15.85</v>
      </c>
      <c r="M402">
        <f>E402*(Table1[[#This Row],[Size]]*Table1[[#This Row],[Unit Price]])</f>
        <v>63.4</v>
      </c>
      <c r="N402" t="str">
        <f t="shared" si="6"/>
        <v>Liberica</v>
      </c>
      <c r="O402" t="str">
        <f>_xlfn.XLOOKUP(Table1[[#This Row],[Customer ID]],customers!A401:A1401,customers!I401:I1401,"No",0)</f>
        <v>No</v>
      </c>
    </row>
    <row r="403" spans="1:15" x14ac:dyDescent="0.3">
      <c r="A403" s="2" t="s">
        <v>2751</v>
      </c>
      <c r="B403" s="3">
        <v>43591</v>
      </c>
      <c r="C403" s="2" t="s">
        <v>2752</v>
      </c>
      <c r="D403" t="s">
        <v>6159</v>
      </c>
      <c r="E403" s="2">
        <v>2</v>
      </c>
      <c r="F403" s="2" t="str">
        <f>VLOOKUP(C403,customers!A:I,2,0)</f>
        <v>Rutger Pithcock</v>
      </c>
      <c r="G403" s="2" t="str">
        <f>IF(VLOOKUP(C403,customers!$A:$I,3,0)=0,"",VLOOKUP(C403,customers!$A:$I,3,0))</f>
        <v>rpithcockb5@yellowbook.com</v>
      </c>
      <c r="H403" s="2" t="str">
        <f>VLOOKUP(C403,customers!$A:$I,7,0)</f>
        <v>United States</v>
      </c>
      <c r="I403" t="str">
        <f>VLOOKUP($D403,products!$A:$G,2,0)</f>
        <v>Lib</v>
      </c>
      <c r="J403" t="str">
        <f>VLOOKUP($D403,products!$A:$G,3,0)</f>
        <v>M</v>
      </c>
      <c r="K403" s="5">
        <f>VLOOKUP($D403,products!$A:$G,4,0)</f>
        <v>0.2</v>
      </c>
      <c r="L403">
        <f>VLOOKUP($D403,products!$A:$G,5,0)</f>
        <v>4.3650000000000002</v>
      </c>
      <c r="M403">
        <f>E403*(Table1[[#This Row],[Size]]*Table1[[#This Row],[Unit Price]])</f>
        <v>1.7460000000000002</v>
      </c>
      <c r="N403" t="str">
        <f t="shared" si="6"/>
        <v>Liberica</v>
      </c>
      <c r="O403" t="str">
        <f>_xlfn.XLOOKUP(Table1[[#This Row],[Customer ID]],customers!A402:A1402,customers!I402:I1402,"No",0)</f>
        <v>Yes</v>
      </c>
    </row>
    <row r="404" spans="1:15" x14ac:dyDescent="0.3">
      <c r="A404" s="2" t="s">
        <v>2757</v>
      </c>
      <c r="B404" s="3">
        <v>43502</v>
      </c>
      <c r="C404" s="2" t="s">
        <v>2758</v>
      </c>
      <c r="D404" t="s">
        <v>6177</v>
      </c>
      <c r="E404" s="2">
        <v>3</v>
      </c>
      <c r="F404" s="2" t="str">
        <f>VLOOKUP(C404,customers!A:I,2,0)</f>
        <v>Gale Croysdale</v>
      </c>
      <c r="G404" s="2" t="str">
        <f>IF(VLOOKUP(C404,customers!$A:$I,3,0)=0,"",VLOOKUP(C404,customers!$A:$I,3,0))</f>
        <v>gcroysdaleb6@nih.gov</v>
      </c>
      <c r="H404" s="2" t="str">
        <f>VLOOKUP(C404,customers!$A:$I,7,0)</f>
        <v>United States</v>
      </c>
      <c r="I404" t="str">
        <f>VLOOKUP($D404,products!$A:$G,2,0)</f>
        <v>Rob</v>
      </c>
      <c r="J404" t="str">
        <f>VLOOKUP($D404,products!$A:$G,3,0)</f>
        <v>D</v>
      </c>
      <c r="K404" s="5">
        <f>VLOOKUP($D404,products!$A:$G,4,0)</f>
        <v>1</v>
      </c>
      <c r="L404">
        <f>VLOOKUP($D404,products!$A:$G,5,0)</f>
        <v>8.9499999999999993</v>
      </c>
      <c r="M404">
        <f>E404*(Table1[[#This Row],[Size]]*Table1[[#This Row],[Unit Price]])</f>
        <v>26.849999999999998</v>
      </c>
      <c r="N404" t="str">
        <f t="shared" si="6"/>
        <v>Robusta</v>
      </c>
      <c r="O404" t="str">
        <f>_xlfn.XLOOKUP(Table1[[#This Row],[Customer ID]],customers!A403:A1403,customers!I403:I1403,"No",0)</f>
        <v>Yes</v>
      </c>
    </row>
    <row r="405" spans="1:15" x14ac:dyDescent="0.3">
      <c r="A405" s="2" t="s">
        <v>2763</v>
      </c>
      <c r="B405" s="3">
        <v>44295</v>
      </c>
      <c r="C405" s="2" t="s">
        <v>2764</v>
      </c>
      <c r="D405" t="s">
        <v>6145</v>
      </c>
      <c r="E405" s="2">
        <v>2</v>
      </c>
      <c r="F405" s="2" t="str">
        <f>VLOOKUP(C405,customers!A:I,2,0)</f>
        <v>Benedetto Gozzett</v>
      </c>
      <c r="G405" s="2" t="str">
        <f>IF(VLOOKUP(C405,customers!$A:$I,3,0)=0,"",VLOOKUP(C405,customers!$A:$I,3,0))</f>
        <v>bgozzettb7@github.com</v>
      </c>
      <c r="H405" s="2" t="str">
        <f>VLOOKUP(C405,customers!$A:$I,7,0)</f>
        <v>United States</v>
      </c>
      <c r="I405" t="str">
        <f>VLOOKUP($D405,products!$A:$G,2,0)</f>
        <v>Lib</v>
      </c>
      <c r="J405" t="str">
        <f>VLOOKUP($D405,products!$A:$G,3,0)</f>
        <v>L</v>
      </c>
      <c r="K405" s="5">
        <f>VLOOKUP($D405,products!$A:$G,4,0)</f>
        <v>0.2</v>
      </c>
      <c r="L405">
        <f>VLOOKUP($D405,products!$A:$G,5,0)</f>
        <v>4.7549999999999999</v>
      </c>
      <c r="M405">
        <f>E405*(Table1[[#This Row],[Size]]*Table1[[#This Row],[Unit Price]])</f>
        <v>1.9020000000000001</v>
      </c>
      <c r="N405" t="str">
        <f t="shared" si="6"/>
        <v>Liberica</v>
      </c>
      <c r="O405" t="str">
        <f>_xlfn.XLOOKUP(Table1[[#This Row],[Customer ID]],customers!A404:A1404,customers!I404:I1404,"No",0)</f>
        <v>No</v>
      </c>
    </row>
    <row r="406" spans="1:15" x14ac:dyDescent="0.3">
      <c r="A406" s="2" t="s">
        <v>2769</v>
      </c>
      <c r="B406" s="3">
        <v>43971</v>
      </c>
      <c r="C406" s="2" t="s">
        <v>2770</v>
      </c>
      <c r="D406" t="s">
        <v>6147</v>
      </c>
      <c r="E406" s="2">
        <v>4</v>
      </c>
      <c r="F406" s="2" t="str">
        <f>VLOOKUP(C406,customers!A:I,2,0)</f>
        <v>Tania Craggs</v>
      </c>
      <c r="G406" s="2" t="str">
        <f>IF(VLOOKUP(C406,customers!$A:$I,3,0)=0,"",VLOOKUP(C406,customers!$A:$I,3,0))</f>
        <v>tcraggsb8@house.gov</v>
      </c>
      <c r="H406" s="2" t="str">
        <f>VLOOKUP(C406,customers!$A:$I,7,0)</f>
        <v>Ireland</v>
      </c>
      <c r="I406" t="str">
        <f>VLOOKUP($D406,products!$A:$G,2,0)</f>
        <v>Ara</v>
      </c>
      <c r="J406" t="str">
        <f>VLOOKUP($D406,products!$A:$G,3,0)</f>
        <v>D</v>
      </c>
      <c r="K406" s="5">
        <f>VLOOKUP($D406,products!$A:$G,4,0)</f>
        <v>1</v>
      </c>
      <c r="L406">
        <f>VLOOKUP($D406,products!$A:$G,5,0)</f>
        <v>9.9499999999999993</v>
      </c>
      <c r="M406">
        <f>E406*(Table1[[#This Row],[Size]]*Table1[[#This Row],[Unit Price]])</f>
        <v>39.799999999999997</v>
      </c>
      <c r="N406" t="str">
        <f t="shared" si="6"/>
        <v>Arabica</v>
      </c>
      <c r="O406" t="str">
        <f>_xlfn.XLOOKUP(Table1[[#This Row],[Customer ID]],customers!A405:A1405,customers!I405:I1405,"No",0)</f>
        <v>No</v>
      </c>
    </row>
    <row r="407" spans="1:15" x14ac:dyDescent="0.3">
      <c r="A407" s="2" t="s">
        <v>2775</v>
      </c>
      <c r="B407" s="3">
        <v>44167</v>
      </c>
      <c r="C407" s="2" t="s">
        <v>2776</v>
      </c>
      <c r="D407" t="s">
        <v>6139</v>
      </c>
      <c r="E407" s="2">
        <v>3</v>
      </c>
      <c r="F407" s="2" t="str">
        <f>VLOOKUP(C407,customers!A:I,2,0)</f>
        <v>Leonie Cullrford</v>
      </c>
      <c r="G407" s="2" t="str">
        <f>IF(VLOOKUP(C407,customers!$A:$I,3,0)=0,"",VLOOKUP(C407,customers!$A:$I,3,0))</f>
        <v>lcullrfordb9@xing.com</v>
      </c>
      <c r="H407" s="2" t="str">
        <f>VLOOKUP(C407,customers!$A:$I,7,0)</f>
        <v>United States</v>
      </c>
      <c r="I407" t="str">
        <f>VLOOKUP($D407,products!$A:$G,2,0)</f>
        <v>Exc</v>
      </c>
      <c r="J407" t="str">
        <f>VLOOKUP($D407,products!$A:$G,3,0)</f>
        <v>M</v>
      </c>
      <c r="K407" s="5">
        <f>VLOOKUP($D407,products!$A:$G,4,0)</f>
        <v>0.5</v>
      </c>
      <c r="L407">
        <f>VLOOKUP($D407,products!$A:$G,5,0)</f>
        <v>8.25</v>
      </c>
      <c r="M407">
        <f>E407*(Table1[[#This Row],[Size]]*Table1[[#This Row],[Unit Price]])</f>
        <v>12.375</v>
      </c>
      <c r="N407" t="str">
        <f t="shared" si="6"/>
        <v>Excelsa</v>
      </c>
      <c r="O407" t="str">
        <f>_xlfn.XLOOKUP(Table1[[#This Row],[Customer ID]],customers!A406:A1406,customers!I406:I1406,"No",0)</f>
        <v>Yes</v>
      </c>
    </row>
    <row r="408" spans="1:15" x14ac:dyDescent="0.3">
      <c r="A408" s="2" t="s">
        <v>2781</v>
      </c>
      <c r="B408" s="3">
        <v>44416</v>
      </c>
      <c r="C408" s="2" t="s">
        <v>2782</v>
      </c>
      <c r="D408" t="s">
        <v>6141</v>
      </c>
      <c r="E408" s="2">
        <v>5</v>
      </c>
      <c r="F408" s="2" t="str">
        <f>VLOOKUP(C408,customers!A:I,2,0)</f>
        <v>Auguste Rizon</v>
      </c>
      <c r="G408" s="2" t="str">
        <f>IF(VLOOKUP(C408,customers!$A:$I,3,0)=0,"",VLOOKUP(C408,customers!$A:$I,3,0))</f>
        <v>arizonba@xing.com</v>
      </c>
      <c r="H408" s="2" t="str">
        <f>VLOOKUP(C408,customers!$A:$I,7,0)</f>
        <v>United States</v>
      </c>
      <c r="I408" t="str">
        <f>VLOOKUP($D408,products!$A:$G,2,0)</f>
        <v>Exc</v>
      </c>
      <c r="J408" t="str">
        <f>VLOOKUP($D408,products!$A:$G,3,0)</f>
        <v>M</v>
      </c>
      <c r="K408" s="5">
        <f>VLOOKUP($D408,products!$A:$G,4,0)</f>
        <v>1</v>
      </c>
      <c r="L408">
        <f>VLOOKUP($D408,products!$A:$G,5,0)</f>
        <v>13.75</v>
      </c>
      <c r="M408">
        <f>E408*(Table1[[#This Row],[Size]]*Table1[[#This Row],[Unit Price]])</f>
        <v>68.75</v>
      </c>
      <c r="N408" t="str">
        <f t="shared" si="6"/>
        <v>Excelsa</v>
      </c>
      <c r="O408" t="str">
        <f>_xlfn.XLOOKUP(Table1[[#This Row],[Customer ID]],customers!A407:A1407,customers!I407:I1407,"No",0)</f>
        <v>Yes</v>
      </c>
    </row>
    <row r="409" spans="1:15" x14ac:dyDescent="0.3">
      <c r="A409" s="2" t="s">
        <v>2787</v>
      </c>
      <c r="B409" s="3">
        <v>44595</v>
      </c>
      <c r="C409" s="2" t="s">
        <v>2788</v>
      </c>
      <c r="D409" t="s">
        <v>6139</v>
      </c>
      <c r="E409" s="2">
        <v>6</v>
      </c>
      <c r="F409" s="2" t="str">
        <f>VLOOKUP(C409,customers!A:I,2,0)</f>
        <v>Lorin Guerrazzi</v>
      </c>
      <c r="G409" s="2" t="str">
        <f>IF(VLOOKUP(C409,customers!$A:$I,3,0)=0,"",VLOOKUP(C409,customers!$A:$I,3,0))</f>
        <v/>
      </c>
      <c r="H409" s="2" t="str">
        <f>VLOOKUP(C409,customers!$A:$I,7,0)</f>
        <v>Ireland</v>
      </c>
      <c r="I409" t="str">
        <f>VLOOKUP($D409,products!$A:$G,2,0)</f>
        <v>Exc</v>
      </c>
      <c r="J409" t="str">
        <f>VLOOKUP($D409,products!$A:$G,3,0)</f>
        <v>M</v>
      </c>
      <c r="K409" s="5">
        <f>VLOOKUP($D409,products!$A:$G,4,0)</f>
        <v>0.5</v>
      </c>
      <c r="L409">
        <f>VLOOKUP($D409,products!$A:$G,5,0)</f>
        <v>8.25</v>
      </c>
      <c r="M409">
        <f>E409*(Table1[[#This Row],[Size]]*Table1[[#This Row],[Unit Price]])</f>
        <v>24.75</v>
      </c>
      <c r="N409" t="str">
        <f t="shared" si="6"/>
        <v>Excelsa</v>
      </c>
      <c r="O409" t="str">
        <f>_xlfn.XLOOKUP(Table1[[#This Row],[Customer ID]],customers!A408:A1408,customers!I408:I1408,"No",0)</f>
        <v>No</v>
      </c>
    </row>
    <row r="410" spans="1:15" x14ac:dyDescent="0.3">
      <c r="A410" s="2" t="s">
        <v>2792</v>
      </c>
      <c r="B410" s="3">
        <v>44659</v>
      </c>
      <c r="C410" s="2" t="s">
        <v>2793</v>
      </c>
      <c r="D410" t="s">
        <v>6175</v>
      </c>
      <c r="E410" s="2">
        <v>2</v>
      </c>
      <c r="F410" s="2" t="str">
        <f>VLOOKUP(C410,customers!A:I,2,0)</f>
        <v>Felice Miell</v>
      </c>
      <c r="G410" s="2" t="str">
        <f>IF(VLOOKUP(C410,customers!$A:$I,3,0)=0,"",VLOOKUP(C410,customers!$A:$I,3,0))</f>
        <v>fmiellbc@spiegel.de</v>
      </c>
      <c r="H410" s="2" t="str">
        <f>VLOOKUP(C410,customers!$A:$I,7,0)</f>
        <v>United States</v>
      </c>
      <c r="I410" t="str">
        <f>VLOOKUP($D410,products!$A:$G,2,0)</f>
        <v>Ara</v>
      </c>
      <c r="J410" t="str">
        <f>VLOOKUP($D410,products!$A:$G,3,0)</f>
        <v>M</v>
      </c>
      <c r="K410" s="5">
        <f>VLOOKUP($D410,products!$A:$G,4,0)</f>
        <v>2.5</v>
      </c>
      <c r="L410">
        <f>VLOOKUP($D410,products!$A:$G,5,0)</f>
        <v>25.874999999999996</v>
      </c>
      <c r="M410">
        <f>E410*(Table1[[#This Row],[Size]]*Table1[[#This Row],[Unit Price]])</f>
        <v>129.37499999999997</v>
      </c>
      <c r="N410" t="str">
        <f t="shared" si="6"/>
        <v>Arabica</v>
      </c>
      <c r="O410" t="str">
        <f>_xlfn.XLOOKUP(Table1[[#This Row],[Customer ID]],customers!A409:A1409,customers!I409:I1409,"No",0)</f>
        <v>Yes</v>
      </c>
    </row>
    <row r="411" spans="1:15" x14ac:dyDescent="0.3">
      <c r="A411" s="2" t="s">
        <v>2798</v>
      </c>
      <c r="B411" s="3">
        <v>44203</v>
      </c>
      <c r="C411" s="2" t="s">
        <v>2799</v>
      </c>
      <c r="D411" t="s">
        <v>6170</v>
      </c>
      <c r="E411" s="2">
        <v>3</v>
      </c>
      <c r="F411" s="2" t="str">
        <f>VLOOKUP(C411,customers!A:I,2,0)</f>
        <v>Hamish Skeech</v>
      </c>
      <c r="G411" s="2" t="str">
        <f>IF(VLOOKUP(C411,customers!$A:$I,3,0)=0,"",VLOOKUP(C411,customers!$A:$I,3,0))</f>
        <v/>
      </c>
      <c r="H411" s="2" t="str">
        <f>VLOOKUP(C411,customers!$A:$I,7,0)</f>
        <v>Ireland</v>
      </c>
      <c r="I411" t="str">
        <f>VLOOKUP($D411,products!$A:$G,2,0)</f>
        <v>Lib</v>
      </c>
      <c r="J411" t="str">
        <f>VLOOKUP($D411,products!$A:$G,3,0)</f>
        <v>L</v>
      </c>
      <c r="K411" s="5">
        <f>VLOOKUP($D411,products!$A:$G,4,0)</f>
        <v>1</v>
      </c>
      <c r="L411">
        <f>VLOOKUP($D411,products!$A:$G,5,0)</f>
        <v>15.85</v>
      </c>
      <c r="M411">
        <f>E411*(Table1[[#This Row],[Size]]*Table1[[#This Row],[Unit Price]])</f>
        <v>47.55</v>
      </c>
      <c r="N411" t="str">
        <f t="shared" si="6"/>
        <v>Liberica</v>
      </c>
      <c r="O411" t="str">
        <f>_xlfn.XLOOKUP(Table1[[#This Row],[Customer ID]],customers!A410:A1410,customers!I410:I1410,"No",0)</f>
        <v>Yes</v>
      </c>
    </row>
    <row r="412" spans="1:15" x14ac:dyDescent="0.3">
      <c r="A412" s="2" t="s">
        <v>2803</v>
      </c>
      <c r="B412" s="3">
        <v>44441</v>
      </c>
      <c r="C412" s="2" t="s">
        <v>2804</v>
      </c>
      <c r="D412" t="s">
        <v>6167</v>
      </c>
      <c r="E412" s="2">
        <v>4</v>
      </c>
      <c r="F412" s="2" t="str">
        <f>VLOOKUP(C412,customers!A:I,2,0)</f>
        <v>Giordano Lorenzin</v>
      </c>
      <c r="G412" s="2" t="str">
        <f>IF(VLOOKUP(C412,customers!$A:$I,3,0)=0,"",VLOOKUP(C412,customers!$A:$I,3,0))</f>
        <v/>
      </c>
      <c r="H412" s="2" t="str">
        <f>VLOOKUP(C412,customers!$A:$I,7,0)</f>
        <v>United States</v>
      </c>
      <c r="I412" t="str">
        <f>VLOOKUP($D412,products!$A:$G,2,0)</f>
        <v>Ara</v>
      </c>
      <c r="J412" t="str">
        <f>VLOOKUP($D412,products!$A:$G,3,0)</f>
        <v>L</v>
      </c>
      <c r="K412" s="5">
        <f>VLOOKUP($D412,products!$A:$G,4,0)</f>
        <v>0.2</v>
      </c>
      <c r="L412">
        <f>VLOOKUP($D412,products!$A:$G,5,0)</f>
        <v>3.8849999999999998</v>
      </c>
      <c r="M412">
        <f>E412*(Table1[[#This Row],[Size]]*Table1[[#This Row],[Unit Price]])</f>
        <v>3.1080000000000001</v>
      </c>
      <c r="N412" t="str">
        <f t="shared" si="6"/>
        <v>Arabica</v>
      </c>
      <c r="O412" t="str">
        <f>_xlfn.XLOOKUP(Table1[[#This Row],[Customer ID]],customers!A411:A1411,customers!I411:I1411,"No",0)</f>
        <v>No</v>
      </c>
    </row>
    <row r="413" spans="1:15" x14ac:dyDescent="0.3">
      <c r="A413" s="2" t="s">
        <v>2808</v>
      </c>
      <c r="B413" s="3">
        <v>44504</v>
      </c>
      <c r="C413" s="2" t="s">
        <v>2809</v>
      </c>
      <c r="D413" t="s">
        <v>6162</v>
      </c>
      <c r="E413" s="2">
        <v>6</v>
      </c>
      <c r="F413" s="2" t="str">
        <f>VLOOKUP(C413,customers!A:I,2,0)</f>
        <v>Harwilll Bishell</v>
      </c>
      <c r="G413" s="2" t="str">
        <f>IF(VLOOKUP(C413,customers!$A:$I,3,0)=0,"",VLOOKUP(C413,customers!$A:$I,3,0))</f>
        <v/>
      </c>
      <c r="H413" s="2" t="str">
        <f>VLOOKUP(C413,customers!$A:$I,7,0)</f>
        <v>United States</v>
      </c>
      <c r="I413" t="str">
        <f>VLOOKUP($D413,products!$A:$G,2,0)</f>
        <v>Lib</v>
      </c>
      <c r="J413" t="str">
        <f>VLOOKUP($D413,products!$A:$G,3,0)</f>
        <v>M</v>
      </c>
      <c r="K413" s="5">
        <f>VLOOKUP($D413,products!$A:$G,4,0)</f>
        <v>1</v>
      </c>
      <c r="L413">
        <f>VLOOKUP($D413,products!$A:$G,5,0)</f>
        <v>14.55</v>
      </c>
      <c r="M413">
        <f>E413*(Table1[[#This Row],[Size]]*Table1[[#This Row],[Unit Price]])</f>
        <v>87.300000000000011</v>
      </c>
      <c r="N413" t="str">
        <f t="shared" si="6"/>
        <v>Liberica</v>
      </c>
      <c r="O413" t="str">
        <f>_xlfn.XLOOKUP(Table1[[#This Row],[Customer ID]],customers!A412:A1412,customers!I412:I1412,"No",0)</f>
        <v>Yes</v>
      </c>
    </row>
    <row r="414" spans="1:15" x14ac:dyDescent="0.3">
      <c r="A414" s="2" t="s">
        <v>2813</v>
      </c>
      <c r="B414" s="3">
        <v>44410</v>
      </c>
      <c r="C414" s="2" t="s">
        <v>2814</v>
      </c>
      <c r="D414" t="s">
        <v>6155</v>
      </c>
      <c r="E414" s="2">
        <v>5</v>
      </c>
      <c r="F414" s="2" t="str">
        <f>VLOOKUP(C414,customers!A:I,2,0)</f>
        <v>Freeland Missenden</v>
      </c>
      <c r="G414" s="2" t="str">
        <f>IF(VLOOKUP(C414,customers!$A:$I,3,0)=0,"",VLOOKUP(C414,customers!$A:$I,3,0))</f>
        <v/>
      </c>
      <c r="H414" s="2" t="str">
        <f>VLOOKUP(C414,customers!$A:$I,7,0)</f>
        <v>United States</v>
      </c>
      <c r="I414" t="str">
        <f>VLOOKUP($D414,products!$A:$G,2,0)</f>
        <v>Ara</v>
      </c>
      <c r="J414" t="str">
        <f>VLOOKUP($D414,products!$A:$G,3,0)</f>
        <v>M</v>
      </c>
      <c r="K414" s="5">
        <f>VLOOKUP($D414,products!$A:$G,4,0)</f>
        <v>1</v>
      </c>
      <c r="L414">
        <f>VLOOKUP($D414,products!$A:$G,5,0)</f>
        <v>11.25</v>
      </c>
      <c r="M414">
        <f>E414*(Table1[[#This Row],[Size]]*Table1[[#This Row],[Unit Price]])</f>
        <v>56.25</v>
      </c>
      <c r="N414" t="str">
        <f t="shared" si="6"/>
        <v>Arabica</v>
      </c>
      <c r="O414" t="str">
        <f>_xlfn.XLOOKUP(Table1[[#This Row],[Customer ID]],customers!A413:A1413,customers!I413:I1413,"No",0)</f>
        <v>Yes</v>
      </c>
    </row>
    <row r="415" spans="1:15" x14ac:dyDescent="0.3">
      <c r="A415" s="2" t="s">
        <v>2818</v>
      </c>
      <c r="B415" s="3">
        <v>43857</v>
      </c>
      <c r="C415" s="2" t="s">
        <v>2819</v>
      </c>
      <c r="D415" t="s">
        <v>6164</v>
      </c>
      <c r="E415" s="2">
        <v>1</v>
      </c>
      <c r="F415" s="2" t="str">
        <f>VLOOKUP(C415,customers!A:I,2,0)</f>
        <v>Waylan Springall</v>
      </c>
      <c r="G415" s="2" t="str">
        <f>IF(VLOOKUP(C415,customers!$A:$I,3,0)=0,"",VLOOKUP(C415,customers!$A:$I,3,0))</f>
        <v>wspringallbh@jugem.jp</v>
      </c>
      <c r="H415" s="2" t="str">
        <f>VLOOKUP(C415,customers!$A:$I,7,0)</f>
        <v>United States</v>
      </c>
      <c r="I415" t="str">
        <f>VLOOKUP($D415,products!$A:$G,2,0)</f>
        <v>Lib</v>
      </c>
      <c r="J415" t="str">
        <f>VLOOKUP($D415,products!$A:$G,3,0)</f>
        <v>L</v>
      </c>
      <c r="K415" s="5">
        <f>VLOOKUP($D415,products!$A:$G,4,0)</f>
        <v>2.5</v>
      </c>
      <c r="L415">
        <f>VLOOKUP($D415,products!$A:$G,5,0)</f>
        <v>36.454999999999998</v>
      </c>
      <c r="M415">
        <f>E415*(Table1[[#This Row],[Size]]*Table1[[#This Row],[Unit Price]])</f>
        <v>91.137499999999989</v>
      </c>
      <c r="N415" t="str">
        <f t="shared" si="6"/>
        <v>Liberica</v>
      </c>
      <c r="O415" t="str">
        <f>_xlfn.XLOOKUP(Table1[[#This Row],[Customer ID]],customers!A414:A1414,customers!I414:I1414,"No",0)</f>
        <v>Yes</v>
      </c>
    </row>
    <row r="416" spans="1:15" x14ac:dyDescent="0.3">
      <c r="A416" s="2" t="s">
        <v>2824</v>
      </c>
      <c r="B416" s="3">
        <v>43802</v>
      </c>
      <c r="C416" s="2" t="s">
        <v>2825</v>
      </c>
      <c r="D416" t="s">
        <v>6178</v>
      </c>
      <c r="E416" s="2">
        <v>3</v>
      </c>
      <c r="F416" s="2" t="str">
        <f>VLOOKUP(C416,customers!A:I,2,0)</f>
        <v>Kiri Avramow</v>
      </c>
      <c r="G416" s="2" t="str">
        <f>IF(VLOOKUP(C416,customers!$A:$I,3,0)=0,"",VLOOKUP(C416,customers!$A:$I,3,0))</f>
        <v/>
      </c>
      <c r="H416" s="2" t="str">
        <f>VLOOKUP(C416,customers!$A:$I,7,0)</f>
        <v>United States</v>
      </c>
      <c r="I416" t="str">
        <f>VLOOKUP($D416,products!$A:$G,2,0)</f>
        <v>Rob</v>
      </c>
      <c r="J416" t="str">
        <f>VLOOKUP($D416,products!$A:$G,3,0)</f>
        <v>L</v>
      </c>
      <c r="K416" s="5">
        <f>VLOOKUP($D416,products!$A:$G,4,0)</f>
        <v>0.2</v>
      </c>
      <c r="L416">
        <f>VLOOKUP($D416,products!$A:$G,5,0)</f>
        <v>3.5849999999999995</v>
      </c>
      <c r="M416">
        <f>E416*(Table1[[#This Row],[Size]]*Table1[[#This Row],[Unit Price]])</f>
        <v>2.1509999999999998</v>
      </c>
      <c r="N416" t="str">
        <f t="shared" si="6"/>
        <v>Robusta</v>
      </c>
      <c r="O416" t="str">
        <f>_xlfn.XLOOKUP(Table1[[#This Row],[Customer ID]],customers!A415:A1415,customers!I415:I1415,"No",0)</f>
        <v>Yes</v>
      </c>
    </row>
    <row r="417" spans="1:15" x14ac:dyDescent="0.3">
      <c r="A417" s="2" t="s">
        <v>2829</v>
      </c>
      <c r="B417" s="3">
        <v>43683</v>
      </c>
      <c r="C417" s="2" t="s">
        <v>2830</v>
      </c>
      <c r="D417" t="s">
        <v>6174</v>
      </c>
      <c r="E417" s="2">
        <v>3</v>
      </c>
      <c r="F417" s="2" t="str">
        <f>VLOOKUP(C417,customers!A:I,2,0)</f>
        <v>Gregg Hawkyens</v>
      </c>
      <c r="G417" s="2" t="str">
        <f>IF(VLOOKUP(C417,customers!$A:$I,3,0)=0,"",VLOOKUP(C417,customers!$A:$I,3,0))</f>
        <v>ghawkyensbj@census.gov</v>
      </c>
      <c r="H417" s="2" t="str">
        <f>VLOOKUP(C417,customers!$A:$I,7,0)</f>
        <v>United States</v>
      </c>
      <c r="I417" t="str">
        <f>VLOOKUP($D417,products!$A:$G,2,0)</f>
        <v>Rob</v>
      </c>
      <c r="J417" t="str">
        <f>VLOOKUP($D417,products!$A:$G,3,0)</f>
        <v>M</v>
      </c>
      <c r="K417" s="5">
        <f>VLOOKUP($D417,products!$A:$G,4,0)</f>
        <v>0.2</v>
      </c>
      <c r="L417">
        <f>VLOOKUP($D417,products!$A:$G,5,0)</f>
        <v>2.9849999999999999</v>
      </c>
      <c r="M417">
        <f>E417*(Table1[[#This Row],[Size]]*Table1[[#This Row],[Unit Price]])</f>
        <v>1.7909999999999999</v>
      </c>
      <c r="N417" t="str">
        <f t="shared" si="6"/>
        <v>Robusta</v>
      </c>
      <c r="O417" t="str">
        <f>_xlfn.XLOOKUP(Table1[[#This Row],[Customer ID]],customers!A416:A1416,customers!I416:I1416,"No",0)</f>
        <v>No</v>
      </c>
    </row>
    <row r="418" spans="1:15" x14ac:dyDescent="0.3">
      <c r="A418" s="2" t="s">
        <v>2834</v>
      </c>
      <c r="B418" s="3">
        <v>43901</v>
      </c>
      <c r="C418" s="2" t="s">
        <v>2835</v>
      </c>
      <c r="D418" t="s">
        <v>6180</v>
      </c>
      <c r="E418" s="2">
        <v>3</v>
      </c>
      <c r="F418" s="2" t="str">
        <f>VLOOKUP(C418,customers!A:I,2,0)</f>
        <v>Reggis Pracy</v>
      </c>
      <c r="G418" s="2" t="str">
        <f>IF(VLOOKUP(C418,customers!$A:$I,3,0)=0,"",VLOOKUP(C418,customers!$A:$I,3,0))</f>
        <v/>
      </c>
      <c r="H418" s="2" t="str">
        <f>VLOOKUP(C418,customers!$A:$I,7,0)</f>
        <v>United States</v>
      </c>
      <c r="I418" t="str">
        <f>VLOOKUP($D418,products!$A:$G,2,0)</f>
        <v>Ara</v>
      </c>
      <c r="J418" t="str">
        <f>VLOOKUP($D418,products!$A:$G,3,0)</f>
        <v>L</v>
      </c>
      <c r="K418" s="5">
        <f>VLOOKUP($D418,products!$A:$G,4,0)</f>
        <v>0.5</v>
      </c>
      <c r="L418">
        <f>VLOOKUP($D418,products!$A:$G,5,0)</f>
        <v>7.77</v>
      </c>
      <c r="M418">
        <f>E418*(Table1[[#This Row],[Size]]*Table1[[#This Row],[Unit Price]])</f>
        <v>11.654999999999999</v>
      </c>
      <c r="N418" t="str">
        <f t="shared" si="6"/>
        <v>Arabica</v>
      </c>
      <c r="O418" t="str">
        <f>_xlfn.XLOOKUP(Table1[[#This Row],[Customer ID]],customers!A417:A1417,customers!I417:I1417,"No",0)</f>
        <v>Yes</v>
      </c>
    </row>
    <row r="419" spans="1:15" x14ac:dyDescent="0.3">
      <c r="A419" s="2" t="s">
        <v>2839</v>
      </c>
      <c r="B419" s="3">
        <v>44457</v>
      </c>
      <c r="C419" s="2" t="s">
        <v>2840</v>
      </c>
      <c r="D419" t="s">
        <v>6182</v>
      </c>
      <c r="E419" s="2">
        <v>1</v>
      </c>
      <c r="F419" s="2" t="str">
        <f>VLOOKUP(C419,customers!A:I,2,0)</f>
        <v>Paula Denis</v>
      </c>
      <c r="G419" s="2" t="str">
        <f>IF(VLOOKUP(C419,customers!$A:$I,3,0)=0,"",VLOOKUP(C419,customers!$A:$I,3,0))</f>
        <v/>
      </c>
      <c r="H419" s="2" t="str">
        <f>VLOOKUP(C419,customers!$A:$I,7,0)</f>
        <v>United States</v>
      </c>
      <c r="I419" t="str">
        <f>VLOOKUP($D419,products!$A:$G,2,0)</f>
        <v>Ara</v>
      </c>
      <c r="J419" t="str">
        <f>VLOOKUP($D419,products!$A:$G,3,0)</f>
        <v>L</v>
      </c>
      <c r="K419" s="5">
        <f>VLOOKUP($D419,products!$A:$G,4,0)</f>
        <v>2.5</v>
      </c>
      <c r="L419">
        <f>VLOOKUP($D419,products!$A:$G,5,0)</f>
        <v>29.784999999999997</v>
      </c>
      <c r="M419">
        <f>E419*(Table1[[#This Row],[Size]]*Table1[[#This Row],[Unit Price]])</f>
        <v>74.462499999999991</v>
      </c>
      <c r="N419" t="str">
        <f t="shared" si="6"/>
        <v>Arabica</v>
      </c>
      <c r="O419" t="str">
        <f>_xlfn.XLOOKUP(Table1[[#This Row],[Customer ID]],customers!A418:A1418,customers!I418:I1418,"No",0)</f>
        <v>Yes</v>
      </c>
    </row>
    <row r="420" spans="1:15" x14ac:dyDescent="0.3">
      <c r="A420" s="2" t="s">
        <v>2844</v>
      </c>
      <c r="B420" s="3">
        <v>44142</v>
      </c>
      <c r="C420" s="2" t="s">
        <v>2845</v>
      </c>
      <c r="D420" t="s">
        <v>6182</v>
      </c>
      <c r="E420" s="2">
        <v>5</v>
      </c>
      <c r="F420" s="2" t="str">
        <f>VLOOKUP(C420,customers!A:I,2,0)</f>
        <v>Broderick McGilvra</v>
      </c>
      <c r="G420" s="2" t="str">
        <f>IF(VLOOKUP(C420,customers!$A:$I,3,0)=0,"",VLOOKUP(C420,customers!$A:$I,3,0))</f>
        <v>bmcgilvrabm@so-net.ne.jp</v>
      </c>
      <c r="H420" s="2" t="str">
        <f>VLOOKUP(C420,customers!$A:$I,7,0)</f>
        <v>United States</v>
      </c>
      <c r="I420" t="str">
        <f>VLOOKUP($D420,products!$A:$G,2,0)</f>
        <v>Ara</v>
      </c>
      <c r="J420" t="str">
        <f>VLOOKUP($D420,products!$A:$G,3,0)</f>
        <v>L</v>
      </c>
      <c r="K420" s="5">
        <f>VLOOKUP($D420,products!$A:$G,4,0)</f>
        <v>2.5</v>
      </c>
      <c r="L420">
        <f>VLOOKUP($D420,products!$A:$G,5,0)</f>
        <v>29.784999999999997</v>
      </c>
      <c r="M420">
        <f>E420*(Table1[[#This Row],[Size]]*Table1[[#This Row],[Unit Price]])</f>
        <v>372.31249999999994</v>
      </c>
      <c r="N420" t="str">
        <f t="shared" si="6"/>
        <v>Arabica</v>
      </c>
      <c r="O420" t="str">
        <f>_xlfn.XLOOKUP(Table1[[#This Row],[Customer ID]],customers!A419:A1419,customers!I419:I1419,"No",0)</f>
        <v>Yes</v>
      </c>
    </row>
    <row r="421" spans="1:15" x14ac:dyDescent="0.3">
      <c r="A421" s="2" t="s">
        <v>2849</v>
      </c>
      <c r="B421" s="3">
        <v>44739</v>
      </c>
      <c r="C421" s="2" t="s">
        <v>2850</v>
      </c>
      <c r="D421" t="s">
        <v>6160</v>
      </c>
      <c r="E421" s="2">
        <v>1</v>
      </c>
      <c r="F421" s="2" t="str">
        <f>VLOOKUP(C421,customers!A:I,2,0)</f>
        <v>Annabella Danzey</v>
      </c>
      <c r="G421" s="2" t="str">
        <f>IF(VLOOKUP(C421,customers!$A:$I,3,0)=0,"",VLOOKUP(C421,customers!$A:$I,3,0))</f>
        <v>adanzeybn@github.com</v>
      </c>
      <c r="H421" s="2" t="str">
        <f>VLOOKUP(C421,customers!$A:$I,7,0)</f>
        <v>United States</v>
      </c>
      <c r="I421" t="str">
        <f>VLOOKUP($D421,products!$A:$G,2,0)</f>
        <v>Lib</v>
      </c>
      <c r="J421" t="str">
        <f>VLOOKUP($D421,products!$A:$G,3,0)</f>
        <v>M</v>
      </c>
      <c r="K421" s="5">
        <f>VLOOKUP($D421,products!$A:$G,4,0)</f>
        <v>0.5</v>
      </c>
      <c r="L421">
        <f>VLOOKUP($D421,products!$A:$G,5,0)</f>
        <v>8.73</v>
      </c>
      <c r="M421">
        <f>E421*(Table1[[#This Row],[Size]]*Table1[[#This Row],[Unit Price]])</f>
        <v>4.3650000000000002</v>
      </c>
      <c r="N421" t="str">
        <f t="shared" si="6"/>
        <v>Liberica</v>
      </c>
      <c r="O421" t="str">
        <f>_xlfn.XLOOKUP(Table1[[#This Row],[Customer ID]],customers!A420:A1420,customers!I420:I1420,"No",0)</f>
        <v>Yes</v>
      </c>
    </row>
    <row r="422" spans="1:15" x14ac:dyDescent="0.3">
      <c r="A422" s="2" t="s">
        <v>2855</v>
      </c>
      <c r="B422" s="3">
        <v>43866</v>
      </c>
      <c r="C422" s="2" t="s">
        <v>2586</v>
      </c>
      <c r="D422" t="s">
        <v>6169</v>
      </c>
      <c r="E422" s="2">
        <v>4</v>
      </c>
      <c r="F422" s="2" t="str">
        <f>VLOOKUP(C422,customers!A:I,2,0)</f>
        <v>Terri Farra</v>
      </c>
      <c r="G422" s="2" t="str">
        <f>IF(VLOOKUP(C422,customers!$A:$I,3,0)=0,"",VLOOKUP(C422,customers!$A:$I,3,0))</f>
        <v>tfarraac@behance.net</v>
      </c>
      <c r="H422" s="2" t="str">
        <f>VLOOKUP(C422,customers!$A:$I,7,0)</f>
        <v>United States</v>
      </c>
      <c r="I422" t="str">
        <f>VLOOKUP($D422,products!$A:$G,2,0)</f>
        <v>Lib</v>
      </c>
      <c r="J422" t="str">
        <f>VLOOKUP($D422,products!$A:$G,3,0)</f>
        <v>D</v>
      </c>
      <c r="K422" s="5">
        <f>VLOOKUP($D422,products!$A:$G,4,0)</f>
        <v>0.5</v>
      </c>
      <c r="L422">
        <f>VLOOKUP($D422,products!$A:$G,5,0)</f>
        <v>7.77</v>
      </c>
      <c r="M422">
        <f>E422*(Table1[[#This Row],[Size]]*Table1[[#This Row],[Unit Price]])</f>
        <v>15.54</v>
      </c>
      <c r="N422" t="str">
        <f t="shared" si="6"/>
        <v>Liberica</v>
      </c>
      <c r="O422" t="str">
        <f>_xlfn.XLOOKUP(Table1[[#This Row],[Customer ID]],customers!A421:A1421,customers!I421:I1421,"No",0)</f>
        <v>No</v>
      </c>
    </row>
    <row r="423" spans="1:15" x14ac:dyDescent="0.3">
      <c r="A423" s="2" t="s">
        <v>2855</v>
      </c>
      <c r="B423" s="3">
        <v>43866</v>
      </c>
      <c r="C423" s="2" t="s">
        <v>2586</v>
      </c>
      <c r="D423" t="s">
        <v>6168</v>
      </c>
      <c r="E423" s="2">
        <v>6</v>
      </c>
      <c r="F423" s="2" t="str">
        <f>VLOOKUP(C423,customers!A:I,2,0)</f>
        <v>Terri Farra</v>
      </c>
      <c r="G423" s="2" t="str">
        <f>IF(VLOOKUP(C423,customers!$A:$I,3,0)=0,"",VLOOKUP(C423,customers!$A:$I,3,0))</f>
        <v>tfarraac@behance.net</v>
      </c>
      <c r="H423" s="2" t="str">
        <f>VLOOKUP(C423,customers!$A:$I,7,0)</f>
        <v>United States</v>
      </c>
      <c r="I423" t="str">
        <f>VLOOKUP($D423,products!$A:$G,2,0)</f>
        <v>Ara</v>
      </c>
      <c r="J423" t="str">
        <f>VLOOKUP($D423,products!$A:$G,3,0)</f>
        <v>D</v>
      </c>
      <c r="K423" s="5">
        <f>VLOOKUP($D423,products!$A:$G,4,0)</f>
        <v>2.5</v>
      </c>
      <c r="L423">
        <f>VLOOKUP($D423,products!$A:$G,5,0)</f>
        <v>22.884999999999998</v>
      </c>
      <c r="M423">
        <f>E423*(Table1[[#This Row],[Size]]*Table1[[#This Row],[Unit Price]])</f>
        <v>343.27499999999998</v>
      </c>
      <c r="N423" t="str">
        <f t="shared" si="6"/>
        <v>Arabica</v>
      </c>
      <c r="O423" t="str">
        <f>_xlfn.XLOOKUP(Table1[[#This Row],[Customer ID]],customers!A422:A1422,customers!I422:I1422,"No",0)</f>
        <v>No</v>
      </c>
    </row>
    <row r="424" spans="1:15" x14ac:dyDescent="0.3">
      <c r="A424" s="2" t="s">
        <v>2866</v>
      </c>
      <c r="B424" s="3">
        <v>43868</v>
      </c>
      <c r="C424" s="2" t="s">
        <v>2867</v>
      </c>
      <c r="D424" t="s">
        <v>6158</v>
      </c>
      <c r="E424" s="2">
        <v>5</v>
      </c>
      <c r="F424" s="2" t="str">
        <f>VLOOKUP(C424,customers!A:I,2,0)</f>
        <v>Nevins Glowacz</v>
      </c>
      <c r="G424" s="2" t="str">
        <f>IF(VLOOKUP(C424,customers!$A:$I,3,0)=0,"",VLOOKUP(C424,customers!$A:$I,3,0))</f>
        <v/>
      </c>
      <c r="H424" s="2" t="str">
        <f>VLOOKUP(C424,customers!$A:$I,7,0)</f>
        <v>United States</v>
      </c>
      <c r="I424" t="str">
        <f>VLOOKUP($D424,products!$A:$G,2,0)</f>
        <v>Ara</v>
      </c>
      <c r="J424" t="str">
        <f>VLOOKUP($D424,products!$A:$G,3,0)</f>
        <v>D</v>
      </c>
      <c r="K424" s="5">
        <f>VLOOKUP($D424,products!$A:$G,4,0)</f>
        <v>0.5</v>
      </c>
      <c r="L424">
        <f>VLOOKUP($D424,products!$A:$G,5,0)</f>
        <v>5.97</v>
      </c>
      <c r="M424">
        <f>E424*(Table1[[#This Row],[Size]]*Table1[[#This Row],[Unit Price]])</f>
        <v>14.924999999999999</v>
      </c>
      <c r="N424" t="str">
        <f t="shared" si="6"/>
        <v>Arabica</v>
      </c>
      <c r="O424" t="str">
        <f>_xlfn.XLOOKUP(Table1[[#This Row],[Customer ID]],customers!A423:A1423,customers!I423:I1423,"No",0)</f>
        <v>No</v>
      </c>
    </row>
    <row r="425" spans="1:15" x14ac:dyDescent="0.3">
      <c r="A425" s="2" t="s">
        <v>2871</v>
      </c>
      <c r="B425" s="3">
        <v>44183</v>
      </c>
      <c r="C425" s="2" t="s">
        <v>2872</v>
      </c>
      <c r="D425" t="s">
        <v>6146</v>
      </c>
      <c r="E425" s="2">
        <v>3</v>
      </c>
      <c r="F425" s="2" t="str">
        <f>VLOOKUP(C425,customers!A:I,2,0)</f>
        <v>Adelice Isabell</v>
      </c>
      <c r="G425" s="2" t="str">
        <f>IF(VLOOKUP(C425,customers!$A:$I,3,0)=0,"",VLOOKUP(C425,customers!$A:$I,3,0))</f>
        <v/>
      </c>
      <c r="H425" s="2" t="str">
        <f>VLOOKUP(C425,customers!$A:$I,7,0)</f>
        <v>United States</v>
      </c>
      <c r="I425" t="str">
        <f>VLOOKUP($D425,products!$A:$G,2,0)</f>
        <v>Rob</v>
      </c>
      <c r="J425" t="str">
        <f>VLOOKUP($D425,products!$A:$G,3,0)</f>
        <v>M</v>
      </c>
      <c r="K425" s="5">
        <f>VLOOKUP($D425,products!$A:$G,4,0)</f>
        <v>0.5</v>
      </c>
      <c r="L425">
        <f>VLOOKUP($D425,products!$A:$G,5,0)</f>
        <v>5.97</v>
      </c>
      <c r="M425">
        <f>E425*(Table1[[#This Row],[Size]]*Table1[[#This Row],[Unit Price]])</f>
        <v>8.9550000000000001</v>
      </c>
      <c r="N425" t="str">
        <f t="shared" si="6"/>
        <v>Robusta</v>
      </c>
      <c r="O425" t="str">
        <f>_xlfn.XLOOKUP(Table1[[#This Row],[Customer ID]],customers!A424:A1424,customers!I424:I1424,"No",0)</f>
        <v>No</v>
      </c>
    </row>
    <row r="426" spans="1:15" x14ac:dyDescent="0.3">
      <c r="A426" s="2" t="s">
        <v>2876</v>
      </c>
      <c r="B426" s="3">
        <v>44431</v>
      </c>
      <c r="C426" s="2" t="s">
        <v>2877</v>
      </c>
      <c r="D426" t="s">
        <v>6176</v>
      </c>
      <c r="E426" s="2">
        <v>3</v>
      </c>
      <c r="F426" s="2" t="str">
        <f>VLOOKUP(C426,customers!A:I,2,0)</f>
        <v>Yulma Dombrell</v>
      </c>
      <c r="G426" s="2" t="str">
        <f>IF(VLOOKUP(C426,customers!$A:$I,3,0)=0,"",VLOOKUP(C426,customers!$A:$I,3,0))</f>
        <v>ydombrellbs@dedecms.com</v>
      </c>
      <c r="H426" s="2" t="str">
        <f>VLOOKUP(C426,customers!$A:$I,7,0)</f>
        <v>United States</v>
      </c>
      <c r="I426" t="str">
        <f>VLOOKUP($D426,products!$A:$G,2,0)</f>
        <v>Exc</v>
      </c>
      <c r="J426" t="str">
        <f>VLOOKUP($D426,products!$A:$G,3,0)</f>
        <v>L</v>
      </c>
      <c r="K426" s="5">
        <f>VLOOKUP($D426,products!$A:$G,4,0)</f>
        <v>0.5</v>
      </c>
      <c r="L426">
        <f>VLOOKUP($D426,products!$A:$G,5,0)</f>
        <v>8.91</v>
      </c>
      <c r="M426">
        <f>E426*(Table1[[#This Row],[Size]]*Table1[[#This Row],[Unit Price]])</f>
        <v>13.365</v>
      </c>
      <c r="N426" t="str">
        <f t="shared" si="6"/>
        <v>Excelsa</v>
      </c>
      <c r="O426" t="str">
        <f>_xlfn.XLOOKUP(Table1[[#This Row],[Customer ID]],customers!A425:A1425,customers!I425:I1425,"No",0)</f>
        <v>Yes</v>
      </c>
    </row>
    <row r="427" spans="1:15" x14ac:dyDescent="0.3">
      <c r="A427" s="2" t="s">
        <v>2882</v>
      </c>
      <c r="B427" s="3">
        <v>44428</v>
      </c>
      <c r="C427" s="2" t="s">
        <v>2883</v>
      </c>
      <c r="D427" t="s">
        <v>6177</v>
      </c>
      <c r="E427" s="2">
        <v>2</v>
      </c>
      <c r="F427" s="2" t="str">
        <f>VLOOKUP(C427,customers!A:I,2,0)</f>
        <v>Alric Darth</v>
      </c>
      <c r="G427" s="2" t="str">
        <f>IF(VLOOKUP(C427,customers!$A:$I,3,0)=0,"",VLOOKUP(C427,customers!$A:$I,3,0))</f>
        <v>adarthbt@t.co</v>
      </c>
      <c r="H427" s="2" t="str">
        <f>VLOOKUP(C427,customers!$A:$I,7,0)</f>
        <v>United States</v>
      </c>
      <c r="I427" t="str">
        <f>VLOOKUP($D427,products!$A:$G,2,0)</f>
        <v>Rob</v>
      </c>
      <c r="J427" t="str">
        <f>VLOOKUP($D427,products!$A:$G,3,0)</f>
        <v>D</v>
      </c>
      <c r="K427" s="5">
        <f>VLOOKUP($D427,products!$A:$G,4,0)</f>
        <v>1</v>
      </c>
      <c r="L427">
        <f>VLOOKUP($D427,products!$A:$G,5,0)</f>
        <v>8.9499999999999993</v>
      </c>
      <c r="M427">
        <f>E427*(Table1[[#This Row],[Size]]*Table1[[#This Row],[Unit Price]])</f>
        <v>17.899999999999999</v>
      </c>
      <c r="N427" t="str">
        <f t="shared" si="6"/>
        <v>Robusta</v>
      </c>
      <c r="O427" t="str">
        <f>_xlfn.XLOOKUP(Table1[[#This Row],[Customer ID]],customers!A426:A1426,customers!I426:I1426,"No",0)</f>
        <v>No</v>
      </c>
    </row>
    <row r="428" spans="1:15" x14ac:dyDescent="0.3">
      <c r="A428" s="2" t="s">
        <v>2888</v>
      </c>
      <c r="B428" s="3">
        <v>43556</v>
      </c>
      <c r="C428" s="2" t="s">
        <v>2889</v>
      </c>
      <c r="D428" t="s">
        <v>6178</v>
      </c>
      <c r="E428" s="2">
        <v>4</v>
      </c>
      <c r="F428" s="2" t="str">
        <f>VLOOKUP(C428,customers!A:I,2,0)</f>
        <v>Manuel Darrigoe</v>
      </c>
      <c r="G428" s="2" t="str">
        <f>IF(VLOOKUP(C428,customers!$A:$I,3,0)=0,"",VLOOKUP(C428,customers!$A:$I,3,0))</f>
        <v>mdarrigoebu@hud.gov</v>
      </c>
      <c r="H428" s="2" t="str">
        <f>VLOOKUP(C428,customers!$A:$I,7,0)</f>
        <v>Ireland</v>
      </c>
      <c r="I428" t="str">
        <f>VLOOKUP($D428,products!$A:$G,2,0)</f>
        <v>Rob</v>
      </c>
      <c r="J428" t="str">
        <f>VLOOKUP($D428,products!$A:$G,3,0)</f>
        <v>L</v>
      </c>
      <c r="K428" s="5">
        <f>VLOOKUP($D428,products!$A:$G,4,0)</f>
        <v>0.2</v>
      </c>
      <c r="L428">
        <f>VLOOKUP($D428,products!$A:$G,5,0)</f>
        <v>3.5849999999999995</v>
      </c>
      <c r="M428">
        <f>E428*(Table1[[#This Row],[Size]]*Table1[[#This Row],[Unit Price]])</f>
        <v>2.8679999999999999</v>
      </c>
      <c r="N428" t="str">
        <f t="shared" si="6"/>
        <v>Robusta</v>
      </c>
      <c r="O428" t="str">
        <f>_xlfn.XLOOKUP(Table1[[#This Row],[Customer ID]],customers!A427:A1427,customers!I427:I1427,"No",0)</f>
        <v>Yes</v>
      </c>
    </row>
    <row r="429" spans="1:15" x14ac:dyDescent="0.3">
      <c r="A429" s="2" t="s">
        <v>2894</v>
      </c>
      <c r="B429" s="3">
        <v>44224</v>
      </c>
      <c r="C429" s="2" t="s">
        <v>2895</v>
      </c>
      <c r="D429" t="s">
        <v>6175</v>
      </c>
      <c r="E429" s="2">
        <v>3</v>
      </c>
      <c r="F429" s="2" t="str">
        <f>VLOOKUP(C429,customers!A:I,2,0)</f>
        <v>Kynthia Berick</v>
      </c>
      <c r="G429" s="2" t="str">
        <f>IF(VLOOKUP(C429,customers!$A:$I,3,0)=0,"",VLOOKUP(C429,customers!$A:$I,3,0))</f>
        <v/>
      </c>
      <c r="H429" s="2" t="str">
        <f>VLOOKUP(C429,customers!$A:$I,7,0)</f>
        <v>United States</v>
      </c>
      <c r="I429" t="str">
        <f>VLOOKUP($D429,products!$A:$G,2,0)</f>
        <v>Ara</v>
      </c>
      <c r="J429" t="str">
        <f>VLOOKUP($D429,products!$A:$G,3,0)</f>
        <v>M</v>
      </c>
      <c r="K429" s="5">
        <f>VLOOKUP($D429,products!$A:$G,4,0)</f>
        <v>2.5</v>
      </c>
      <c r="L429">
        <f>VLOOKUP($D429,products!$A:$G,5,0)</f>
        <v>25.874999999999996</v>
      </c>
      <c r="M429">
        <f>E429*(Table1[[#This Row],[Size]]*Table1[[#This Row],[Unit Price]])</f>
        <v>194.06249999999994</v>
      </c>
      <c r="N429" t="str">
        <f t="shared" si="6"/>
        <v>Arabica</v>
      </c>
      <c r="O429" t="str">
        <f>_xlfn.XLOOKUP(Table1[[#This Row],[Customer ID]],customers!A428:A1428,customers!I428:I1428,"No",0)</f>
        <v>Yes</v>
      </c>
    </row>
    <row r="430" spans="1:15" x14ac:dyDescent="0.3">
      <c r="A430" s="2" t="s">
        <v>2899</v>
      </c>
      <c r="B430" s="3">
        <v>43759</v>
      </c>
      <c r="C430" s="2" t="s">
        <v>2900</v>
      </c>
      <c r="D430" t="s">
        <v>6179</v>
      </c>
      <c r="E430" s="2">
        <v>5</v>
      </c>
      <c r="F430" s="2" t="str">
        <f>VLOOKUP(C430,customers!A:I,2,0)</f>
        <v>Minetta Ackrill</v>
      </c>
      <c r="G430" s="2" t="str">
        <f>IF(VLOOKUP(C430,customers!$A:$I,3,0)=0,"",VLOOKUP(C430,customers!$A:$I,3,0))</f>
        <v>mackrillbw@bandcamp.com</v>
      </c>
      <c r="H430" s="2" t="str">
        <f>VLOOKUP(C430,customers!$A:$I,7,0)</f>
        <v>United States</v>
      </c>
      <c r="I430" t="str">
        <f>VLOOKUP($D430,products!$A:$G,2,0)</f>
        <v>Rob</v>
      </c>
      <c r="J430" t="str">
        <f>VLOOKUP($D430,products!$A:$G,3,0)</f>
        <v>L</v>
      </c>
      <c r="K430" s="5">
        <f>VLOOKUP($D430,products!$A:$G,4,0)</f>
        <v>1</v>
      </c>
      <c r="L430">
        <f>VLOOKUP($D430,products!$A:$G,5,0)</f>
        <v>11.95</v>
      </c>
      <c r="M430">
        <f>E430*(Table1[[#This Row],[Size]]*Table1[[#This Row],[Unit Price]])</f>
        <v>59.75</v>
      </c>
      <c r="N430" t="str">
        <f t="shared" si="6"/>
        <v>Robusta</v>
      </c>
      <c r="O430" t="str">
        <f>_xlfn.XLOOKUP(Table1[[#This Row],[Customer ID]],customers!A429:A1429,customers!I429:I1429,"No",0)</f>
        <v>No</v>
      </c>
    </row>
    <row r="431" spans="1:15" x14ac:dyDescent="0.3">
      <c r="A431" s="2" t="s">
        <v>2905</v>
      </c>
      <c r="B431" s="3">
        <v>44367</v>
      </c>
      <c r="C431" s="2" t="s">
        <v>2586</v>
      </c>
      <c r="D431" t="s">
        <v>6140</v>
      </c>
      <c r="E431" s="2">
        <v>6</v>
      </c>
      <c r="F431" s="2" t="str">
        <f>VLOOKUP(C431,customers!A:I,2,0)</f>
        <v>Terri Farra</v>
      </c>
      <c r="G431" s="2" t="str">
        <f>IF(VLOOKUP(C431,customers!$A:$I,3,0)=0,"",VLOOKUP(C431,customers!$A:$I,3,0))</f>
        <v>tfarraac@behance.net</v>
      </c>
      <c r="H431" s="2" t="str">
        <f>VLOOKUP(C431,customers!$A:$I,7,0)</f>
        <v>United States</v>
      </c>
      <c r="I431" t="str">
        <f>VLOOKUP($D431,products!$A:$G,2,0)</f>
        <v>Ara</v>
      </c>
      <c r="J431" t="str">
        <f>VLOOKUP($D431,products!$A:$G,3,0)</f>
        <v>L</v>
      </c>
      <c r="K431" s="5">
        <f>VLOOKUP($D431,products!$A:$G,4,0)</f>
        <v>1</v>
      </c>
      <c r="L431">
        <f>VLOOKUP($D431,products!$A:$G,5,0)</f>
        <v>12.95</v>
      </c>
      <c r="M431">
        <f>E431*(Table1[[#This Row],[Size]]*Table1[[#This Row],[Unit Price]])</f>
        <v>77.699999999999989</v>
      </c>
      <c r="N431" t="str">
        <f t="shared" si="6"/>
        <v>Arabica</v>
      </c>
      <c r="O431" t="str">
        <f>_xlfn.XLOOKUP(Table1[[#This Row],[Customer ID]],customers!A430:A1430,customers!I430:I1430,"No",0)</f>
        <v>No</v>
      </c>
    </row>
    <row r="432" spans="1:15" x14ac:dyDescent="0.3">
      <c r="A432" s="2" t="s">
        <v>2911</v>
      </c>
      <c r="B432" s="3">
        <v>44504</v>
      </c>
      <c r="C432" s="2" t="s">
        <v>2912</v>
      </c>
      <c r="D432" t="s">
        <v>6163</v>
      </c>
      <c r="E432" s="2">
        <v>2</v>
      </c>
      <c r="F432" s="2" t="str">
        <f>VLOOKUP(C432,customers!A:I,2,0)</f>
        <v>Melosa Kippen</v>
      </c>
      <c r="G432" s="2" t="str">
        <f>IF(VLOOKUP(C432,customers!$A:$I,3,0)=0,"",VLOOKUP(C432,customers!$A:$I,3,0))</f>
        <v>mkippenby@dion.ne.jp</v>
      </c>
      <c r="H432" s="2" t="str">
        <f>VLOOKUP(C432,customers!$A:$I,7,0)</f>
        <v>United States</v>
      </c>
      <c r="I432" t="str">
        <f>VLOOKUP($D432,products!$A:$G,2,0)</f>
        <v>Rob</v>
      </c>
      <c r="J432" t="str">
        <f>VLOOKUP($D432,products!$A:$G,3,0)</f>
        <v>D</v>
      </c>
      <c r="K432" s="5">
        <f>VLOOKUP($D432,products!$A:$G,4,0)</f>
        <v>0.2</v>
      </c>
      <c r="L432">
        <f>VLOOKUP($D432,products!$A:$G,5,0)</f>
        <v>2.6849999999999996</v>
      </c>
      <c r="M432">
        <f>E432*(Table1[[#This Row],[Size]]*Table1[[#This Row],[Unit Price]])</f>
        <v>1.0739999999999998</v>
      </c>
      <c r="N432" t="str">
        <f t="shared" si="6"/>
        <v>Robusta</v>
      </c>
      <c r="O432" t="str">
        <f>_xlfn.XLOOKUP(Table1[[#This Row],[Customer ID]],customers!A431:A1431,customers!I431:I1431,"No",0)</f>
        <v>Yes</v>
      </c>
    </row>
    <row r="433" spans="1:15" x14ac:dyDescent="0.3">
      <c r="A433" s="2" t="s">
        <v>2917</v>
      </c>
      <c r="B433" s="3">
        <v>44291</v>
      </c>
      <c r="C433" s="2" t="s">
        <v>2918</v>
      </c>
      <c r="D433" t="s">
        <v>6185</v>
      </c>
      <c r="E433" s="2">
        <v>3</v>
      </c>
      <c r="F433" s="2" t="str">
        <f>VLOOKUP(C433,customers!A:I,2,0)</f>
        <v>Witty Ranson</v>
      </c>
      <c r="G433" s="2" t="str">
        <f>IF(VLOOKUP(C433,customers!$A:$I,3,0)=0,"",VLOOKUP(C433,customers!$A:$I,3,0))</f>
        <v>wransonbz@ted.com</v>
      </c>
      <c r="H433" s="2" t="str">
        <f>VLOOKUP(C433,customers!$A:$I,7,0)</f>
        <v>Ireland</v>
      </c>
      <c r="I433" t="str">
        <f>VLOOKUP($D433,products!$A:$G,2,0)</f>
        <v>Exc</v>
      </c>
      <c r="J433" t="str">
        <f>VLOOKUP($D433,products!$A:$G,3,0)</f>
        <v>D</v>
      </c>
      <c r="K433" s="5">
        <f>VLOOKUP($D433,products!$A:$G,4,0)</f>
        <v>2.5</v>
      </c>
      <c r="L433">
        <f>VLOOKUP($D433,products!$A:$G,5,0)</f>
        <v>27.945</v>
      </c>
      <c r="M433">
        <f>E433*(Table1[[#This Row],[Size]]*Table1[[#This Row],[Unit Price]])</f>
        <v>209.58749999999998</v>
      </c>
      <c r="N433" t="str">
        <f t="shared" si="6"/>
        <v>Excelsa</v>
      </c>
      <c r="O433" t="str">
        <f>_xlfn.XLOOKUP(Table1[[#This Row],[Customer ID]],customers!A432:A1432,customers!I432:I1432,"No",0)</f>
        <v>Yes</v>
      </c>
    </row>
    <row r="434" spans="1:15" x14ac:dyDescent="0.3">
      <c r="A434" s="2" t="s">
        <v>2923</v>
      </c>
      <c r="B434" s="3">
        <v>43808</v>
      </c>
      <c r="C434" s="2" t="s">
        <v>2924</v>
      </c>
      <c r="D434" t="s">
        <v>6155</v>
      </c>
      <c r="E434" s="2">
        <v>2</v>
      </c>
      <c r="F434" s="2" t="str">
        <f>VLOOKUP(C434,customers!A:I,2,0)</f>
        <v>Rod Gowdie</v>
      </c>
      <c r="G434" s="2" t="str">
        <f>IF(VLOOKUP(C434,customers!$A:$I,3,0)=0,"",VLOOKUP(C434,customers!$A:$I,3,0))</f>
        <v/>
      </c>
      <c r="H434" s="2" t="str">
        <f>VLOOKUP(C434,customers!$A:$I,7,0)</f>
        <v>United States</v>
      </c>
      <c r="I434" t="str">
        <f>VLOOKUP($D434,products!$A:$G,2,0)</f>
        <v>Ara</v>
      </c>
      <c r="J434" t="str">
        <f>VLOOKUP($D434,products!$A:$G,3,0)</f>
        <v>M</v>
      </c>
      <c r="K434" s="5">
        <f>VLOOKUP($D434,products!$A:$G,4,0)</f>
        <v>1</v>
      </c>
      <c r="L434">
        <f>VLOOKUP($D434,products!$A:$G,5,0)</f>
        <v>11.25</v>
      </c>
      <c r="M434">
        <f>E434*(Table1[[#This Row],[Size]]*Table1[[#This Row],[Unit Price]])</f>
        <v>22.5</v>
      </c>
      <c r="N434" t="str">
        <f t="shared" si="6"/>
        <v>Arabica</v>
      </c>
      <c r="O434" t="str">
        <f>_xlfn.XLOOKUP(Table1[[#This Row],[Customer ID]],customers!A433:A1433,customers!I433:I1433,"No",0)</f>
        <v>No</v>
      </c>
    </row>
    <row r="435" spans="1:15" x14ac:dyDescent="0.3">
      <c r="A435" s="2" t="s">
        <v>2928</v>
      </c>
      <c r="B435" s="3">
        <v>44563</v>
      </c>
      <c r="C435" s="2" t="s">
        <v>2929</v>
      </c>
      <c r="D435" t="s">
        <v>6181</v>
      </c>
      <c r="E435" s="2">
        <v>6</v>
      </c>
      <c r="F435" s="2" t="str">
        <f>VLOOKUP(C435,customers!A:I,2,0)</f>
        <v>Lemuel Rignold</v>
      </c>
      <c r="G435" s="2" t="str">
        <f>IF(VLOOKUP(C435,customers!$A:$I,3,0)=0,"",VLOOKUP(C435,customers!$A:$I,3,0))</f>
        <v>lrignoldc1@miibeian.gov.cn</v>
      </c>
      <c r="H435" s="2" t="str">
        <f>VLOOKUP(C435,customers!$A:$I,7,0)</f>
        <v>United States</v>
      </c>
      <c r="I435" t="str">
        <f>VLOOKUP($D435,products!$A:$G,2,0)</f>
        <v>Lib</v>
      </c>
      <c r="J435" t="str">
        <f>VLOOKUP($D435,products!$A:$G,3,0)</f>
        <v>M</v>
      </c>
      <c r="K435" s="5">
        <f>VLOOKUP($D435,products!$A:$G,4,0)</f>
        <v>2.5</v>
      </c>
      <c r="L435">
        <f>VLOOKUP($D435,products!$A:$G,5,0)</f>
        <v>33.464999999999996</v>
      </c>
      <c r="M435">
        <f>E435*(Table1[[#This Row],[Size]]*Table1[[#This Row],[Unit Price]])</f>
        <v>501.97499999999997</v>
      </c>
      <c r="N435" t="str">
        <f t="shared" si="6"/>
        <v>Liberica</v>
      </c>
      <c r="O435" t="str">
        <f>_xlfn.XLOOKUP(Table1[[#This Row],[Customer ID]],customers!A434:A1434,customers!I434:I1434,"No",0)</f>
        <v>Yes</v>
      </c>
    </row>
    <row r="436" spans="1:15" x14ac:dyDescent="0.3">
      <c r="A436" s="2" t="s">
        <v>2934</v>
      </c>
      <c r="B436" s="3">
        <v>43807</v>
      </c>
      <c r="C436" s="2" t="s">
        <v>2935</v>
      </c>
      <c r="D436" t="s">
        <v>6155</v>
      </c>
      <c r="E436" s="2">
        <v>6</v>
      </c>
      <c r="F436" s="2" t="str">
        <f>VLOOKUP(C436,customers!A:I,2,0)</f>
        <v>Nevsa Fields</v>
      </c>
      <c r="G436" s="2" t="str">
        <f>IF(VLOOKUP(C436,customers!$A:$I,3,0)=0,"",VLOOKUP(C436,customers!$A:$I,3,0))</f>
        <v/>
      </c>
      <c r="H436" s="2" t="str">
        <f>VLOOKUP(C436,customers!$A:$I,7,0)</f>
        <v>United States</v>
      </c>
      <c r="I436" t="str">
        <f>VLOOKUP($D436,products!$A:$G,2,0)</f>
        <v>Ara</v>
      </c>
      <c r="J436" t="str">
        <f>VLOOKUP($D436,products!$A:$G,3,0)</f>
        <v>M</v>
      </c>
      <c r="K436" s="5">
        <f>VLOOKUP($D436,products!$A:$G,4,0)</f>
        <v>1</v>
      </c>
      <c r="L436">
        <f>VLOOKUP($D436,products!$A:$G,5,0)</f>
        <v>11.25</v>
      </c>
      <c r="M436">
        <f>E436*(Table1[[#This Row],[Size]]*Table1[[#This Row],[Unit Price]])</f>
        <v>67.5</v>
      </c>
      <c r="N436" t="str">
        <f t="shared" si="6"/>
        <v>Arabica</v>
      </c>
      <c r="O436" t="str">
        <f>_xlfn.XLOOKUP(Table1[[#This Row],[Customer ID]],customers!A435:A1435,customers!I435:I1435,"No",0)</f>
        <v>No</v>
      </c>
    </row>
    <row r="437" spans="1:15" x14ac:dyDescent="0.3">
      <c r="A437" s="2" t="s">
        <v>2939</v>
      </c>
      <c r="B437" s="3">
        <v>44528</v>
      </c>
      <c r="C437" s="2" t="s">
        <v>2940</v>
      </c>
      <c r="D437" t="s">
        <v>6139</v>
      </c>
      <c r="E437" s="2">
        <v>1</v>
      </c>
      <c r="F437" s="2" t="str">
        <f>VLOOKUP(C437,customers!A:I,2,0)</f>
        <v>Chance Rowthorn</v>
      </c>
      <c r="G437" s="2" t="str">
        <f>IF(VLOOKUP(C437,customers!$A:$I,3,0)=0,"",VLOOKUP(C437,customers!$A:$I,3,0))</f>
        <v>crowthornc3@msn.com</v>
      </c>
      <c r="H437" s="2" t="str">
        <f>VLOOKUP(C437,customers!$A:$I,7,0)</f>
        <v>United States</v>
      </c>
      <c r="I437" t="str">
        <f>VLOOKUP($D437,products!$A:$G,2,0)</f>
        <v>Exc</v>
      </c>
      <c r="J437" t="str">
        <f>VLOOKUP($D437,products!$A:$G,3,0)</f>
        <v>M</v>
      </c>
      <c r="K437" s="5">
        <f>VLOOKUP($D437,products!$A:$G,4,0)</f>
        <v>0.5</v>
      </c>
      <c r="L437">
        <f>VLOOKUP($D437,products!$A:$G,5,0)</f>
        <v>8.25</v>
      </c>
      <c r="M437">
        <f>E437*(Table1[[#This Row],[Size]]*Table1[[#This Row],[Unit Price]])</f>
        <v>4.125</v>
      </c>
      <c r="N437" t="str">
        <f t="shared" si="6"/>
        <v>Excelsa</v>
      </c>
      <c r="O437" t="str">
        <f>_xlfn.XLOOKUP(Table1[[#This Row],[Customer ID]],customers!A436:A1436,customers!I436:I1436,"No",0)</f>
        <v>No</v>
      </c>
    </row>
    <row r="438" spans="1:15" x14ac:dyDescent="0.3">
      <c r="A438" s="2" t="s">
        <v>2945</v>
      </c>
      <c r="B438" s="3">
        <v>44631</v>
      </c>
      <c r="C438" s="2" t="s">
        <v>2946</v>
      </c>
      <c r="D438" t="s">
        <v>6145</v>
      </c>
      <c r="E438" s="2">
        <v>2</v>
      </c>
      <c r="F438" s="2" t="str">
        <f>VLOOKUP(C438,customers!A:I,2,0)</f>
        <v>Orly Ryland</v>
      </c>
      <c r="G438" s="2" t="str">
        <f>IF(VLOOKUP(C438,customers!$A:$I,3,0)=0,"",VLOOKUP(C438,customers!$A:$I,3,0))</f>
        <v>orylandc4@deviantart.com</v>
      </c>
      <c r="H438" s="2" t="str">
        <f>VLOOKUP(C438,customers!$A:$I,7,0)</f>
        <v>United States</v>
      </c>
      <c r="I438" t="str">
        <f>VLOOKUP($D438,products!$A:$G,2,0)</f>
        <v>Lib</v>
      </c>
      <c r="J438" t="str">
        <f>VLOOKUP($D438,products!$A:$G,3,0)</f>
        <v>L</v>
      </c>
      <c r="K438" s="5">
        <f>VLOOKUP($D438,products!$A:$G,4,0)</f>
        <v>0.2</v>
      </c>
      <c r="L438">
        <f>VLOOKUP($D438,products!$A:$G,5,0)</f>
        <v>4.7549999999999999</v>
      </c>
      <c r="M438">
        <f>E438*(Table1[[#This Row],[Size]]*Table1[[#This Row],[Unit Price]])</f>
        <v>1.9020000000000001</v>
      </c>
      <c r="N438" t="str">
        <f t="shared" si="6"/>
        <v>Liberica</v>
      </c>
      <c r="O438" t="str">
        <f>_xlfn.XLOOKUP(Table1[[#This Row],[Customer ID]],customers!A437:A1437,customers!I437:I1437,"No",0)</f>
        <v>Yes</v>
      </c>
    </row>
    <row r="439" spans="1:15" x14ac:dyDescent="0.3">
      <c r="A439" s="2" t="s">
        <v>2951</v>
      </c>
      <c r="B439" s="3">
        <v>44213</v>
      </c>
      <c r="C439" s="2" t="s">
        <v>2952</v>
      </c>
      <c r="D439" t="s">
        <v>6165</v>
      </c>
      <c r="E439" s="2">
        <v>1</v>
      </c>
      <c r="F439" s="2" t="str">
        <f>VLOOKUP(C439,customers!A:I,2,0)</f>
        <v>Willabella Abramski</v>
      </c>
      <c r="G439" s="2" t="str">
        <f>IF(VLOOKUP(C439,customers!$A:$I,3,0)=0,"",VLOOKUP(C439,customers!$A:$I,3,0))</f>
        <v/>
      </c>
      <c r="H439" s="2" t="str">
        <f>VLOOKUP(C439,customers!$A:$I,7,0)</f>
        <v>United States</v>
      </c>
      <c r="I439" t="str">
        <f>VLOOKUP($D439,products!$A:$G,2,0)</f>
        <v>Lib</v>
      </c>
      <c r="J439" t="str">
        <f>VLOOKUP($D439,products!$A:$G,3,0)</f>
        <v>D</v>
      </c>
      <c r="K439" s="5">
        <f>VLOOKUP($D439,products!$A:$G,4,0)</f>
        <v>2.5</v>
      </c>
      <c r="L439">
        <f>VLOOKUP($D439,products!$A:$G,5,0)</f>
        <v>29.784999999999997</v>
      </c>
      <c r="M439">
        <f>E439*(Table1[[#This Row],[Size]]*Table1[[#This Row],[Unit Price]])</f>
        <v>74.462499999999991</v>
      </c>
      <c r="N439" t="str">
        <f t="shared" si="6"/>
        <v>Liberica</v>
      </c>
      <c r="O439" t="str">
        <f>_xlfn.XLOOKUP(Table1[[#This Row],[Customer ID]],customers!A438:A1438,customers!I438:I1438,"No",0)</f>
        <v>No</v>
      </c>
    </row>
    <row r="440" spans="1:15" x14ac:dyDescent="0.3">
      <c r="A440" s="2" t="s">
        <v>2956</v>
      </c>
      <c r="B440" s="3">
        <v>43483</v>
      </c>
      <c r="C440" s="2" t="s">
        <v>3042</v>
      </c>
      <c r="D440" t="s">
        <v>6169</v>
      </c>
      <c r="E440" s="2">
        <v>2</v>
      </c>
      <c r="F440" s="2" t="str">
        <f>VLOOKUP(C440,customers!A:I,2,0)</f>
        <v>Morgen Seson</v>
      </c>
      <c r="G440" s="2" t="str">
        <f>IF(VLOOKUP(C440,customers!$A:$I,3,0)=0,"",VLOOKUP(C440,customers!$A:$I,3,0))</f>
        <v>msesonck@census.gov</v>
      </c>
      <c r="H440" s="2" t="str">
        <f>VLOOKUP(C440,customers!$A:$I,7,0)</f>
        <v>United States</v>
      </c>
      <c r="I440" t="str">
        <f>VLOOKUP($D440,products!$A:$G,2,0)</f>
        <v>Lib</v>
      </c>
      <c r="J440" t="str">
        <f>VLOOKUP($D440,products!$A:$G,3,0)</f>
        <v>D</v>
      </c>
      <c r="K440" s="5">
        <f>VLOOKUP($D440,products!$A:$G,4,0)</f>
        <v>0.5</v>
      </c>
      <c r="L440">
        <f>VLOOKUP($D440,products!$A:$G,5,0)</f>
        <v>7.77</v>
      </c>
      <c r="M440">
        <f>E440*(Table1[[#This Row],[Size]]*Table1[[#This Row],[Unit Price]])</f>
        <v>7.77</v>
      </c>
      <c r="N440" t="str">
        <f t="shared" si="6"/>
        <v>Liberica</v>
      </c>
      <c r="O440" t="str">
        <f>_xlfn.XLOOKUP(Table1[[#This Row],[Customer ID]],customers!A439:A1439,customers!I439:I1439,"No",0)</f>
        <v>No</v>
      </c>
    </row>
    <row r="441" spans="1:15" x14ac:dyDescent="0.3">
      <c r="A441" s="2" t="s">
        <v>2962</v>
      </c>
      <c r="B441" s="3">
        <v>43562</v>
      </c>
      <c r="C441" s="2" t="s">
        <v>2963</v>
      </c>
      <c r="D441" t="s">
        <v>6176</v>
      </c>
      <c r="E441" s="2">
        <v>4</v>
      </c>
      <c r="F441" s="2" t="str">
        <f>VLOOKUP(C441,customers!A:I,2,0)</f>
        <v>Chickie Ragless</v>
      </c>
      <c r="G441" s="2" t="str">
        <f>IF(VLOOKUP(C441,customers!$A:$I,3,0)=0,"",VLOOKUP(C441,customers!$A:$I,3,0))</f>
        <v>craglessc7@webmd.com</v>
      </c>
      <c r="H441" s="2" t="str">
        <f>VLOOKUP(C441,customers!$A:$I,7,0)</f>
        <v>Ireland</v>
      </c>
      <c r="I441" t="str">
        <f>VLOOKUP($D441,products!$A:$G,2,0)</f>
        <v>Exc</v>
      </c>
      <c r="J441" t="str">
        <f>VLOOKUP($D441,products!$A:$G,3,0)</f>
        <v>L</v>
      </c>
      <c r="K441" s="5">
        <f>VLOOKUP($D441,products!$A:$G,4,0)</f>
        <v>0.5</v>
      </c>
      <c r="L441">
        <f>VLOOKUP($D441,products!$A:$G,5,0)</f>
        <v>8.91</v>
      </c>
      <c r="M441">
        <f>E441*(Table1[[#This Row],[Size]]*Table1[[#This Row],[Unit Price]])</f>
        <v>17.82</v>
      </c>
      <c r="N441" t="str">
        <f t="shared" si="6"/>
        <v>Excelsa</v>
      </c>
      <c r="O441" t="str">
        <f>_xlfn.XLOOKUP(Table1[[#This Row],[Customer ID]],customers!A440:A1440,customers!I440:I1440,"No",0)</f>
        <v>No</v>
      </c>
    </row>
    <row r="442" spans="1:15" x14ac:dyDescent="0.3">
      <c r="A442" s="2" t="s">
        <v>2968</v>
      </c>
      <c r="B442" s="3">
        <v>44230</v>
      </c>
      <c r="C442" s="2" t="s">
        <v>2969</v>
      </c>
      <c r="D442" t="s">
        <v>6175</v>
      </c>
      <c r="E442" s="2">
        <v>4</v>
      </c>
      <c r="F442" s="2" t="str">
        <f>VLOOKUP(C442,customers!A:I,2,0)</f>
        <v>Freda Hollows</v>
      </c>
      <c r="G442" s="2" t="str">
        <f>IF(VLOOKUP(C442,customers!$A:$I,3,0)=0,"",VLOOKUP(C442,customers!$A:$I,3,0))</f>
        <v>fhollowsc8@blogtalkradio.com</v>
      </c>
      <c r="H442" s="2" t="str">
        <f>VLOOKUP(C442,customers!$A:$I,7,0)</f>
        <v>United States</v>
      </c>
      <c r="I442" t="str">
        <f>VLOOKUP($D442,products!$A:$G,2,0)</f>
        <v>Ara</v>
      </c>
      <c r="J442" t="str">
        <f>VLOOKUP($D442,products!$A:$G,3,0)</f>
        <v>M</v>
      </c>
      <c r="K442" s="5">
        <f>VLOOKUP($D442,products!$A:$G,4,0)</f>
        <v>2.5</v>
      </c>
      <c r="L442">
        <f>VLOOKUP($D442,products!$A:$G,5,0)</f>
        <v>25.874999999999996</v>
      </c>
      <c r="M442">
        <f>E442*(Table1[[#This Row],[Size]]*Table1[[#This Row],[Unit Price]])</f>
        <v>258.74999999999994</v>
      </c>
      <c r="N442" t="str">
        <f t="shared" si="6"/>
        <v>Arabica</v>
      </c>
      <c r="O442" t="str">
        <f>_xlfn.XLOOKUP(Table1[[#This Row],[Customer ID]],customers!A441:A1441,customers!I441:I1441,"No",0)</f>
        <v>Yes</v>
      </c>
    </row>
    <row r="443" spans="1:15" x14ac:dyDescent="0.3">
      <c r="A443" s="2" t="s">
        <v>2974</v>
      </c>
      <c r="B443" s="3">
        <v>43573</v>
      </c>
      <c r="C443" s="2" t="s">
        <v>2975</v>
      </c>
      <c r="D443" t="s">
        <v>6183</v>
      </c>
      <c r="E443" s="2">
        <v>3</v>
      </c>
      <c r="F443" s="2" t="str">
        <f>VLOOKUP(C443,customers!A:I,2,0)</f>
        <v>Livy Lathleiff</v>
      </c>
      <c r="G443" s="2" t="str">
        <f>IF(VLOOKUP(C443,customers!$A:$I,3,0)=0,"",VLOOKUP(C443,customers!$A:$I,3,0))</f>
        <v>llathleiffc9@nationalgeographic.com</v>
      </c>
      <c r="H443" s="2" t="str">
        <f>VLOOKUP(C443,customers!$A:$I,7,0)</f>
        <v>Ireland</v>
      </c>
      <c r="I443" t="str">
        <f>VLOOKUP($D443,products!$A:$G,2,0)</f>
        <v>Exc</v>
      </c>
      <c r="J443" t="str">
        <f>VLOOKUP($D443,products!$A:$G,3,0)</f>
        <v>D</v>
      </c>
      <c r="K443" s="5">
        <f>VLOOKUP($D443,products!$A:$G,4,0)</f>
        <v>1</v>
      </c>
      <c r="L443">
        <f>VLOOKUP($D443,products!$A:$G,5,0)</f>
        <v>12.15</v>
      </c>
      <c r="M443">
        <f>E443*(Table1[[#This Row],[Size]]*Table1[[#This Row],[Unit Price]])</f>
        <v>36.450000000000003</v>
      </c>
      <c r="N443" t="str">
        <f t="shared" si="6"/>
        <v>Excelsa</v>
      </c>
      <c r="O443" t="str">
        <f>_xlfn.XLOOKUP(Table1[[#This Row],[Customer ID]],customers!A442:A1442,customers!I442:I1442,"No",0)</f>
        <v>Yes</v>
      </c>
    </row>
    <row r="444" spans="1:15" x14ac:dyDescent="0.3">
      <c r="A444" s="2" t="s">
        <v>2980</v>
      </c>
      <c r="B444" s="3">
        <v>44384</v>
      </c>
      <c r="C444" s="2" t="s">
        <v>2981</v>
      </c>
      <c r="D444" t="s">
        <v>6173</v>
      </c>
      <c r="E444" s="2">
        <v>5</v>
      </c>
      <c r="F444" s="2" t="str">
        <f>VLOOKUP(C444,customers!A:I,2,0)</f>
        <v>Koralle Heads</v>
      </c>
      <c r="G444" s="2" t="str">
        <f>IF(VLOOKUP(C444,customers!$A:$I,3,0)=0,"",VLOOKUP(C444,customers!$A:$I,3,0))</f>
        <v>kheadsca@jalbum.net</v>
      </c>
      <c r="H444" s="2" t="str">
        <f>VLOOKUP(C444,customers!$A:$I,7,0)</f>
        <v>United States</v>
      </c>
      <c r="I444" t="str">
        <f>VLOOKUP($D444,products!$A:$G,2,0)</f>
        <v>Rob</v>
      </c>
      <c r="J444" t="str">
        <f>VLOOKUP($D444,products!$A:$G,3,0)</f>
        <v>L</v>
      </c>
      <c r="K444" s="5">
        <f>VLOOKUP($D444,products!$A:$G,4,0)</f>
        <v>0.5</v>
      </c>
      <c r="L444">
        <f>VLOOKUP($D444,products!$A:$G,5,0)</f>
        <v>7.169999999999999</v>
      </c>
      <c r="M444">
        <f>E444*(Table1[[#This Row],[Size]]*Table1[[#This Row],[Unit Price]])</f>
        <v>17.924999999999997</v>
      </c>
      <c r="N444" t="str">
        <f t="shared" si="6"/>
        <v>Robusta</v>
      </c>
      <c r="O444" t="str">
        <f>_xlfn.XLOOKUP(Table1[[#This Row],[Customer ID]],customers!A443:A1443,customers!I443:I1443,"No",0)</f>
        <v>No</v>
      </c>
    </row>
    <row r="445" spans="1:15" x14ac:dyDescent="0.3">
      <c r="A445" s="2" t="s">
        <v>2986</v>
      </c>
      <c r="B445" s="3">
        <v>44250</v>
      </c>
      <c r="C445" s="2" t="s">
        <v>2987</v>
      </c>
      <c r="D445" t="s">
        <v>6184</v>
      </c>
      <c r="E445" s="2">
        <v>5</v>
      </c>
      <c r="F445" s="2" t="str">
        <f>VLOOKUP(C445,customers!A:I,2,0)</f>
        <v>Theo Bowne</v>
      </c>
      <c r="G445" s="2" t="str">
        <f>IF(VLOOKUP(C445,customers!$A:$I,3,0)=0,"",VLOOKUP(C445,customers!$A:$I,3,0))</f>
        <v>tbownecb@unicef.org</v>
      </c>
      <c r="H445" s="2" t="str">
        <f>VLOOKUP(C445,customers!$A:$I,7,0)</f>
        <v>Ireland</v>
      </c>
      <c r="I445" t="str">
        <f>VLOOKUP($D445,products!$A:$G,2,0)</f>
        <v>Exc</v>
      </c>
      <c r="J445" t="str">
        <f>VLOOKUP($D445,products!$A:$G,3,0)</f>
        <v>L</v>
      </c>
      <c r="K445" s="5">
        <f>VLOOKUP($D445,products!$A:$G,4,0)</f>
        <v>0.2</v>
      </c>
      <c r="L445">
        <f>VLOOKUP($D445,products!$A:$G,5,0)</f>
        <v>4.4550000000000001</v>
      </c>
      <c r="M445">
        <f>E445*(Table1[[#This Row],[Size]]*Table1[[#This Row],[Unit Price]])</f>
        <v>4.4550000000000001</v>
      </c>
      <c r="N445" t="str">
        <f t="shared" si="6"/>
        <v>Excelsa</v>
      </c>
      <c r="O445" t="str">
        <f>_xlfn.XLOOKUP(Table1[[#This Row],[Customer ID]],customers!A444:A1444,customers!I444:I1444,"No",0)</f>
        <v>Yes</v>
      </c>
    </row>
    <row r="446" spans="1:15" x14ac:dyDescent="0.3">
      <c r="A446" s="2" t="s">
        <v>2992</v>
      </c>
      <c r="B446" s="3">
        <v>44418</v>
      </c>
      <c r="C446" s="2" t="s">
        <v>2993</v>
      </c>
      <c r="D446" t="s">
        <v>6156</v>
      </c>
      <c r="E446" s="2">
        <v>6</v>
      </c>
      <c r="F446" s="2" t="str">
        <f>VLOOKUP(C446,customers!A:I,2,0)</f>
        <v>Rasia Jacquemard</v>
      </c>
      <c r="G446" s="2" t="str">
        <f>IF(VLOOKUP(C446,customers!$A:$I,3,0)=0,"",VLOOKUP(C446,customers!$A:$I,3,0))</f>
        <v>rjacquemardcc@acquirethisname.com</v>
      </c>
      <c r="H446" s="2" t="str">
        <f>VLOOKUP(C446,customers!$A:$I,7,0)</f>
        <v>Ireland</v>
      </c>
      <c r="I446" t="str">
        <f>VLOOKUP($D446,products!$A:$G,2,0)</f>
        <v>Exc</v>
      </c>
      <c r="J446" t="str">
        <f>VLOOKUP($D446,products!$A:$G,3,0)</f>
        <v>M</v>
      </c>
      <c r="K446" s="5">
        <f>VLOOKUP($D446,products!$A:$G,4,0)</f>
        <v>0.2</v>
      </c>
      <c r="L446">
        <f>VLOOKUP($D446,products!$A:$G,5,0)</f>
        <v>4.125</v>
      </c>
      <c r="M446">
        <f>E446*(Table1[[#This Row],[Size]]*Table1[[#This Row],[Unit Price]])</f>
        <v>4.95</v>
      </c>
      <c r="N446" t="str">
        <f t="shared" si="6"/>
        <v>Excelsa</v>
      </c>
      <c r="O446" t="str">
        <f>_xlfn.XLOOKUP(Table1[[#This Row],[Customer ID]],customers!A445:A1445,customers!I445:I1445,"No",0)</f>
        <v>No</v>
      </c>
    </row>
    <row r="447" spans="1:15" x14ac:dyDescent="0.3">
      <c r="A447" s="2" t="s">
        <v>2999</v>
      </c>
      <c r="B447" s="3">
        <v>43784</v>
      </c>
      <c r="C447" s="2" t="s">
        <v>3000</v>
      </c>
      <c r="D447" t="s">
        <v>6181</v>
      </c>
      <c r="E447" s="2">
        <v>2</v>
      </c>
      <c r="F447" s="2" t="str">
        <f>VLOOKUP(C447,customers!A:I,2,0)</f>
        <v>Kizzie Warman</v>
      </c>
      <c r="G447" s="2" t="str">
        <f>IF(VLOOKUP(C447,customers!$A:$I,3,0)=0,"",VLOOKUP(C447,customers!$A:$I,3,0))</f>
        <v>kwarmancd@printfriendly.com</v>
      </c>
      <c r="H447" s="2" t="str">
        <f>VLOOKUP(C447,customers!$A:$I,7,0)</f>
        <v>Ireland</v>
      </c>
      <c r="I447" t="str">
        <f>VLOOKUP($D447,products!$A:$G,2,0)</f>
        <v>Lib</v>
      </c>
      <c r="J447" t="str">
        <f>VLOOKUP($D447,products!$A:$G,3,0)</f>
        <v>M</v>
      </c>
      <c r="K447" s="5">
        <f>VLOOKUP($D447,products!$A:$G,4,0)</f>
        <v>2.5</v>
      </c>
      <c r="L447">
        <f>VLOOKUP($D447,products!$A:$G,5,0)</f>
        <v>33.464999999999996</v>
      </c>
      <c r="M447">
        <f>E447*(Table1[[#This Row],[Size]]*Table1[[#This Row],[Unit Price]])</f>
        <v>167.32499999999999</v>
      </c>
      <c r="N447" t="str">
        <f t="shared" si="6"/>
        <v>Liberica</v>
      </c>
      <c r="O447" t="str">
        <f>_xlfn.XLOOKUP(Table1[[#This Row],[Customer ID]],customers!A446:A1446,customers!I446:I1446,"No",0)</f>
        <v>Yes</v>
      </c>
    </row>
    <row r="448" spans="1:15" x14ac:dyDescent="0.3">
      <c r="A448" s="2" t="s">
        <v>3004</v>
      </c>
      <c r="B448" s="3">
        <v>43816</v>
      </c>
      <c r="C448" s="2" t="s">
        <v>3005</v>
      </c>
      <c r="D448" t="s">
        <v>6160</v>
      </c>
      <c r="E448" s="2">
        <v>1</v>
      </c>
      <c r="F448" s="2" t="str">
        <f>VLOOKUP(C448,customers!A:I,2,0)</f>
        <v>Wain Cholomin</v>
      </c>
      <c r="G448" s="2" t="str">
        <f>IF(VLOOKUP(C448,customers!$A:$I,3,0)=0,"",VLOOKUP(C448,customers!$A:$I,3,0))</f>
        <v>wcholomince@about.com</v>
      </c>
      <c r="H448" s="2" t="str">
        <f>VLOOKUP(C448,customers!$A:$I,7,0)</f>
        <v>United Kingdom</v>
      </c>
      <c r="I448" t="str">
        <f>VLOOKUP($D448,products!$A:$G,2,0)</f>
        <v>Lib</v>
      </c>
      <c r="J448" t="str">
        <f>VLOOKUP($D448,products!$A:$G,3,0)</f>
        <v>M</v>
      </c>
      <c r="K448" s="5">
        <f>VLOOKUP($D448,products!$A:$G,4,0)</f>
        <v>0.5</v>
      </c>
      <c r="L448">
        <f>VLOOKUP($D448,products!$A:$G,5,0)</f>
        <v>8.73</v>
      </c>
      <c r="M448">
        <f>E448*(Table1[[#This Row],[Size]]*Table1[[#This Row],[Unit Price]])</f>
        <v>4.3650000000000002</v>
      </c>
      <c r="N448" t="str">
        <f t="shared" si="6"/>
        <v>Liberica</v>
      </c>
      <c r="O448" t="str">
        <f>_xlfn.XLOOKUP(Table1[[#This Row],[Customer ID]],customers!A447:A1447,customers!I447:I1447,"No",0)</f>
        <v>Yes</v>
      </c>
    </row>
    <row r="449" spans="1:15" x14ac:dyDescent="0.3">
      <c r="A449" s="2" t="s">
        <v>3010</v>
      </c>
      <c r="B449" s="3">
        <v>43908</v>
      </c>
      <c r="C449" s="2" t="s">
        <v>3011</v>
      </c>
      <c r="D449" t="s">
        <v>6146</v>
      </c>
      <c r="E449" s="2">
        <v>3</v>
      </c>
      <c r="F449" s="2" t="str">
        <f>VLOOKUP(C449,customers!A:I,2,0)</f>
        <v>Arleen Braidman</v>
      </c>
      <c r="G449" s="2" t="str">
        <f>IF(VLOOKUP(C449,customers!$A:$I,3,0)=0,"",VLOOKUP(C449,customers!$A:$I,3,0))</f>
        <v>abraidmancf@census.gov</v>
      </c>
      <c r="H449" s="2" t="str">
        <f>VLOOKUP(C449,customers!$A:$I,7,0)</f>
        <v>United States</v>
      </c>
      <c r="I449" t="str">
        <f>VLOOKUP($D449,products!$A:$G,2,0)</f>
        <v>Rob</v>
      </c>
      <c r="J449" t="str">
        <f>VLOOKUP($D449,products!$A:$G,3,0)</f>
        <v>M</v>
      </c>
      <c r="K449" s="5">
        <f>VLOOKUP($D449,products!$A:$G,4,0)</f>
        <v>0.5</v>
      </c>
      <c r="L449">
        <f>VLOOKUP($D449,products!$A:$G,5,0)</f>
        <v>5.97</v>
      </c>
      <c r="M449">
        <f>E449*(Table1[[#This Row],[Size]]*Table1[[#This Row],[Unit Price]])</f>
        <v>8.9550000000000001</v>
      </c>
      <c r="N449" t="str">
        <f t="shared" si="6"/>
        <v>Robusta</v>
      </c>
      <c r="O449" t="str">
        <f>_xlfn.XLOOKUP(Table1[[#This Row],[Customer ID]],customers!A448:A1448,customers!I448:I1448,"No",0)</f>
        <v>No</v>
      </c>
    </row>
    <row r="450" spans="1:15" x14ac:dyDescent="0.3">
      <c r="A450" s="2" t="s">
        <v>3015</v>
      </c>
      <c r="B450" s="3">
        <v>44718</v>
      </c>
      <c r="C450" s="2" t="s">
        <v>3016</v>
      </c>
      <c r="D450" t="s">
        <v>6173</v>
      </c>
      <c r="E450" s="2">
        <v>1</v>
      </c>
      <c r="F450" s="2" t="str">
        <f>VLOOKUP(C450,customers!A:I,2,0)</f>
        <v>Pru Durban</v>
      </c>
      <c r="G450" s="2" t="str">
        <f>IF(VLOOKUP(C450,customers!$A:$I,3,0)=0,"",VLOOKUP(C450,customers!$A:$I,3,0))</f>
        <v>pdurbancg@symantec.com</v>
      </c>
      <c r="H450" s="2" t="str">
        <f>VLOOKUP(C450,customers!$A:$I,7,0)</f>
        <v>Ireland</v>
      </c>
      <c r="I450" t="str">
        <f>VLOOKUP($D450,products!$A:$G,2,0)</f>
        <v>Rob</v>
      </c>
      <c r="J450" t="str">
        <f>VLOOKUP($D450,products!$A:$G,3,0)</f>
        <v>L</v>
      </c>
      <c r="K450" s="5">
        <f>VLOOKUP($D450,products!$A:$G,4,0)</f>
        <v>0.5</v>
      </c>
      <c r="L450">
        <f>VLOOKUP($D450,products!$A:$G,5,0)</f>
        <v>7.169999999999999</v>
      </c>
      <c r="M450">
        <f>E450*(Table1[[#This Row],[Size]]*Table1[[#This Row],[Unit Price]])</f>
        <v>3.5849999999999995</v>
      </c>
      <c r="N450" t="str">
        <f t="shared" si="6"/>
        <v>Robusta</v>
      </c>
      <c r="O450" t="str">
        <f>_xlfn.XLOOKUP(Table1[[#This Row],[Customer ID]],customers!A449:A1449,customers!I449:I1449,"No",0)</f>
        <v>No</v>
      </c>
    </row>
    <row r="451" spans="1:15" x14ac:dyDescent="0.3">
      <c r="A451" s="2" t="s">
        <v>3021</v>
      </c>
      <c r="B451" s="3">
        <v>44336</v>
      </c>
      <c r="C451" s="2" t="s">
        <v>3022</v>
      </c>
      <c r="D451" t="s">
        <v>6163</v>
      </c>
      <c r="E451" s="2">
        <v>2</v>
      </c>
      <c r="F451" s="2" t="str">
        <f>VLOOKUP(C451,customers!A:I,2,0)</f>
        <v>Antone Harrold</v>
      </c>
      <c r="G451" s="2" t="str">
        <f>IF(VLOOKUP(C451,customers!$A:$I,3,0)=0,"",VLOOKUP(C451,customers!$A:$I,3,0))</f>
        <v>aharroldch@miibeian.gov.cn</v>
      </c>
      <c r="H451" s="2" t="str">
        <f>VLOOKUP(C451,customers!$A:$I,7,0)</f>
        <v>United States</v>
      </c>
      <c r="I451" t="str">
        <f>VLOOKUP($D451,products!$A:$G,2,0)</f>
        <v>Rob</v>
      </c>
      <c r="J451" t="str">
        <f>VLOOKUP($D451,products!$A:$G,3,0)</f>
        <v>D</v>
      </c>
      <c r="K451" s="5">
        <f>VLOOKUP($D451,products!$A:$G,4,0)</f>
        <v>0.2</v>
      </c>
      <c r="L451">
        <f>VLOOKUP($D451,products!$A:$G,5,0)</f>
        <v>2.6849999999999996</v>
      </c>
      <c r="M451">
        <f>E451*(Table1[[#This Row],[Size]]*Table1[[#This Row],[Unit Price]])</f>
        <v>1.0739999999999998</v>
      </c>
      <c r="N451" t="str">
        <f t="shared" ref="N451:N514" si="7">IF(I451="Rob","Robusta",IF(I451="Exc","Excelsa",IF(I451="Ara","Arabica",IF(I451="Lib","Liberica",""))))</f>
        <v>Robusta</v>
      </c>
      <c r="O451" t="str">
        <f>_xlfn.XLOOKUP(Table1[[#This Row],[Customer ID]],customers!A450:A1450,customers!I450:I1450,"No",0)</f>
        <v>No</v>
      </c>
    </row>
    <row r="452" spans="1:15" x14ac:dyDescent="0.3">
      <c r="A452" s="2" t="s">
        <v>3027</v>
      </c>
      <c r="B452" s="3">
        <v>44207</v>
      </c>
      <c r="C452" s="2" t="s">
        <v>3028</v>
      </c>
      <c r="D452" t="s">
        <v>6145</v>
      </c>
      <c r="E452" s="2">
        <v>5</v>
      </c>
      <c r="F452" s="2" t="str">
        <f>VLOOKUP(C452,customers!A:I,2,0)</f>
        <v>Sim Pamphilon</v>
      </c>
      <c r="G452" s="2" t="str">
        <f>IF(VLOOKUP(C452,customers!$A:$I,3,0)=0,"",VLOOKUP(C452,customers!$A:$I,3,0))</f>
        <v>spamphilonci@mlb.com</v>
      </c>
      <c r="H452" s="2" t="str">
        <f>VLOOKUP(C452,customers!$A:$I,7,0)</f>
        <v>Ireland</v>
      </c>
      <c r="I452" t="str">
        <f>VLOOKUP($D452,products!$A:$G,2,0)</f>
        <v>Lib</v>
      </c>
      <c r="J452" t="str">
        <f>VLOOKUP($D452,products!$A:$G,3,0)</f>
        <v>L</v>
      </c>
      <c r="K452" s="5">
        <f>VLOOKUP($D452,products!$A:$G,4,0)</f>
        <v>0.2</v>
      </c>
      <c r="L452">
        <f>VLOOKUP($D452,products!$A:$G,5,0)</f>
        <v>4.7549999999999999</v>
      </c>
      <c r="M452">
        <f>E452*(Table1[[#This Row],[Size]]*Table1[[#This Row],[Unit Price]])</f>
        <v>4.7550000000000008</v>
      </c>
      <c r="N452" t="str">
        <f t="shared" si="7"/>
        <v>Liberica</v>
      </c>
      <c r="O452" t="str">
        <f>_xlfn.XLOOKUP(Table1[[#This Row],[Customer ID]],customers!A451:A1451,customers!I451:I1451,"No",0)</f>
        <v>No</v>
      </c>
    </row>
    <row r="453" spans="1:15" x14ac:dyDescent="0.3">
      <c r="A453" s="2" t="s">
        <v>3035</v>
      </c>
      <c r="B453" s="3">
        <v>43518</v>
      </c>
      <c r="C453" s="2" t="s">
        <v>3036</v>
      </c>
      <c r="D453" t="s">
        <v>6149</v>
      </c>
      <c r="E453" s="2">
        <v>2</v>
      </c>
      <c r="F453" s="2" t="str">
        <f>VLOOKUP(C453,customers!A:I,2,0)</f>
        <v>Mohandis Spurden</v>
      </c>
      <c r="G453" s="2" t="str">
        <f>IF(VLOOKUP(C453,customers!$A:$I,3,0)=0,"",VLOOKUP(C453,customers!$A:$I,3,0))</f>
        <v>mspurdencj@exblog.jp</v>
      </c>
      <c r="H453" s="2" t="str">
        <f>VLOOKUP(C453,customers!$A:$I,7,0)</f>
        <v>United States</v>
      </c>
      <c r="I453" t="str">
        <f>VLOOKUP($D453,products!$A:$G,2,0)</f>
        <v>Rob</v>
      </c>
      <c r="J453" t="str">
        <f>VLOOKUP($D453,products!$A:$G,3,0)</f>
        <v>D</v>
      </c>
      <c r="K453" s="5">
        <f>VLOOKUP($D453,products!$A:$G,4,0)</f>
        <v>2.5</v>
      </c>
      <c r="L453">
        <f>VLOOKUP($D453,products!$A:$G,5,0)</f>
        <v>20.584999999999997</v>
      </c>
      <c r="M453">
        <f>E453*(Table1[[#This Row],[Size]]*Table1[[#This Row],[Unit Price]])</f>
        <v>102.92499999999998</v>
      </c>
      <c r="N453" t="str">
        <f t="shared" si="7"/>
        <v>Robusta</v>
      </c>
      <c r="O453" t="str">
        <f>_xlfn.XLOOKUP(Table1[[#This Row],[Customer ID]],customers!A452:A1452,customers!I452:I1452,"No",0)</f>
        <v>Yes</v>
      </c>
    </row>
    <row r="454" spans="1:15" x14ac:dyDescent="0.3">
      <c r="A454" s="2" t="s">
        <v>3041</v>
      </c>
      <c r="B454" s="3">
        <v>44524</v>
      </c>
      <c r="C454" s="2" t="s">
        <v>3042</v>
      </c>
      <c r="D454" t="s">
        <v>6167</v>
      </c>
      <c r="E454" s="2">
        <v>3</v>
      </c>
      <c r="F454" s="2" t="str">
        <f>VLOOKUP(C454,customers!A:I,2,0)</f>
        <v>Morgen Seson</v>
      </c>
      <c r="G454" s="2" t="str">
        <f>IF(VLOOKUP(C454,customers!$A:$I,3,0)=0,"",VLOOKUP(C454,customers!$A:$I,3,0))</f>
        <v>msesonck@census.gov</v>
      </c>
      <c r="H454" s="2" t="str">
        <f>VLOOKUP(C454,customers!$A:$I,7,0)</f>
        <v>United States</v>
      </c>
      <c r="I454" t="str">
        <f>VLOOKUP($D454,products!$A:$G,2,0)</f>
        <v>Ara</v>
      </c>
      <c r="J454" t="str">
        <f>VLOOKUP($D454,products!$A:$G,3,0)</f>
        <v>L</v>
      </c>
      <c r="K454" s="5">
        <f>VLOOKUP($D454,products!$A:$G,4,0)</f>
        <v>0.2</v>
      </c>
      <c r="L454">
        <f>VLOOKUP($D454,products!$A:$G,5,0)</f>
        <v>3.8849999999999998</v>
      </c>
      <c r="M454">
        <f>E454*(Table1[[#This Row],[Size]]*Table1[[#This Row],[Unit Price]])</f>
        <v>2.331</v>
      </c>
      <c r="N454" t="str">
        <f t="shared" si="7"/>
        <v>Arabica</v>
      </c>
      <c r="O454" t="str">
        <f>_xlfn.XLOOKUP(Table1[[#This Row],[Customer ID]],customers!A453:A1453,customers!I453:I1453,"No",0)</f>
        <v>No</v>
      </c>
    </row>
    <row r="455" spans="1:15" x14ac:dyDescent="0.3">
      <c r="A455" s="2" t="s">
        <v>3047</v>
      </c>
      <c r="B455" s="3">
        <v>44579</v>
      </c>
      <c r="C455" s="2" t="s">
        <v>3048</v>
      </c>
      <c r="D455" t="s">
        <v>6161</v>
      </c>
      <c r="E455" s="2">
        <v>4</v>
      </c>
      <c r="F455" s="2" t="str">
        <f>VLOOKUP(C455,customers!A:I,2,0)</f>
        <v>Nalani Pirrone</v>
      </c>
      <c r="G455" s="2" t="str">
        <f>IF(VLOOKUP(C455,customers!$A:$I,3,0)=0,"",VLOOKUP(C455,customers!$A:$I,3,0))</f>
        <v>npirronecl@weibo.com</v>
      </c>
      <c r="H455" s="2" t="str">
        <f>VLOOKUP(C455,customers!$A:$I,7,0)</f>
        <v>United States</v>
      </c>
      <c r="I455" t="str">
        <f>VLOOKUP($D455,products!$A:$G,2,0)</f>
        <v>Lib</v>
      </c>
      <c r="J455" t="str">
        <f>VLOOKUP($D455,products!$A:$G,3,0)</f>
        <v>L</v>
      </c>
      <c r="K455" s="5">
        <f>VLOOKUP($D455,products!$A:$G,4,0)</f>
        <v>0.5</v>
      </c>
      <c r="L455">
        <f>VLOOKUP($D455,products!$A:$G,5,0)</f>
        <v>9.51</v>
      </c>
      <c r="M455">
        <f>E455*(Table1[[#This Row],[Size]]*Table1[[#This Row],[Unit Price]])</f>
        <v>19.02</v>
      </c>
      <c r="N455" t="str">
        <f t="shared" si="7"/>
        <v>Liberica</v>
      </c>
      <c r="O455" t="str">
        <f>_xlfn.XLOOKUP(Table1[[#This Row],[Customer ID]],customers!A454:A1454,customers!I454:I1454,"No",0)</f>
        <v>No</v>
      </c>
    </row>
    <row r="456" spans="1:15" x14ac:dyDescent="0.3">
      <c r="A456" s="2" t="s">
        <v>3053</v>
      </c>
      <c r="B456" s="3">
        <v>44421</v>
      </c>
      <c r="C456" s="2" t="s">
        <v>3054</v>
      </c>
      <c r="D456" t="s">
        <v>6149</v>
      </c>
      <c r="E456" s="2">
        <v>4</v>
      </c>
      <c r="F456" s="2" t="str">
        <f>VLOOKUP(C456,customers!A:I,2,0)</f>
        <v>Reube Cawley</v>
      </c>
      <c r="G456" s="2" t="str">
        <f>IF(VLOOKUP(C456,customers!$A:$I,3,0)=0,"",VLOOKUP(C456,customers!$A:$I,3,0))</f>
        <v>rcawleycm@yellowbook.com</v>
      </c>
      <c r="H456" s="2" t="str">
        <f>VLOOKUP(C456,customers!$A:$I,7,0)</f>
        <v>Ireland</v>
      </c>
      <c r="I456" t="str">
        <f>VLOOKUP($D456,products!$A:$G,2,0)</f>
        <v>Rob</v>
      </c>
      <c r="J456" t="str">
        <f>VLOOKUP($D456,products!$A:$G,3,0)</f>
        <v>D</v>
      </c>
      <c r="K456" s="5">
        <f>VLOOKUP($D456,products!$A:$G,4,0)</f>
        <v>2.5</v>
      </c>
      <c r="L456">
        <f>VLOOKUP($D456,products!$A:$G,5,0)</f>
        <v>20.584999999999997</v>
      </c>
      <c r="M456">
        <f>E456*(Table1[[#This Row],[Size]]*Table1[[#This Row],[Unit Price]])</f>
        <v>205.84999999999997</v>
      </c>
      <c r="N456" t="str">
        <f t="shared" si="7"/>
        <v>Robusta</v>
      </c>
      <c r="O456" t="str">
        <f>_xlfn.XLOOKUP(Table1[[#This Row],[Customer ID]],customers!A455:A1455,customers!I455:I1455,"No",0)</f>
        <v>Yes</v>
      </c>
    </row>
    <row r="457" spans="1:15" x14ac:dyDescent="0.3">
      <c r="A457" s="2" t="s">
        <v>3058</v>
      </c>
      <c r="B457" s="3">
        <v>43841</v>
      </c>
      <c r="C457" s="2" t="s">
        <v>3059</v>
      </c>
      <c r="D457" t="s">
        <v>6145</v>
      </c>
      <c r="E457" s="2">
        <v>2</v>
      </c>
      <c r="F457" s="2" t="str">
        <f>VLOOKUP(C457,customers!A:I,2,0)</f>
        <v>Stan Barribal</v>
      </c>
      <c r="G457" s="2" t="str">
        <f>IF(VLOOKUP(C457,customers!$A:$I,3,0)=0,"",VLOOKUP(C457,customers!$A:$I,3,0))</f>
        <v>sbarribalcn@microsoft.com</v>
      </c>
      <c r="H457" s="2" t="str">
        <f>VLOOKUP(C457,customers!$A:$I,7,0)</f>
        <v>Ireland</v>
      </c>
      <c r="I457" t="str">
        <f>VLOOKUP($D457,products!$A:$G,2,0)</f>
        <v>Lib</v>
      </c>
      <c r="J457" t="str">
        <f>VLOOKUP($D457,products!$A:$G,3,0)</f>
        <v>L</v>
      </c>
      <c r="K457" s="5">
        <f>VLOOKUP($D457,products!$A:$G,4,0)</f>
        <v>0.2</v>
      </c>
      <c r="L457">
        <f>VLOOKUP($D457,products!$A:$G,5,0)</f>
        <v>4.7549999999999999</v>
      </c>
      <c r="M457">
        <f>E457*(Table1[[#This Row],[Size]]*Table1[[#This Row],[Unit Price]])</f>
        <v>1.9020000000000001</v>
      </c>
      <c r="N457" t="str">
        <f t="shared" si="7"/>
        <v>Liberica</v>
      </c>
      <c r="O457" t="str">
        <f>_xlfn.XLOOKUP(Table1[[#This Row],[Customer ID]],customers!A456:A1456,customers!I456:I1456,"No",0)</f>
        <v>Yes</v>
      </c>
    </row>
    <row r="458" spans="1:15" x14ac:dyDescent="0.3">
      <c r="A458" s="2" t="s">
        <v>3064</v>
      </c>
      <c r="B458" s="3">
        <v>44017</v>
      </c>
      <c r="C458" s="2" t="s">
        <v>3065</v>
      </c>
      <c r="D458" t="s">
        <v>6149</v>
      </c>
      <c r="E458" s="2">
        <v>2</v>
      </c>
      <c r="F458" s="2" t="str">
        <f>VLOOKUP(C458,customers!A:I,2,0)</f>
        <v>Agnes Adamides</v>
      </c>
      <c r="G458" s="2" t="str">
        <f>IF(VLOOKUP(C458,customers!$A:$I,3,0)=0,"",VLOOKUP(C458,customers!$A:$I,3,0))</f>
        <v>aadamidesco@bizjournals.com</v>
      </c>
      <c r="H458" s="2" t="str">
        <f>VLOOKUP(C458,customers!$A:$I,7,0)</f>
        <v>United Kingdom</v>
      </c>
      <c r="I458" t="str">
        <f>VLOOKUP($D458,products!$A:$G,2,0)</f>
        <v>Rob</v>
      </c>
      <c r="J458" t="str">
        <f>VLOOKUP($D458,products!$A:$G,3,0)</f>
        <v>D</v>
      </c>
      <c r="K458" s="5">
        <f>VLOOKUP($D458,products!$A:$G,4,0)</f>
        <v>2.5</v>
      </c>
      <c r="L458">
        <f>VLOOKUP($D458,products!$A:$G,5,0)</f>
        <v>20.584999999999997</v>
      </c>
      <c r="M458">
        <f>E458*(Table1[[#This Row],[Size]]*Table1[[#This Row],[Unit Price]])</f>
        <v>102.92499999999998</v>
      </c>
      <c r="N458" t="str">
        <f t="shared" si="7"/>
        <v>Robusta</v>
      </c>
      <c r="O458" t="str">
        <f>_xlfn.XLOOKUP(Table1[[#This Row],[Customer ID]],customers!A457:A1457,customers!I457:I1457,"No",0)</f>
        <v>No</v>
      </c>
    </row>
    <row r="459" spans="1:15" x14ac:dyDescent="0.3">
      <c r="A459" s="2" t="s">
        <v>3070</v>
      </c>
      <c r="B459" s="3">
        <v>43671</v>
      </c>
      <c r="C459" s="2" t="s">
        <v>3071</v>
      </c>
      <c r="D459" t="s">
        <v>6161</v>
      </c>
      <c r="E459" s="2">
        <v>5</v>
      </c>
      <c r="F459" s="2" t="str">
        <f>VLOOKUP(C459,customers!A:I,2,0)</f>
        <v>Carmelita Thowes</v>
      </c>
      <c r="G459" s="2" t="str">
        <f>IF(VLOOKUP(C459,customers!$A:$I,3,0)=0,"",VLOOKUP(C459,customers!$A:$I,3,0))</f>
        <v>cthowescp@craigslist.org</v>
      </c>
      <c r="H459" s="2" t="str">
        <f>VLOOKUP(C459,customers!$A:$I,7,0)</f>
        <v>United States</v>
      </c>
      <c r="I459" t="str">
        <f>VLOOKUP($D459,products!$A:$G,2,0)</f>
        <v>Lib</v>
      </c>
      <c r="J459" t="str">
        <f>VLOOKUP($D459,products!$A:$G,3,0)</f>
        <v>L</v>
      </c>
      <c r="K459" s="5">
        <f>VLOOKUP($D459,products!$A:$G,4,0)</f>
        <v>0.5</v>
      </c>
      <c r="L459">
        <f>VLOOKUP($D459,products!$A:$G,5,0)</f>
        <v>9.51</v>
      </c>
      <c r="M459">
        <f>E459*(Table1[[#This Row],[Size]]*Table1[[#This Row],[Unit Price]])</f>
        <v>23.774999999999999</v>
      </c>
      <c r="N459" t="str">
        <f t="shared" si="7"/>
        <v>Liberica</v>
      </c>
      <c r="O459" t="str">
        <f>_xlfn.XLOOKUP(Table1[[#This Row],[Customer ID]],customers!A458:A1458,customers!I458:I1458,"No",0)</f>
        <v>No</v>
      </c>
    </row>
    <row r="460" spans="1:15" x14ac:dyDescent="0.3">
      <c r="A460" s="2" t="s">
        <v>3076</v>
      </c>
      <c r="B460" s="3">
        <v>44707</v>
      </c>
      <c r="C460" s="2" t="s">
        <v>3077</v>
      </c>
      <c r="D460" t="s">
        <v>6155</v>
      </c>
      <c r="E460" s="2">
        <v>4</v>
      </c>
      <c r="F460" s="2" t="str">
        <f>VLOOKUP(C460,customers!A:I,2,0)</f>
        <v>Rodolfo Willoway</v>
      </c>
      <c r="G460" s="2" t="str">
        <f>IF(VLOOKUP(C460,customers!$A:$I,3,0)=0,"",VLOOKUP(C460,customers!$A:$I,3,0))</f>
        <v>rwillowaycq@admin.ch</v>
      </c>
      <c r="H460" s="2" t="str">
        <f>VLOOKUP(C460,customers!$A:$I,7,0)</f>
        <v>United States</v>
      </c>
      <c r="I460" t="str">
        <f>VLOOKUP($D460,products!$A:$G,2,0)</f>
        <v>Ara</v>
      </c>
      <c r="J460" t="str">
        <f>VLOOKUP($D460,products!$A:$G,3,0)</f>
        <v>M</v>
      </c>
      <c r="K460" s="5">
        <f>VLOOKUP($D460,products!$A:$G,4,0)</f>
        <v>1</v>
      </c>
      <c r="L460">
        <f>VLOOKUP($D460,products!$A:$G,5,0)</f>
        <v>11.25</v>
      </c>
      <c r="M460">
        <f>E460*(Table1[[#This Row],[Size]]*Table1[[#This Row],[Unit Price]])</f>
        <v>45</v>
      </c>
      <c r="N460" t="str">
        <f t="shared" si="7"/>
        <v>Arabica</v>
      </c>
      <c r="O460" t="str">
        <f>_xlfn.XLOOKUP(Table1[[#This Row],[Customer ID]],customers!A459:A1459,customers!I459:I1459,"No",0)</f>
        <v>No</v>
      </c>
    </row>
    <row r="461" spans="1:15" x14ac:dyDescent="0.3">
      <c r="A461" s="2" t="s">
        <v>3082</v>
      </c>
      <c r="B461" s="3">
        <v>43840</v>
      </c>
      <c r="C461" s="2" t="s">
        <v>3083</v>
      </c>
      <c r="D461" t="s">
        <v>6145</v>
      </c>
      <c r="E461" s="2">
        <v>5</v>
      </c>
      <c r="F461" s="2" t="str">
        <f>VLOOKUP(C461,customers!A:I,2,0)</f>
        <v>Alvis Elwin</v>
      </c>
      <c r="G461" s="2" t="str">
        <f>IF(VLOOKUP(C461,customers!$A:$I,3,0)=0,"",VLOOKUP(C461,customers!$A:$I,3,0))</f>
        <v>aelwincr@privacy.gov.au</v>
      </c>
      <c r="H461" s="2" t="str">
        <f>VLOOKUP(C461,customers!$A:$I,7,0)</f>
        <v>United States</v>
      </c>
      <c r="I461" t="str">
        <f>VLOOKUP($D461,products!$A:$G,2,0)</f>
        <v>Lib</v>
      </c>
      <c r="J461" t="str">
        <f>VLOOKUP($D461,products!$A:$G,3,0)</f>
        <v>L</v>
      </c>
      <c r="K461" s="5">
        <f>VLOOKUP($D461,products!$A:$G,4,0)</f>
        <v>0.2</v>
      </c>
      <c r="L461">
        <f>VLOOKUP($D461,products!$A:$G,5,0)</f>
        <v>4.7549999999999999</v>
      </c>
      <c r="M461">
        <f>E461*(Table1[[#This Row],[Size]]*Table1[[#This Row],[Unit Price]])</f>
        <v>4.7550000000000008</v>
      </c>
      <c r="N461" t="str">
        <f t="shared" si="7"/>
        <v>Liberica</v>
      </c>
      <c r="O461" t="str">
        <f>_xlfn.XLOOKUP(Table1[[#This Row],[Customer ID]],customers!A460:A1460,customers!I460:I1460,"No",0)</f>
        <v>No</v>
      </c>
    </row>
    <row r="462" spans="1:15" x14ac:dyDescent="0.3">
      <c r="A462" s="2" t="s">
        <v>3088</v>
      </c>
      <c r="B462" s="3">
        <v>43602</v>
      </c>
      <c r="C462" s="2" t="s">
        <v>3089</v>
      </c>
      <c r="D462" t="s">
        <v>6172</v>
      </c>
      <c r="E462" s="2">
        <v>3</v>
      </c>
      <c r="F462" s="2" t="str">
        <f>VLOOKUP(C462,customers!A:I,2,0)</f>
        <v>Araldo Bilbrook</v>
      </c>
      <c r="G462" s="2" t="str">
        <f>IF(VLOOKUP(C462,customers!$A:$I,3,0)=0,"",VLOOKUP(C462,customers!$A:$I,3,0))</f>
        <v>abilbrookcs@booking.com</v>
      </c>
      <c r="H462" s="2" t="str">
        <f>VLOOKUP(C462,customers!$A:$I,7,0)</f>
        <v>Ireland</v>
      </c>
      <c r="I462" t="str">
        <f>VLOOKUP($D462,products!$A:$G,2,0)</f>
        <v>Rob</v>
      </c>
      <c r="J462" t="str">
        <f>VLOOKUP($D462,products!$A:$G,3,0)</f>
        <v>D</v>
      </c>
      <c r="K462" s="5">
        <f>VLOOKUP($D462,products!$A:$G,4,0)</f>
        <v>0.5</v>
      </c>
      <c r="L462">
        <f>VLOOKUP($D462,products!$A:$G,5,0)</f>
        <v>5.3699999999999992</v>
      </c>
      <c r="M462">
        <f>E462*(Table1[[#This Row],[Size]]*Table1[[#This Row],[Unit Price]])</f>
        <v>8.0549999999999997</v>
      </c>
      <c r="N462" t="str">
        <f t="shared" si="7"/>
        <v>Robusta</v>
      </c>
      <c r="O462" t="str">
        <f>_xlfn.XLOOKUP(Table1[[#This Row],[Customer ID]],customers!A461:A1461,customers!I461:I1461,"No",0)</f>
        <v>Yes</v>
      </c>
    </row>
    <row r="463" spans="1:15" x14ac:dyDescent="0.3">
      <c r="A463" s="2" t="s">
        <v>3094</v>
      </c>
      <c r="B463" s="3">
        <v>44036</v>
      </c>
      <c r="C463" s="2" t="s">
        <v>3095</v>
      </c>
      <c r="D463" t="s">
        <v>6163</v>
      </c>
      <c r="E463" s="2">
        <v>4</v>
      </c>
      <c r="F463" s="2" t="str">
        <f>VLOOKUP(C463,customers!A:I,2,0)</f>
        <v>Ransell McKall</v>
      </c>
      <c r="G463" s="2" t="str">
        <f>IF(VLOOKUP(C463,customers!$A:$I,3,0)=0,"",VLOOKUP(C463,customers!$A:$I,3,0))</f>
        <v>rmckallct@sakura.ne.jp</v>
      </c>
      <c r="H463" s="2" t="str">
        <f>VLOOKUP(C463,customers!$A:$I,7,0)</f>
        <v>United Kingdom</v>
      </c>
      <c r="I463" t="str">
        <f>VLOOKUP($D463,products!$A:$G,2,0)</f>
        <v>Rob</v>
      </c>
      <c r="J463" t="str">
        <f>VLOOKUP($D463,products!$A:$G,3,0)</f>
        <v>D</v>
      </c>
      <c r="K463" s="5">
        <f>VLOOKUP($D463,products!$A:$G,4,0)</f>
        <v>0.2</v>
      </c>
      <c r="L463">
        <f>VLOOKUP($D463,products!$A:$G,5,0)</f>
        <v>2.6849999999999996</v>
      </c>
      <c r="M463">
        <f>E463*(Table1[[#This Row],[Size]]*Table1[[#This Row],[Unit Price]])</f>
        <v>2.1479999999999997</v>
      </c>
      <c r="N463" t="str">
        <f t="shared" si="7"/>
        <v>Robusta</v>
      </c>
      <c r="O463" t="str">
        <f>_xlfn.XLOOKUP(Table1[[#This Row],[Customer ID]],customers!A462:A1462,customers!I462:I1462,"No",0)</f>
        <v>Yes</v>
      </c>
    </row>
    <row r="464" spans="1:15" x14ac:dyDescent="0.3">
      <c r="A464" s="2" t="s">
        <v>3100</v>
      </c>
      <c r="B464" s="3">
        <v>44124</v>
      </c>
      <c r="C464" s="2" t="s">
        <v>3101</v>
      </c>
      <c r="D464" t="s">
        <v>6147</v>
      </c>
      <c r="E464" s="2">
        <v>5</v>
      </c>
      <c r="F464" s="2" t="str">
        <f>VLOOKUP(C464,customers!A:I,2,0)</f>
        <v>Borg Daile</v>
      </c>
      <c r="G464" s="2" t="str">
        <f>IF(VLOOKUP(C464,customers!$A:$I,3,0)=0,"",VLOOKUP(C464,customers!$A:$I,3,0))</f>
        <v>bdailecu@vistaprint.com</v>
      </c>
      <c r="H464" s="2" t="str">
        <f>VLOOKUP(C464,customers!$A:$I,7,0)</f>
        <v>United States</v>
      </c>
      <c r="I464" t="str">
        <f>VLOOKUP($D464,products!$A:$G,2,0)</f>
        <v>Ara</v>
      </c>
      <c r="J464" t="str">
        <f>VLOOKUP($D464,products!$A:$G,3,0)</f>
        <v>D</v>
      </c>
      <c r="K464" s="5">
        <f>VLOOKUP($D464,products!$A:$G,4,0)</f>
        <v>1</v>
      </c>
      <c r="L464">
        <f>VLOOKUP($D464,products!$A:$G,5,0)</f>
        <v>9.9499999999999993</v>
      </c>
      <c r="M464">
        <f>E464*(Table1[[#This Row],[Size]]*Table1[[#This Row],[Unit Price]])</f>
        <v>49.75</v>
      </c>
      <c r="N464" t="str">
        <f t="shared" si="7"/>
        <v>Arabica</v>
      </c>
      <c r="O464" t="str">
        <f>_xlfn.XLOOKUP(Table1[[#This Row],[Customer ID]],customers!A463:A1463,customers!I463:I1463,"No",0)</f>
        <v>Yes</v>
      </c>
    </row>
    <row r="465" spans="1:15" x14ac:dyDescent="0.3">
      <c r="A465" s="2" t="s">
        <v>3106</v>
      </c>
      <c r="B465" s="3">
        <v>43730</v>
      </c>
      <c r="C465" s="2" t="s">
        <v>3107</v>
      </c>
      <c r="D465" t="s">
        <v>6141</v>
      </c>
      <c r="E465" s="2">
        <v>2</v>
      </c>
      <c r="F465" s="2" t="str">
        <f>VLOOKUP(C465,customers!A:I,2,0)</f>
        <v>Adolphe Treherne</v>
      </c>
      <c r="G465" s="2" t="str">
        <f>IF(VLOOKUP(C465,customers!$A:$I,3,0)=0,"",VLOOKUP(C465,customers!$A:$I,3,0))</f>
        <v>atrehernecv@state.tx.us</v>
      </c>
      <c r="H465" s="2" t="str">
        <f>VLOOKUP(C465,customers!$A:$I,7,0)</f>
        <v>Ireland</v>
      </c>
      <c r="I465" t="str">
        <f>VLOOKUP($D465,products!$A:$G,2,0)</f>
        <v>Exc</v>
      </c>
      <c r="J465" t="str">
        <f>VLOOKUP($D465,products!$A:$G,3,0)</f>
        <v>M</v>
      </c>
      <c r="K465" s="5">
        <f>VLOOKUP($D465,products!$A:$G,4,0)</f>
        <v>1</v>
      </c>
      <c r="L465">
        <f>VLOOKUP($D465,products!$A:$G,5,0)</f>
        <v>13.75</v>
      </c>
      <c r="M465">
        <f>E465*(Table1[[#This Row],[Size]]*Table1[[#This Row],[Unit Price]])</f>
        <v>27.5</v>
      </c>
      <c r="N465" t="str">
        <f t="shared" si="7"/>
        <v>Excelsa</v>
      </c>
      <c r="O465" t="str">
        <f>_xlfn.XLOOKUP(Table1[[#This Row],[Customer ID]],customers!A464:A1464,customers!I464:I1464,"No",0)</f>
        <v>No</v>
      </c>
    </row>
    <row r="466" spans="1:15" x14ac:dyDescent="0.3">
      <c r="A466" s="2" t="s">
        <v>3112</v>
      </c>
      <c r="B466" s="3">
        <v>43989</v>
      </c>
      <c r="C466" s="2" t="s">
        <v>3113</v>
      </c>
      <c r="D466" t="s">
        <v>6165</v>
      </c>
      <c r="E466" s="2">
        <v>4</v>
      </c>
      <c r="F466" s="2" t="str">
        <f>VLOOKUP(C466,customers!A:I,2,0)</f>
        <v>Annetta Brentnall</v>
      </c>
      <c r="G466" s="2" t="str">
        <f>IF(VLOOKUP(C466,customers!$A:$I,3,0)=0,"",VLOOKUP(C466,customers!$A:$I,3,0))</f>
        <v>abrentnallcw@biglobe.ne.jp</v>
      </c>
      <c r="H466" s="2" t="str">
        <f>VLOOKUP(C466,customers!$A:$I,7,0)</f>
        <v>United Kingdom</v>
      </c>
      <c r="I466" t="str">
        <f>VLOOKUP($D466,products!$A:$G,2,0)</f>
        <v>Lib</v>
      </c>
      <c r="J466" t="str">
        <f>VLOOKUP($D466,products!$A:$G,3,0)</f>
        <v>D</v>
      </c>
      <c r="K466" s="5">
        <f>VLOOKUP($D466,products!$A:$G,4,0)</f>
        <v>2.5</v>
      </c>
      <c r="L466">
        <f>VLOOKUP($D466,products!$A:$G,5,0)</f>
        <v>29.784999999999997</v>
      </c>
      <c r="M466">
        <f>E466*(Table1[[#This Row],[Size]]*Table1[[#This Row],[Unit Price]])</f>
        <v>297.84999999999997</v>
      </c>
      <c r="N466" t="str">
        <f t="shared" si="7"/>
        <v>Liberica</v>
      </c>
      <c r="O466" t="str">
        <f>_xlfn.XLOOKUP(Table1[[#This Row],[Customer ID]],customers!A465:A1465,customers!I465:I1465,"No",0)</f>
        <v>No</v>
      </c>
    </row>
    <row r="467" spans="1:15" x14ac:dyDescent="0.3">
      <c r="A467" s="2" t="s">
        <v>3118</v>
      </c>
      <c r="B467" s="3">
        <v>43814</v>
      </c>
      <c r="C467" s="2" t="s">
        <v>3119</v>
      </c>
      <c r="D467" t="s">
        <v>6149</v>
      </c>
      <c r="E467" s="2">
        <v>1</v>
      </c>
      <c r="F467" s="2" t="str">
        <f>VLOOKUP(C467,customers!A:I,2,0)</f>
        <v>Dick Drinkall</v>
      </c>
      <c r="G467" s="2" t="str">
        <f>IF(VLOOKUP(C467,customers!$A:$I,3,0)=0,"",VLOOKUP(C467,customers!$A:$I,3,0))</f>
        <v>ddrinkallcx@psu.edu</v>
      </c>
      <c r="H467" s="2" t="str">
        <f>VLOOKUP(C467,customers!$A:$I,7,0)</f>
        <v>United States</v>
      </c>
      <c r="I467" t="str">
        <f>VLOOKUP($D467,products!$A:$G,2,0)</f>
        <v>Rob</v>
      </c>
      <c r="J467" t="str">
        <f>VLOOKUP($D467,products!$A:$G,3,0)</f>
        <v>D</v>
      </c>
      <c r="K467" s="5">
        <f>VLOOKUP($D467,products!$A:$G,4,0)</f>
        <v>2.5</v>
      </c>
      <c r="L467">
        <f>VLOOKUP($D467,products!$A:$G,5,0)</f>
        <v>20.584999999999997</v>
      </c>
      <c r="M467">
        <f>E467*(Table1[[#This Row],[Size]]*Table1[[#This Row],[Unit Price]])</f>
        <v>51.462499999999991</v>
      </c>
      <c r="N467" t="str">
        <f t="shared" si="7"/>
        <v>Robusta</v>
      </c>
      <c r="O467" t="str">
        <f>_xlfn.XLOOKUP(Table1[[#This Row],[Customer ID]],customers!A466:A1466,customers!I466:I1466,"No",0)</f>
        <v>Yes</v>
      </c>
    </row>
    <row r="468" spans="1:15" x14ac:dyDescent="0.3">
      <c r="A468" s="2" t="s">
        <v>3124</v>
      </c>
      <c r="B468" s="3">
        <v>44171</v>
      </c>
      <c r="C468" s="2" t="s">
        <v>3125</v>
      </c>
      <c r="D468" t="s">
        <v>6154</v>
      </c>
      <c r="E468" s="2">
        <v>3</v>
      </c>
      <c r="F468" s="2" t="str">
        <f>VLOOKUP(C468,customers!A:I,2,0)</f>
        <v>Dagny Kornel</v>
      </c>
      <c r="G468" s="2" t="str">
        <f>IF(VLOOKUP(C468,customers!$A:$I,3,0)=0,"",VLOOKUP(C468,customers!$A:$I,3,0))</f>
        <v>dkornelcy@cyberchimps.com</v>
      </c>
      <c r="H468" s="2" t="str">
        <f>VLOOKUP(C468,customers!$A:$I,7,0)</f>
        <v>United States</v>
      </c>
      <c r="I468" t="str">
        <f>VLOOKUP($D468,products!$A:$G,2,0)</f>
        <v>Ara</v>
      </c>
      <c r="J468" t="str">
        <f>VLOOKUP($D468,products!$A:$G,3,0)</f>
        <v>D</v>
      </c>
      <c r="K468" s="5">
        <f>VLOOKUP($D468,products!$A:$G,4,0)</f>
        <v>0.2</v>
      </c>
      <c r="L468">
        <f>VLOOKUP($D468,products!$A:$G,5,0)</f>
        <v>2.9849999999999999</v>
      </c>
      <c r="M468">
        <f>E468*(Table1[[#This Row],[Size]]*Table1[[#This Row],[Unit Price]])</f>
        <v>1.7909999999999999</v>
      </c>
      <c r="N468" t="str">
        <f t="shared" si="7"/>
        <v>Arabica</v>
      </c>
      <c r="O468" t="str">
        <f>_xlfn.XLOOKUP(Table1[[#This Row],[Customer ID]],customers!A467:A1467,customers!I467:I1467,"No",0)</f>
        <v>Yes</v>
      </c>
    </row>
    <row r="469" spans="1:15" x14ac:dyDescent="0.3">
      <c r="A469" s="2" t="s">
        <v>3130</v>
      </c>
      <c r="B469" s="3">
        <v>44536</v>
      </c>
      <c r="C469" s="2" t="s">
        <v>3131</v>
      </c>
      <c r="D469" t="s">
        <v>6158</v>
      </c>
      <c r="E469" s="2">
        <v>1</v>
      </c>
      <c r="F469" s="2" t="str">
        <f>VLOOKUP(C469,customers!A:I,2,0)</f>
        <v>Rhona Lequeux</v>
      </c>
      <c r="G469" s="2" t="str">
        <f>IF(VLOOKUP(C469,customers!$A:$I,3,0)=0,"",VLOOKUP(C469,customers!$A:$I,3,0))</f>
        <v>rlequeuxcz@newyorker.com</v>
      </c>
      <c r="H469" s="2" t="str">
        <f>VLOOKUP(C469,customers!$A:$I,7,0)</f>
        <v>United States</v>
      </c>
      <c r="I469" t="str">
        <f>VLOOKUP($D469,products!$A:$G,2,0)</f>
        <v>Ara</v>
      </c>
      <c r="J469" t="str">
        <f>VLOOKUP($D469,products!$A:$G,3,0)</f>
        <v>D</v>
      </c>
      <c r="K469" s="5">
        <f>VLOOKUP($D469,products!$A:$G,4,0)</f>
        <v>0.5</v>
      </c>
      <c r="L469">
        <f>VLOOKUP($D469,products!$A:$G,5,0)</f>
        <v>5.97</v>
      </c>
      <c r="M469">
        <f>E469*(Table1[[#This Row],[Size]]*Table1[[#This Row],[Unit Price]])</f>
        <v>2.9849999999999999</v>
      </c>
      <c r="N469" t="str">
        <f t="shared" si="7"/>
        <v>Arabica</v>
      </c>
      <c r="O469" t="str">
        <f>_xlfn.XLOOKUP(Table1[[#This Row],[Customer ID]],customers!A468:A1468,customers!I468:I1468,"No",0)</f>
        <v>No</v>
      </c>
    </row>
    <row r="470" spans="1:15" x14ac:dyDescent="0.3">
      <c r="A470" s="2" t="s">
        <v>3136</v>
      </c>
      <c r="B470" s="3">
        <v>44023</v>
      </c>
      <c r="C470" s="2" t="s">
        <v>3137</v>
      </c>
      <c r="D470" t="s">
        <v>6141</v>
      </c>
      <c r="E470" s="2">
        <v>3</v>
      </c>
      <c r="F470" s="2" t="str">
        <f>VLOOKUP(C470,customers!A:I,2,0)</f>
        <v>Julius Mccaull</v>
      </c>
      <c r="G470" s="2" t="str">
        <f>IF(VLOOKUP(C470,customers!$A:$I,3,0)=0,"",VLOOKUP(C470,customers!$A:$I,3,0))</f>
        <v>jmccaulld0@parallels.com</v>
      </c>
      <c r="H470" s="2" t="str">
        <f>VLOOKUP(C470,customers!$A:$I,7,0)</f>
        <v>United States</v>
      </c>
      <c r="I470" t="str">
        <f>VLOOKUP($D470,products!$A:$G,2,0)</f>
        <v>Exc</v>
      </c>
      <c r="J470" t="str">
        <f>VLOOKUP($D470,products!$A:$G,3,0)</f>
        <v>M</v>
      </c>
      <c r="K470" s="5">
        <f>VLOOKUP($D470,products!$A:$G,4,0)</f>
        <v>1</v>
      </c>
      <c r="L470">
        <f>VLOOKUP($D470,products!$A:$G,5,0)</f>
        <v>13.75</v>
      </c>
      <c r="M470">
        <f>E470*(Table1[[#This Row],[Size]]*Table1[[#This Row],[Unit Price]])</f>
        <v>41.25</v>
      </c>
      <c r="N470" t="str">
        <f t="shared" si="7"/>
        <v>Excelsa</v>
      </c>
      <c r="O470" t="str">
        <f>_xlfn.XLOOKUP(Table1[[#This Row],[Customer ID]],customers!A469:A1469,customers!I469:I1469,"No",0)</f>
        <v>Yes</v>
      </c>
    </row>
    <row r="471" spans="1:15" x14ac:dyDescent="0.3">
      <c r="A471" s="2" t="s">
        <v>3141</v>
      </c>
      <c r="B471" s="3">
        <v>44375</v>
      </c>
      <c r="C471" s="2" t="s">
        <v>3194</v>
      </c>
      <c r="D471" t="s">
        <v>6184</v>
      </c>
      <c r="E471" s="2">
        <v>5</v>
      </c>
      <c r="F471" s="2" t="str">
        <f>VLOOKUP(C471,customers!A:I,2,0)</f>
        <v>Ailey Brash</v>
      </c>
      <c r="G471" s="2" t="str">
        <f>IF(VLOOKUP(C471,customers!$A:$I,3,0)=0,"",VLOOKUP(C471,customers!$A:$I,3,0))</f>
        <v>abrashda@plala.or.jp</v>
      </c>
      <c r="H471" s="2" t="str">
        <f>VLOOKUP(C471,customers!$A:$I,7,0)</f>
        <v>United States</v>
      </c>
      <c r="I471" t="str">
        <f>VLOOKUP($D471,products!$A:$G,2,0)</f>
        <v>Exc</v>
      </c>
      <c r="J471" t="str">
        <f>VLOOKUP($D471,products!$A:$G,3,0)</f>
        <v>L</v>
      </c>
      <c r="K471" s="5">
        <f>VLOOKUP($D471,products!$A:$G,4,0)</f>
        <v>0.2</v>
      </c>
      <c r="L471">
        <f>VLOOKUP($D471,products!$A:$G,5,0)</f>
        <v>4.4550000000000001</v>
      </c>
      <c r="M471">
        <f>E471*(Table1[[#This Row],[Size]]*Table1[[#This Row],[Unit Price]])</f>
        <v>4.4550000000000001</v>
      </c>
      <c r="N471" t="str">
        <f t="shared" si="7"/>
        <v>Excelsa</v>
      </c>
      <c r="O471" t="str">
        <f>_xlfn.XLOOKUP(Table1[[#This Row],[Customer ID]],customers!A470:A1470,customers!I470:I1470,"No",0)</f>
        <v>Yes</v>
      </c>
    </row>
    <row r="472" spans="1:15" x14ac:dyDescent="0.3">
      <c r="A472" s="2" t="s">
        <v>3147</v>
      </c>
      <c r="B472" s="3">
        <v>44656</v>
      </c>
      <c r="C472" s="2" t="s">
        <v>3148</v>
      </c>
      <c r="D472" t="s">
        <v>6157</v>
      </c>
      <c r="E472" s="2">
        <v>1</v>
      </c>
      <c r="F472" s="2" t="str">
        <f>VLOOKUP(C472,customers!A:I,2,0)</f>
        <v>Alberto Hutchinson</v>
      </c>
      <c r="G472" s="2" t="str">
        <f>IF(VLOOKUP(C472,customers!$A:$I,3,0)=0,"",VLOOKUP(C472,customers!$A:$I,3,0))</f>
        <v>ahutchinsond2@imgur.com</v>
      </c>
      <c r="H472" s="2" t="str">
        <f>VLOOKUP(C472,customers!$A:$I,7,0)</f>
        <v>United States</v>
      </c>
      <c r="I472" t="str">
        <f>VLOOKUP($D472,products!$A:$G,2,0)</f>
        <v>Ara</v>
      </c>
      <c r="J472" t="str">
        <f>VLOOKUP($D472,products!$A:$G,3,0)</f>
        <v>M</v>
      </c>
      <c r="K472" s="5">
        <f>VLOOKUP($D472,products!$A:$G,4,0)</f>
        <v>0.5</v>
      </c>
      <c r="L472">
        <f>VLOOKUP($D472,products!$A:$G,5,0)</f>
        <v>6.75</v>
      </c>
      <c r="M472">
        <f>E472*(Table1[[#This Row],[Size]]*Table1[[#This Row],[Unit Price]])</f>
        <v>3.375</v>
      </c>
      <c r="N472" t="str">
        <f t="shared" si="7"/>
        <v>Arabica</v>
      </c>
      <c r="O472" t="str">
        <f>_xlfn.XLOOKUP(Table1[[#This Row],[Customer ID]],customers!A471:A1471,customers!I471:I1471,"No",0)</f>
        <v>Yes</v>
      </c>
    </row>
    <row r="473" spans="1:15" x14ac:dyDescent="0.3">
      <c r="A473" s="2" t="s">
        <v>3153</v>
      </c>
      <c r="B473" s="3">
        <v>44644</v>
      </c>
      <c r="C473" s="2" t="s">
        <v>3154</v>
      </c>
      <c r="D473" t="s">
        <v>6181</v>
      </c>
      <c r="E473" s="2">
        <v>4</v>
      </c>
      <c r="F473" s="2" t="str">
        <f>VLOOKUP(C473,customers!A:I,2,0)</f>
        <v>Lamond Gheeraert</v>
      </c>
      <c r="G473" s="2" t="str">
        <f>IF(VLOOKUP(C473,customers!$A:$I,3,0)=0,"",VLOOKUP(C473,customers!$A:$I,3,0))</f>
        <v/>
      </c>
      <c r="H473" s="2" t="str">
        <f>VLOOKUP(C473,customers!$A:$I,7,0)</f>
        <v>United States</v>
      </c>
      <c r="I473" t="str">
        <f>VLOOKUP($D473,products!$A:$G,2,0)</f>
        <v>Lib</v>
      </c>
      <c r="J473" t="str">
        <f>VLOOKUP($D473,products!$A:$G,3,0)</f>
        <v>M</v>
      </c>
      <c r="K473" s="5">
        <f>VLOOKUP($D473,products!$A:$G,4,0)</f>
        <v>2.5</v>
      </c>
      <c r="L473">
        <f>VLOOKUP($D473,products!$A:$G,5,0)</f>
        <v>33.464999999999996</v>
      </c>
      <c r="M473">
        <f>E473*(Table1[[#This Row],[Size]]*Table1[[#This Row],[Unit Price]])</f>
        <v>334.65</v>
      </c>
      <c r="N473" t="str">
        <f t="shared" si="7"/>
        <v>Liberica</v>
      </c>
      <c r="O473" t="str">
        <f>_xlfn.XLOOKUP(Table1[[#This Row],[Customer ID]],customers!A472:A1472,customers!I472:I1472,"No",0)</f>
        <v>Yes</v>
      </c>
    </row>
    <row r="474" spans="1:15" x14ac:dyDescent="0.3">
      <c r="A474" s="2" t="s">
        <v>3158</v>
      </c>
      <c r="B474" s="3">
        <v>43869</v>
      </c>
      <c r="C474" s="2" t="s">
        <v>3159</v>
      </c>
      <c r="D474" t="s">
        <v>6154</v>
      </c>
      <c r="E474" s="2">
        <v>2</v>
      </c>
      <c r="F474" s="2" t="str">
        <f>VLOOKUP(C474,customers!A:I,2,0)</f>
        <v>Roxine Drivers</v>
      </c>
      <c r="G474" s="2" t="str">
        <f>IF(VLOOKUP(C474,customers!$A:$I,3,0)=0,"",VLOOKUP(C474,customers!$A:$I,3,0))</f>
        <v>rdriversd4@hexun.com</v>
      </c>
      <c r="H474" s="2" t="str">
        <f>VLOOKUP(C474,customers!$A:$I,7,0)</f>
        <v>United States</v>
      </c>
      <c r="I474" t="str">
        <f>VLOOKUP($D474,products!$A:$G,2,0)</f>
        <v>Ara</v>
      </c>
      <c r="J474" t="str">
        <f>VLOOKUP($D474,products!$A:$G,3,0)</f>
        <v>D</v>
      </c>
      <c r="K474" s="5">
        <f>VLOOKUP($D474,products!$A:$G,4,0)</f>
        <v>0.2</v>
      </c>
      <c r="L474">
        <f>VLOOKUP($D474,products!$A:$G,5,0)</f>
        <v>2.9849999999999999</v>
      </c>
      <c r="M474">
        <f>E474*(Table1[[#This Row],[Size]]*Table1[[#This Row],[Unit Price]])</f>
        <v>1.194</v>
      </c>
      <c r="N474" t="str">
        <f t="shared" si="7"/>
        <v>Arabica</v>
      </c>
      <c r="O474" t="str">
        <f>_xlfn.XLOOKUP(Table1[[#This Row],[Customer ID]],customers!A473:A1473,customers!I473:I1473,"No",0)</f>
        <v>No</v>
      </c>
    </row>
    <row r="475" spans="1:15" x14ac:dyDescent="0.3">
      <c r="A475" s="2" t="s">
        <v>3164</v>
      </c>
      <c r="B475" s="3">
        <v>44603</v>
      </c>
      <c r="C475" s="2" t="s">
        <v>3165</v>
      </c>
      <c r="D475" t="s">
        <v>6140</v>
      </c>
      <c r="E475" s="2">
        <v>2</v>
      </c>
      <c r="F475" s="2" t="str">
        <f>VLOOKUP(C475,customers!A:I,2,0)</f>
        <v>Heloise Zeal</v>
      </c>
      <c r="G475" s="2" t="str">
        <f>IF(VLOOKUP(C475,customers!$A:$I,3,0)=0,"",VLOOKUP(C475,customers!$A:$I,3,0))</f>
        <v>hzeald5@google.de</v>
      </c>
      <c r="H475" s="2" t="str">
        <f>VLOOKUP(C475,customers!$A:$I,7,0)</f>
        <v>United States</v>
      </c>
      <c r="I475" t="str">
        <f>VLOOKUP($D475,products!$A:$G,2,0)</f>
        <v>Ara</v>
      </c>
      <c r="J475" t="str">
        <f>VLOOKUP($D475,products!$A:$G,3,0)</f>
        <v>L</v>
      </c>
      <c r="K475" s="5">
        <f>VLOOKUP($D475,products!$A:$G,4,0)</f>
        <v>1</v>
      </c>
      <c r="L475">
        <f>VLOOKUP($D475,products!$A:$G,5,0)</f>
        <v>12.95</v>
      </c>
      <c r="M475">
        <f>E475*(Table1[[#This Row],[Size]]*Table1[[#This Row],[Unit Price]])</f>
        <v>25.9</v>
      </c>
      <c r="N475" t="str">
        <f t="shared" si="7"/>
        <v>Arabica</v>
      </c>
      <c r="O475" t="str">
        <f>_xlfn.XLOOKUP(Table1[[#This Row],[Customer ID]],customers!A474:A1474,customers!I474:I1474,"No",0)</f>
        <v>No</v>
      </c>
    </row>
    <row r="476" spans="1:15" x14ac:dyDescent="0.3">
      <c r="A476" s="2" t="s">
        <v>3170</v>
      </c>
      <c r="B476" s="3">
        <v>44014</v>
      </c>
      <c r="C476" s="2" t="s">
        <v>3171</v>
      </c>
      <c r="D476" t="s">
        <v>6166</v>
      </c>
      <c r="E476" s="2">
        <v>1</v>
      </c>
      <c r="F476" s="2" t="str">
        <f>VLOOKUP(C476,customers!A:I,2,0)</f>
        <v>Granger Smallcombe</v>
      </c>
      <c r="G476" s="2" t="str">
        <f>IF(VLOOKUP(C476,customers!$A:$I,3,0)=0,"",VLOOKUP(C476,customers!$A:$I,3,0))</f>
        <v>gsmallcombed6@ucla.edu</v>
      </c>
      <c r="H476" s="2" t="str">
        <f>VLOOKUP(C476,customers!$A:$I,7,0)</f>
        <v>Ireland</v>
      </c>
      <c r="I476" t="str">
        <f>VLOOKUP($D476,products!$A:$G,2,0)</f>
        <v>Exc</v>
      </c>
      <c r="J476" t="str">
        <f>VLOOKUP($D476,products!$A:$G,3,0)</f>
        <v>M</v>
      </c>
      <c r="K476" s="5">
        <f>VLOOKUP($D476,products!$A:$G,4,0)</f>
        <v>2.5</v>
      </c>
      <c r="L476">
        <f>VLOOKUP($D476,products!$A:$G,5,0)</f>
        <v>31.624999999999996</v>
      </c>
      <c r="M476">
        <f>E476*(Table1[[#This Row],[Size]]*Table1[[#This Row],[Unit Price]])</f>
        <v>79.062499999999986</v>
      </c>
      <c r="N476" t="str">
        <f t="shared" si="7"/>
        <v>Excelsa</v>
      </c>
      <c r="O476" t="str">
        <f>_xlfn.XLOOKUP(Table1[[#This Row],[Customer ID]],customers!A475:A1475,customers!I475:I1475,"No",0)</f>
        <v>Yes</v>
      </c>
    </row>
    <row r="477" spans="1:15" x14ac:dyDescent="0.3">
      <c r="A477" s="2" t="s">
        <v>3176</v>
      </c>
      <c r="B477" s="3">
        <v>44767</v>
      </c>
      <c r="C477" s="2" t="s">
        <v>3177</v>
      </c>
      <c r="D477" t="s">
        <v>6159</v>
      </c>
      <c r="E477" s="2">
        <v>2</v>
      </c>
      <c r="F477" s="2" t="str">
        <f>VLOOKUP(C477,customers!A:I,2,0)</f>
        <v>Daryn Dibley</v>
      </c>
      <c r="G477" s="2" t="str">
        <f>IF(VLOOKUP(C477,customers!$A:$I,3,0)=0,"",VLOOKUP(C477,customers!$A:$I,3,0))</f>
        <v>ddibleyd7@feedburner.com</v>
      </c>
      <c r="H477" s="2" t="str">
        <f>VLOOKUP(C477,customers!$A:$I,7,0)</f>
        <v>United States</v>
      </c>
      <c r="I477" t="str">
        <f>VLOOKUP($D477,products!$A:$G,2,0)</f>
        <v>Lib</v>
      </c>
      <c r="J477" t="str">
        <f>VLOOKUP($D477,products!$A:$G,3,0)</f>
        <v>M</v>
      </c>
      <c r="K477" s="5">
        <f>VLOOKUP($D477,products!$A:$G,4,0)</f>
        <v>0.2</v>
      </c>
      <c r="L477">
        <f>VLOOKUP($D477,products!$A:$G,5,0)</f>
        <v>4.3650000000000002</v>
      </c>
      <c r="M477">
        <f>E477*(Table1[[#This Row],[Size]]*Table1[[#This Row],[Unit Price]])</f>
        <v>1.7460000000000002</v>
      </c>
      <c r="N477" t="str">
        <f t="shared" si="7"/>
        <v>Liberica</v>
      </c>
      <c r="O477" t="str">
        <f>_xlfn.XLOOKUP(Table1[[#This Row],[Customer ID]],customers!A476:A1476,customers!I476:I1476,"No",0)</f>
        <v>No</v>
      </c>
    </row>
    <row r="478" spans="1:15" x14ac:dyDescent="0.3">
      <c r="A478" s="2" t="s">
        <v>3181</v>
      </c>
      <c r="B478" s="3">
        <v>44274</v>
      </c>
      <c r="C478" s="2" t="s">
        <v>3182</v>
      </c>
      <c r="D478" t="s">
        <v>6184</v>
      </c>
      <c r="E478" s="2">
        <v>6</v>
      </c>
      <c r="F478" s="2" t="str">
        <f>VLOOKUP(C478,customers!A:I,2,0)</f>
        <v>Gardy Dimitriou</v>
      </c>
      <c r="G478" s="2" t="str">
        <f>IF(VLOOKUP(C478,customers!$A:$I,3,0)=0,"",VLOOKUP(C478,customers!$A:$I,3,0))</f>
        <v>gdimitrioud8@chronoengine.com</v>
      </c>
      <c r="H478" s="2" t="str">
        <f>VLOOKUP(C478,customers!$A:$I,7,0)</f>
        <v>United States</v>
      </c>
      <c r="I478" t="str">
        <f>VLOOKUP($D478,products!$A:$G,2,0)</f>
        <v>Exc</v>
      </c>
      <c r="J478" t="str">
        <f>VLOOKUP($D478,products!$A:$G,3,0)</f>
        <v>L</v>
      </c>
      <c r="K478" s="5">
        <f>VLOOKUP($D478,products!$A:$G,4,0)</f>
        <v>0.2</v>
      </c>
      <c r="L478">
        <f>VLOOKUP($D478,products!$A:$G,5,0)</f>
        <v>4.4550000000000001</v>
      </c>
      <c r="M478">
        <f>E478*(Table1[[#This Row],[Size]]*Table1[[#This Row],[Unit Price]])</f>
        <v>5.3460000000000001</v>
      </c>
      <c r="N478" t="str">
        <f t="shared" si="7"/>
        <v>Excelsa</v>
      </c>
      <c r="O478" t="str">
        <f>_xlfn.XLOOKUP(Table1[[#This Row],[Customer ID]],customers!A477:A1477,customers!I477:I1477,"No",0)</f>
        <v>Yes</v>
      </c>
    </row>
    <row r="479" spans="1:15" x14ac:dyDescent="0.3">
      <c r="A479" s="2" t="s">
        <v>3187</v>
      </c>
      <c r="B479" s="3">
        <v>43962</v>
      </c>
      <c r="C479" s="2" t="s">
        <v>3188</v>
      </c>
      <c r="D479" t="s">
        <v>6159</v>
      </c>
      <c r="E479" s="2">
        <v>6</v>
      </c>
      <c r="F479" s="2" t="str">
        <f>VLOOKUP(C479,customers!A:I,2,0)</f>
        <v>Fanny Flanagan</v>
      </c>
      <c r="G479" s="2" t="str">
        <f>IF(VLOOKUP(C479,customers!$A:$I,3,0)=0,"",VLOOKUP(C479,customers!$A:$I,3,0))</f>
        <v>fflanagand9@woothemes.com</v>
      </c>
      <c r="H479" s="2" t="str">
        <f>VLOOKUP(C479,customers!$A:$I,7,0)</f>
        <v>United States</v>
      </c>
      <c r="I479" t="str">
        <f>VLOOKUP($D479,products!$A:$G,2,0)</f>
        <v>Lib</v>
      </c>
      <c r="J479" t="str">
        <f>VLOOKUP($D479,products!$A:$G,3,0)</f>
        <v>M</v>
      </c>
      <c r="K479" s="5">
        <f>VLOOKUP($D479,products!$A:$G,4,0)</f>
        <v>0.2</v>
      </c>
      <c r="L479">
        <f>VLOOKUP($D479,products!$A:$G,5,0)</f>
        <v>4.3650000000000002</v>
      </c>
      <c r="M479">
        <f>E479*(Table1[[#This Row],[Size]]*Table1[[#This Row],[Unit Price]])</f>
        <v>5.2380000000000004</v>
      </c>
      <c r="N479" t="str">
        <f t="shared" si="7"/>
        <v>Liberica</v>
      </c>
      <c r="O479" t="str">
        <f>_xlfn.XLOOKUP(Table1[[#This Row],[Customer ID]],customers!A478:A1478,customers!I478:I1478,"No",0)</f>
        <v>No</v>
      </c>
    </row>
    <row r="480" spans="1:15" x14ac:dyDescent="0.3">
      <c r="A480" s="2" t="s">
        <v>3193</v>
      </c>
      <c r="B480" s="3">
        <v>43624</v>
      </c>
      <c r="C480" s="2" t="s">
        <v>3194</v>
      </c>
      <c r="D480" t="s">
        <v>6177</v>
      </c>
      <c r="E480" s="2">
        <v>6</v>
      </c>
      <c r="F480" s="2" t="str">
        <f>VLOOKUP(C480,customers!A:I,2,0)</f>
        <v>Ailey Brash</v>
      </c>
      <c r="G480" s="2" t="str">
        <f>IF(VLOOKUP(C480,customers!$A:$I,3,0)=0,"",VLOOKUP(C480,customers!$A:$I,3,0))</f>
        <v>abrashda@plala.or.jp</v>
      </c>
      <c r="H480" s="2" t="str">
        <f>VLOOKUP(C480,customers!$A:$I,7,0)</f>
        <v>United States</v>
      </c>
      <c r="I480" t="str">
        <f>VLOOKUP($D480,products!$A:$G,2,0)</f>
        <v>Rob</v>
      </c>
      <c r="J480" t="str">
        <f>VLOOKUP($D480,products!$A:$G,3,0)</f>
        <v>D</v>
      </c>
      <c r="K480" s="5">
        <f>VLOOKUP($D480,products!$A:$G,4,0)</f>
        <v>1</v>
      </c>
      <c r="L480">
        <f>VLOOKUP($D480,products!$A:$G,5,0)</f>
        <v>8.9499999999999993</v>
      </c>
      <c r="M480">
        <f>E480*(Table1[[#This Row],[Size]]*Table1[[#This Row],[Unit Price]])</f>
        <v>53.699999999999996</v>
      </c>
      <c r="N480" t="str">
        <f t="shared" si="7"/>
        <v>Robusta</v>
      </c>
      <c r="O480" t="str">
        <f>_xlfn.XLOOKUP(Table1[[#This Row],[Customer ID]],customers!A479:A1479,customers!I479:I1479,"No",0)</f>
        <v>Yes</v>
      </c>
    </row>
    <row r="481" spans="1:15" x14ac:dyDescent="0.3">
      <c r="A481" s="2" t="s">
        <v>3193</v>
      </c>
      <c r="B481" s="3">
        <v>43624</v>
      </c>
      <c r="C481" s="2" t="s">
        <v>3194</v>
      </c>
      <c r="D481" t="s">
        <v>6166</v>
      </c>
      <c r="E481" s="2">
        <v>4</v>
      </c>
      <c r="F481" s="2" t="str">
        <f>VLOOKUP(C481,customers!A:I,2,0)</f>
        <v>Ailey Brash</v>
      </c>
      <c r="G481" s="2" t="str">
        <f>IF(VLOOKUP(C481,customers!$A:$I,3,0)=0,"",VLOOKUP(C481,customers!$A:$I,3,0))</f>
        <v>abrashda@plala.or.jp</v>
      </c>
      <c r="H481" s="2" t="str">
        <f>VLOOKUP(C481,customers!$A:$I,7,0)</f>
        <v>United States</v>
      </c>
      <c r="I481" t="str">
        <f>VLOOKUP($D481,products!$A:$G,2,0)</f>
        <v>Exc</v>
      </c>
      <c r="J481" t="str">
        <f>VLOOKUP($D481,products!$A:$G,3,0)</f>
        <v>M</v>
      </c>
      <c r="K481" s="5">
        <f>VLOOKUP($D481,products!$A:$G,4,0)</f>
        <v>2.5</v>
      </c>
      <c r="L481">
        <f>VLOOKUP($D481,products!$A:$G,5,0)</f>
        <v>31.624999999999996</v>
      </c>
      <c r="M481">
        <f>E481*(Table1[[#This Row],[Size]]*Table1[[#This Row],[Unit Price]])</f>
        <v>316.24999999999994</v>
      </c>
      <c r="N481" t="str">
        <f t="shared" si="7"/>
        <v>Excelsa</v>
      </c>
      <c r="O481" t="str">
        <f>_xlfn.XLOOKUP(Table1[[#This Row],[Customer ID]],customers!A480:A1480,customers!I480:I1480,"No",0)</f>
        <v>Yes</v>
      </c>
    </row>
    <row r="482" spans="1:15" x14ac:dyDescent="0.3">
      <c r="A482" s="2" t="s">
        <v>3193</v>
      </c>
      <c r="B482" s="3">
        <v>43624</v>
      </c>
      <c r="C482" s="2" t="s">
        <v>3194</v>
      </c>
      <c r="D482" t="s">
        <v>6156</v>
      </c>
      <c r="E482" s="2">
        <v>1</v>
      </c>
      <c r="F482" s="2" t="str">
        <f>VLOOKUP(C482,customers!A:I,2,0)</f>
        <v>Ailey Brash</v>
      </c>
      <c r="G482" s="2" t="str">
        <f>IF(VLOOKUP(C482,customers!$A:$I,3,0)=0,"",VLOOKUP(C482,customers!$A:$I,3,0))</f>
        <v>abrashda@plala.or.jp</v>
      </c>
      <c r="H482" s="2" t="str">
        <f>VLOOKUP(C482,customers!$A:$I,7,0)</f>
        <v>United States</v>
      </c>
      <c r="I482" t="str">
        <f>VLOOKUP($D482,products!$A:$G,2,0)</f>
        <v>Exc</v>
      </c>
      <c r="J482" t="str">
        <f>VLOOKUP($D482,products!$A:$G,3,0)</f>
        <v>M</v>
      </c>
      <c r="K482" s="5">
        <f>VLOOKUP($D482,products!$A:$G,4,0)</f>
        <v>0.2</v>
      </c>
      <c r="L482">
        <f>VLOOKUP($D482,products!$A:$G,5,0)</f>
        <v>4.125</v>
      </c>
      <c r="M482">
        <f>E482*(Table1[[#This Row],[Size]]*Table1[[#This Row],[Unit Price]])</f>
        <v>0.82500000000000007</v>
      </c>
      <c r="N482" t="str">
        <f t="shared" si="7"/>
        <v>Excelsa</v>
      </c>
      <c r="O482" t="str">
        <f>_xlfn.XLOOKUP(Table1[[#This Row],[Customer ID]],customers!A481:A1481,customers!I481:I1481,"No",0)</f>
        <v>No</v>
      </c>
    </row>
    <row r="483" spans="1:15" x14ac:dyDescent="0.3">
      <c r="A483" s="2" t="s">
        <v>3208</v>
      </c>
      <c r="B483" s="3">
        <v>43747</v>
      </c>
      <c r="C483" s="2" t="s">
        <v>3209</v>
      </c>
      <c r="D483" t="s">
        <v>6179</v>
      </c>
      <c r="E483" s="2">
        <v>2</v>
      </c>
      <c r="F483" s="2" t="str">
        <f>VLOOKUP(C483,customers!A:I,2,0)</f>
        <v>Nanny Izhakov</v>
      </c>
      <c r="G483" s="2" t="str">
        <f>IF(VLOOKUP(C483,customers!$A:$I,3,0)=0,"",VLOOKUP(C483,customers!$A:$I,3,0))</f>
        <v>nizhakovdd@aol.com</v>
      </c>
      <c r="H483" s="2" t="str">
        <f>VLOOKUP(C483,customers!$A:$I,7,0)</f>
        <v>United Kingdom</v>
      </c>
      <c r="I483" t="str">
        <f>VLOOKUP($D483,products!$A:$G,2,0)</f>
        <v>Rob</v>
      </c>
      <c r="J483" t="str">
        <f>VLOOKUP($D483,products!$A:$G,3,0)</f>
        <v>L</v>
      </c>
      <c r="K483" s="5">
        <f>VLOOKUP($D483,products!$A:$G,4,0)</f>
        <v>1</v>
      </c>
      <c r="L483">
        <f>VLOOKUP($D483,products!$A:$G,5,0)</f>
        <v>11.95</v>
      </c>
      <c r="M483">
        <f>E483*(Table1[[#This Row],[Size]]*Table1[[#This Row],[Unit Price]])</f>
        <v>23.9</v>
      </c>
      <c r="N483" t="str">
        <f t="shared" si="7"/>
        <v>Robusta</v>
      </c>
      <c r="O483" t="str">
        <f>_xlfn.XLOOKUP(Table1[[#This Row],[Customer ID]],customers!A482:A1482,customers!I482:I1482,"No",0)</f>
        <v>No</v>
      </c>
    </row>
    <row r="484" spans="1:15" x14ac:dyDescent="0.3">
      <c r="A484" s="2" t="s">
        <v>3214</v>
      </c>
      <c r="B484" s="3">
        <v>44247</v>
      </c>
      <c r="C484" s="2" t="s">
        <v>3215</v>
      </c>
      <c r="D484" t="s">
        <v>6185</v>
      </c>
      <c r="E484" s="2">
        <v>5</v>
      </c>
      <c r="F484" s="2" t="str">
        <f>VLOOKUP(C484,customers!A:I,2,0)</f>
        <v>Stanly Keets</v>
      </c>
      <c r="G484" s="2" t="str">
        <f>IF(VLOOKUP(C484,customers!$A:$I,3,0)=0,"",VLOOKUP(C484,customers!$A:$I,3,0))</f>
        <v>skeetsde@answers.com</v>
      </c>
      <c r="H484" s="2" t="str">
        <f>VLOOKUP(C484,customers!$A:$I,7,0)</f>
        <v>United States</v>
      </c>
      <c r="I484" t="str">
        <f>VLOOKUP($D484,products!$A:$G,2,0)</f>
        <v>Exc</v>
      </c>
      <c r="J484" t="str">
        <f>VLOOKUP($D484,products!$A:$G,3,0)</f>
        <v>D</v>
      </c>
      <c r="K484" s="5">
        <f>VLOOKUP($D484,products!$A:$G,4,0)</f>
        <v>2.5</v>
      </c>
      <c r="L484">
        <f>VLOOKUP($D484,products!$A:$G,5,0)</f>
        <v>27.945</v>
      </c>
      <c r="M484">
        <f>E484*(Table1[[#This Row],[Size]]*Table1[[#This Row],[Unit Price]])</f>
        <v>349.3125</v>
      </c>
      <c r="N484" t="str">
        <f t="shared" si="7"/>
        <v>Excelsa</v>
      </c>
      <c r="O484" t="str">
        <f>_xlfn.XLOOKUP(Table1[[#This Row],[Customer ID]],customers!A483:A1483,customers!I483:I1483,"No",0)</f>
        <v>Yes</v>
      </c>
    </row>
    <row r="485" spans="1:15" x14ac:dyDescent="0.3">
      <c r="A485" s="2" t="s">
        <v>3220</v>
      </c>
      <c r="B485" s="3">
        <v>43790</v>
      </c>
      <c r="C485" s="2" t="s">
        <v>3221</v>
      </c>
      <c r="D485" t="s">
        <v>6165</v>
      </c>
      <c r="E485" s="2">
        <v>2</v>
      </c>
      <c r="F485" s="2" t="str">
        <f>VLOOKUP(C485,customers!A:I,2,0)</f>
        <v>Orion Dyott</v>
      </c>
      <c r="G485" s="2" t="str">
        <f>IF(VLOOKUP(C485,customers!$A:$I,3,0)=0,"",VLOOKUP(C485,customers!$A:$I,3,0))</f>
        <v/>
      </c>
      <c r="H485" s="2" t="str">
        <f>VLOOKUP(C485,customers!$A:$I,7,0)</f>
        <v>United States</v>
      </c>
      <c r="I485" t="str">
        <f>VLOOKUP($D485,products!$A:$G,2,0)</f>
        <v>Lib</v>
      </c>
      <c r="J485" t="str">
        <f>VLOOKUP($D485,products!$A:$G,3,0)</f>
        <v>D</v>
      </c>
      <c r="K485" s="5">
        <f>VLOOKUP($D485,products!$A:$G,4,0)</f>
        <v>2.5</v>
      </c>
      <c r="L485">
        <f>VLOOKUP($D485,products!$A:$G,5,0)</f>
        <v>29.784999999999997</v>
      </c>
      <c r="M485">
        <f>E485*(Table1[[#This Row],[Size]]*Table1[[#This Row],[Unit Price]])</f>
        <v>148.92499999999998</v>
      </c>
      <c r="N485" t="str">
        <f t="shared" si="7"/>
        <v>Liberica</v>
      </c>
      <c r="O485" t="str">
        <f>_xlfn.XLOOKUP(Table1[[#This Row],[Customer ID]],customers!A484:A1484,customers!I484:I1484,"No",0)</f>
        <v>Yes</v>
      </c>
    </row>
    <row r="486" spans="1:15" x14ac:dyDescent="0.3">
      <c r="A486" s="2" t="s">
        <v>3225</v>
      </c>
      <c r="B486" s="3">
        <v>44479</v>
      </c>
      <c r="C486" s="2" t="s">
        <v>3226</v>
      </c>
      <c r="D486" t="s">
        <v>6161</v>
      </c>
      <c r="E486" s="2">
        <v>6</v>
      </c>
      <c r="F486" s="2" t="str">
        <f>VLOOKUP(C486,customers!A:I,2,0)</f>
        <v>Keefer Cake</v>
      </c>
      <c r="G486" s="2" t="str">
        <f>IF(VLOOKUP(C486,customers!$A:$I,3,0)=0,"",VLOOKUP(C486,customers!$A:$I,3,0))</f>
        <v>kcakedg@huffingtonpost.com</v>
      </c>
      <c r="H486" s="2" t="str">
        <f>VLOOKUP(C486,customers!$A:$I,7,0)</f>
        <v>United States</v>
      </c>
      <c r="I486" t="str">
        <f>VLOOKUP($D486,products!$A:$G,2,0)</f>
        <v>Lib</v>
      </c>
      <c r="J486" t="str">
        <f>VLOOKUP($D486,products!$A:$G,3,0)</f>
        <v>L</v>
      </c>
      <c r="K486" s="5">
        <f>VLOOKUP($D486,products!$A:$G,4,0)</f>
        <v>0.5</v>
      </c>
      <c r="L486">
        <f>VLOOKUP($D486,products!$A:$G,5,0)</f>
        <v>9.51</v>
      </c>
      <c r="M486">
        <f>E486*(Table1[[#This Row],[Size]]*Table1[[#This Row],[Unit Price]])</f>
        <v>28.53</v>
      </c>
      <c r="N486" t="str">
        <f t="shared" si="7"/>
        <v>Liberica</v>
      </c>
      <c r="O486" t="str">
        <f>_xlfn.XLOOKUP(Table1[[#This Row],[Customer ID]],customers!A485:A1485,customers!I485:I1485,"No",0)</f>
        <v>No</v>
      </c>
    </row>
    <row r="487" spans="1:15" x14ac:dyDescent="0.3">
      <c r="A487" s="2" t="s">
        <v>3230</v>
      </c>
      <c r="B487" s="3">
        <v>44413</v>
      </c>
      <c r="C487" s="2" t="s">
        <v>3231</v>
      </c>
      <c r="D487" t="s">
        <v>6178</v>
      </c>
      <c r="E487" s="2">
        <v>6</v>
      </c>
      <c r="F487" s="2" t="str">
        <f>VLOOKUP(C487,customers!A:I,2,0)</f>
        <v>Morna Hansed</v>
      </c>
      <c r="G487" s="2" t="str">
        <f>IF(VLOOKUP(C487,customers!$A:$I,3,0)=0,"",VLOOKUP(C487,customers!$A:$I,3,0))</f>
        <v>mhanseddh@instagram.com</v>
      </c>
      <c r="H487" s="2" t="str">
        <f>VLOOKUP(C487,customers!$A:$I,7,0)</f>
        <v>Ireland</v>
      </c>
      <c r="I487" t="str">
        <f>VLOOKUP($D487,products!$A:$G,2,0)</f>
        <v>Rob</v>
      </c>
      <c r="J487" t="str">
        <f>VLOOKUP($D487,products!$A:$G,3,0)</f>
        <v>L</v>
      </c>
      <c r="K487" s="5">
        <f>VLOOKUP($D487,products!$A:$G,4,0)</f>
        <v>0.2</v>
      </c>
      <c r="L487">
        <f>VLOOKUP($D487,products!$A:$G,5,0)</f>
        <v>3.5849999999999995</v>
      </c>
      <c r="M487">
        <f>E487*(Table1[[#This Row],[Size]]*Table1[[#This Row],[Unit Price]])</f>
        <v>4.3019999999999996</v>
      </c>
      <c r="N487" t="str">
        <f t="shared" si="7"/>
        <v>Robusta</v>
      </c>
      <c r="O487" t="str">
        <f>_xlfn.XLOOKUP(Table1[[#This Row],[Customer ID]],customers!A486:A1486,customers!I486:I1486,"No",0)</f>
        <v>Yes</v>
      </c>
    </row>
    <row r="488" spans="1:15" x14ac:dyDescent="0.3">
      <c r="A488" s="2" t="s">
        <v>3236</v>
      </c>
      <c r="B488" s="3">
        <v>44043</v>
      </c>
      <c r="C488" s="2" t="s">
        <v>3237</v>
      </c>
      <c r="D488" t="s">
        <v>6160</v>
      </c>
      <c r="E488" s="2">
        <v>6</v>
      </c>
      <c r="F488" s="2" t="str">
        <f>VLOOKUP(C488,customers!A:I,2,0)</f>
        <v>Franny Kienlein</v>
      </c>
      <c r="G488" s="2" t="str">
        <f>IF(VLOOKUP(C488,customers!$A:$I,3,0)=0,"",VLOOKUP(C488,customers!$A:$I,3,0))</f>
        <v>fkienleindi@trellian.com</v>
      </c>
      <c r="H488" s="2" t="str">
        <f>VLOOKUP(C488,customers!$A:$I,7,0)</f>
        <v>Ireland</v>
      </c>
      <c r="I488" t="str">
        <f>VLOOKUP($D488,products!$A:$G,2,0)</f>
        <v>Lib</v>
      </c>
      <c r="J488" t="str">
        <f>VLOOKUP($D488,products!$A:$G,3,0)</f>
        <v>M</v>
      </c>
      <c r="K488" s="5">
        <f>VLOOKUP($D488,products!$A:$G,4,0)</f>
        <v>0.5</v>
      </c>
      <c r="L488">
        <f>VLOOKUP($D488,products!$A:$G,5,0)</f>
        <v>8.73</v>
      </c>
      <c r="M488">
        <f>E488*(Table1[[#This Row],[Size]]*Table1[[#This Row],[Unit Price]])</f>
        <v>26.19</v>
      </c>
      <c r="N488" t="str">
        <f t="shared" si="7"/>
        <v>Liberica</v>
      </c>
      <c r="O488" t="str">
        <f>_xlfn.XLOOKUP(Table1[[#This Row],[Customer ID]],customers!A487:A1487,customers!I487:I1487,"No",0)</f>
        <v>Yes</v>
      </c>
    </row>
    <row r="489" spans="1:15" x14ac:dyDescent="0.3">
      <c r="A489" s="2" t="s">
        <v>3242</v>
      </c>
      <c r="B489" s="3">
        <v>44093</v>
      </c>
      <c r="C489" s="2" t="s">
        <v>3243</v>
      </c>
      <c r="D489" t="s">
        <v>6183</v>
      </c>
      <c r="E489" s="2">
        <v>6</v>
      </c>
      <c r="F489" s="2" t="str">
        <f>VLOOKUP(C489,customers!A:I,2,0)</f>
        <v>Klarika Egglestone</v>
      </c>
      <c r="G489" s="2" t="str">
        <f>IF(VLOOKUP(C489,customers!$A:$I,3,0)=0,"",VLOOKUP(C489,customers!$A:$I,3,0))</f>
        <v>kegglestonedj@sphinn.com</v>
      </c>
      <c r="H489" s="2" t="str">
        <f>VLOOKUP(C489,customers!$A:$I,7,0)</f>
        <v>Ireland</v>
      </c>
      <c r="I489" t="str">
        <f>VLOOKUP($D489,products!$A:$G,2,0)</f>
        <v>Exc</v>
      </c>
      <c r="J489" t="str">
        <f>VLOOKUP($D489,products!$A:$G,3,0)</f>
        <v>D</v>
      </c>
      <c r="K489" s="5">
        <f>VLOOKUP($D489,products!$A:$G,4,0)</f>
        <v>1</v>
      </c>
      <c r="L489">
        <f>VLOOKUP($D489,products!$A:$G,5,0)</f>
        <v>12.15</v>
      </c>
      <c r="M489">
        <f>E489*(Table1[[#This Row],[Size]]*Table1[[#This Row],[Unit Price]])</f>
        <v>72.900000000000006</v>
      </c>
      <c r="N489" t="str">
        <f t="shared" si="7"/>
        <v>Excelsa</v>
      </c>
      <c r="O489" t="str">
        <f>_xlfn.XLOOKUP(Table1[[#This Row],[Customer ID]],customers!A488:A1488,customers!I488:I1488,"No",0)</f>
        <v>No</v>
      </c>
    </row>
    <row r="490" spans="1:15" x14ac:dyDescent="0.3">
      <c r="A490" s="2" t="s">
        <v>3248</v>
      </c>
      <c r="B490" s="3">
        <v>43954</v>
      </c>
      <c r="C490" s="2" t="s">
        <v>3249</v>
      </c>
      <c r="D490" t="s">
        <v>6174</v>
      </c>
      <c r="E490" s="2">
        <v>5</v>
      </c>
      <c r="F490" s="2" t="str">
        <f>VLOOKUP(C490,customers!A:I,2,0)</f>
        <v>Becky Semkins</v>
      </c>
      <c r="G490" s="2" t="str">
        <f>IF(VLOOKUP(C490,customers!$A:$I,3,0)=0,"",VLOOKUP(C490,customers!$A:$I,3,0))</f>
        <v>bsemkinsdk@unc.edu</v>
      </c>
      <c r="H490" s="2" t="str">
        <f>VLOOKUP(C490,customers!$A:$I,7,0)</f>
        <v>Ireland</v>
      </c>
      <c r="I490" t="str">
        <f>VLOOKUP($D490,products!$A:$G,2,0)</f>
        <v>Rob</v>
      </c>
      <c r="J490" t="str">
        <f>VLOOKUP($D490,products!$A:$G,3,0)</f>
        <v>M</v>
      </c>
      <c r="K490" s="5">
        <f>VLOOKUP($D490,products!$A:$G,4,0)</f>
        <v>0.2</v>
      </c>
      <c r="L490">
        <f>VLOOKUP($D490,products!$A:$G,5,0)</f>
        <v>2.9849999999999999</v>
      </c>
      <c r="M490">
        <f>E490*(Table1[[#This Row],[Size]]*Table1[[#This Row],[Unit Price]])</f>
        <v>2.9849999999999999</v>
      </c>
      <c r="N490" t="str">
        <f t="shared" si="7"/>
        <v>Robusta</v>
      </c>
      <c r="O490" t="str">
        <f>_xlfn.XLOOKUP(Table1[[#This Row],[Customer ID]],customers!A489:A1489,customers!I489:I1489,"No",0)</f>
        <v>Yes</v>
      </c>
    </row>
    <row r="491" spans="1:15" x14ac:dyDescent="0.3">
      <c r="A491" s="2" t="s">
        <v>3254</v>
      </c>
      <c r="B491" s="3">
        <v>43654</v>
      </c>
      <c r="C491" s="2" t="s">
        <v>3255</v>
      </c>
      <c r="D491" t="s">
        <v>6170</v>
      </c>
      <c r="E491" s="2">
        <v>6</v>
      </c>
      <c r="F491" s="2" t="str">
        <f>VLOOKUP(C491,customers!A:I,2,0)</f>
        <v>Sean Lorenzetti</v>
      </c>
      <c r="G491" s="2" t="str">
        <f>IF(VLOOKUP(C491,customers!$A:$I,3,0)=0,"",VLOOKUP(C491,customers!$A:$I,3,0))</f>
        <v>slorenzettidl@is.gd</v>
      </c>
      <c r="H491" s="2" t="str">
        <f>VLOOKUP(C491,customers!$A:$I,7,0)</f>
        <v>United States</v>
      </c>
      <c r="I491" t="str">
        <f>VLOOKUP($D491,products!$A:$G,2,0)</f>
        <v>Lib</v>
      </c>
      <c r="J491" t="str">
        <f>VLOOKUP($D491,products!$A:$G,3,0)</f>
        <v>L</v>
      </c>
      <c r="K491" s="5">
        <f>VLOOKUP($D491,products!$A:$G,4,0)</f>
        <v>1</v>
      </c>
      <c r="L491">
        <f>VLOOKUP($D491,products!$A:$G,5,0)</f>
        <v>15.85</v>
      </c>
      <c r="M491">
        <f>E491*(Table1[[#This Row],[Size]]*Table1[[#This Row],[Unit Price]])</f>
        <v>95.1</v>
      </c>
      <c r="N491" t="str">
        <f t="shared" si="7"/>
        <v>Liberica</v>
      </c>
      <c r="O491" t="str">
        <f>_xlfn.XLOOKUP(Table1[[#This Row],[Customer ID]],customers!A490:A1490,customers!I490:I1490,"No",0)</f>
        <v>No</v>
      </c>
    </row>
    <row r="492" spans="1:15" x14ac:dyDescent="0.3">
      <c r="A492" s="2" t="s">
        <v>3260</v>
      </c>
      <c r="B492" s="3">
        <v>43764</v>
      </c>
      <c r="C492" s="2" t="s">
        <v>3261</v>
      </c>
      <c r="D492" t="s">
        <v>6169</v>
      </c>
      <c r="E492" s="2">
        <v>2</v>
      </c>
      <c r="F492" s="2" t="str">
        <f>VLOOKUP(C492,customers!A:I,2,0)</f>
        <v>Bob Giannazzi</v>
      </c>
      <c r="G492" s="2" t="str">
        <f>IF(VLOOKUP(C492,customers!$A:$I,3,0)=0,"",VLOOKUP(C492,customers!$A:$I,3,0))</f>
        <v>bgiannazzidm@apple.com</v>
      </c>
      <c r="H492" s="2" t="str">
        <f>VLOOKUP(C492,customers!$A:$I,7,0)</f>
        <v>United States</v>
      </c>
      <c r="I492" t="str">
        <f>VLOOKUP($D492,products!$A:$G,2,0)</f>
        <v>Lib</v>
      </c>
      <c r="J492" t="str">
        <f>VLOOKUP($D492,products!$A:$G,3,0)</f>
        <v>D</v>
      </c>
      <c r="K492" s="5">
        <f>VLOOKUP($D492,products!$A:$G,4,0)</f>
        <v>0.5</v>
      </c>
      <c r="L492">
        <f>VLOOKUP($D492,products!$A:$G,5,0)</f>
        <v>7.77</v>
      </c>
      <c r="M492">
        <f>E492*(Table1[[#This Row],[Size]]*Table1[[#This Row],[Unit Price]])</f>
        <v>7.77</v>
      </c>
      <c r="N492" t="str">
        <f t="shared" si="7"/>
        <v>Liberica</v>
      </c>
      <c r="O492" t="str">
        <f>_xlfn.XLOOKUP(Table1[[#This Row],[Customer ID]],customers!A491:A1491,customers!I491:I1491,"No",0)</f>
        <v>No</v>
      </c>
    </row>
    <row r="493" spans="1:15" x14ac:dyDescent="0.3">
      <c r="A493" s="2" t="s">
        <v>3266</v>
      </c>
      <c r="B493" s="3">
        <v>44101</v>
      </c>
      <c r="C493" s="2" t="s">
        <v>3267</v>
      </c>
      <c r="D493" t="s">
        <v>6150</v>
      </c>
      <c r="E493" s="2">
        <v>6</v>
      </c>
      <c r="F493" s="2" t="str">
        <f>VLOOKUP(C493,customers!A:I,2,0)</f>
        <v>Kendra Backshell</v>
      </c>
      <c r="G493" s="2" t="str">
        <f>IF(VLOOKUP(C493,customers!$A:$I,3,0)=0,"",VLOOKUP(C493,customers!$A:$I,3,0))</f>
        <v/>
      </c>
      <c r="H493" s="2" t="str">
        <f>VLOOKUP(C493,customers!$A:$I,7,0)</f>
        <v>United States</v>
      </c>
      <c r="I493" t="str">
        <f>VLOOKUP($D493,products!$A:$G,2,0)</f>
        <v>Lib</v>
      </c>
      <c r="J493" t="str">
        <f>VLOOKUP($D493,products!$A:$G,3,0)</f>
        <v>D</v>
      </c>
      <c r="K493" s="5">
        <f>VLOOKUP($D493,products!$A:$G,4,0)</f>
        <v>0.2</v>
      </c>
      <c r="L493">
        <f>VLOOKUP($D493,products!$A:$G,5,0)</f>
        <v>3.8849999999999998</v>
      </c>
      <c r="M493">
        <f>E493*(Table1[[#This Row],[Size]]*Table1[[#This Row],[Unit Price]])</f>
        <v>4.6619999999999999</v>
      </c>
      <c r="N493" t="str">
        <f t="shared" si="7"/>
        <v>Liberica</v>
      </c>
      <c r="O493" t="str">
        <f>_xlfn.XLOOKUP(Table1[[#This Row],[Customer ID]],customers!A492:A1492,customers!I492:I1492,"No",0)</f>
        <v>No</v>
      </c>
    </row>
    <row r="494" spans="1:15" x14ac:dyDescent="0.3">
      <c r="A494" s="2" t="s">
        <v>3271</v>
      </c>
      <c r="B494" s="3">
        <v>44620</v>
      </c>
      <c r="C494" s="2" t="s">
        <v>3272</v>
      </c>
      <c r="D494" t="s">
        <v>6156</v>
      </c>
      <c r="E494" s="2">
        <v>1</v>
      </c>
      <c r="F494" s="2" t="str">
        <f>VLOOKUP(C494,customers!A:I,2,0)</f>
        <v>Uriah Lethbrig</v>
      </c>
      <c r="G494" s="2" t="str">
        <f>IF(VLOOKUP(C494,customers!$A:$I,3,0)=0,"",VLOOKUP(C494,customers!$A:$I,3,0))</f>
        <v>ulethbrigdo@hc360.com</v>
      </c>
      <c r="H494" s="2" t="str">
        <f>VLOOKUP(C494,customers!$A:$I,7,0)</f>
        <v>United States</v>
      </c>
      <c r="I494" t="str">
        <f>VLOOKUP($D494,products!$A:$G,2,0)</f>
        <v>Exc</v>
      </c>
      <c r="J494" t="str">
        <f>VLOOKUP($D494,products!$A:$G,3,0)</f>
        <v>M</v>
      </c>
      <c r="K494" s="5">
        <f>VLOOKUP($D494,products!$A:$G,4,0)</f>
        <v>0.2</v>
      </c>
      <c r="L494">
        <f>VLOOKUP($D494,products!$A:$G,5,0)</f>
        <v>4.125</v>
      </c>
      <c r="M494">
        <f>E494*(Table1[[#This Row],[Size]]*Table1[[#This Row],[Unit Price]])</f>
        <v>0.82500000000000007</v>
      </c>
      <c r="N494" t="str">
        <f t="shared" si="7"/>
        <v>Excelsa</v>
      </c>
      <c r="O494" t="str">
        <f>_xlfn.XLOOKUP(Table1[[#This Row],[Customer ID]],customers!A493:A1493,customers!I493:I1493,"No",0)</f>
        <v>Yes</v>
      </c>
    </row>
    <row r="495" spans="1:15" x14ac:dyDescent="0.3">
      <c r="A495" s="2" t="s">
        <v>3277</v>
      </c>
      <c r="B495" s="3">
        <v>44090</v>
      </c>
      <c r="C495" s="2" t="s">
        <v>3278</v>
      </c>
      <c r="D495" t="s">
        <v>6146</v>
      </c>
      <c r="E495" s="2">
        <v>6</v>
      </c>
      <c r="F495" s="2" t="str">
        <f>VLOOKUP(C495,customers!A:I,2,0)</f>
        <v>Sky Farnish</v>
      </c>
      <c r="G495" s="2" t="str">
        <f>IF(VLOOKUP(C495,customers!$A:$I,3,0)=0,"",VLOOKUP(C495,customers!$A:$I,3,0))</f>
        <v>sfarnishdp@dmoz.org</v>
      </c>
      <c r="H495" s="2" t="str">
        <f>VLOOKUP(C495,customers!$A:$I,7,0)</f>
        <v>United Kingdom</v>
      </c>
      <c r="I495" t="str">
        <f>VLOOKUP($D495,products!$A:$G,2,0)</f>
        <v>Rob</v>
      </c>
      <c r="J495" t="str">
        <f>VLOOKUP($D495,products!$A:$G,3,0)</f>
        <v>M</v>
      </c>
      <c r="K495" s="5">
        <f>VLOOKUP($D495,products!$A:$G,4,0)</f>
        <v>0.5</v>
      </c>
      <c r="L495">
        <f>VLOOKUP($D495,products!$A:$G,5,0)</f>
        <v>5.97</v>
      </c>
      <c r="M495">
        <f>E495*(Table1[[#This Row],[Size]]*Table1[[#This Row],[Unit Price]])</f>
        <v>17.91</v>
      </c>
      <c r="N495" t="str">
        <f t="shared" si="7"/>
        <v>Robusta</v>
      </c>
      <c r="O495" t="str">
        <f>_xlfn.XLOOKUP(Table1[[#This Row],[Customer ID]],customers!A494:A1494,customers!I494:I1494,"No",0)</f>
        <v>No</v>
      </c>
    </row>
    <row r="496" spans="1:15" x14ac:dyDescent="0.3">
      <c r="A496" s="2" t="s">
        <v>3283</v>
      </c>
      <c r="B496" s="3">
        <v>44132</v>
      </c>
      <c r="C496" s="2" t="s">
        <v>3284</v>
      </c>
      <c r="D496" t="s">
        <v>6170</v>
      </c>
      <c r="E496" s="2">
        <v>2</v>
      </c>
      <c r="F496" s="2" t="str">
        <f>VLOOKUP(C496,customers!A:I,2,0)</f>
        <v>Felicia Jecock</v>
      </c>
      <c r="G496" s="2" t="str">
        <f>IF(VLOOKUP(C496,customers!$A:$I,3,0)=0,"",VLOOKUP(C496,customers!$A:$I,3,0))</f>
        <v>fjecockdq@unicef.org</v>
      </c>
      <c r="H496" s="2" t="str">
        <f>VLOOKUP(C496,customers!$A:$I,7,0)</f>
        <v>United States</v>
      </c>
      <c r="I496" t="str">
        <f>VLOOKUP($D496,products!$A:$G,2,0)</f>
        <v>Lib</v>
      </c>
      <c r="J496" t="str">
        <f>VLOOKUP($D496,products!$A:$G,3,0)</f>
        <v>L</v>
      </c>
      <c r="K496" s="5">
        <f>VLOOKUP($D496,products!$A:$G,4,0)</f>
        <v>1</v>
      </c>
      <c r="L496">
        <f>VLOOKUP($D496,products!$A:$G,5,0)</f>
        <v>15.85</v>
      </c>
      <c r="M496">
        <f>E496*(Table1[[#This Row],[Size]]*Table1[[#This Row],[Unit Price]])</f>
        <v>31.7</v>
      </c>
      <c r="N496" t="str">
        <f t="shared" si="7"/>
        <v>Liberica</v>
      </c>
      <c r="O496" t="str">
        <f>_xlfn.XLOOKUP(Table1[[#This Row],[Customer ID]],customers!A495:A1495,customers!I495:I1495,"No",0)</f>
        <v>No</v>
      </c>
    </row>
    <row r="497" spans="1:15" x14ac:dyDescent="0.3">
      <c r="A497" s="2" t="s">
        <v>3289</v>
      </c>
      <c r="B497" s="3">
        <v>43710</v>
      </c>
      <c r="C497" s="2" t="s">
        <v>3290</v>
      </c>
      <c r="D497" t="s">
        <v>6170</v>
      </c>
      <c r="E497" s="2">
        <v>5</v>
      </c>
      <c r="F497" s="2" t="str">
        <f>VLOOKUP(C497,customers!A:I,2,0)</f>
        <v>Currey MacAllister</v>
      </c>
      <c r="G497" s="2" t="str">
        <f>IF(VLOOKUP(C497,customers!$A:$I,3,0)=0,"",VLOOKUP(C497,customers!$A:$I,3,0))</f>
        <v/>
      </c>
      <c r="H497" s="2" t="str">
        <f>VLOOKUP(C497,customers!$A:$I,7,0)</f>
        <v>United States</v>
      </c>
      <c r="I497" t="str">
        <f>VLOOKUP($D497,products!$A:$G,2,0)</f>
        <v>Lib</v>
      </c>
      <c r="J497" t="str">
        <f>VLOOKUP($D497,products!$A:$G,3,0)</f>
        <v>L</v>
      </c>
      <c r="K497" s="5">
        <f>VLOOKUP($D497,products!$A:$G,4,0)</f>
        <v>1</v>
      </c>
      <c r="L497">
        <f>VLOOKUP($D497,products!$A:$G,5,0)</f>
        <v>15.85</v>
      </c>
      <c r="M497">
        <f>E497*(Table1[[#This Row],[Size]]*Table1[[#This Row],[Unit Price]])</f>
        <v>79.25</v>
      </c>
      <c r="N497" t="str">
        <f t="shared" si="7"/>
        <v>Liberica</v>
      </c>
      <c r="O497" t="str">
        <f>_xlfn.XLOOKUP(Table1[[#This Row],[Customer ID]],customers!A496:A1496,customers!I496:I1496,"No",0)</f>
        <v>Yes</v>
      </c>
    </row>
    <row r="498" spans="1:15" x14ac:dyDescent="0.3">
      <c r="A498" s="2" t="s">
        <v>3294</v>
      </c>
      <c r="B498" s="3">
        <v>44438</v>
      </c>
      <c r="C498" s="2" t="s">
        <v>3295</v>
      </c>
      <c r="D498" t="s">
        <v>6153</v>
      </c>
      <c r="E498" s="2">
        <v>3</v>
      </c>
      <c r="F498" s="2" t="str">
        <f>VLOOKUP(C498,customers!A:I,2,0)</f>
        <v>Hamlen Pallister</v>
      </c>
      <c r="G498" s="2" t="str">
        <f>IF(VLOOKUP(C498,customers!$A:$I,3,0)=0,"",VLOOKUP(C498,customers!$A:$I,3,0))</f>
        <v>hpallisterds@ning.com</v>
      </c>
      <c r="H498" s="2" t="str">
        <f>VLOOKUP(C498,customers!$A:$I,7,0)</f>
        <v>United States</v>
      </c>
      <c r="I498" t="str">
        <f>VLOOKUP($D498,products!$A:$G,2,0)</f>
        <v>Exc</v>
      </c>
      <c r="J498" t="str">
        <f>VLOOKUP($D498,products!$A:$G,3,0)</f>
        <v>D</v>
      </c>
      <c r="K498" s="5">
        <f>VLOOKUP($D498,products!$A:$G,4,0)</f>
        <v>0.2</v>
      </c>
      <c r="L498">
        <f>VLOOKUP($D498,products!$A:$G,5,0)</f>
        <v>3.645</v>
      </c>
      <c r="M498">
        <f>E498*(Table1[[#This Row],[Size]]*Table1[[#This Row],[Unit Price]])</f>
        <v>2.1870000000000003</v>
      </c>
      <c r="N498" t="str">
        <f t="shared" si="7"/>
        <v>Excelsa</v>
      </c>
      <c r="O498" t="str">
        <f>_xlfn.XLOOKUP(Table1[[#This Row],[Customer ID]],customers!A497:A1497,customers!I497:I1497,"No",0)</f>
        <v>No</v>
      </c>
    </row>
    <row r="499" spans="1:15" x14ac:dyDescent="0.3">
      <c r="A499" s="2" t="s">
        <v>3300</v>
      </c>
      <c r="B499" s="3">
        <v>44351</v>
      </c>
      <c r="C499" s="2" t="s">
        <v>3301</v>
      </c>
      <c r="D499" t="s">
        <v>6147</v>
      </c>
      <c r="E499" s="2">
        <v>4</v>
      </c>
      <c r="F499" s="2" t="str">
        <f>VLOOKUP(C499,customers!A:I,2,0)</f>
        <v>Chantal Mersh</v>
      </c>
      <c r="G499" s="2" t="str">
        <f>IF(VLOOKUP(C499,customers!$A:$I,3,0)=0,"",VLOOKUP(C499,customers!$A:$I,3,0))</f>
        <v>cmershdt@drupal.org</v>
      </c>
      <c r="H499" s="2" t="str">
        <f>VLOOKUP(C499,customers!$A:$I,7,0)</f>
        <v>Ireland</v>
      </c>
      <c r="I499" t="str">
        <f>VLOOKUP($D499,products!$A:$G,2,0)</f>
        <v>Ara</v>
      </c>
      <c r="J499" t="str">
        <f>VLOOKUP($D499,products!$A:$G,3,0)</f>
        <v>D</v>
      </c>
      <c r="K499" s="5">
        <f>VLOOKUP($D499,products!$A:$G,4,0)</f>
        <v>1</v>
      </c>
      <c r="L499">
        <f>VLOOKUP($D499,products!$A:$G,5,0)</f>
        <v>9.9499999999999993</v>
      </c>
      <c r="M499">
        <f>E499*(Table1[[#This Row],[Size]]*Table1[[#This Row],[Unit Price]])</f>
        <v>39.799999999999997</v>
      </c>
      <c r="N499" t="str">
        <f t="shared" si="7"/>
        <v>Arabica</v>
      </c>
      <c r="O499" t="str">
        <f>_xlfn.XLOOKUP(Table1[[#This Row],[Customer ID]],customers!A498:A1498,customers!I498:I1498,"No",0)</f>
        <v>No</v>
      </c>
    </row>
    <row r="500" spans="1:15" x14ac:dyDescent="0.3">
      <c r="A500" s="2" t="s">
        <v>3307</v>
      </c>
      <c r="B500" s="3">
        <v>44159</v>
      </c>
      <c r="C500" s="2" t="s">
        <v>3368</v>
      </c>
      <c r="D500" t="s">
        <v>6138</v>
      </c>
      <c r="E500" s="2">
        <v>5</v>
      </c>
      <c r="F500" s="2" t="str">
        <f>VLOOKUP(C500,customers!A:I,2,0)</f>
        <v>Marja Urion</v>
      </c>
      <c r="G500" s="2" t="str">
        <f>IF(VLOOKUP(C500,customers!$A:$I,3,0)=0,"",VLOOKUP(C500,customers!$A:$I,3,0))</f>
        <v>murione5@alexa.com</v>
      </c>
      <c r="H500" s="2" t="str">
        <f>VLOOKUP(C500,customers!$A:$I,7,0)</f>
        <v>Ireland</v>
      </c>
      <c r="I500" t="str">
        <f>VLOOKUP($D500,products!$A:$G,2,0)</f>
        <v>Rob</v>
      </c>
      <c r="J500" t="str">
        <f>VLOOKUP($D500,products!$A:$G,3,0)</f>
        <v>M</v>
      </c>
      <c r="K500" s="5">
        <f>VLOOKUP($D500,products!$A:$G,4,0)</f>
        <v>1</v>
      </c>
      <c r="L500">
        <f>VLOOKUP($D500,products!$A:$G,5,0)</f>
        <v>9.9499999999999993</v>
      </c>
      <c r="M500">
        <f>E500*(Table1[[#This Row],[Size]]*Table1[[#This Row],[Unit Price]])</f>
        <v>49.75</v>
      </c>
      <c r="N500" t="str">
        <f t="shared" si="7"/>
        <v>Robusta</v>
      </c>
      <c r="O500" t="str">
        <f>_xlfn.XLOOKUP(Table1[[#This Row],[Customer ID]],customers!A499:A1499,customers!I499:I1499,"No",0)</f>
        <v>Yes</v>
      </c>
    </row>
    <row r="501" spans="1:15" x14ac:dyDescent="0.3">
      <c r="A501" s="2" t="s">
        <v>3313</v>
      </c>
      <c r="B501" s="3">
        <v>44003</v>
      </c>
      <c r="C501" s="2" t="s">
        <v>3314</v>
      </c>
      <c r="D501" t="s">
        <v>6163</v>
      </c>
      <c r="E501" s="2">
        <v>3</v>
      </c>
      <c r="F501" s="2" t="str">
        <f>VLOOKUP(C501,customers!A:I,2,0)</f>
        <v>Malynda Purbrick</v>
      </c>
      <c r="G501" s="2" t="str">
        <f>IF(VLOOKUP(C501,customers!$A:$I,3,0)=0,"",VLOOKUP(C501,customers!$A:$I,3,0))</f>
        <v/>
      </c>
      <c r="H501" s="2" t="str">
        <f>VLOOKUP(C501,customers!$A:$I,7,0)</f>
        <v>Ireland</v>
      </c>
      <c r="I501" t="str">
        <f>VLOOKUP($D501,products!$A:$G,2,0)</f>
        <v>Rob</v>
      </c>
      <c r="J501" t="str">
        <f>VLOOKUP($D501,products!$A:$G,3,0)</f>
        <v>D</v>
      </c>
      <c r="K501" s="5">
        <f>VLOOKUP($D501,products!$A:$G,4,0)</f>
        <v>0.2</v>
      </c>
      <c r="L501">
        <f>VLOOKUP($D501,products!$A:$G,5,0)</f>
        <v>2.6849999999999996</v>
      </c>
      <c r="M501">
        <f>E501*(Table1[[#This Row],[Size]]*Table1[[#This Row],[Unit Price]])</f>
        <v>1.6109999999999998</v>
      </c>
      <c r="N501" t="str">
        <f t="shared" si="7"/>
        <v>Robusta</v>
      </c>
      <c r="O501" t="str">
        <f>_xlfn.XLOOKUP(Table1[[#This Row],[Customer ID]],customers!A500:A1500,customers!I500:I1500,"No",0)</f>
        <v>Yes</v>
      </c>
    </row>
    <row r="502" spans="1:15" x14ac:dyDescent="0.3">
      <c r="A502" s="2" t="s">
        <v>3318</v>
      </c>
      <c r="B502" s="3">
        <v>44025</v>
      </c>
      <c r="C502" s="2" t="s">
        <v>3319</v>
      </c>
      <c r="D502" t="s">
        <v>6179</v>
      </c>
      <c r="E502" s="2">
        <v>4</v>
      </c>
      <c r="F502" s="2" t="str">
        <f>VLOOKUP(C502,customers!A:I,2,0)</f>
        <v>Alf Housaman</v>
      </c>
      <c r="G502" s="2" t="str">
        <f>IF(VLOOKUP(C502,customers!$A:$I,3,0)=0,"",VLOOKUP(C502,customers!$A:$I,3,0))</f>
        <v/>
      </c>
      <c r="H502" s="2" t="str">
        <f>VLOOKUP(C502,customers!$A:$I,7,0)</f>
        <v>United States</v>
      </c>
      <c r="I502" t="str">
        <f>VLOOKUP($D502,products!$A:$G,2,0)</f>
        <v>Rob</v>
      </c>
      <c r="J502" t="str">
        <f>VLOOKUP($D502,products!$A:$G,3,0)</f>
        <v>L</v>
      </c>
      <c r="K502" s="5">
        <f>VLOOKUP($D502,products!$A:$G,4,0)</f>
        <v>1</v>
      </c>
      <c r="L502">
        <f>VLOOKUP($D502,products!$A:$G,5,0)</f>
        <v>11.95</v>
      </c>
      <c r="M502">
        <f>E502*(Table1[[#This Row],[Size]]*Table1[[#This Row],[Unit Price]])</f>
        <v>47.8</v>
      </c>
      <c r="N502" t="str">
        <f t="shared" si="7"/>
        <v>Robusta</v>
      </c>
      <c r="O502" t="str">
        <f>_xlfn.XLOOKUP(Table1[[#This Row],[Customer ID]],customers!A501:A1501,customers!I501:I1501,"No",0)</f>
        <v>No</v>
      </c>
    </row>
    <row r="503" spans="1:15" x14ac:dyDescent="0.3">
      <c r="A503" s="2" t="s">
        <v>3323</v>
      </c>
      <c r="B503" s="3">
        <v>43467</v>
      </c>
      <c r="C503" s="2" t="s">
        <v>3324</v>
      </c>
      <c r="D503" t="s">
        <v>6174</v>
      </c>
      <c r="E503" s="2">
        <v>4</v>
      </c>
      <c r="F503" s="2" t="str">
        <f>VLOOKUP(C503,customers!A:I,2,0)</f>
        <v>Gladi Ducker</v>
      </c>
      <c r="G503" s="2" t="str">
        <f>IF(VLOOKUP(C503,customers!$A:$I,3,0)=0,"",VLOOKUP(C503,customers!$A:$I,3,0))</f>
        <v>gduckerdx@patch.com</v>
      </c>
      <c r="H503" s="2" t="str">
        <f>VLOOKUP(C503,customers!$A:$I,7,0)</f>
        <v>United Kingdom</v>
      </c>
      <c r="I503" t="str">
        <f>VLOOKUP($D503,products!$A:$G,2,0)</f>
        <v>Rob</v>
      </c>
      <c r="J503" t="str">
        <f>VLOOKUP($D503,products!$A:$G,3,0)</f>
        <v>M</v>
      </c>
      <c r="K503" s="5">
        <f>VLOOKUP($D503,products!$A:$G,4,0)</f>
        <v>0.2</v>
      </c>
      <c r="L503">
        <f>VLOOKUP($D503,products!$A:$G,5,0)</f>
        <v>2.9849999999999999</v>
      </c>
      <c r="M503">
        <f>E503*(Table1[[#This Row],[Size]]*Table1[[#This Row],[Unit Price]])</f>
        <v>2.3879999999999999</v>
      </c>
      <c r="N503" t="str">
        <f t="shared" si="7"/>
        <v>Robusta</v>
      </c>
      <c r="O503" t="str">
        <f>_xlfn.XLOOKUP(Table1[[#This Row],[Customer ID]],customers!A502:A1502,customers!I502:I1502,"No",0)</f>
        <v>No</v>
      </c>
    </row>
    <row r="504" spans="1:15" x14ac:dyDescent="0.3">
      <c r="A504" s="2" t="s">
        <v>3323</v>
      </c>
      <c r="B504" s="3">
        <v>43467</v>
      </c>
      <c r="C504" s="2" t="s">
        <v>3324</v>
      </c>
      <c r="D504" t="s">
        <v>6156</v>
      </c>
      <c r="E504" s="2">
        <v>4</v>
      </c>
      <c r="F504" s="2" t="str">
        <f>VLOOKUP(C504,customers!A:I,2,0)</f>
        <v>Gladi Ducker</v>
      </c>
      <c r="G504" s="2" t="str">
        <f>IF(VLOOKUP(C504,customers!$A:$I,3,0)=0,"",VLOOKUP(C504,customers!$A:$I,3,0))</f>
        <v>gduckerdx@patch.com</v>
      </c>
      <c r="H504" s="2" t="str">
        <f>VLOOKUP(C504,customers!$A:$I,7,0)</f>
        <v>United Kingdom</v>
      </c>
      <c r="I504" t="str">
        <f>VLOOKUP($D504,products!$A:$G,2,0)</f>
        <v>Exc</v>
      </c>
      <c r="J504" t="str">
        <f>VLOOKUP($D504,products!$A:$G,3,0)</f>
        <v>M</v>
      </c>
      <c r="K504" s="5">
        <f>VLOOKUP($D504,products!$A:$G,4,0)</f>
        <v>0.2</v>
      </c>
      <c r="L504">
        <f>VLOOKUP($D504,products!$A:$G,5,0)</f>
        <v>4.125</v>
      </c>
      <c r="M504">
        <f>E504*(Table1[[#This Row],[Size]]*Table1[[#This Row],[Unit Price]])</f>
        <v>3.3000000000000003</v>
      </c>
      <c r="N504" t="str">
        <f t="shared" si="7"/>
        <v>Excelsa</v>
      </c>
      <c r="O504" t="str">
        <f>_xlfn.XLOOKUP(Table1[[#This Row],[Customer ID]],customers!A503:A1503,customers!I503:I1503,"No",0)</f>
        <v>No</v>
      </c>
    </row>
    <row r="505" spans="1:15" x14ac:dyDescent="0.3">
      <c r="A505" s="2" t="s">
        <v>3323</v>
      </c>
      <c r="B505" s="3">
        <v>43467</v>
      </c>
      <c r="C505" s="2" t="s">
        <v>3324</v>
      </c>
      <c r="D505" t="s">
        <v>6143</v>
      </c>
      <c r="E505" s="2">
        <v>4</v>
      </c>
      <c r="F505" s="2" t="str">
        <f>VLOOKUP(C505,customers!A:I,2,0)</f>
        <v>Gladi Ducker</v>
      </c>
      <c r="G505" s="2" t="str">
        <f>IF(VLOOKUP(C505,customers!$A:$I,3,0)=0,"",VLOOKUP(C505,customers!$A:$I,3,0))</f>
        <v>gduckerdx@patch.com</v>
      </c>
      <c r="H505" s="2" t="str">
        <f>VLOOKUP(C505,customers!$A:$I,7,0)</f>
        <v>United Kingdom</v>
      </c>
      <c r="I505" t="str">
        <f>VLOOKUP($D505,products!$A:$G,2,0)</f>
        <v>Lib</v>
      </c>
      <c r="J505" t="str">
        <f>VLOOKUP($D505,products!$A:$G,3,0)</f>
        <v>D</v>
      </c>
      <c r="K505" s="5">
        <f>VLOOKUP($D505,products!$A:$G,4,0)</f>
        <v>1</v>
      </c>
      <c r="L505">
        <f>VLOOKUP($D505,products!$A:$G,5,0)</f>
        <v>12.95</v>
      </c>
      <c r="M505">
        <f>E505*(Table1[[#This Row],[Size]]*Table1[[#This Row],[Unit Price]])</f>
        <v>51.8</v>
      </c>
      <c r="N505" t="str">
        <f t="shared" si="7"/>
        <v>Liberica</v>
      </c>
      <c r="O505" t="str">
        <f>_xlfn.XLOOKUP(Table1[[#This Row],[Customer ID]],customers!A504:A1504,customers!I504:I1504,"No",0)</f>
        <v>No</v>
      </c>
    </row>
    <row r="506" spans="1:15" x14ac:dyDescent="0.3">
      <c r="A506" s="2" t="s">
        <v>3323</v>
      </c>
      <c r="B506" s="3">
        <v>43467</v>
      </c>
      <c r="C506" s="2" t="s">
        <v>3324</v>
      </c>
      <c r="D506" t="s">
        <v>6145</v>
      </c>
      <c r="E506" s="2">
        <v>3</v>
      </c>
      <c r="F506" s="2" t="str">
        <f>VLOOKUP(C506,customers!A:I,2,0)</f>
        <v>Gladi Ducker</v>
      </c>
      <c r="G506" s="2" t="str">
        <f>IF(VLOOKUP(C506,customers!$A:$I,3,0)=0,"",VLOOKUP(C506,customers!$A:$I,3,0))</f>
        <v>gduckerdx@patch.com</v>
      </c>
      <c r="H506" s="2" t="str">
        <f>VLOOKUP(C506,customers!$A:$I,7,0)</f>
        <v>United Kingdom</v>
      </c>
      <c r="I506" t="str">
        <f>VLOOKUP($D506,products!$A:$G,2,0)</f>
        <v>Lib</v>
      </c>
      <c r="J506" t="str">
        <f>VLOOKUP($D506,products!$A:$G,3,0)</f>
        <v>L</v>
      </c>
      <c r="K506" s="5">
        <f>VLOOKUP($D506,products!$A:$G,4,0)</f>
        <v>0.2</v>
      </c>
      <c r="L506">
        <f>VLOOKUP($D506,products!$A:$G,5,0)</f>
        <v>4.7549999999999999</v>
      </c>
      <c r="M506">
        <f>E506*(Table1[[#This Row],[Size]]*Table1[[#This Row],[Unit Price]])</f>
        <v>2.8530000000000002</v>
      </c>
      <c r="N506" t="str">
        <f t="shared" si="7"/>
        <v>Liberica</v>
      </c>
      <c r="O506" t="str">
        <f>_xlfn.XLOOKUP(Table1[[#This Row],[Customer ID]],customers!A505:A1505,customers!I505:I1505,"No",0)</f>
        <v>No</v>
      </c>
    </row>
    <row r="507" spans="1:15" x14ac:dyDescent="0.3">
      <c r="A507" s="2" t="s">
        <v>3343</v>
      </c>
      <c r="B507" s="3">
        <v>44609</v>
      </c>
      <c r="C507" s="2" t="s">
        <v>3344</v>
      </c>
      <c r="D507" t="s">
        <v>6159</v>
      </c>
      <c r="E507" s="2">
        <v>6</v>
      </c>
      <c r="F507" s="2" t="str">
        <f>VLOOKUP(C507,customers!A:I,2,0)</f>
        <v>Wain Stearley</v>
      </c>
      <c r="G507" s="2" t="str">
        <f>IF(VLOOKUP(C507,customers!$A:$I,3,0)=0,"",VLOOKUP(C507,customers!$A:$I,3,0))</f>
        <v>wstearleye1@census.gov</v>
      </c>
      <c r="H507" s="2" t="str">
        <f>VLOOKUP(C507,customers!$A:$I,7,0)</f>
        <v>United States</v>
      </c>
      <c r="I507" t="str">
        <f>VLOOKUP($D507,products!$A:$G,2,0)</f>
        <v>Lib</v>
      </c>
      <c r="J507" t="str">
        <f>VLOOKUP($D507,products!$A:$G,3,0)</f>
        <v>M</v>
      </c>
      <c r="K507" s="5">
        <f>VLOOKUP($D507,products!$A:$G,4,0)</f>
        <v>0.2</v>
      </c>
      <c r="L507">
        <f>VLOOKUP($D507,products!$A:$G,5,0)</f>
        <v>4.3650000000000002</v>
      </c>
      <c r="M507">
        <f>E507*(Table1[[#This Row],[Size]]*Table1[[#This Row],[Unit Price]])</f>
        <v>5.2380000000000004</v>
      </c>
      <c r="N507" t="str">
        <f t="shared" si="7"/>
        <v>Liberica</v>
      </c>
      <c r="O507" t="str">
        <f>_xlfn.XLOOKUP(Table1[[#This Row],[Customer ID]],customers!A506:A1506,customers!I506:I1506,"No",0)</f>
        <v>No</v>
      </c>
    </row>
    <row r="508" spans="1:15" x14ac:dyDescent="0.3">
      <c r="A508" s="2" t="s">
        <v>3349</v>
      </c>
      <c r="B508" s="3">
        <v>44184</v>
      </c>
      <c r="C508" s="2" t="s">
        <v>3350</v>
      </c>
      <c r="D508" t="s">
        <v>6140</v>
      </c>
      <c r="E508" s="2">
        <v>2</v>
      </c>
      <c r="F508" s="2" t="str">
        <f>VLOOKUP(C508,customers!A:I,2,0)</f>
        <v>Diane-marie Wincer</v>
      </c>
      <c r="G508" s="2" t="str">
        <f>IF(VLOOKUP(C508,customers!$A:$I,3,0)=0,"",VLOOKUP(C508,customers!$A:$I,3,0))</f>
        <v>dwincere2@marriott.com</v>
      </c>
      <c r="H508" s="2" t="str">
        <f>VLOOKUP(C508,customers!$A:$I,7,0)</f>
        <v>United States</v>
      </c>
      <c r="I508" t="str">
        <f>VLOOKUP($D508,products!$A:$G,2,0)</f>
        <v>Ara</v>
      </c>
      <c r="J508" t="str">
        <f>VLOOKUP($D508,products!$A:$G,3,0)</f>
        <v>L</v>
      </c>
      <c r="K508" s="5">
        <f>VLOOKUP($D508,products!$A:$G,4,0)</f>
        <v>1</v>
      </c>
      <c r="L508">
        <f>VLOOKUP($D508,products!$A:$G,5,0)</f>
        <v>12.95</v>
      </c>
      <c r="M508">
        <f>E508*(Table1[[#This Row],[Size]]*Table1[[#This Row],[Unit Price]])</f>
        <v>25.9</v>
      </c>
      <c r="N508" t="str">
        <f t="shared" si="7"/>
        <v>Arabica</v>
      </c>
      <c r="O508" t="str">
        <f>_xlfn.XLOOKUP(Table1[[#This Row],[Customer ID]],customers!A507:A1507,customers!I507:I1507,"No",0)</f>
        <v>Yes</v>
      </c>
    </row>
    <row r="509" spans="1:15" x14ac:dyDescent="0.3">
      <c r="A509" s="2" t="s">
        <v>3355</v>
      </c>
      <c r="B509" s="3">
        <v>43516</v>
      </c>
      <c r="C509" s="2" t="s">
        <v>3356</v>
      </c>
      <c r="D509" t="s">
        <v>6182</v>
      </c>
      <c r="E509" s="2">
        <v>3</v>
      </c>
      <c r="F509" s="2" t="str">
        <f>VLOOKUP(C509,customers!A:I,2,0)</f>
        <v>Perry Lyfield</v>
      </c>
      <c r="G509" s="2" t="str">
        <f>IF(VLOOKUP(C509,customers!$A:$I,3,0)=0,"",VLOOKUP(C509,customers!$A:$I,3,0))</f>
        <v>plyfielde3@baidu.com</v>
      </c>
      <c r="H509" s="2" t="str">
        <f>VLOOKUP(C509,customers!$A:$I,7,0)</f>
        <v>United States</v>
      </c>
      <c r="I509" t="str">
        <f>VLOOKUP($D509,products!$A:$G,2,0)</f>
        <v>Ara</v>
      </c>
      <c r="J509" t="str">
        <f>VLOOKUP($D509,products!$A:$G,3,0)</f>
        <v>L</v>
      </c>
      <c r="K509" s="5">
        <f>VLOOKUP($D509,products!$A:$G,4,0)</f>
        <v>2.5</v>
      </c>
      <c r="L509">
        <f>VLOOKUP($D509,products!$A:$G,5,0)</f>
        <v>29.784999999999997</v>
      </c>
      <c r="M509">
        <f>E509*(Table1[[#This Row],[Size]]*Table1[[#This Row],[Unit Price]])</f>
        <v>223.38749999999999</v>
      </c>
      <c r="N509" t="str">
        <f t="shared" si="7"/>
        <v>Arabica</v>
      </c>
      <c r="O509" t="str">
        <f>_xlfn.XLOOKUP(Table1[[#This Row],[Customer ID]],customers!A508:A1508,customers!I508:I1508,"No",0)</f>
        <v>Yes</v>
      </c>
    </row>
    <row r="510" spans="1:15" x14ac:dyDescent="0.3">
      <c r="A510" s="2" t="s">
        <v>3361</v>
      </c>
      <c r="B510" s="3">
        <v>44210</v>
      </c>
      <c r="C510" s="2" t="s">
        <v>3362</v>
      </c>
      <c r="D510" t="s">
        <v>6169</v>
      </c>
      <c r="E510" s="2">
        <v>6</v>
      </c>
      <c r="F510" s="2" t="str">
        <f>VLOOKUP(C510,customers!A:I,2,0)</f>
        <v>Heall Perris</v>
      </c>
      <c r="G510" s="2" t="str">
        <f>IF(VLOOKUP(C510,customers!$A:$I,3,0)=0,"",VLOOKUP(C510,customers!$A:$I,3,0))</f>
        <v>hperrise4@studiopress.com</v>
      </c>
      <c r="H510" s="2" t="str">
        <f>VLOOKUP(C510,customers!$A:$I,7,0)</f>
        <v>Ireland</v>
      </c>
      <c r="I510" t="str">
        <f>VLOOKUP($D510,products!$A:$G,2,0)</f>
        <v>Lib</v>
      </c>
      <c r="J510" t="str">
        <f>VLOOKUP($D510,products!$A:$G,3,0)</f>
        <v>D</v>
      </c>
      <c r="K510" s="5">
        <f>VLOOKUP($D510,products!$A:$G,4,0)</f>
        <v>0.5</v>
      </c>
      <c r="L510">
        <f>VLOOKUP($D510,products!$A:$G,5,0)</f>
        <v>7.77</v>
      </c>
      <c r="M510">
        <f>E510*(Table1[[#This Row],[Size]]*Table1[[#This Row],[Unit Price]])</f>
        <v>23.31</v>
      </c>
      <c r="N510" t="str">
        <f t="shared" si="7"/>
        <v>Liberica</v>
      </c>
      <c r="O510" t="str">
        <f>_xlfn.XLOOKUP(Table1[[#This Row],[Customer ID]],customers!A509:A1509,customers!I509:I1509,"No",0)</f>
        <v>No</v>
      </c>
    </row>
    <row r="511" spans="1:15" x14ac:dyDescent="0.3">
      <c r="A511" s="2" t="s">
        <v>3367</v>
      </c>
      <c r="B511" s="3">
        <v>43785</v>
      </c>
      <c r="C511" s="2" t="s">
        <v>3368</v>
      </c>
      <c r="D511" t="s">
        <v>6147</v>
      </c>
      <c r="E511" s="2">
        <v>3</v>
      </c>
      <c r="F511" s="2" t="str">
        <f>VLOOKUP(C511,customers!A:I,2,0)</f>
        <v>Marja Urion</v>
      </c>
      <c r="G511" s="2" t="str">
        <f>IF(VLOOKUP(C511,customers!$A:$I,3,0)=0,"",VLOOKUP(C511,customers!$A:$I,3,0))</f>
        <v>murione5@alexa.com</v>
      </c>
      <c r="H511" s="2" t="str">
        <f>VLOOKUP(C511,customers!$A:$I,7,0)</f>
        <v>Ireland</v>
      </c>
      <c r="I511" t="str">
        <f>VLOOKUP($D511,products!$A:$G,2,0)</f>
        <v>Ara</v>
      </c>
      <c r="J511" t="str">
        <f>VLOOKUP($D511,products!$A:$G,3,0)</f>
        <v>D</v>
      </c>
      <c r="K511" s="5">
        <f>VLOOKUP($D511,products!$A:$G,4,0)</f>
        <v>1</v>
      </c>
      <c r="L511">
        <f>VLOOKUP($D511,products!$A:$G,5,0)</f>
        <v>9.9499999999999993</v>
      </c>
      <c r="M511">
        <f>E511*(Table1[[#This Row],[Size]]*Table1[[#This Row],[Unit Price]])</f>
        <v>29.849999999999998</v>
      </c>
      <c r="N511" t="str">
        <f t="shared" si="7"/>
        <v>Arabica</v>
      </c>
      <c r="O511" t="str">
        <f>_xlfn.XLOOKUP(Table1[[#This Row],[Customer ID]],customers!A510:A1510,customers!I510:I1510,"No",0)</f>
        <v>Yes</v>
      </c>
    </row>
    <row r="512" spans="1:15" x14ac:dyDescent="0.3">
      <c r="A512" s="2" t="s">
        <v>3373</v>
      </c>
      <c r="B512" s="3">
        <v>43803</v>
      </c>
      <c r="C512" s="2" t="s">
        <v>3374</v>
      </c>
      <c r="D512" t="s">
        <v>6178</v>
      </c>
      <c r="E512" s="2">
        <v>3</v>
      </c>
      <c r="F512" s="2" t="str">
        <f>VLOOKUP(C512,customers!A:I,2,0)</f>
        <v>Camellia Kid</v>
      </c>
      <c r="G512" s="2" t="str">
        <f>IF(VLOOKUP(C512,customers!$A:$I,3,0)=0,"",VLOOKUP(C512,customers!$A:$I,3,0))</f>
        <v>ckide6@narod.ru</v>
      </c>
      <c r="H512" s="2" t="str">
        <f>VLOOKUP(C512,customers!$A:$I,7,0)</f>
        <v>Ireland</v>
      </c>
      <c r="I512" t="str">
        <f>VLOOKUP($D512,products!$A:$G,2,0)</f>
        <v>Rob</v>
      </c>
      <c r="J512" t="str">
        <f>VLOOKUP($D512,products!$A:$G,3,0)</f>
        <v>L</v>
      </c>
      <c r="K512" s="5">
        <f>VLOOKUP($D512,products!$A:$G,4,0)</f>
        <v>0.2</v>
      </c>
      <c r="L512">
        <f>VLOOKUP($D512,products!$A:$G,5,0)</f>
        <v>3.5849999999999995</v>
      </c>
      <c r="M512">
        <f>E512*(Table1[[#This Row],[Size]]*Table1[[#This Row],[Unit Price]])</f>
        <v>2.1509999999999998</v>
      </c>
      <c r="N512" t="str">
        <f t="shared" si="7"/>
        <v>Robusta</v>
      </c>
      <c r="O512" t="str">
        <f>_xlfn.XLOOKUP(Table1[[#This Row],[Customer ID]],customers!A511:A1511,customers!I511:I1511,"No",0)</f>
        <v>Yes</v>
      </c>
    </row>
    <row r="513" spans="1:15" x14ac:dyDescent="0.3">
      <c r="A513" s="2" t="s">
        <v>3379</v>
      </c>
      <c r="B513" s="3">
        <v>44043</v>
      </c>
      <c r="C513" s="2" t="s">
        <v>3380</v>
      </c>
      <c r="D513" t="s">
        <v>6152</v>
      </c>
      <c r="E513" s="2">
        <v>4</v>
      </c>
      <c r="F513" s="2" t="str">
        <f>VLOOKUP(C513,customers!A:I,2,0)</f>
        <v>Carolann Beine</v>
      </c>
      <c r="G513" s="2" t="str">
        <f>IF(VLOOKUP(C513,customers!$A:$I,3,0)=0,"",VLOOKUP(C513,customers!$A:$I,3,0))</f>
        <v>cbeinee7@xinhuanet.com</v>
      </c>
      <c r="H513" s="2" t="str">
        <f>VLOOKUP(C513,customers!$A:$I,7,0)</f>
        <v>United States</v>
      </c>
      <c r="I513" t="str">
        <f>VLOOKUP($D513,products!$A:$G,2,0)</f>
        <v>Ara</v>
      </c>
      <c r="J513" t="str">
        <f>VLOOKUP($D513,products!$A:$G,3,0)</f>
        <v>M</v>
      </c>
      <c r="K513" s="5">
        <f>VLOOKUP($D513,products!$A:$G,4,0)</f>
        <v>0.2</v>
      </c>
      <c r="L513">
        <f>VLOOKUP($D513,products!$A:$G,5,0)</f>
        <v>3.375</v>
      </c>
      <c r="M513">
        <f>E513*(Table1[[#This Row],[Size]]*Table1[[#This Row],[Unit Price]])</f>
        <v>2.7</v>
      </c>
      <c r="N513" t="str">
        <f t="shared" si="7"/>
        <v>Arabica</v>
      </c>
      <c r="O513" t="str">
        <f>_xlfn.XLOOKUP(Table1[[#This Row],[Customer ID]],customers!A512:A1512,customers!I512:I1512,"No",0)</f>
        <v>Yes</v>
      </c>
    </row>
    <row r="514" spans="1:15" x14ac:dyDescent="0.3">
      <c r="A514" s="2" t="s">
        <v>3385</v>
      </c>
      <c r="B514" s="3">
        <v>43535</v>
      </c>
      <c r="C514" s="2" t="s">
        <v>3386</v>
      </c>
      <c r="D514" t="s">
        <v>6170</v>
      </c>
      <c r="E514" s="2">
        <v>3</v>
      </c>
      <c r="F514" s="2" t="str">
        <f>VLOOKUP(C514,customers!A:I,2,0)</f>
        <v>Celia Bakeup</v>
      </c>
      <c r="G514" s="2" t="str">
        <f>IF(VLOOKUP(C514,customers!$A:$I,3,0)=0,"",VLOOKUP(C514,customers!$A:$I,3,0))</f>
        <v>cbakeupe8@globo.com</v>
      </c>
      <c r="H514" s="2" t="str">
        <f>VLOOKUP(C514,customers!$A:$I,7,0)</f>
        <v>United States</v>
      </c>
      <c r="I514" t="str">
        <f>VLOOKUP($D514,products!$A:$G,2,0)</f>
        <v>Lib</v>
      </c>
      <c r="J514" t="str">
        <f>VLOOKUP($D514,products!$A:$G,3,0)</f>
        <v>L</v>
      </c>
      <c r="K514" s="5">
        <f>VLOOKUP($D514,products!$A:$G,4,0)</f>
        <v>1</v>
      </c>
      <c r="L514">
        <f>VLOOKUP($D514,products!$A:$G,5,0)</f>
        <v>15.85</v>
      </c>
      <c r="M514">
        <f>E514*(Table1[[#This Row],[Size]]*Table1[[#This Row],[Unit Price]])</f>
        <v>47.55</v>
      </c>
      <c r="N514" t="str">
        <f t="shared" si="7"/>
        <v>Liberica</v>
      </c>
      <c r="O514" t="str">
        <f>_xlfn.XLOOKUP(Table1[[#This Row],[Customer ID]],customers!A513:A1513,customers!I513:I1513,"No",0)</f>
        <v>No</v>
      </c>
    </row>
    <row r="515" spans="1:15" x14ac:dyDescent="0.3">
      <c r="A515" s="2" t="s">
        <v>3391</v>
      </c>
      <c r="B515" s="3">
        <v>44691</v>
      </c>
      <c r="C515" s="2" t="s">
        <v>3392</v>
      </c>
      <c r="D515" t="s">
        <v>6170</v>
      </c>
      <c r="E515" s="2">
        <v>5</v>
      </c>
      <c r="F515" s="2" t="str">
        <f>VLOOKUP(C515,customers!A:I,2,0)</f>
        <v>Nataniel Helkin</v>
      </c>
      <c r="G515" s="2" t="str">
        <f>IF(VLOOKUP(C515,customers!$A:$I,3,0)=0,"",VLOOKUP(C515,customers!$A:$I,3,0))</f>
        <v>nhelkine9@example.com</v>
      </c>
      <c r="H515" s="2" t="str">
        <f>VLOOKUP(C515,customers!$A:$I,7,0)</f>
        <v>United States</v>
      </c>
      <c r="I515" t="str">
        <f>VLOOKUP($D515,products!$A:$G,2,0)</f>
        <v>Lib</v>
      </c>
      <c r="J515" t="str">
        <f>VLOOKUP($D515,products!$A:$G,3,0)</f>
        <v>L</v>
      </c>
      <c r="K515" s="5">
        <f>VLOOKUP($D515,products!$A:$G,4,0)</f>
        <v>1</v>
      </c>
      <c r="L515">
        <f>VLOOKUP($D515,products!$A:$G,5,0)</f>
        <v>15.85</v>
      </c>
      <c r="M515">
        <f>E515*(Table1[[#This Row],[Size]]*Table1[[#This Row],[Unit Price]])</f>
        <v>79.25</v>
      </c>
      <c r="N515" t="str">
        <f t="shared" ref="N515:N578" si="8">IF(I515="Rob","Robusta",IF(I515="Exc","Excelsa",IF(I515="Ara","Arabica",IF(I515="Lib","Liberica",""))))</f>
        <v>Liberica</v>
      </c>
      <c r="O515" t="str">
        <f>_xlfn.XLOOKUP(Table1[[#This Row],[Customer ID]],customers!A514:A1514,customers!I514:I1514,"No",0)</f>
        <v>No</v>
      </c>
    </row>
    <row r="516" spans="1:15" x14ac:dyDescent="0.3">
      <c r="A516" s="2" t="s">
        <v>3396</v>
      </c>
      <c r="B516" s="3">
        <v>44555</v>
      </c>
      <c r="C516" s="2" t="s">
        <v>3397</v>
      </c>
      <c r="D516" t="s">
        <v>6159</v>
      </c>
      <c r="E516" s="2">
        <v>6</v>
      </c>
      <c r="F516" s="2" t="str">
        <f>VLOOKUP(C516,customers!A:I,2,0)</f>
        <v>Pippo Witherington</v>
      </c>
      <c r="G516" s="2" t="str">
        <f>IF(VLOOKUP(C516,customers!$A:$I,3,0)=0,"",VLOOKUP(C516,customers!$A:$I,3,0))</f>
        <v>pwitheringtonea@networkadvertising.org</v>
      </c>
      <c r="H516" s="2" t="str">
        <f>VLOOKUP(C516,customers!$A:$I,7,0)</f>
        <v>United States</v>
      </c>
      <c r="I516" t="str">
        <f>VLOOKUP($D516,products!$A:$G,2,0)</f>
        <v>Lib</v>
      </c>
      <c r="J516" t="str">
        <f>VLOOKUP($D516,products!$A:$G,3,0)</f>
        <v>M</v>
      </c>
      <c r="K516" s="5">
        <f>VLOOKUP($D516,products!$A:$G,4,0)</f>
        <v>0.2</v>
      </c>
      <c r="L516">
        <f>VLOOKUP($D516,products!$A:$G,5,0)</f>
        <v>4.3650000000000002</v>
      </c>
      <c r="M516">
        <f>E516*(Table1[[#This Row],[Size]]*Table1[[#This Row],[Unit Price]])</f>
        <v>5.2380000000000004</v>
      </c>
      <c r="N516" t="str">
        <f t="shared" si="8"/>
        <v>Liberica</v>
      </c>
      <c r="O516" t="str">
        <f>_xlfn.XLOOKUP(Table1[[#This Row],[Customer ID]],customers!A515:A1515,customers!I515:I1515,"No",0)</f>
        <v>Yes</v>
      </c>
    </row>
    <row r="517" spans="1:15" x14ac:dyDescent="0.3">
      <c r="A517" s="2" t="s">
        <v>3402</v>
      </c>
      <c r="B517" s="3">
        <v>44673</v>
      </c>
      <c r="C517" s="2" t="s">
        <v>3403</v>
      </c>
      <c r="D517" t="s">
        <v>6173</v>
      </c>
      <c r="E517" s="2">
        <v>3</v>
      </c>
      <c r="F517" s="2" t="str">
        <f>VLOOKUP(C517,customers!A:I,2,0)</f>
        <v>Tildie Tilzey</v>
      </c>
      <c r="G517" s="2" t="str">
        <f>IF(VLOOKUP(C517,customers!$A:$I,3,0)=0,"",VLOOKUP(C517,customers!$A:$I,3,0))</f>
        <v>ttilzeyeb@hostgator.com</v>
      </c>
      <c r="H517" s="2" t="str">
        <f>VLOOKUP(C517,customers!$A:$I,7,0)</f>
        <v>United States</v>
      </c>
      <c r="I517" t="str">
        <f>VLOOKUP($D517,products!$A:$G,2,0)</f>
        <v>Rob</v>
      </c>
      <c r="J517" t="str">
        <f>VLOOKUP($D517,products!$A:$G,3,0)</f>
        <v>L</v>
      </c>
      <c r="K517" s="5">
        <f>VLOOKUP($D517,products!$A:$G,4,0)</f>
        <v>0.5</v>
      </c>
      <c r="L517">
        <f>VLOOKUP($D517,products!$A:$G,5,0)</f>
        <v>7.169999999999999</v>
      </c>
      <c r="M517">
        <f>E517*(Table1[[#This Row],[Size]]*Table1[[#This Row],[Unit Price]])</f>
        <v>10.754999999999999</v>
      </c>
      <c r="N517" t="str">
        <f t="shared" si="8"/>
        <v>Robusta</v>
      </c>
      <c r="O517" t="str">
        <f>_xlfn.XLOOKUP(Table1[[#This Row],[Customer ID]],customers!A516:A1516,customers!I516:I1516,"No",0)</f>
        <v>No</v>
      </c>
    </row>
    <row r="518" spans="1:15" x14ac:dyDescent="0.3">
      <c r="A518" s="2" t="s">
        <v>3408</v>
      </c>
      <c r="B518" s="3">
        <v>44723</v>
      </c>
      <c r="C518" s="2" t="s">
        <v>3409</v>
      </c>
      <c r="D518" t="s">
        <v>6149</v>
      </c>
      <c r="E518" s="2">
        <v>5</v>
      </c>
      <c r="F518" s="2" t="str">
        <f>VLOOKUP(C518,customers!A:I,2,0)</f>
        <v>Cindra Burling</v>
      </c>
      <c r="G518" s="2" t="str">
        <f>IF(VLOOKUP(C518,customers!$A:$I,3,0)=0,"",VLOOKUP(C518,customers!$A:$I,3,0))</f>
        <v/>
      </c>
      <c r="H518" s="2" t="str">
        <f>VLOOKUP(C518,customers!$A:$I,7,0)</f>
        <v>United States</v>
      </c>
      <c r="I518" t="str">
        <f>VLOOKUP($D518,products!$A:$G,2,0)</f>
        <v>Rob</v>
      </c>
      <c r="J518" t="str">
        <f>VLOOKUP($D518,products!$A:$G,3,0)</f>
        <v>D</v>
      </c>
      <c r="K518" s="5">
        <f>VLOOKUP($D518,products!$A:$G,4,0)</f>
        <v>2.5</v>
      </c>
      <c r="L518">
        <f>VLOOKUP($D518,products!$A:$G,5,0)</f>
        <v>20.584999999999997</v>
      </c>
      <c r="M518">
        <f>E518*(Table1[[#This Row],[Size]]*Table1[[#This Row],[Unit Price]])</f>
        <v>257.31249999999994</v>
      </c>
      <c r="N518" t="str">
        <f t="shared" si="8"/>
        <v>Robusta</v>
      </c>
      <c r="O518" t="str">
        <f>_xlfn.XLOOKUP(Table1[[#This Row],[Customer ID]],customers!A517:A1517,customers!I517:I1517,"No",0)</f>
        <v>Yes</v>
      </c>
    </row>
    <row r="519" spans="1:15" x14ac:dyDescent="0.3">
      <c r="A519" s="2" t="s">
        <v>3413</v>
      </c>
      <c r="B519" s="3">
        <v>44678</v>
      </c>
      <c r="C519" s="2" t="s">
        <v>3414</v>
      </c>
      <c r="D519" t="s">
        <v>6150</v>
      </c>
      <c r="E519" s="2">
        <v>2</v>
      </c>
      <c r="F519" s="2" t="str">
        <f>VLOOKUP(C519,customers!A:I,2,0)</f>
        <v>Channa Belamy</v>
      </c>
      <c r="G519" s="2" t="str">
        <f>IF(VLOOKUP(C519,customers!$A:$I,3,0)=0,"",VLOOKUP(C519,customers!$A:$I,3,0))</f>
        <v/>
      </c>
      <c r="H519" s="2" t="str">
        <f>VLOOKUP(C519,customers!$A:$I,7,0)</f>
        <v>United States</v>
      </c>
      <c r="I519" t="str">
        <f>VLOOKUP($D519,products!$A:$G,2,0)</f>
        <v>Lib</v>
      </c>
      <c r="J519" t="str">
        <f>VLOOKUP($D519,products!$A:$G,3,0)</f>
        <v>D</v>
      </c>
      <c r="K519" s="5">
        <f>VLOOKUP($D519,products!$A:$G,4,0)</f>
        <v>0.2</v>
      </c>
      <c r="L519">
        <f>VLOOKUP($D519,products!$A:$G,5,0)</f>
        <v>3.8849999999999998</v>
      </c>
      <c r="M519">
        <f>E519*(Table1[[#This Row],[Size]]*Table1[[#This Row],[Unit Price]])</f>
        <v>1.554</v>
      </c>
      <c r="N519" t="str">
        <f t="shared" si="8"/>
        <v>Liberica</v>
      </c>
      <c r="O519" t="str">
        <f>_xlfn.XLOOKUP(Table1[[#This Row],[Customer ID]],customers!A518:A1518,customers!I518:I1518,"No",0)</f>
        <v>No</v>
      </c>
    </row>
    <row r="520" spans="1:15" x14ac:dyDescent="0.3">
      <c r="A520" s="2" t="s">
        <v>3418</v>
      </c>
      <c r="B520" s="3">
        <v>44194</v>
      </c>
      <c r="C520" s="2" t="s">
        <v>3419</v>
      </c>
      <c r="D520" t="s">
        <v>6185</v>
      </c>
      <c r="E520" s="2">
        <v>5</v>
      </c>
      <c r="F520" s="2" t="str">
        <f>VLOOKUP(C520,customers!A:I,2,0)</f>
        <v>Karl Imorts</v>
      </c>
      <c r="G520" s="2" t="str">
        <f>IF(VLOOKUP(C520,customers!$A:$I,3,0)=0,"",VLOOKUP(C520,customers!$A:$I,3,0))</f>
        <v>kimortsee@alexa.com</v>
      </c>
      <c r="H520" s="2" t="str">
        <f>VLOOKUP(C520,customers!$A:$I,7,0)</f>
        <v>United States</v>
      </c>
      <c r="I520" t="str">
        <f>VLOOKUP($D520,products!$A:$G,2,0)</f>
        <v>Exc</v>
      </c>
      <c r="J520" t="str">
        <f>VLOOKUP($D520,products!$A:$G,3,0)</f>
        <v>D</v>
      </c>
      <c r="K520" s="5">
        <f>VLOOKUP($D520,products!$A:$G,4,0)</f>
        <v>2.5</v>
      </c>
      <c r="L520">
        <f>VLOOKUP($D520,products!$A:$G,5,0)</f>
        <v>27.945</v>
      </c>
      <c r="M520">
        <f>E520*(Table1[[#This Row],[Size]]*Table1[[#This Row],[Unit Price]])</f>
        <v>349.3125</v>
      </c>
      <c r="N520" t="str">
        <f t="shared" si="8"/>
        <v>Excelsa</v>
      </c>
      <c r="O520" t="str">
        <f>_xlfn.XLOOKUP(Table1[[#This Row],[Customer ID]],customers!A519:A1519,customers!I519:I1519,"No",0)</f>
        <v>No</v>
      </c>
    </row>
    <row r="521" spans="1:15" x14ac:dyDescent="0.3">
      <c r="A521" s="2" t="s">
        <v>3424</v>
      </c>
      <c r="B521" s="3">
        <v>44026</v>
      </c>
      <c r="C521" s="2" t="s">
        <v>3368</v>
      </c>
      <c r="D521" t="s">
        <v>6158</v>
      </c>
      <c r="E521" s="2">
        <v>2</v>
      </c>
      <c r="F521" s="2" t="str">
        <f>VLOOKUP(C521,customers!A:I,2,0)</f>
        <v>Marja Urion</v>
      </c>
      <c r="G521" s="2" t="str">
        <f>IF(VLOOKUP(C521,customers!$A:$I,3,0)=0,"",VLOOKUP(C521,customers!$A:$I,3,0))</f>
        <v>murione5@alexa.com</v>
      </c>
      <c r="H521" s="2" t="str">
        <f>VLOOKUP(C521,customers!$A:$I,7,0)</f>
        <v>Ireland</v>
      </c>
      <c r="I521" t="str">
        <f>VLOOKUP($D521,products!$A:$G,2,0)</f>
        <v>Ara</v>
      </c>
      <c r="J521" t="str">
        <f>VLOOKUP($D521,products!$A:$G,3,0)</f>
        <v>D</v>
      </c>
      <c r="K521" s="5">
        <f>VLOOKUP($D521,products!$A:$G,4,0)</f>
        <v>0.5</v>
      </c>
      <c r="L521">
        <f>VLOOKUP($D521,products!$A:$G,5,0)</f>
        <v>5.97</v>
      </c>
      <c r="M521">
        <f>E521*(Table1[[#This Row],[Size]]*Table1[[#This Row],[Unit Price]])</f>
        <v>5.97</v>
      </c>
      <c r="N521" t="str">
        <f t="shared" si="8"/>
        <v>Arabica</v>
      </c>
      <c r="O521" t="str">
        <f>_xlfn.XLOOKUP(Table1[[#This Row],[Customer ID]],customers!A520:A1520,customers!I520:I1520,"No",0)</f>
        <v>No</v>
      </c>
    </row>
    <row r="522" spans="1:15" x14ac:dyDescent="0.3">
      <c r="A522" s="2" t="s">
        <v>3430</v>
      </c>
      <c r="B522" s="3">
        <v>44446</v>
      </c>
      <c r="C522" s="2" t="s">
        <v>3431</v>
      </c>
      <c r="D522" t="s">
        <v>6150</v>
      </c>
      <c r="E522" s="2">
        <v>1</v>
      </c>
      <c r="F522" s="2" t="str">
        <f>VLOOKUP(C522,customers!A:I,2,0)</f>
        <v>Mag Armistead</v>
      </c>
      <c r="G522" s="2" t="str">
        <f>IF(VLOOKUP(C522,customers!$A:$I,3,0)=0,"",VLOOKUP(C522,customers!$A:$I,3,0))</f>
        <v>marmisteadeg@blogtalkradio.com</v>
      </c>
      <c r="H522" s="2" t="str">
        <f>VLOOKUP(C522,customers!$A:$I,7,0)</f>
        <v>United States</v>
      </c>
      <c r="I522" t="str">
        <f>VLOOKUP($D522,products!$A:$G,2,0)</f>
        <v>Lib</v>
      </c>
      <c r="J522" t="str">
        <f>VLOOKUP($D522,products!$A:$G,3,0)</f>
        <v>D</v>
      </c>
      <c r="K522" s="5">
        <f>VLOOKUP($D522,products!$A:$G,4,0)</f>
        <v>0.2</v>
      </c>
      <c r="L522">
        <f>VLOOKUP($D522,products!$A:$G,5,0)</f>
        <v>3.8849999999999998</v>
      </c>
      <c r="M522">
        <f>E522*(Table1[[#This Row],[Size]]*Table1[[#This Row],[Unit Price]])</f>
        <v>0.77700000000000002</v>
      </c>
      <c r="N522" t="str">
        <f t="shared" si="8"/>
        <v>Liberica</v>
      </c>
      <c r="O522" t="str">
        <f>_xlfn.XLOOKUP(Table1[[#This Row],[Customer ID]],customers!A521:A1521,customers!I521:I1521,"No",0)</f>
        <v>No</v>
      </c>
    </row>
    <row r="523" spans="1:15" x14ac:dyDescent="0.3">
      <c r="A523" s="2" t="s">
        <v>3430</v>
      </c>
      <c r="B523" s="3">
        <v>44446</v>
      </c>
      <c r="C523" s="2" t="s">
        <v>3431</v>
      </c>
      <c r="D523" t="s">
        <v>6138</v>
      </c>
      <c r="E523" s="2">
        <v>4</v>
      </c>
      <c r="F523" s="2" t="str">
        <f>VLOOKUP(C523,customers!A:I,2,0)</f>
        <v>Mag Armistead</v>
      </c>
      <c r="G523" s="2" t="str">
        <f>IF(VLOOKUP(C523,customers!$A:$I,3,0)=0,"",VLOOKUP(C523,customers!$A:$I,3,0))</f>
        <v>marmisteadeg@blogtalkradio.com</v>
      </c>
      <c r="H523" s="2" t="str">
        <f>VLOOKUP(C523,customers!$A:$I,7,0)</f>
        <v>United States</v>
      </c>
      <c r="I523" t="str">
        <f>VLOOKUP($D523,products!$A:$G,2,0)</f>
        <v>Rob</v>
      </c>
      <c r="J523" t="str">
        <f>VLOOKUP($D523,products!$A:$G,3,0)</f>
        <v>M</v>
      </c>
      <c r="K523" s="5">
        <f>VLOOKUP($D523,products!$A:$G,4,0)</f>
        <v>1</v>
      </c>
      <c r="L523">
        <f>VLOOKUP($D523,products!$A:$G,5,0)</f>
        <v>9.9499999999999993</v>
      </c>
      <c r="M523">
        <f>E523*(Table1[[#This Row],[Size]]*Table1[[#This Row],[Unit Price]])</f>
        <v>39.799999999999997</v>
      </c>
      <c r="N523" t="str">
        <f t="shared" si="8"/>
        <v>Robusta</v>
      </c>
      <c r="O523" t="str">
        <f>_xlfn.XLOOKUP(Table1[[#This Row],[Customer ID]],customers!A522:A1522,customers!I522:I1522,"No",0)</f>
        <v>No</v>
      </c>
    </row>
    <row r="524" spans="1:15" x14ac:dyDescent="0.3">
      <c r="A524" s="2" t="s">
        <v>3441</v>
      </c>
      <c r="B524" s="3">
        <v>43625</v>
      </c>
      <c r="C524" s="2" t="s">
        <v>3442</v>
      </c>
      <c r="D524" t="s">
        <v>6146</v>
      </c>
      <c r="E524" s="2">
        <v>5</v>
      </c>
      <c r="F524" s="2" t="str">
        <f>VLOOKUP(C524,customers!A:I,2,0)</f>
        <v>Vasili Upstone</v>
      </c>
      <c r="G524" s="2" t="str">
        <f>IF(VLOOKUP(C524,customers!$A:$I,3,0)=0,"",VLOOKUP(C524,customers!$A:$I,3,0))</f>
        <v>vupstoneei@google.pl</v>
      </c>
      <c r="H524" s="2" t="str">
        <f>VLOOKUP(C524,customers!$A:$I,7,0)</f>
        <v>United States</v>
      </c>
      <c r="I524" t="str">
        <f>VLOOKUP($D524,products!$A:$G,2,0)</f>
        <v>Rob</v>
      </c>
      <c r="J524" t="str">
        <f>VLOOKUP($D524,products!$A:$G,3,0)</f>
        <v>M</v>
      </c>
      <c r="K524" s="5">
        <f>VLOOKUP($D524,products!$A:$G,4,0)</f>
        <v>0.5</v>
      </c>
      <c r="L524">
        <f>VLOOKUP($D524,products!$A:$G,5,0)</f>
        <v>5.97</v>
      </c>
      <c r="M524">
        <f>E524*(Table1[[#This Row],[Size]]*Table1[[#This Row],[Unit Price]])</f>
        <v>14.924999999999999</v>
      </c>
      <c r="N524" t="str">
        <f t="shared" si="8"/>
        <v>Robusta</v>
      </c>
      <c r="O524" t="str">
        <f>_xlfn.XLOOKUP(Table1[[#This Row],[Customer ID]],customers!A523:A1523,customers!I523:I1523,"No",0)</f>
        <v>No</v>
      </c>
    </row>
    <row r="525" spans="1:15" x14ac:dyDescent="0.3">
      <c r="A525" s="2" t="s">
        <v>3447</v>
      </c>
      <c r="B525" s="3">
        <v>44129</v>
      </c>
      <c r="C525" s="2" t="s">
        <v>3448</v>
      </c>
      <c r="D525" t="s">
        <v>6165</v>
      </c>
      <c r="E525" s="2">
        <v>1</v>
      </c>
      <c r="F525" s="2" t="str">
        <f>VLOOKUP(C525,customers!A:I,2,0)</f>
        <v>Berty Beelby</v>
      </c>
      <c r="G525" s="2" t="str">
        <f>IF(VLOOKUP(C525,customers!$A:$I,3,0)=0,"",VLOOKUP(C525,customers!$A:$I,3,0))</f>
        <v>bbeelbyej@rediff.com</v>
      </c>
      <c r="H525" s="2" t="str">
        <f>VLOOKUP(C525,customers!$A:$I,7,0)</f>
        <v>Ireland</v>
      </c>
      <c r="I525" t="str">
        <f>VLOOKUP($D525,products!$A:$G,2,0)</f>
        <v>Lib</v>
      </c>
      <c r="J525" t="str">
        <f>VLOOKUP($D525,products!$A:$G,3,0)</f>
        <v>D</v>
      </c>
      <c r="K525" s="5">
        <f>VLOOKUP($D525,products!$A:$G,4,0)</f>
        <v>2.5</v>
      </c>
      <c r="L525">
        <f>VLOOKUP($D525,products!$A:$G,5,0)</f>
        <v>29.784999999999997</v>
      </c>
      <c r="M525">
        <f>E525*(Table1[[#This Row],[Size]]*Table1[[#This Row],[Unit Price]])</f>
        <v>74.462499999999991</v>
      </c>
      <c r="N525" t="str">
        <f t="shared" si="8"/>
        <v>Liberica</v>
      </c>
      <c r="O525" t="str">
        <f>_xlfn.XLOOKUP(Table1[[#This Row],[Customer ID]],customers!A524:A1524,customers!I524:I1524,"No",0)</f>
        <v>No</v>
      </c>
    </row>
    <row r="526" spans="1:15" x14ac:dyDescent="0.3">
      <c r="A526" s="2" t="s">
        <v>3453</v>
      </c>
      <c r="B526" s="3">
        <v>44255</v>
      </c>
      <c r="C526" s="2" t="s">
        <v>3454</v>
      </c>
      <c r="D526" t="s">
        <v>6164</v>
      </c>
      <c r="E526" s="2">
        <v>2</v>
      </c>
      <c r="F526" s="2" t="str">
        <f>VLOOKUP(C526,customers!A:I,2,0)</f>
        <v>Erny Stenyng</v>
      </c>
      <c r="G526" s="2" t="str">
        <f>IF(VLOOKUP(C526,customers!$A:$I,3,0)=0,"",VLOOKUP(C526,customers!$A:$I,3,0))</f>
        <v/>
      </c>
      <c r="H526" s="2" t="str">
        <f>VLOOKUP(C526,customers!$A:$I,7,0)</f>
        <v>United States</v>
      </c>
      <c r="I526" t="str">
        <f>VLOOKUP($D526,products!$A:$G,2,0)</f>
        <v>Lib</v>
      </c>
      <c r="J526" t="str">
        <f>VLOOKUP($D526,products!$A:$G,3,0)</f>
        <v>L</v>
      </c>
      <c r="K526" s="5">
        <f>VLOOKUP($D526,products!$A:$G,4,0)</f>
        <v>2.5</v>
      </c>
      <c r="L526">
        <f>VLOOKUP($D526,products!$A:$G,5,0)</f>
        <v>36.454999999999998</v>
      </c>
      <c r="M526">
        <f>E526*(Table1[[#This Row],[Size]]*Table1[[#This Row],[Unit Price]])</f>
        <v>182.27499999999998</v>
      </c>
      <c r="N526" t="str">
        <f t="shared" si="8"/>
        <v>Liberica</v>
      </c>
      <c r="O526" t="str">
        <f>_xlfn.XLOOKUP(Table1[[#This Row],[Customer ID]],customers!A525:A1525,customers!I525:I1525,"No",0)</f>
        <v>No</v>
      </c>
    </row>
    <row r="527" spans="1:15" x14ac:dyDescent="0.3">
      <c r="A527" s="2" t="s">
        <v>3458</v>
      </c>
      <c r="B527" s="3">
        <v>44038</v>
      </c>
      <c r="C527" s="2" t="s">
        <v>3459</v>
      </c>
      <c r="D527" t="s">
        <v>6163</v>
      </c>
      <c r="E527" s="2">
        <v>5</v>
      </c>
      <c r="F527" s="2" t="str">
        <f>VLOOKUP(C527,customers!A:I,2,0)</f>
        <v>Edin Yantsurev</v>
      </c>
      <c r="G527" s="2" t="str">
        <f>IF(VLOOKUP(C527,customers!$A:$I,3,0)=0,"",VLOOKUP(C527,customers!$A:$I,3,0))</f>
        <v/>
      </c>
      <c r="H527" s="2" t="str">
        <f>VLOOKUP(C527,customers!$A:$I,7,0)</f>
        <v>United States</v>
      </c>
      <c r="I527" t="str">
        <f>VLOOKUP($D527,products!$A:$G,2,0)</f>
        <v>Rob</v>
      </c>
      <c r="J527" t="str">
        <f>VLOOKUP($D527,products!$A:$G,3,0)</f>
        <v>D</v>
      </c>
      <c r="K527" s="5">
        <f>VLOOKUP($D527,products!$A:$G,4,0)</f>
        <v>0.2</v>
      </c>
      <c r="L527">
        <f>VLOOKUP($D527,products!$A:$G,5,0)</f>
        <v>2.6849999999999996</v>
      </c>
      <c r="M527">
        <f>E527*(Table1[[#This Row],[Size]]*Table1[[#This Row],[Unit Price]])</f>
        <v>2.6849999999999996</v>
      </c>
      <c r="N527" t="str">
        <f t="shared" si="8"/>
        <v>Robusta</v>
      </c>
      <c r="O527" t="str">
        <f>_xlfn.XLOOKUP(Table1[[#This Row],[Customer ID]],customers!A526:A1526,customers!I526:I1526,"No",0)</f>
        <v>Yes</v>
      </c>
    </row>
    <row r="528" spans="1:15" x14ac:dyDescent="0.3">
      <c r="A528" s="2" t="s">
        <v>3463</v>
      </c>
      <c r="B528" s="3">
        <v>44717</v>
      </c>
      <c r="C528" s="2" t="s">
        <v>3464</v>
      </c>
      <c r="D528" t="s">
        <v>6166</v>
      </c>
      <c r="E528" s="2">
        <v>4</v>
      </c>
      <c r="F528" s="2" t="str">
        <f>VLOOKUP(C528,customers!A:I,2,0)</f>
        <v>Webb Speechly</v>
      </c>
      <c r="G528" s="2" t="str">
        <f>IF(VLOOKUP(C528,customers!$A:$I,3,0)=0,"",VLOOKUP(C528,customers!$A:$I,3,0))</f>
        <v>wspeechlyem@amazon.com</v>
      </c>
      <c r="H528" s="2" t="str">
        <f>VLOOKUP(C528,customers!$A:$I,7,0)</f>
        <v>United States</v>
      </c>
      <c r="I528" t="str">
        <f>VLOOKUP($D528,products!$A:$G,2,0)</f>
        <v>Exc</v>
      </c>
      <c r="J528" t="str">
        <f>VLOOKUP($D528,products!$A:$G,3,0)</f>
        <v>M</v>
      </c>
      <c r="K528" s="5">
        <f>VLOOKUP($D528,products!$A:$G,4,0)</f>
        <v>2.5</v>
      </c>
      <c r="L528">
        <f>VLOOKUP($D528,products!$A:$G,5,0)</f>
        <v>31.624999999999996</v>
      </c>
      <c r="M528">
        <f>E528*(Table1[[#This Row],[Size]]*Table1[[#This Row],[Unit Price]])</f>
        <v>316.24999999999994</v>
      </c>
      <c r="N528" t="str">
        <f t="shared" si="8"/>
        <v>Excelsa</v>
      </c>
      <c r="O528" t="str">
        <f>_xlfn.XLOOKUP(Table1[[#This Row],[Customer ID]],customers!A527:A1527,customers!I527:I1527,"No",0)</f>
        <v>Yes</v>
      </c>
    </row>
    <row r="529" spans="1:15" x14ac:dyDescent="0.3">
      <c r="A529" s="2" t="s">
        <v>3469</v>
      </c>
      <c r="B529" s="3">
        <v>43517</v>
      </c>
      <c r="C529" s="2" t="s">
        <v>3470</v>
      </c>
      <c r="D529" t="s">
        <v>6139</v>
      </c>
      <c r="E529" s="2">
        <v>5</v>
      </c>
      <c r="F529" s="2" t="str">
        <f>VLOOKUP(C529,customers!A:I,2,0)</f>
        <v>Irvine Phillpot</v>
      </c>
      <c r="G529" s="2" t="str">
        <f>IF(VLOOKUP(C529,customers!$A:$I,3,0)=0,"",VLOOKUP(C529,customers!$A:$I,3,0))</f>
        <v>iphillpoten@buzzfeed.com</v>
      </c>
      <c r="H529" s="2" t="str">
        <f>VLOOKUP(C529,customers!$A:$I,7,0)</f>
        <v>United Kingdom</v>
      </c>
      <c r="I529" t="str">
        <f>VLOOKUP($D529,products!$A:$G,2,0)</f>
        <v>Exc</v>
      </c>
      <c r="J529" t="str">
        <f>VLOOKUP($D529,products!$A:$G,3,0)</f>
        <v>M</v>
      </c>
      <c r="K529" s="5">
        <f>VLOOKUP($D529,products!$A:$G,4,0)</f>
        <v>0.5</v>
      </c>
      <c r="L529">
        <f>VLOOKUP($D529,products!$A:$G,5,0)</f>
        <v>8.25</v>
      </c>
      <c r="M529">
        <f>E529*(Table1[[#This Row],[Size]]*Table1[[#This Row],[Unit Price]])</f>
        <v>20.625</v>
      </c>
      <c r="N529" t="str">
        <f t="shared" si="8"/>
        <v>Excelsa</v>
      </c>
      <c r="O529" t="str">
        <f>_xlfn.XLOOKUP(Table1[[#This Row],[Customer ID]],customers!A528:A1528,customers!I528:I1528,"No",0)</f>
        <v>No</v>
      </c>
    </row>
    <row r="530" spans="1:15" x14ac:dyDescent="0.3">
      <c r="A530" s="2" t="s">
        <v>3475</v>
      </c>
      <c r="B530" s="3">
        <v>43926</v>
      </c>
      <c r="C530" s="2" t="s">
        <v>3476</v>
      </c>
      <c r="D530" t="s">
        <v>6176</v>
      </c>
      <c r="E530" s="2">
        <v>6</v>
      </c>
      <c r="F530" s="2" t="str">
        <f>VLOOKUP(C530,customers!A:I,2,0)</f>
        <v>Lem Pennacci</v>
      </c>
      <c r="G530" s="2" t="str">
        <f>IF(VLOOKUP(C530,customers!$A:$I,3,0)=0,"",VLOOKUP(C530,customers!$A:$I,3,0))</f>
        <v>lpennaccieo@statcounter.com</v>
      </c>
      <c r="H530" s="2" t="str">
        <f>VLOOKUP(C530,customers!$A:$I,7,0)</f>
        <v>United States</v>
      </c>
      <c r="I530" t="str">
        <f>VLOOKUP($D530,products!$A:$G,2,0)</f>
        <v>Exc</v>
      </c>
      <c r="J530" t="str">
        <f>VLOOKUP($D530,products!$A:$G,3,0)</f>
        <v>L</v>
      </c>
      <c r="K530" s="5">
        <f>VLOOKUP($D530,products!$A:$G,4,0)</f>
        <v>0.5</v>
      </c>
      <c r="L530">
        <f>VLOOKUP($D530,products!$A:$G,5,0)</f>
        <v>8.91</v>
      </c>
      <c r="M530">
        <f>E530*(Table1[[#This Row],[Size]]*Table1[[#This Row],[Unit Price]])</f>
        <v>26.73</v>
      </c>
      <c r="N530" t="str">
        <f t="shared" si="8"/>
        <v>Excelsa</v>
      </c>
      <c r="O530" t="str">
        <f>_xlfn.XLOOKUP(Table1[[#This Row],[Customer ID]],customers!A529:A1529,customers!I529:I1529,"No",0)</f>
        <v>No</v>
      </c>
    </row>
    <row r="531" spans="1:15" x14ac:dyDescent="0.3">
      <c r="A531" s="2" t="s">
        <v>3481</v>
      </c>
      <c r="B531" s="3">
        <v>43475</v>
      </c>
      <c r="C531" s="2" t="s">
        <v>3482</v>
      </c>
      <c r="D531" t="s">
        <v>6138</v>
      </c>
      <c r="E531" s="2">
        <v>6</v>
      </c>
      <c r="F531" s="2" t="str">
        <f>VLOOKUP(C531,customers!A:I,2,0)</f>
        <v>Starr Arpin</v>
      </c>
      <c r="G531" s="2" t="str">
        <f>IF(VLOOKUP(C531,customers!$A:$I,3,0)=0,"",VLOOKUP(C531,customers!$A:$I,3,0))</f>
        <v>sarpinep@moonfruit.com</v>
      </c>
      <c r="H531" s="2" t="str">
        <f>VLOOKUP(C531,customers!$A:$I,7,0)</f>
        <v>United States</v>
      </c>
      <c r="I531" t="str">
        <f>VLOOKUP($D531,products!$A:$G,2,0)</f>
        <v>Rob</v>
      </c>
      <c r="J531" t="str">
        <f>VLOOKUP($D531,products!$A:$G,3,0)</f>
        <v>M</v>
      </c>
      <c r="K531" s="5">
        <f>VLOOKUP($D531,products!$A:$G,4,0)</f>
        <v>1</v>
      </c>
      <c r="L531">
        <f>VLOOKUP($D531,products!$A:$G,5,0)</f>
        <v>9.9499999999999993</v>
      </c>
      <c r="M531">
        <f>E531*(Table1[[#This Row],[Size]]*Table1[[#This Row],[Unit Price]])</f>
        <v>59.699999999999996</v>
      </c>
      <c r="N531" t="str">
        <f t="shared" si="8"/>
        <v>Robusta</v>
      </c>
      <c r="O531" t="str">
        <f>_xlfn.XLOOKUP(Table1[[#This Row],[Customer ID]],customers!A530:A1530,customers!I530:I1530,"No",0)</f>
        <v>No</v>
      </c>
    </row>
    <row r="532" spans="1:15" x14ac:dyDescent="0.3">
      <c r="A532" s="2" t="s">
        <v>3487</v>
      </c>
      <c r="B532" s="3">
        <v>44663</v>
      </c>
      <c r="C532" s="2" t="s">
        <v>3488</v>
      </c>
      <c r="D532" t="s">
        <v>6138</v>
      </c>
      <c r="E532" s="2">
        <v>6</v>
      </c>
      <c r="F532" s="2" t="str">
        <f>VLOOKUP(C532,customers!A:I,2,0)</f>
        <v>Donny Fries</v>
      </c>
      <c r="G532" s="2" t="str">
        <f>IF(VLOOKUP(C532,customers!$A:$I,3,0)=0,"",VLOOKUP(C532,customers!$A:$I,3,0))</f>
        <v>dfrieseq@cargocollective.com</v>
      </c>
      <c r="H532" s="2" t="str">
        <f>VLOOKUP(C532,customers!$A:$I,7,0)</f>
        <v>United States</v>
      </c>
      <c r="I532" t="str">
        <f>VLOOKUP($D532,products!$A:$G,2,0)</f>
        <v>Rob</v>
      </c>
      <c r="J532" t="str">
        <f>VLOOKUP($D532,products!$A:$G,3,0)</f>
        <v>M</v>
      </c>
      <c r="K532" s="5">
        <f>VLOOKUP($D532,products!$A:$G,4,0)</f>
        <v>1</v>
      </c>
      <c r="L532">
        <f>VLOOKUP($D532,products!$A:$G,5,0)</f>
        <v>9.9499999999999993</v>
      </c>
      <c r="M532">
        <f>E532*(Table1[[#This Row],[Size]]*Table1[[#This Row],[Unit Price]])</f>
        <v>59.699999999999996</v>
      </c>
      <c r="N532" t="str">
        <f t="shared" si="8"/>
        <v>Robusta</v>
      </c>
      <c r="O532" t="str">
        <f>_xlfn.XLOOKUP(Table1[[#This Row],[Customer ID]],customers!A531:A1531,customers!I531:I1531,"No",0)</f>
        <v>No</v>
      </c>
    </row>
    <row r="533" spans="1:15" x14ac:dyDescent="0.3">
      <c r="A533" s="2" t="s">
        <v>3493</v>
      </c>
      <c r="B533" s="3">
        <v>44591</v>
      </c>
      <c r="C533" s="2" t="s">
        <v>3494</v>
      </c>
      <c r="D533" t="s">
        <v>6177</v>
      </c>
      <c r="E533" s="2">
        <v>5</v>
      </c>
      <c r="F533" s="2" t="str">
        <f>VLOOKUP(C533,customers!A:I,2,0)</f>
        <v>Rana Sharer</v>
      </c>
      <c r="G533" s="2" t="str">
        <f>IF(VLOOKUP(C533,customers!$A:$I,3,0)=0,"",VLOOKUP(C533,customers!$A:$I,3,0))</f>
        <v>rsharerer@flavors.me</v>
      </c>
      <c r="H533" s="2" t="str">
        <f>VLOOKUP(C533,customers!$A:$I,7,0)</f>
        <v>United States</v>
      </c>
      <c r="I533" t="str">
        <f>VLOOKUP($D533,products!$A:$G,2,0)</f>
        <v>Rob</v>
      </c>
      <c r="J533" t="str">
        <f>VLOOKUP($D533,products!$A:$G,3,0)</f>
        <v>D</v>
      </c>
      <c r="K533" s="5">
        <f>VLOOKUP($D533,products!$A:$G,4,0)</f>
        <v>1</v>
      </c>
      <c r="L533">
        <f>VLOOKUP($D533,products!$A:$G,5,0)</f>
        <v>8.9499999999999993</v>
      </c>
      <c r="M533">
        <f>E533*(Table1[[#This Row],[Size]]*Table1[[#This Row],[Unit Price]])</f>
        <v>44.75</v>
      </c>
      <c r="N533" t="str">
        <f t="shared" si="8"/>
        <v>Robusta</v>
      </c>
      <c r="O533" t="str">
        <f>_xlfn.XLOOKUP(Table1[[#This Row],[Customer ID]],customers!A532:A1532,customers!I532:I1532,"No",0)</f>
        <v>No</v>
      </c>
    </row>
    <row r="534" spans="1:15" x14ac:dyDescent="0.3">
      <c r="A534" s="2" t="s">
        <v>3499</v>
      </c>
      <c r="B534" s="3">
        <v>44330</v>
      </c>
      <c r="C534" s="2" t="s">
        <v>3500</v>
      </c>
      <c r="D534" t="s">
        <v>6139</v>
      </c>
      <c r="E534" s="2">
        <v>2</v>
      </c>
      <c r="F534" s="2" t="str">
        <f>VLOOKUP(C534,customers!A:I,2,0)</f>
        <v>Nannie Naseby</v>
      </c>
      <c r="G534" s="2" t="str">
        <f>IF(VLOOKUP(C534,customers!$A:$I,3,0)=0,"",VLOOKUP(C534,customers!$A:$I,3,0))</f>
        <v>nnasebyes@umich.edu</v>
      </c>
      <c r="H534" s="2" t="str">
        <f>VLOOKUP(C534,customers!$A:$I,7,0)</f>
        <v>United States</v>
      </c>
      <c r="I534" t="str">
        <f>VLOOKUP($D534,products!$A:$G,2,0)</f>
        <v>Exc</v>
      </c>
      <c r="J534" t="str">
        <f>VLOOKUP($D534,products!$A:$G,3,0)</f>
        <v>M</v>
      </c>
      <c r="K534" s="5">
        <f>VLOOKUP($D534,products!$A:$G,4,0)</f>
        <v>0.5</v>
      </c>
      <c r="L534">
        <f>VLOOKUP($D534,products!$A:$G,5,0)</f>
        <v>8.25</v>
      </c>
      <c r="M534">
        <f>E534*(Table1[[#This Row],[Size]]*Table1[[#This Row],[Unit Price]])</f>
        <v>8.25</v>
      </c>
      <c r="N534" t="str">
        <f t="shared" si="8"/>
        <v>Excelsa</v>
      </c>
      <c r="O534" t="str">
        <f>_xlfn.XLOOKUP(Table1[[#This Row],[Customer ID]],customers!A533:A1533,customers!I533:I1533,"No",0)</f>
        <v>Yes</v>
      </c>
    </row>
    <row r="535" spans="1:15" x14ac:dyDescent="0.3">
      <c r="A535" s="2" t="s">
        <v>3505</v>
      </c>
      <c r="B535" s="3">
        <v>44724</v>
      </c>
      <c r="C535" s="2" t="s">
        <v>3506</v>
      </c>
      <c r="D535" t="s">
        <v>6172</v>
      </c>
      <c r="E535" s="2">
        <v>4</v>
      </c>
      <c r="F535" s="2" t="str">
        <f>VLOOKUP(C535,customers!A:I,2,0)</f>
        <v>Rea Offell</v>
      </c>
      <c r="G535" s="2" t="str">
        <f>IF(VLOOKUP(C535,customers!$A:$I,3,0)=0,"",VLOOKUP(C535,customers!$A:$I,3,0))</f>
        <v/>
      </c>
      <c r="H535" s="2" t="str">
        <f>VLOOKUP(C535,customers!$A:$I,7,0)</f>
        <v>United States</v>
      </c>
      <c r="I535" t="str">
        <f>VLOOKUP($D535,products!$A:$G,2,0)</f>
        <v>Rob</v>
      </c>
      <c r="J535" t="str">
        <f>VLOOKUP($D535,products!$A:$G,3,0)</f>
        <v>D</v>
      </c>
      <c r="K535" s="5">
        <f>VLOOKUP($D535,products!$A:$G,4,0)</f>
        <v>0.5</v>
      </c>
      <c r="L535">
        <f>VLOOKUP($D535,products!$A:$G,5,0)</f>
        <v>5.3699999999999992</v>
      </c>
      <c r="M535">
        <f>E535*(Table1[[#This Row],[Size]]*Table1[[#This Row],[Unit Price]])</f>
        <v>10.739999999999998</v>
      </c>
      <c r="N535" t="str">
        <f t="shared" si="8"/>
        <v>Robusta</v>
      </c>
      <c r="O535" t="str">
        <f>_xlfn.XLOOKUP(Table1[[#This Row],[Customer ID]],customers!A534:A1534,customers!I534:I1534,"No",0)</f>
        <v>No</v>
      </c>
    </row>
    <row r="536" spans="1:15" x14ac:dyDescent="0.3">
      <c r="A536" s="2" t="s">
        <v>3510</v>
      </c>
      <c r="B536" s="3">
        <v>44563</v>
      </c>
      <c r="C536" s="2" t="s">
        <v>3511</v>
      </c>
      <c r="D536" t="s">
        <v>6151</v>
      </c>
      <c r="E536" s="2">
        <v>2</v>
      </c>
      <c r="F536" s="2" t="str">
        <f>VLOOKUP(C536,customers!A:I,2,0)</f>
        <v>Kris O'Cullen</v>
      </c>
      <c r="G536" s="2" t="str">
        <f>IF(VLOOKUP(C536,customers!$A:$I,3,0)=0,"",VLOOKUP(C536,customers!$A:$I,3,0))</f>
        <v>koculleneu@ca.gov</v>
      </c>
      <c r="H536" s="2" t="str">
        <f>VLOOKUP(C536,customers!$A:$I,7,0)</f>
        <v>Ireland</v>
      </c>
      <c r="I536" t="str">
        <f>VLOOKUP($D536,products!$A:$G,2,0)</f>
        <v>Rob</v>
      </c>
      <c r="J536" t="str">
        <f>VLOOKUP($D536,products!$A:$G,3,0)</f>
        <v>M</v>
      </c>
      <c r="K536" s="5">
        <f>VLOOKUP($D536,products!$A:$G,4,0)</f>
        <v>2.5</v>
      </c>
      <c r="L536">
        <f>VLOOKUP($D536,products!$A:$G,5,0)</f>
        <v>22.884999999999998</v>
      </c>
      <c r="M536">
        <f>E536*(Table1[[#This Row],[Size]]*Table1[[#This Row],[Unit Price]])</f>
        <v>114.42499999999998</v>
      </c>
      <c r="N536" t="str">
        <f t="shared" si="8"/>
        <v>Robusta</v>
      </c>
      <c r="O536" t="str">
        <f>_xlfn.XLOOKUP(Table1[[#This Row],[Customer ID]],customers!A535:A1535,customers!I535:I1535,"No",0)</f>
        <v>Yes</v>
      </c>
    </row>
    <row r="537" spans="1:15" x14ac:dyDescent="0.3">
      <c r="A537" s="2" t="s">
        <v>3516</v>
      </c>
      <c r="B537" s="3">
        <v>44585</v>
      </c>
      <c r="C537" s="2" t="s">
        <v>3517</v>
      </c>
      <c r="D537" t="s">
        <v>6145</v>
      </c>
      <c r="E537" s="2">
        <v>2</v>
      </c>
      <c r="F537" s="2" t="str">
        <f>VLOOKUP(C537,customers!A:I,2,0)</f>
        <v>Timoteo Glisane</v>
      </c>
      <c r="G537" s="2" t="str">
        <f>IF(VLOOKUP(C537,customers!$A:$I,3,0)=0,"",VLOOKUP(C537,customers!$A:$I,3,0))</f>
        <v/>
      </c>
      <c r="H537" s="2" t="str">
        <f>VLOOKUP(C537,customers!$A:$I,7,0)</f>
        <v>Ireland</v>
      </c>
      <c r="I537" t="str">
        <f>VLOOKUP($D537,products!$A:$G,2,0)</f>
        <v>Lib</v>
      </c>
      <c r="J537" t="str">
        <f>VLOOKUP($D537,products!$A:$G,3,0)</f>
        <v>L</v>
      </c>
      <c r="K537" s="5">
        <f>VLOOKUP($D537,products!$A:$G,4,0)</f>
        <v>0.2</v>
      </c>
      <c r="L537">
        <f>VLOOKUP($D537,products!$A:$G,5,0)</f>
        <v>4.7549999999999999</v>
      </c>
      <c r="M537">
        <f>E537*(Table1[[#This Row],[Size]]*Table1[[#This Row],[Unit Price]])</f>
        <v>1.9020000000000001</v>
      </c>
      <c r="N537" t="str">
        <f t="shared" si="8"/>
        <v>Liberica</v>
      </c>
      <c r="O537" t="str">
        <f>_xlfn.XLOOKUP(Table1[[#This Row],[Customer ID]],customers!A536:A1536,customers!I536:I1536,"No",0)</f>
        <v>No</v>
      </c>
    </row>
    <row r="538" spans="1:15" x14ac:dyDescent="0.3">
      <c r="A538" s="2" t="s">
        <v>3521</v>
      </c>
      <c r="B538" s="3">
        <v>43544</v>
      </c>
      <c r="C538" s="2" t="s">
        <v>3368</v>
      </c>
      <c r="D538" t="s">
        <v>6163</v>
      </c>
      <c r="E538" s="2">
        <v>3</v>
      </c>
      <c r="F538" s="2" t="str">
        <f>VLOOKUP(C538,customers!A:I,2,0)</f>
        <v>Marja Urion</v>
      </c>
      <c r="G538" s="2" t="str">
        <f>IF(VLOOKUP(C538,customers!$A:$I,3,0)=0,"",VLOOKUP(C538,customers!$A:$I,3,0))</f>
        <v>murione5@alexa.com</v>
      </c>
      <c r="H538" s="2" t="str">
        <f>VLOOKUP(C538,customers!$A:$I,7,0)</f>
        <v>Ireland</v>
      </c>
      <c r="I538" t="str">
        <f>VLOOKUP($D538,products!$A:$G,2,0)</f>
        <v>Rob</v>
      </c>
      <c r="J538" t="str">
        <f>VLOOKUP($D538,products!$A:$G,3,0)</f>
        <v>D</v>
      </c>
      <c r="K538" s="5">
        <f>VLOOKUP($D538,products!$A:$G,4,0)</f>
        <v>0.2</v>
      </c>
      <c r="L538">
        <f>VLOOKUP($D538,products!$A:$G,5,0)</f>
        <v>2.6849999999999996</v>
      </c>
      <c r="M538">
        <f>E538*(Table1[[#This Row],[Size]]*Table1[[#This Row],[Unit Price]])</f>
        <v>1.6109999999999998</v>
      </c>
      <c r="N538" t="str">
        <f t="shared" si="8"/>
        <v>Robusta</v>
      </c>
      <c r="O538" t="str">
        <f>_xlfn.XLOOKUP(Table1[[#This Row],[Customer ID]],customers!A537:A1537,customers!I537:I1537,"No",0)</f>
        <v>No</v>
      </c>
    </row>
    <row r="539" spans="1:15" x14ac:dyDescent="0.3">
      <c r="A539" s="2" t="s">
        <v>3527</v>
      </c>
      <c r="B539" s="3">
        <v>44156</v>
      </c>
      <c r="C539" s="2" t="s">
        <v>3528</v>
      </c>
      <c r="D539" t="s">
        <v>6185</v>
      </c>
      <c r="E539" s="2">
        <v>4</v>
      </c>
      <c r="F539" s="2" t="str">
        <f>VLOOKUP(C539,customers!A:I,2,0)</f>
        <v>Hildegarde Brangan</v>
      </c>
      <c r="G539" s="2" t="str">
        <f>IF(VLOOKUP(C539,customers!$A:$I,3,0)=0,"",VLOOKUP(C539,customers!$A:$I,3,0))</f>
        <v>hbranganex@woothemes.com</v>
      </c>
      <c r="H539" s="2" t="str">
        <f>VLOOKUP(C539,customers!$A:$I,7,0)</f>
        <v>United States</v>
      </c>
      <c r="I539" t="str">
        <f>VLOOKUP($D539,products!$A:$G,2,0)</f>
        <v>Exc</v>
      </c>
      <c r="J539" t="str">
        <f>VLOOKUP($D539,products!$A:$G,3,0)</f>
        <v>D</v>
      </c>
      <c r="K539" s="5">
        <f>VLOOKUP($D539,products!$A:$G,4,0)</f>
        <v>2.5</v>
      </c>
      <c r="L539">
        <f>VLOOKUP($D539,products!$A:$G,5,0)</f>
        <v>27.945</v>
      </c>
      <c r="M539">
        <f>E539*(Table1[[#This Row],[Size]]*Table1[[#This Row],[Unit Price]])</f>
        <v>279.45</v>
      </c>
      <c r="N539" t="str">
        <f t="shared" si="8"/>
        <v>Excelsa</v>
      </c>
      <c r="O539" t="str">
        <f>_xlfn.XLOOKUP(Table1[[#This Row],[Customer ID]],customers!A538:A1538,customers!I538:I1538,"No",0)</f>
        <v>Yes</v>
      </c>
    </row>
    <row r="540" spans="1:15" x14ac:dyDescent="0.3">
      <c r="A540" s="2" t="s">
        <v>3532</v>
      </c>
      <c r="B540" s="3">
        <v>44482</v>
      </c>
      <c r="C540" s="2" t="s">
        <v>3533</v>
      </c>
      <c r="D540" t="s">
        <v>6163</v>
      </c>
      <c r="E540" s="2">
        <v>4</v>
      </c>
      <c r="F540" s="2" t="str">
        <f>VLOOKUP(C540,customers!A:I,2,0)</f>
        <v>Amii Gallyon</v>
      </c>
      <c r="G540" s="2" t="str">
        <f>IF(VLOOKUP(C540,customers!$A:$I,3,0)=0,"",VLOOKUP(C540,customers!$A:$I,3,0))</f>
        <v>agallyoney@engadget.com</v>
      </c>
      <c r="H540" s="2" t="str">
        <f>VLOOKUP(C540,customers!$A:$I,7,0)</f>
        <v>United States</v>
      </c>
      <c r="I540" t="str">
        <f>VLOOKUP($D540,products!$A:$G,2,0)</f>
        <v>Rob</v>
      </c>
      <c r="J540" t="str">
        <f>VLOOKUP($D540,products!$A:$G,3,0)</f>
        <v>D</v>
      </c>
      <c r="K540" s="5">
        <f>VLOOKUP($D540,products!$A:$G,4,0)</f>
        <v>0.2</v>
      </c>
      <c r="L540">
        <f>VLOOKUP($D540,products!$A:$G,5,0)</f>
        <v>2.6849999999999996</v>
      </c>
      <c r="M540">
        <f>E540*(Table1[[#This Row],[Size]]*Table1[[#This Row],[Unit Price]])</f>
        <v>2.1479999999999997</v>
      </c>
      <c r="N540" t="str">
        <f t="shared" si="8"/>
        <v>Robusta</v>
      </c>
      <c r="O540" t="str">
        <f>_xlfn.XLOOKUP(Table1[[#This Row],[Customer ID]],customers!A539:A1539,customers!I539:I1539,"No",0)</f>
        <v>Yes</v>
      </c>
    </row>
    <row r="541" spans="1:15" x14ac:dyDescent="0.3">
      <c r="A541" s="2" t="s">
        <v>3537</v>
      </c>
      <c r="B541" s="3">
        <v>44488</v>
      </c>
      <c r="C541" s="2" t="s">
        <v>3538</v>
      </c>
      <c r="D541" t="s">
        <v>6172</v>
      </c>
      <c r="E541" s="2">
        <v>5</v>
      </c>
      <c r="F541" s="2" t="str">
        <f>VLOOKUP(C541,customers!A:I,2,0)</f>
        <v>Birgit Domange</v>
      </c>
      <c r="G541" s="2" t="str">
        <f>IF(VLOOKUP(C541,customers!$A:$I,3,0)=0,"",VLOOKUP(C541,customers!$A:$I,3,0))</f>
        <v>bdomangeez@yahoo.co.jp</v>
      </c>
      <c r="H541" s="2" t="str">
        <f>VLOOKUP(C541,customers!$A:$I,7,0)</f>
        <v>United States</v>
      </c>
      <c r="I541" t="str">
        <f>VLOOKUP($D541,products!$A:$G,2,0)</f>
        <v>Rob</v>
      </c>
      <c r="J541" t="str">
        <f>VLOOKUP($D541,products!$A:$G,3,0)</f>
        <v>D</v>
      </c>
      <c r="K541" s="5">
        <f>VLOOKUP($D541,products!$A:$G,4,0)</f>
        <v>0.5</v>
      </c>
      <c r="L541">
        <f>VLOOKUP($D541,products!$A:$G,5,0)</f>
        <v>5.3699999999999992</v>
      </c>
      <c r="M541">
        <f>E541*(Table1[[#This Row],[Size]]*Table1[[#This Row],[Unit Price]])</f>
        <v>13.424999999999997</v>
      </c>
      <c r="N541" t="str">
        <f t="shared" si="8"/>
        <v>Robusta</v>
      </c>
      <c r="O541" t="str">
        <f>_xlfn.XLOOKUP(Table1[[#This Row],[Customer ID]],customers!A540:A1540,customers!I540:I1540,"No",0)</f>
        <v>No</v>
      </c>
    </row>
    <row r="542" spans="1:15" x14ac:dyDescent="0.3">
      <c r="A542" s="2" t="s">
        <v>3542</v>
      </c>
      <c r="B542" s="3">
        <v>43584</v>
      </c>
      <c r="C542" s="2" t="s">
        <v>3543</v>
      </c>
      <c r="D542" t="s">
        <v>6170</v>
      </c>
      <c r="E542" s="2">
        <v>4</v>
      </c>
      <c r="F542" s="2" t="str">
        <f>VLOOKUP(C542,customers!A:I,2,0)</f>
        <v>Killian Osler</v>
      </c>
      <c r="G542" s="2" t="str">
        <f>IF(VLOOKUP(C542,customers!$A:$I,3,0)=0,"",VLOOKUP(C542,customers!$A:$I,3,0))</f>
        <v>koslerf0@gmpg.org</v>
      </c>
      <c r="H542" s="2" t="str">
        <f>VLOOKUP(C542,customers!$A:$I,7,0)</f>
        <v>United States</v>
      </c>
      <c r="I542" t="str">
        <f>VLOOKUP($D542,products!$A:$G,2,0)</f>
        <v>Lib</v>
      </c>
      <c r="J542" t="str">
        <f>VLOOKUP($D542,products!$A:$G,3,0)</f>
        <v>L</v>
      </c>
      <c r="K542" s="5">
        <f>VLOOKUP($D542,products!$A:$G,4,0)</f>
        <v>1</v>
      </c>
      <c r="L542">
        <f>VLOOKUP($D542,products!$A:$G,5,0)</f>
        <v>15.85</v>
      </c>
      <c r="M542">
        <f>E542*(Table1[[#This Row],[Size]]*Table1[[#This Row],[Unit Price]])</f>
        <v>63.4</v>
      </c>
      <c r="N542" t="str">
        <f t="shared" si="8"/>
        <v>Liberica</v>
      </c>
      <c r="O542" t="str">
        <f>_xlfn.XLOOKUP(Table1[[#This Row],[Customer ID]],customers!A541:A1541,customers!I541:I1541,"No",0)</f>
        <v>Yes</v>
      </c>
    </row>
    <row r="543" spans="1:15" x14ac:dyDescent="0.3">
      <c r="A543" s="2" t="s">
        <v>3548</v>
      </c>
      <c r="B543" s="3">
        <v>43750</v>
      </c>
      <c r="C543" s="2" t="s">
        <v>3549</v>
      </c>
      <c r="D543" t="s">
        <v>6168</v>
      </c>
      <c r="E543" s="2">
        <v>1</v>
      </c>
      <c r="F543" s="2" t="str">
        <f>VLOOKUP(C543,customers!A:I,2,0)</f>
        <v>Lora Dukes</v>
      </c>
      <c r="G543" s="2" t="str">
        <f>IF(VLOOKUP(C543,customers!$A:$I,3,0)=0,"",VLOOKUP(C543,customers!$A:$I,3,0))</f>
        <v/>
      </c>
      <c r="H543" s="2" t="str">
        <f>VLOOKUP(C543,customers!$A:$I,7,0)</f>
        <v>Ireland</v>
      </c>
      <c r="I543" t="str">
        <f>VLOOKUP($D543,products!$A:$G,2,0)</f>
        <v>Ara</v>
      </c>
      <c r="J543" t="str">
        <f>VLOOKUP($D543,products!$A:$G,3,0)</f>
        <v>D</v>
      </c>
      <c r="K543" s="5">
        <f>VLOOKUP($D543,products!$A:$G,4,0)</f>
        <v>2.5</v>
      </c>
      <c r="L543">
        <f>VLOOKUP($D543,products!$A:$G,5,0)</f>
        <v>22.884999999999998</v>
      </c>
      <c r="M543">
        <f>E543*(Table1[[#This Row],[Size]]*Table1[[#This Row],[Unit Price]])</f>
        <v>57.212499999999991</v>
      </c>
      <c r="N543" t="str">
        <f t="shared" si="8"/>
        <v>Arabica</v>
      </c>
      <c r="O543" t="str">
        <f>_xlfn.XLOOKUP(Table1[[#This Row],[Customer ID]],customers!A542:A1542,customers!I542:I1542,"No",0)</f>
        <v>Yes</v>
      </c>
    </row>
    <row r="544" spans="1:15" x14ac:dyDescent="0.3">
      <c r="A544" s="2" t="s">
        <v>3553</v>
      </c>
      <c r="B544" s="3">
        <v>44335</v>
      </c>
      <c r="C544" s="2" t="s">
        <v>3554</v>
      </c>
      <c r="D544" t="s">
        <v>6175</v>
      </c>
      <c r="E544" s="2">
        <v>4</v>
      </c>
      <c r="F544" s="2" t="str">
        <f>VLOOKUP(C544,customers!A:I,2,0)</f>
        <v>Zack Pellett</v>
      </c>
      <c r="G544" s="2" t="str">
        <f>IF(VLOOKUP(C544,customers!$A:$I,3,0)=0,"",VLOOKUP(C544,customers!$A:$I,3,0))</f>
        <v>zpellettf2@dailymotion.com</v>
      </c>
      <c r="H544" s="2" t="str">
        <f>VLOOKUP(C544,customers!$A:$I,7,0)</f>
        <v>United States</v>
      </c>
      <c r="I544" t="str">
        <f>VLOOKUP($D544,products!$A:$G,2,0)</f>
        <v>Ara</v>
      </c>
      <c r="J544" t="str">
        <f>VLOOKUP($D544,products!$A:$G,3,0)</f>
        <v>M</v>
      </c>
      <c r="K544" s="5">
        <f>VLOOKUP($D544,products!$A:$G,4,0)</f>
        <v>2.5</v>
      </c>
      <c r="L544">
        <f>VLOOKUP($D544,products!$A:$G,5,0)</f>
        <v>25.874999999999996</v>
      </c>
      <c r="M544">
        <f>E544*(Table1[[#This Row],[Size]]*Table1[[#This Row],[Unit Price]])</f>
        <v>258.74999999999994</v>
      </c>
      <c r="N544" t="str">
        <f t="shared" si="8"/>
        <v>Arabica</v>
      </c>
      <c r="O544" t="str">
        <f>_xlfn.XLOOKUP(Table1[[#This Row],[Customer ID]],customers!A543:A1543,customers!I543:I1543,"No",0)</f>
        <v>No</v>
      </c>
    </row>
    <row r="545" spans="1:15" x14ac:dyDescent="0.3">
      <c r="A545" s="2" t="s">
        <v>3559</v>
      </c>
      <c r="B545" s="3">
        <v>44380</v>
      </c>
      <c r="C545" s="2" t="s">
        <v>3560</v>
      </c>
      <c r="D545" t="s">
        <v>6142</v>
      </c>
      <c r="E545" s="2">
        <v>2</v>
      </c>
      <c r="F545" s="2" t="str">
        <f>VLOOKUP(C545,customers!A:I,2,0)</f>
        <v>Ilaire Sprakes</v>
      </c>
      <c r="G545" s="2" t="str">
        <f>IF(VLOOKUP(C545,customers!$A:$I,3,0)=0,"",VLOOKUP(C545,customers!$A:$I,3,0))</f>
        <v>isprakesf3@spiegel.de</v>
      </c>
      <c r="H545" s="2" t="str">
        <f>VLOOKUP(C545,customers!$A:$I,7,0)</f>
        <v>United States</v>
      </c>
      <c r="I545" t="str">
        <f>VLOOKUP($D545,products!$A:$G,2,0)</f>
        <v>Rob</v>
      </c>
      <c r="J545" t="str">
        <f>VLOOKUP($D545,products!$A:$G,3,0)</f>
        <v>L</v>
      </c>
      <c r="K545" s="5">
        <f>VLOOKUP($D545,products!$A:$G,4,0)</f>
        <v>2.5</v>
      </c>
      <c r="L545">
        <f>VLOOKUP($D545,products!$A:$G,5,0)</f>
        <v>27.484999999999996</v>
      </c>
      <c r="M545">
        <f>E545*(Table1[[#This Row],[Size]]*Table1[[#This Row],[Unit Price]])</f>
        <v>137.42499999999998</v>
      </c>
      <c r="N545" t="str">
        <f t="shared" si="8"/>
        <v>Robusta</v>
      </c>
      <c r="O545" t="str">
        <f>_xlfn.XLOOKUP(Table1[[#This Row],[Customer ID]],customers!A544:A1544,customers!I544:I1544,"No",0)</f>
        <v>No</v>
      </c>
    </row>
    <row r="546" spans="1:15" x14ac:dyDescent="0.3">
      <c r="A546" s="2" t="s">
        <v>3565</v>
      </c>
      <c r="B546" s="3">
        <v>43869</v>
      </c>
      <c r="C546" s="2" t="s">
        <v>3566</v>
      </c>
      <c r="D546" t="s">
        <v>6180</v>
      </c>
      <c r="E546" s="2">
        <v>2</v>
      </c>
      <c r="F546" s="2" t="str">
        <f>VLOOKUP(C546,customers!A:I,2,0)</f>
        <v>Heda Fromant</v>
      </c>
      <c r="G546" s="2" t="str">
        <f>IF(VLOOKUP(C546,customers!$A:$I,3,0)=0,"",VLOOKUP(C546,customers!$A:$I,3,0))</f>
        <v>hfromantf4@ucsd.edu</v>
      </c>
      <c r="H546" s="2" t="str">
        <f>VLOOKUP(C546,customers!$A:$I,7,0)</f>
        <v>United States</v>
      </c>
      <c r="I546" t="str">
        <f>VLOOKUP($D546,products!$A:$G,2,0)</f>
        <v>Ara</v>
      </c>
      <c r="J546" t="str">
        <f>VLOOKUP($D546,products!$A:$G,3,0)</f>
        <v>L</v>
      </c>
      <c r="K546" s="5">
        <f>VLOOKUP($D546,products!$A:$G,4,0)</f>
        <v>0.5</v>
      </c>
      <c r="L546">
        <f>VLOOKUP($D546,products!$A:$G,5,0)</f>
        <v>7.77</v>
      </c>
      <c r="M546">
        <f>E546*(Table1[[#This Row],[Size]]*Table1[[#This Row],[Unit Price]])</f>
        <v>7.77</v>
      </c>
      <c r="N546" t="str">
        <f t="shared" si="8"/>
        <v>Arabica</v>
      </c>
      <c r="O546" t="str">
        <f>_xlfn.XLOOKUP(Table1[[#This Row],[Customer ID]],customers!A545:A1545,customers!I545:I1545,"No",0)</f>
        <v>No</v>
      </c>
    </row>
    <row r="547" spans="1:15" x14ac:dyDescent="0.3">
      <c r="A547" s="2" t="s">
        <v>3571</v>
      </c>
      <c r="B547" s="3">
        <v>44120</v>
      </c>
      <c r="C547" s="2" t="s">
        <v>3572</v>
      </c>
      <c r="D547" t="s">
        <v>6150</v>
      </c>
      <c r="E547" s="2">
        <v>4</v>
      </c>
      <c r="F547" s="2" t="str">
        <f>VLOOKUP(C547,customers!A:I,2,0)</f>
        <v>Rufus Flear</v>
      </c>
      <c r="G547" s="2" t="str">
        <f>IF(VLOOKUP(C547,customers!$A:$I,3,0)=0,"",VLOOKUP(C547,customers!$A:$I,3,0))</f>
        <v>rflearf5@artisteer.com</v>
      </c>
      <c r="H547" s="2" t="str">
        <f>VLOOKUP(C547,customers!$A:$I,7,0)</f>
        <v>United Kingdom</v>
      </c>
      <c r="I547" t="str">
        <f>VLOOKUP($D547,products!$A:$G,2,0)</f>
        <v>Lib</v>
      </c>
      <c r="J547" t="str">
        <f>VLOOKUP($D547,products!$A:$G,3,0)</f>
        <v>D</v>
      </c>
      <c r="K547" s="5">
        <f>VLOOKUP($D547,products!$A:$G,4,0)</f>
        <v>0.2</v>
      </c>
      <c r="L547">
        <f>VLOOKUP($D547,products!$A:$G,5,0)</f>
        <v>3.8849999999999998</v>
      </c>
      <c r="M547">
        <f>E547*(Table1[[#This Row],[Size]]*Table1[[#This Row],[Unit Price]])</f>
        <v>3.1080000000000001</v>
      </c>
      <c r="N547" t="str">
        <f t="shared" si="8"/>
        <v>Liberica</v>
      </c>
      <c r="O547" t="str">
        <f>_xlfn.XLOOKUP(Table1[[#This Row],[Customer ID]],customers!A546:A1546,customers!I546:I1546,"No",0)</f>
        <v>No</v>
      </c>
    </row>
    <row r="548" spans="1:15" x14ac:dyDescent="0.3">
      <c r="A548" s="2" t="s">
        <v>3577</v>
      </c>
      <c r="B548" s="3">
        <v>44127</v>
      </c>
      <c r="C548" s="2" t="s">
        <v>3578</v>
      </c>
      <c r="D548" t="s">
        <v>6185</v>
      </c>
      <c r="E548" s="2">
        <v>3</v>
      </c>
      <c r="F548" s="2" t="str">
        <f>VLOOKUP(C548,customers!A:I,2,0)</f>
        <v>Dom Milella</v>
      </c>
      <c r="G548" s="2" t="str">
        <f>IF(VLOOKUP(C548,customers!$A:$I,3,0)=0,"",VLOOKUP(C548,customers!$A:$I,3,0))</f>
        <v/>
      </c>
      <c r="H548" s="2" t="str">
        <f>VLOOKUP(C548,customers!$A:$I,7,0)</f>
        <v>Ireland</v>
      </c>
      <c r="I548" t="str">
        <f>VLOOKUP($D548,products!$A:$G,2,0)</f>
        <v>Exc</v>
      </c>
      <c r="J548" t="str">
        <f>VLOOKUP($D548,products!$A:$G,3,0)</f>
        <v>D</v>
      </c>
      <c r="K548" s="5">
        <f>VLOOKUP($D548,products!$A:$G,4,0)</f>
        <v>2.5</v>
      </c>
      <c r="L548">
        <f>VLOOKUP($D548,products!$A:$G,5,0)</f>
        <v>27.945</v>
      </c>
      <c r="M548">
        <f>E548*(Table1[[#This Row],[Size]]*Table1[[#This Row],[Unit Price]])</f>
        <v>209.58749999999998</v>
      </c>
      <c r="N548" t="str">
        <f t="shared" si="8"/>
        <v>Excelsa</v>
      </c>
      <c r="O548" t="str">
        <f>_xlfn.XLOOKUP(Table1[[#This Row],[Customer ID]],customers!A547:A1547,customers!I547:I1547,"No",0)</f>
        <v>No</v>
      </c>
    </row>
    <row r="549" spans="1:15" x14ac:dyDescent="0.3">
      <c r="A549" s="2" t="s">
        <v>3582</v>
      </c>
      <c r="B549" s="3">
        <v>44265</v>
      </c>
      <c r="C549" s="2" t="s">
        <v>3594</v>
      </c>
      <c r="D549" t="s">
        <v>6178</v>
      </c>
      <c r="E549" s="2">
        <v>3</v>
      </c>
      <c r="F549" s="2" t="str">
        <f>VLOOKUP(C549,customers!A:I,2,0)</f>
        <v>Wilek Lightollers</v>
      </c>
      <c r="G549" s="2" t="str">
        <f>IF(VLOOKUP(C549,customers!$A:$I,3,0)=0,"",VLOOKUP(C549,customers!$A:$I,3,0))</f>
        <v>wlightollersf9@baidu.com</v>
      </c>
      <c r="H549" s="2" t="str">
        <f>VLOOKUP(C549,customers!$A:$I,7,0)</f>
        <v>United States</v>
      </c>
      <c r="I549" t="str">
        <f>VLOOKUP($D549,products!$A:$G,2,0)</f>
        <v>Rob</v>
      </c>
      <c r="J549" t="str">
        <f>VLOOKUP($D549,products!$A:$G,3,0)</f>
        <v>L</v>
      </c>
      <c r="K549" s="5">
        <f>VLOOKUP($D549,products!$A:$G,4,0)</f>
        <v>0.2</v>
      </c>
      <c r="L549">
        <f>VLOOKUP($D549,products!$A:$G,5,0)</f>
        <v>3.5849999999999995</v>
      </c>
      <c r="M549">
        <f>E549*(Table1[[#This Row],[Size]]*Table1[[#This Row],[Unit Price]])</f>
        <v>2.1509999999999998</v>
      </c>
      <c r="N549" t="str">
        <f t="shared" si="8"/>
        <v>Robusta</v>
      </c>
      <c r="O549" t="str">
        <f>_xlfn.XLOOKUP(Table1[[#This Row],[Customer ID]],customers!A548:A1548,customers!I548:I1548,"No",0)</f>
        <v>Yes</v>
      </c>
    </row>
    <row r="550" spans="1:15" x14ac:dyDescent="0.3">
      <c r="A550" s="2" t="s">
        <v>3587</v>
      </c>
      <c r="B550" s="3">
        <v>44384</v>
      </c>
      <c r="C550" s="2" t="s">
        <v>3588</v>
      </c>
      <c r="D550" t="s">
        <v>6184</v>
      </c>
      <c r="E550" s="2">
        <v>3</v>
      </c>
      <c r="F550" s="2" t="str">
        <f>VLOOKUP(C550,customers!A:I,2,0)</f>
        <v>Bette-ann Munden</v>
      </c>
      <c r="G550" s="2" t="str">
        <f>IF(VLOOKUP(C550,customers!$A:$I,3,0)=0,"",VLOOKUP(C550,customers!$A:$I,3,0))</f>
        <v>bmundenf8@elpais.com</v>
      </c>
      <c r="H550" s="2" t="str">
        <f>VLOOKUP(C550,customers!$A:$I,7,0)</f>
        <v>United States</v>
      </c>
      <c r="I550" t="str">
        <f>VLOOKUP($D550,products!$A:$G,2,0)</f>
        <v>Exc</v>
      </c>
      <c r="J550" t="str">
        <f>VLOOKUP($D550,products!$A:$G,3,0)</f>
        <v>L</v>
      </c>
      <c r="K550" s="5">
        <f>VLOOKUP($D550,products!$A:$G,4,0)</f>
        <v>0.2</v>
      </c>
      <c r="L550">
        <f>VLOOKUP($D550,products!$A:$G,5,0)</f>
        <v>4.4550000000000001</v>
      </c>
      <c r="M550">
        <f>E550*(Table1[[#This Row],[Size]]*Table1[[#This Row],[Unit Price]])</f>
        <v>2.673</v>
      </c>
      <c r="N550" t="str">
        <f t="shared" si="8"/>
        <v>Excelsa</v>
      </c>
      <c r="O550" t="str">
        <f>_xlfn.XLOOKUP(Table1[[#This Row],[Customer ID]],customers!A549:A1549,customers!I549:I1549,"No",0)</f>
        <v>Yes</v>
      </c>
    </row>
    <row r="551" spans="1:15" x14ac:dyDescent="0.3">
      <c r="A551" s="2" t="s">
        <v>3593</v>
      </c>
      <c r="B551" s="3">
        <v>44232</v>
      </c>
      <c r="C551" s="2" t="s">
        <v>3594</v>
      </c>
      <c r="D551" t="s">
        <v>6184</v>
      </c>
      <c r="E551" s="2">
        <v>4</v>
      </c>
      <c r="F551" s="2" t="str">
        <f>VLOOKUP(C551,customers!A:I,2,0)</f>
        <v>Wilek Lightollers</v>
      </c>
      <c r="G551" s="2" t="str">
        <f>IF(VLOOKUP(C551,customers!$A:$I,3,0)=0,"",VLOOKUP(C551,customers!$A:$I,3,0))</f>
        <v>wlightollersf9@baidu.com</v>
      </c>
      <c r="H551" s="2" t="str">
        <f>VLOOKUP(C551,customers!$A:$I,7,0)</f>
        <v>United States</v>
      </c>
      <c r="I551" t="str">
        <f>VLOOKUP($D551,products!$A:$G,2,0)</f>
        <v>Exc</v>
      </c>
      <c r="J551" t="str">
        <f>VLOOKUP($D551,products!$A:$G,3,0)</f>
        <v>L</v>
      </c>
      <c r="K551" s="5">
        <f>VLOOKUP($D551,products!$A:$G,4,0)</f>
        <v>0.2</v>
      </c>
      <c r="L551">
        <f>VLOOKUP($D551,products!$A:$G,5,0)</f>
        <v>4.4550000000000001</v>
      </c>
      <c r="M551">
        <f>E551*(Table1[[#This Row],[Size]]*Table1[[#This Row],[Unit Price]])</f>
        <v>3.5640000000000001</v>
      </c>
      <c r="N551" t="str">
        <f t="shared" si="8"/>
        <v>Excelsa</v>
      </c>
      <c r="O551" t="str">
        <f>_xlfn.XLOOKUP(Table1[[#This Row],[Customer ID]],customers!A550:A1550,customers!I550:I1550,"No",0)</f>
        <v>Yes</v>
      </c>
    </row>
    <row r="552" spans="1:15" x14ac:dyDescent="0.3">
      <c r="A552" s="2" t="s">
        <v>3599</v>
      </c>
      <c r="B552" s="3">
        <v>44176</v>
      </c>
      <c r="C552" s="2" t="s">
        <v>3600</v>
      </c>
      <c r="D552" t="s">
        <v>6150</v>
      </c>
      <c r="E552" s="2">
        <v>6</v>
      </c>
      <c r="F552" s="2" t="str">
        <f>VLOOKUP(C552,customers!A:I,2,0)</f>
        <v>Nick Brakespear</v>
      </c>
      <c r="G552" s="2" t="str">
        <f>IF(VLOOKUP(C552,customers!$A:$I,3,0)=0,"",VLOOKUP(C552,customers!$A:$I,3,0))</f>
        <v>nbrakespearfa@rediff.com</v>
      </c>
      <c r="H552" s="2" t="str">
        <f>VLOOKUP(C552,customers!$A:$I,7,0)</f>
        <v>United States</v>
      </c>
      <c r="I552" t="str">
        <f>VLOOKUP($D552,products!$A:$G,2,0)</f>
        <v>Lib</v>
      </c>
      <c r="J552" t="str">
        <f>VLOOKUP($D552,products!$A:$G,3,0)</f>
        <v>D</v>
      </c>
      <c r="K552" s="5">
        <f>VLOOKUP($D552,products!$A:$G,4,0)</f>
        <v>0.2</v>
      </c>
      <c r="L552">
        <f>VLOOKUP($D552,products!$A:$G,5,0)</f>
        <v>3.8849999999999998</v>
      </c>
      <c r="M552">
        <f>E552*(Table1[[#This Row],[Size]]*Table1[[#This Row],[Unit Price]])</f>
        <v>4.6619999999999999</v>
      </c>
      <c r="N552" t="str">
        <f t="shared" si="8"/>
        <v>Liberica</v>
      </c>
      <c r="O552" t="str">
        <f>_xlfn.XLOOKUP(Table1[[#This Row],[Customer ID]],customers!A551:A1551,customers!I551:I1551,"No",0)</f>
        <v>Yes</v>
      </c>
    </row>
    <row r="553" spans="1:15" x14ac:dyDescent="0.3">
      <c r="A553" s="2" t="s">
        <v>3605</v>
      </c>
      <c r="B553" s="3">
        <v>44694</v>
      </c>
      <c r="C553" s="2" t="s">
        <v>3606</v>
      </c>
      <c r="D553" t="s">
        <v>6153</v>
      </c>
      <c r="E553" s="2">
        <v>2</v>
      </c>
      <c r="F553" s="2" t="str">
        <f>VLOOKUP(C553,customers!A:I,2,0)</f>
        <v>Malynda Glawsop</v>
      </c>
      <c r="G553" s="2" t="str">
        <f>IF(VLOOKUP(C553,customers!$A:$I,3,0)=0,"",VLOOKUP(C553,customers!$A:$I,3,0))</f>
        <v>mglawsopfb@reverbnation.com</v>
      </c>
      <c r="H553" s="2" t="str">
        <f>VLOOKUP(C553,customers!$A:$I,7,0)</f>
        <v>United States</v>
      </c>
      <c r="I553" t="str">
        <f>VLOOKUP($D553,products!$A:$G,2,0)</f>
        <v>Exc</v>
      </c>
      <c r="J553" t="str">
        <f>VLOOKUP($D553,products!$A:$G,3,0)</f>
        <v>D</v>
      </c>
      <c r="K553" s="5">
        <f>VLOOKUP($D553,products!$A:$G,4,0)</f>
        <v>0.2</v>
      </c>
      <c r="L553">
        <f>VLOOKUP($D553,products!$A:$G,5,0)</f>
        <v>3.645</v>
      </c>
      <c r="M553">
        <f>E553*(Table1[[#This Row],[Size]]*Table1[[#This Row],[Unit Price]])</f>
        <v>1.4580000000000002</v>
      </c>
      <c r="N553" t="str">
        <f t="shared" si="8"/>
        <v>Excelsa</v>
      </c>
      <c r="O553" t="str">
        <f>_xlfn.XLOOKUP(Table1[[#This Row],[Customer ID]],customers!A552:A1552,customers!I552:I1552,"No",0)</f>
        <v>No</v>
      </c>
    </row>
    <row r="554" spans="1:15" x14ac:dyDescent="0.3">
      <c r="A554" s="2" t="s">
        <v>3611</v>
      </c>
      <c r="B554" s="3">
        <v>43761</v>
      </c>
      <c r="C554" s="2" t="s">
        <v>3612</v>
      </c>
      <c r="D554" t="s">
        <v>6184</v>
      </c>
      <c r="E554" s="2">
        <v>4</v>
      </c>
      <c r="F554" s="2" t="str">
        <f>VLOOKUP(C554,customers!A:I,2,0)</f>
        <v>Granville Alberts</v>
      </c>
      <c r="G554" s="2" t="str">
        <f>IF(VLOOKUP(C554,customers!$A:$I,3,0)=0,"",VLOOKUP(C554,customers!$A:$I,3,0))</f>
        <v>galbertsfc@etsy.com</v>
      </c>
      <c r="H554" s="2" t="str">
        <f>VLOOKUP(C554,customers!$A:$I,7,0)</f>
        <v>United Kingdom</v>
      </c>
      <c r="I554" t="str">
        <f>VLOOKUP($D554,products!$A:$G,2,0)</f>
        <v>Exc</v>
      </c>
      <c r="J554" t="str">
        <f>VLOOKUP($D554,products!$A:$G,3,0)</f>
        <v>L</v>
      </c>
      <c r="K554" s="5">
        <f>VLOOKUP($D554,products!$A:$G,4,0)</f>
        <v>0.2</v>
      </c>
      <c r="L554">
        <f>VLOOKUP($D554,products!$A:$G,5,0)</f>
        <v>4.4550000000000001</v>
      </c>
      <c r="M554">
        <f>E554*(Table1[[#This Row],[Size]]*Table1[[#This Row],[Unit Price]])</f>
        <v>3.5640000000000001</v>
      </c>
      <c r="N554" t="str">
        <f t="shared" si="8"/>
        <v>Excelsa</v>
      </c>
      <c r="O554" t="str">
        <f>_xlfn.XLOOKUP(Table1[[#This Row],[Customer ID]],customers!A553:A1553,customers!I553:I1553,"No",0)</f>
        <v>Yes</v>
      </c>
    </row>
    <row r="555" spans="1:15" x14ac:dyDescent="0.3">
      <c r="A555" s="2" t="s">
        <v>3617</v>
      </c>
      <c r="B555" s="3">
        <v>44085</v>
      </c>
      <c r="C555" s="2" t="s">
        <v>3618</v>
      </c>
      <c r="D555" t="s">
        <v>6141</v>
      </c>
      <c r="E555" s="2">
        <v>5</v>
      </c>
      <c r="F555" s="2" t="str">
        <f>VLOOKUP(C555,customers!A:I,2,0)</f>
        <v>Vasily Polglase</v>
      </c>
      <c r="G555" s="2" t="str">
        <f>IF(VLOOKUP(C555,customers!$A:$I,3,0)=0,"",VLOOKUP(C555,customers!$A:$I,3,0))</f>
        <v>vpolglasefd@about.me</v>
      </c>
      <c r="H555" s="2" t="str">
        <f>VLOOKUP(C555,customers!$A:$I,7,0)</f>
        <v>United States</v>
      </c>
      <c r="I555" t="str">
        <f>VLOOKUP($D555,products!$A:$G,2,0)</f>
        <v>Exc</v>
      </c>
      <c r="J555" t="str">
        <f>VLOOKUP($D555,products!$A:$G,3,0)</f>
        <v>M</v>
      </c>
      <c r="K555" s="5">
        <f>VLOOKUP($D555,products!$A:$G,4,0)</f>
        <v>1</v>
      </c>
      <c r="L555">
        <f>VLOOKUP($D555,products!$A:$G,5,0)</f>
        <v>13.75</v>
      </c>
      <c r="M555">
        <f>E555*(Table1[[#This Row],[Size]]*Table1[[#This Row],[Unit Price]])</f>
        <v>68.75</v>
      </c>
      <c r="N555" t="str">
        <f t="shared" si="8"/>
        <v>Excelsa</v>
      </c>
      <c r="O555" t="str">
        <f>_xlfn.XLOOKUP(Table1[[#This Row],[Customer ID]],customers!A554:A1554,customers!I554:I1554,"No",0)</f>
        <v>No</v>
      </c>
    </row>
    <row r="556" spans="1:15" x14ac:dyDescent="0.3">
      <c r="A556" s="2" t="s">
        <v>3622</v>
      </c>
      <c r="B556" s="3">
        <v>43737</v>
      </c>
      <c r="C556" s="2" t="s">
        <v>3623</v>
      </c>
      <c r="D556" t="s">
        <v>6142</v>
      </c>
      <c r="E556" s="2">
        <v>2</v>
      </c>
      <c r="F556" s="2" t="str">
        <f>VLOOKUP(C556,customers!A:I,2,0)</f>
        <v>Madelaine Sharples</v>
      </c>
      <c r="G556" s="2" t="str">
        <f>IF(VLOOKUP(C556,customers!$A:$I,3,0)=0,"",VLOOKUP(C556,customers!$A:$I,3,0))</f>
        <v/>
      </c>
      <c r="H556" s="2" t="str">
        <f>VLOOKUP(C556,customers!$A:$I,7,0)</f>
        <v>United Kingdom</v>
      </c>
      <c r="I556" t="str">
        <f>VLOOKUP($D556,products!$A:$G,2,0)</f>
        <v>Rob</v>
      </c>
      <c r="J556" t="str">
        <f>VLOOKUP($D556,products!$A:$G,3,0)</f>
        <v>L</v>
      </c>
      <c r="K556" s="5">
        <f>VLOOKUP($D556,products!$A:$G,4,0)</f>
        <v>2.5</v>
      </c>
      <c r="L556">
        <f>VLOOKUP($D556,products!$A:$G,5,0)</f>
        <v>27.484999999999996</v>
      </c>
      <c r="M556">
        <f>E556*(Table1[[#This Row],[Size]]*Table1[[#This Row],[Unit Price]])</f>
        <v>137.42499999999998</v>
      </c>
      <c r="N556" t="str">
        <f t="shared" si="8"/>
        <v>Robusta</v>
      </c>
      <c r="O556" t="str">
        <f>_xlfn.XLOOKUP(Table1[[#This Row],[Customer ID]],customers!A555:A1555,customers!I555:I1555,"No",0)</f>
        <v>Yes</v>
      </c>
    </row>
    <row r="557" spans="1:15" x14ac:dyDescent="0.3">
      <c r="A557" s="2" t="s">
        <v>3627</v>
      </c>
      <c r="B557" s="3">
        <v>44258</v>
      </c>
      <c r="C557" s="2" t="s">
        <v>3628</v>
      </c>
      <c r="D557" t="s">
        <v>6141</v>
      </c>
      <c r="E557" s="2">
        <v>6</v>
      </c>
      <c r="F557" s="2" t="str">
        <f>VLOOKUP(C557,customers!A:I,2,0)</f>
        <v>Sigfrid Busch</v>
      </c>
      <c r="G557" s="2" t="str">
        <f>IF(VLOOKUP(C557,customers!$A:$I,3,0)=0,"",VLOOKUP(C557,customers!$A:$I,3,0))</f>
        <v>sbuschff@so-net.ne.jp</v>
      </c>
      <c r="H557" s="2" t="str">
        <f>VLOOKUP(C557,customers!$A:$I,7,0)</f>
        <v>Ireland</v>
      </c>
      <c r="I557" t="str">
        <f>VLOOKUP($D557,products!$A:$G,2,0)</f>
        <v>Exc</v>
      </c>
      <c r="J557" t="str">
        <f>VLOOKUP($D557,products!$A:$G,3,0)</f>
        <v>M</v>
      </c>
      <c r="K557" s="5">
        <f>VLOOKUP($D557,products!$A:$G,4,0)</f>
        <v>1</v>
      </c>
      <c r="L557">
        <f>VLOOKUP($D557,products!$A:$G,5,0)</f>
        <v>13.75</v>
      </c>
      <c r="M557">
        <f>E557*(Table1[[#This Row],[Size]]*Table1[[#This Row],[Unit Price]])</f>
        <v>82.5</v>
      </c>
      <c r="N557" t="str">
        <f t="shared" si="8"/>
        <v>Excelsa</v>
      </c>
      <c r="O557" t="str">
        <f>_xlfn.XLOOKUP(Table1[[#This Row],[Customer ID]],customers!A556:A1556,customers!I556:I1556,"No",0)</f>
        <v>No</v>
      </c>
    </row>
    <row r="558" spans="1:15" x14ac:dyDescent="0.3">
      <c r="A558" s="2" t="s">
        <v>3633</v>
      </c>
      <c r="B558" s="3">
        <v>44523</v>
      </c>
      <c r="C558" s="2" t="s">
        <v>3634</v>
      </c>
      <c r="D558" t="s">
        <v>6159</v>
      </c>
      <c r="E558" s="2">
        <v>2</v>
      </c>
      <c r="F558" s="2" t="str">
        <f>VLOOKUP(C558,customers!A:I,2,0)</f>
        <v>Cissiee Raisbeck</v>
      </c>
      <c r="G558" s="2" t="str">
        <f>IF(VLOOKUP(C558,customers!$A:$I,3,0)=0,"",VLOOKUP(C558,customers!$A:$I,3,0))</f>
        <v>craisbeckfg@webnode.com</v>
      </c>
      <c r="H558" s="2" t="str">
        <f>VLOOKUP(C558,customers!$A:$I,7,0)</f>
        <v>United States</v>
      </c>
      <c r="I558" t="str">
        <f>VLOOKUP($D558,products!$A:$G,2,0)</f>
        <v>Lib</v>
      </c>
      <c r="J558" t="str">
        <f>VLOOKUP($D558,products!$A:$G,3,0)</f>
        <v>M</v>
      </c>
      <c r="K558" s="5">
        <f>VLOOKUP($D558,products!$A:$G,4,0)</f>
        <v>0.2</v>
      </c>
      <c r="L558">
        <f>VLOOKUP($D558,products!$A:$G,5,0)</f>
        <v>4.3650000000000002</v>
      </c>
      <c r="M558">
        <f>E558*(Table1[[#This Row],[Size]]*Table1[[#This Row],[Unit Price]])</f>
        <v>1.7460000000000002</v>
      </c>
      <c r="N558" t="str">
        <f t="shared" si="8"/>
        <v>Liberica</v>
      </c>
      <c r="O558" t="str">
        <f>_xlfn.XLOOKUP(Table1[[#This Row],[Customer ID]],customers!A557:A1557,customers!I557:I1557,"No",0)</f>
        <v>Yes</v>
      </c>
    </row>
    <row r="559" spans="1:15" x14ac:dyDescent="0.3">
      <c r="A559" s="2" t="s">
        <v>3638</v>
      </c>
      <c r="B559" s="3">
        <v>44506</v>
      </c>
      <c r="C559" s="2" t="s">
        <v>3368</v>
      </c>
      <c r="D559" t="s">
        <v>6171</v>
      </c>
      <c r="E559" s="2">
        <v>4</v>
      </c>
      <c r="F559" s="2" t="str">
        <f>VLOOKUP(C559,customers!A:I,2,0)</f>
        <v>Marja Urion</v>
      </c>
      <c r="G559" s="2" t="str">
        <f>IF(VLOOKUP(C559,customers!$A:$I,3,0)=0,"",VLOOKUP(C559,customers!$A:$I,3,0))</f>
        <v>murione5@alexa.com</v>
      </c>
      <c r="H559" s="2" t="str">
        <f>VLOOKUP(C559,customers!$A:$I,7,0)</f>
        <v>Ireland</v>
      </c>
      <c r="I559" t="str">
        <f>VLOOKUP($D559,products!$A:$G,2,0)</f>
        <v>Exc</v>
      </c>
      <c r="J559" t="str">
        <f>VLOOKUP($D559,products!$A:$G,3,0)</f>
        <v>L</v>
      </c>
      <c r="K559" s="5">
        <f>VLOOKUP($D559,products!$A:$G,4,0)</f>
        <v>1</v>
      </c>
      <c r="L559">
        <f>VLOOKUP($D559,products!$A:$G,5,0)</f>
        <v>14.85</v>
      </c>
      <c r="M559">
        <f>E559*(Table1[[#This Row],[Size]]*Table1[[#This Row],[Unit Price]])</f>
        <v>59.4</v>
      </c>
      <c r="N559" t="str">
        <f t="shared" si="8"/>
        <v>Excelsa</v>
      </c>
      <c r="O559" t="str">
        <f>_xlfn.XLOOKUP(Table1[[#This Row],[Customer ID]],customers!A558:A1558,customers!I558:I1558,"No",0)</f>
        <v>No</v>
      </c>
    </row>
    <row r="560" spans="1:15" x14ac:dyDescent="0.3">
      <c r="A560" s="2" t="s">
        <v>3643</v>
      </c>
      <c r="B560" s="3">
        <v>44225</v>
      </c>
      <c r="C560" s="2" t="s">
        <v>3644</v>
      </c>
      <c r="D560" t="s">
        <v>6150</v>
      </c>
      <c r="E560" s="2">
        <v>4</v>
      </c>
      <c r="F560" s="2" t="str">
        <f>VLOOKUP(C560,customers!A:I,2,0)</f>
        <v>Kenton Wetherick</v>
      </c>
      <c r="G560" s="2" t="str">
        <f>IF(VLOOKUP(C560,customers!$A:$I,3,0)=0,"",VLOOKUP(C560,customers!$A:$I,3,0))</f>
        <v/>
      </c>
      <c r="H560" s="2" t="str">
        <f>VLOOKUP(C560,customers!$A:$I,7,0)</f>
        <v>United States</v>
      </c>
      <c r="I560" t="str">
        <f>VLOOKUP($D560,products!$A:$G,2,0)</f>
        <v>Lib</v>
      </c>
      <c r="J560" t="str">
        <f>VLOOKUP($D560,products!$A:$G,3,0)</f>
        <v>D</v>
      </c>
      <c r="K560" s="5">
        <f>VLOOKUP($D560,products!$A:$G,4,0)</f>
        <v>0.2</v>
      </c>
      <c r="L560">
        <f>VLOOKUP($D560,products!$A:$G,5,0)</f>
        <v>3.8849999999999998</v>
      </c>
      <c r="M560">
        <f>E560*(Table1[[#This Row],[Size]]*Table1[[#This Row],[Unit Price]])</f>
        <v>3.1080000000000001</v>
      </c>
      <c r="N560" t="str">
        <f t="shared" si="8"/>
        <v>Liberica</v>
      </c>
      <c r="O560" t="str">
        <f>_xlfn.XLOOKUP(Table1[[#This Row],[Customer ID]],customers!A559:A1559,customers!I559:I1559,"No",0)</f>
        <v>Yes</v>
      </c>
    </row>
    <row r="561" spans="1:15" x14ac:dyDescent="0.3">
      <c r="A561" s="2" t="s">
        <v>3648</v>
      </c>
      <c r="B561" s="3">
        <v>44667</v>
      </c>
      <c r="C561" s="2" t="s">
        <v>3649</v>
      </c>
      <c r="D561" t="s">
        <v>6140</v>
      </c>
      <c r="E561" s="2">
        <v>3</v>
      </c>
      <c r="F561" s="2" t="str">
        <f>VLOOKUP(C561,customers!A:I,2,0)</f>
        <v>Reamonn Aynold</v>
      </c>
      <c r="G561" s="2" t="str">
        <f>IF(VLOOKUP(C561,customers!$A:$I,3,0)=0,"",VLOOKUP(C561,customers!$A:$I,3,0))</f>
        <v>raynoldfj@ustream.tv</v>
      </c>
      <c r="H561" s="2" t="str">
        <f>VLOOKUP(C561,customers!$A:$I,7,0)</f>
        <v>United States</v>
      </c>
      <c r="I561" t="str">
        <f>VLOOKUP($D561,products!$A:$G,2,0)</f>
        <v>Ara</v>
      </c>
      <c r="J561" t="str">
        <f>VLOOKUP($D561,products!$A:$G,3,0)</f>
        <v>L</v>
      </c>
      <c r="K561" s="5">
        <f>VLOOKUP($D561,products!$A:$G,4,0)</f>
        <v>1</v>
      </c>
      <c r="L561">
        <f>VLOOKUP($D561,products!$A:$G,5,0)</f>
        <v>12.95</v>
      </c>
      <c r="M561">
        <f>E561*(Table1[[#This Row],[Size]]*Table1[[#This Row],[Unit Price]])</f>
        <v>38.849999999999994</v>
      </c>
      <c r="N561" t="str">
        <f t="shared" si="8"/>
        <v>Arabica</v>
      </c>
      <c r="O561" t="str">
        <f>_xlfn.XLOOKUP(Table1[[#This Row],[Customer ID]],customers!A560:A1560,customers!I560:I1560,"No",0)</f>
        <v>Yes</v>
      </c>
    </row>
    <row r="562" spans="1:15" x14ac:dyDescent="0.3">
      <c r="A562" s="2" t="s">
        <v>3654</v>
      </c>
      <c r="B562" s="3">
        <v>44401</v>
      </c>
      <c r="C562" s="2" t="s">
        <v>3655</v>
      </c>
      <c r="D562" t="s">
        <v>6166</v>
      </c>
      <c r="E562" s="2">
        <v>6</v>
      </c>
      <c r="F562" s="2" t="str">
        <f>VLOOKUP(C562,customers!A:I,2,0)</f>
        <v>Hatty Dovydenas</v>
      </c>
      <c r="G562" s="2" t="str">
        <f>IF(VLOOKUP(C562,customers!$A:$I,3,0)=0,"",VLOOKUP(C562,customers!$A:$I,3,0))</f>
        <v/>
      </c>
      <c r="H562" s="2" t="str">
        <f>VLOOKUP(C562,customers!$A:$I,7,0)</f>
        <v>United States</v>
      </c>
      <c r="I562" t="str">
        <f>VLOOKUP($D562,products!$A:$G,2,0)</f>
        <v>Exc</v>
      </c>
      <c r="J562" t="str">
        <f>VLOOKUP($D562,products!$A:$G,3,0)</f>
        <v>M</v>
      </c>
      <c r="K562" s="5">
        <f>VLOOKUP($D562,products!$A:$G,4,0)</f>
        <v>2.5</v>
      </c>
      <c r="L562">
        <f>VLOOKUP($D562,products!$A:$G,5,0)</f>
        <v>31.624999999999996</v>
      </c>
      <c r="M562">
        <f>E562*(Table1[[#This Row],[Size]]*Table1[[#This Row],[Unit Price]])</f>
        <v>474.37499999999989</v>
      </c>
      <c r="N562" t="str">
        <f t="shared" si="8"/>
        <v>Excelsa</v>
      </c>
      <c r="O562" t="str">
        <f>_xlfn.XLOOKUP(Table1[[#This Row],[Customer ID]],customers!A561:A1561,customers!I561:I1561,"No",0)</f>
        <v>Yes</v>
      </c>
    </row>
    <row r="563" spans="1:15" x14ac:dyDescent="0.3">
      <c r="A563" s="2" t="s">
        <v>3659</v>
      </c>
      <c r="B563" s="3">
        <v>43688</v>
      </c>
      <c r="C563" s="2" t="s">
        <v>3660</v>
      </c>
      <c r="D563" t="s">
        <v>6154</v>
      </c>
      <c r="E563" s="2">
        <v>6</v>
      </c>
      <c r="F563" s="2" t="str">
        <f>VLOOKUP(C563,customers!A:I,2,0)</f>
        <v>Nathaniel Bloxland</v>
      </c>
      <c r="G563" s="2" t="str">
        <f>IF(VLOOKUP(C563,customers!$A:$I,3,0)=0,"",VLOOKUP(C563,customers!$A:$I,3,0))</f>
        <v/>
      </c>
      <c r="H563" s="2" t="str">
        <f>VLOOKUP(C563,customers!$A:$I,7,0)</f>
        <v>Ireland</v>
      </c>
      <c r="I563" t="str">
        <f>VLOOKUP($D563,products!$A:$G,2,0)</f>
        <v>Ara</v>
      </c>
      <c r="J563" t="str">
        <f>VLOOKUP($D563,products!$A:$G,3,0)</f>
        <v>D</v>
      </c>
      <c r="K563" s="5">
        <f>VLOOKUP($D563,products!$A:$G,4,0)</f>
        <v>0.2</v>
      </c>
      <c r="L563">
        <f>VLOOKUP($D563,products!$A:$G,5,0)</f>
        <v>2.9849999999999999</v>
      </c>
      <c r="M563">
        <f>E563*(Table1[[#This Row],[Size]]*Table1[[#This Row],[Unit Price]])</f>
        <v>3.5819999999999999</v>
      </c>
      <c r="N563" t="str">
        <f t="shared" si="8"/>
        <v>Arabica</v>
      </c>
      <c r="O563" t="str">
        <f>_xlfn.XLOOKUP(Table1[[#This Row],[Customer ID]],customers!A562:A1562,customers!I562:I1562,"No",0)</f>
        <v>Yes</v>
      </c>
    </row>
    <row r="564" spans="1:15" x14ac:dyDescent="0.3">
      <c r="A564" s="2" t="s">
        <v>3665</v>
      </c>
      <c r="B564" s="3">
        <v>43669</v>
      </c>
      <c r="C564" s="2" t="s">
        <v>3666</v>
      </c>
      <c r="D564" t="s">
        <v>6145</v>
      </c>
      <c r="E564" s="2">
        <v>6</v>
      </c>
      <c r="F564" s="2" t="str">
        <f>VLOOKUP(C564,customers!A:I,2,0)</f>
        <v>Brendan Grece</v>
      </c>
      <c r="G564" s="2" t="str">
        <f>IF(VLOOKUP(C564,customers!$A:$I,3,0)=0,"",VLOOKUP(C564,customers!$A:$I,3,0))</f>
        <v>bgrecefm@naver.com</v>
      </c>
      <c r="H564" s="2" t="str">
        <f>VLOOKUP(C564,customers!$A:$I,7,0)</f>
        <v>United Kingdom</v>
      </c>
      <c r="I564" t="str">
        <f>VLOOKUP($D564,products!$A:$G,2,0)</f>
        <v>Lib</v>
      </c>
      <c r="J564" t="str">
        <f>VLOOKUP($D564,products!$A:$G,3,0)</f>
        <v>L</v>
      </c>
      <c r="K564" s="5">
        <f>VLOOKUP($D564,products!$A:$G,4,0)</f>
        <v>0.2</v>
      </c>
      <c r="L564">
        <f>VLOOKUP($D564,products!$A:$G,5,0)</f>
        <v>4.7549999999999999</v>
      </c>
      <c r="M564">
        <f>E564*(Table1[[#This Row],[Size]]*Table1[[#This Row],[Unit Price]])</f>
        <v>5.7060000000000004</v>
      </c>
      <c r="N564" t="str">
        <f t="shared" si="8"/>
        <v>Liberica</v>
      </c>
      <c r="O564" t="str">
        <f>_xlfn.XLOOKUP(Table1[[#This Row],[Customer ID]],customers!A563:A1563,customers!I563:I1563,"No",0)</f>
        <v>No</v>
      </c>
    </row>
    <row r="565" spans="1:15" x14ac:dyDescent="0.3">
      <c r="A565" s="2" t="s">
        <v>3671</v>
      </c>
      <c r="B565" s="3">
        <v>43991</v>
      </c>
      <c r="C565" s="2" t="s">
        <v>3752</v>
      </c>
      <c r="D565" t="s">
        <v>6141</v>
      </c>
      <c r="E565" s="2">
        <v>6</v>
      </c>
      <c r="F565" s="2" t="str">
        <f>VLOOKUP(C565,customers!A:I,2,0)</f>
        <v>Don Flintiff</v>
      </c>
      <c r="G565" s="2" t="str">
        <f>IF(VLOOKUP(C565,customers!$A:$I,3,0)=0,"",VLOOKUP(C565,customers!$A:$I,3,0))</f>
        <v>dflintiffg1@e-recht24.de</v>
      </c>
      <c r="H565" s="2" t="str">
        <f>VLOOKUP(C565,customers!$A:$I,7,0)</f>
        <v>United Kingdom</v>
      </c>
      <c r="I565" t="str">
        <f>VLOOKUP($D565,products!$A:$G,2,0)</f>
        <v>Exc</v>
      </c>
      <c r="J565" t="str">
        <f>VLOOKUP($D565,products!$A:$G,3,0)</f>
        <v>M</v>
      </c>
      <c r="K565" s="5">
        <f>VLOOKUP($D565,products!$A:$G,4,0)</f>
        <v>1</v>
      </c>
      <c r="L565">
        <f>VLOOKUP($D565,products!$A:$G,5,0)</f>
        <v>13.75</v>
      </c>
      <c r="M565">
        <f>E565*(Table1[[#This Row],[Size]]*Table1[[#This Row],[Unit Price]])</f>
        <v>82.5</v>
      </c>
      <c r="N565" t="str">
        <f t="shared" si="8"/>
        <v>Excelsa</v>
      </c>
      <c r="O565" t="str">
        <f>_xlfn.XLOOKUP(Table1[[#This Row],[Customer ID]],customers!A564:A1564,customers!I564:I1564,"No",0)</f>
        <v>No</v>
      </c>
    </row>
    <row r="566" spans="1:15" x14ac:dyDescent="0.3">
      <c r="A566" s="2" t="s">
        <v>3677</v>
      </c>
      <c r="B566" s="3">
        <v>43883</v>
      </c>
      <c r="C566" s="2" t="s">
        <v>3678</v>
      </c>
      <c r="D566" t="s">
        <v>6173</v>
      </c>
      <c r="E566" s="2">
        <v>2</v>
      </c>
      <c r="F566" s="2" t="str">
        <f>VLOOKUP(C566,customers!A:I,2,0)</f>
        <v>Abbe Thys</v>
      </c>
      <c r="G566" s="2" t="str">
        <f>IF(VLOOKUP(C566,customers!$A:$I,3,0)=0,"",VLOOKUP(C566,customers!$A:$I,3,0))</f>
        <v>athysfo@cdc.gov</v>
      </c>
      <c r="H566" s="2" t="str">
        <f>VLOOKUP(C566,customers!$A:$I,7,0)</f>
        <v>United States</v>
      </c>
      <c r="I566" t="str">
        <f>VLOOKUP($D566,products!$A:$G,2,0)</f>
        <v>Rob</v>
      </c>
      <c r="J566" t="str">
        <f>VLOOKUP($D566,products!$A:$G,3,0)</f>
        <v>L</v>
      </c>
      <c r="K566" s="5">
        <f>VLOOKUP($D566,products!$A:$G,4,0)</f>
        <v>0.5</v>
      </c>
      <c r="L566">
        <f>VLOOKUP($D566,products!$A:$G,5,0)</f>
        <v>7.169999999999999</v>
      </c>
      <c r="M566">
        <f>E566*(Table1[[#This Row],[Size]]*Table1[[#This Row],[Unit Price]])</f>
        <v>7.169999999999999</v>
      </c>
      <c r="N566" t="str">
        <f t="shared" si="8"/>
        <v>Robusta</v>
      </c>
      <c r="O566" t="str">
        <f>_xlfn.XLOOKUP(Table1[[#This Row],[Customer ID]],customers!A565:A1565,customers!I565:I1565,"No",0)</f>
        <v>No</v>
      </c>
    </row>
    <row r="567" spans="1:15" x14ac:dyDescent="0.3">
      <c r="A567" s="2" t="s">
        <v>3683</v>
      </c>
      <c r="B567" s="3">
        <v>44031</v>
      </c>
      <c r="C567" s="2" t="s">
        <v>3684</v>
      </c>
      <c r="D567" t="s">
        <v>6149</v>
      </c>
      <c r="E567" s="2">
        <v>4</v>
      </c>
      <c r="F567" s="2" t="str">
        <f>VLOOKUP(C567,customers!A:I,2,0)</f>
        <v>Jackquelin Chugg</v>
      </c>
      <c r="G567" s="2" t="str">
        <f>IF(VLOOKUP(C567,customers!$A:$I,3,0)=0,"",VLOOKUP(C567,customers!$A:$I,3,0))</f>
        <v>jchuggfp@about.me</v>
      </c>
      <c r="H567" s="2" t="str">
        <f>VLOOKUP(C567,customers!$A:$I,7,0)</f>
        <v>United States</v>
      </c>
      <c r="I567" t="str">
        <f>VLOOKUP($D567,products!$A:$G,2,0)</f>
        <v>Rob</v>
      </c>
      <c r="J567" t="str">
        <f>VLOOKUP($D567,products!$A:$G,3,0)</f>
        <v>D</v>
      </c>
      <c r="K567" s="5">
        <f>VLOOKUP($D567,products!$A:$G,4,0)</f>
        <v>2.5</v>
      </c>
      <c r="L567">
        <f>VLOOKUP($D567,products!$A:$G,5,0)</f>
        <v>20.584999999999997</v>
      </c>
      <c r="M567">
        <f>E567*(Table1[[#This Row],[Size]]*Table1[[#This Row],[Unit Price]])</f>
        <v>205.84999999999997</v>
      </c>
      <c r="N567" t="str">
        <f t="shared" si="8"/>
        <v>Robusta</v>
      </c>
      <c r="O567" t="str">
        <f>_xlfn.XLOOKUP(Table1[[#This Row],[Customer ID]],customers!A566:A1566,customers!I566:I1566,"No",0)</f>
        <v>No</v>
      </c>
    </row>
    <row r="568" spans="1:15" x14ac:dyDescent="0.3">
      <c r="A568" s="2" t="s">
        <v>3689</v>
      </c>
      <c r="B568" s="3">
        <v>44459</v>
      </c>
      <c r="C568" s="2" t="s">
        <v>3690</v>
      </c>
      <c r="D568" t="s">
        <v>6152</v>
      </c>
      <c r="E568" s="2">
        <v>6</v>
      </c>
      <c r="F568" s="2" t="str">
        <f>VLOOKUP(C568,customers!A:I,2,0)</f>
        <v>Audra Kelston</v>
      </c>
      <c r="G568" s="2" t="str">
        <f>IF(VLOOKUP(C568,customers!$A:$I,3,0)=0,"",VLOOKUP(C568,customers!$A:$I,3,0))</f>
        <v>akelstonfq@sakura.ne.jp</v>
      </c>
      <c r="H568" s="2" t="str">
        <f>VLOOKUP(C568,customers!$A:$I,7,0)</f>
        <v>United States</v>
      </c>
      <c r="I568" t="str">
        <f>VLOOKUP($D568,products!$A:$G,2,0)</f>
        <v>Ara</v>
      </c>
      <c r="J568" t="str">
        <f>VLOOKUP($D568,products!$A:$G,3,0)</f>
        <v>M</v>
      </c>
      <c r="K568" s="5">
        <f>VLOOKUP($D568,products!$A:$G,4,0)</f>
        <v>0.2</v>
      </c>
      <c r="L568">
        <f>VLOOKUP($D568,products!$A:$G,5,0)</f>
        <v>3.375</v>
      </c>
      <c r="M568">
        <f>E568*(Table1[[#This Row],[Size]]*Table1[[#This Row],[Unit Price]])</f>
        <v>4.0500000000000007</v>
      </c>
      <c r="N568" t="str">
        <f t="shared" si="8"/>
        <v>Arabica</v>
      </c>
      <c r="O568" t="str">
        <f>_xlfn.XLOOKUP(Table1[[#This Row],[Customer ID]],customers!A567:A1567,customers!I567:I1567,"No",0)</f>
        <v>Yes</v>
      </c>
    </row>
    <row r="569" spans="1:15" x14ac:dyDescent="0.3">
      <c r="A569" s="2" t="s">
        <v>3695</v>
      </c>
      <c r="B569" s="3">
        <v>44318</v>
      </c>
      <c r="C569" s="2" t="s">
        <v>3696</v>
      </c>
      <c r="D569" t="s">
        <v>6142</v>
      </c>
      <c r="E569" s="2">
        <v>6</v>
      </c>
      <c r="F569" s="2" t="str">
        <f>VLOOKUP(C569,customers!A:I,2,0)</f>
        <v>Elvina Angel</v>
      </c>
      <c r="G569" s="2" t="str">
        <f>IF(VLOOKUP(C569,customers!$A:$I,3,0)=0,"",VLOOKUP(C569,customers!$A:$I,3,0))</f>
        <v/>
      </c>
      <c r="H569" s="2" t="str">
        <f>VLOOKUP(C569,customers!$A:$I,7,0)</f>
        <v>Ireland</v>
      </c>
      <c r="I569" t="str">
        <f>VLOOKUP($D569,products!$A:$G,2,0)</f>
        <v>Rob</v>
      </c>
      <c r="J569" t="str">
        <f>VLOOKUP($D569,products!$A:$G,3,0)</f>
        <v>L</v>
      </c>
      <c r="K569" s="5">
        <f>VLOOKUP($D569,products!$A:$G,4,0)</f>
        <v>2.5</v>
      </c>
      <c r="L569">
        <f>VLOOKUP($D569,products!$A:$G,5,0)</f>
        <v>27.484999999999996</v>
      </c>
      <c r="M569">
        <f>E569*(Table1[[#This Row],[Size]]*Table1[[#This Row],[Unit Price]])</f>
        <v>412.27499999999998</v>
      </c>
      <c r="N569" t="str">
        <f t="shared" si="8"/>
        <v>Robusta</v>
      </c>
      <c r="O569" t="str">
        <f>_xlfn.XLOOKUP(Table1[[#This Row],[Customer ID]],customers!A568:A1568,customers!I568:I1568,"No",0)</f>
        <v>No</v>
      </c>
    </row>
    <row r="570" spans="1:15" x14ac:dyDescent="0.3">
      <c r="A570" s="2" t="s">
        <v>3700</v>
      </c>
      <c r="B570" s="3">
        <v>44526</v>
      </c>
      <c r="C570" s="2" t="s">
        <v>3701</v>
      </c>
      <c r="D570" t="s">
        <v>6145</v>
      </c>
      <c r="E570" s="2">
        <v>4</v>
      </c>
      <c r="F570" s="2" t="str">
        <f>VLOOKUP(C570,customers!A:I,2,0)</f>
        <v>Claiborne Mottram</v>
      </c>
      <c r="G570" s="2" t="str">
        <f>IF(VLOOKUP(C570,customers!$A:$I,3,0)=0,"",VLOOKUP(C570,customers!$A:$I,3,0))</f>
        <v>cmottramfs@harvard.edu</v>
      </c>
      <c r="H570" s="2" t="str">
        <f>VLOOKUP(C570,customers!$A:$I,7,0)</f>
        <v>United States</v>
      </c>
      <c r="I570" t="str">
        <f>VLOOKUP($D570,products!$A:$G,2,0)</f>
        <v>Lib</v>
      </c>
      <c r="J570" t="str">
        <f>VLOOKUP($D570,products!$A:$G,3,0)</f>
        <v>L</v>
      </c>
      <c r="K570" s="5">
        <f>VLOOKUP($D570,products!$A:$G,4,0)</f>
        <v>0.2</v>
      </c>
      <c r="L570">
        <f>VLOOKUP($D570,products!$A:$G,5,0)</f>
        <v>4.7549999999999999</v>
      </c>
      <c r="M570">
        <f>E570*(Table1[[#This Row],[Size]]*Table1[[#This Row],[Unit Price]])</f>
        <v>3.8040000000000003</v>
      </c>
      <c r="N570" t="str">
        <f t="shared" si="8"/>
        <v>Liberica</v>
      </c>
      <c r="O570" t="str">
        <f>_xlfn.XLOOKUP(Table1[[#This Row],[Customer ID]],customers!A569:A1569,customers!I569:I1569,"No",0)</f>
        <v>Yes</v>
      </c>
    </row>
    <row r="571" spans="1:15" x14ac:dyDescent="0.3">
      <c r="A571" s="2" t="s">
        <v>3706</v>
      </c>
      <c r="B571" s="3">
        <v>43879</v>
      </c>
      <c r="C571" s="2" t="s">
        <v>3752</v>
      </c>
      <c r="D571" t="s">
        <v>6168</v>
      </c>
      <c r="E571" s="2">
        <v>6</v>
      </c>
      <c r="F571" s="2" t="str">
        <f>VLOOKUP(C571,customers!A:I,2,0)</f>
        <v>Don Flintiff</v>
      </c>
      <c r="G571" s="2" t="str">
        <f>IF(VLOOKUP(C571,customers!$A:$I,3,0)=0,"",VLOOKUP(C571,customers!$A:$I,3,0))</f>
        <v>dflintiffg1@e-recht24.de</v>
      </c>
      <c r="H571" s="2" t="str">
        <f>VLOOKUP(C571,customers!$A:$I,7,0)</f>
        <v>United Kingdom</v>
      </c>
      <c r="I571" t="str">
        <f>VLOOKUP($D571,products!$A:$G,2,0)</f>
        <v>Ara</v>
      </c>
      <c r="J571" t="str">
        <f>VLOOKUP($D571,products!$A:$G,3,0)</f>
        <v>D</v>
      </c>
      <c r="K571" s="5">
        <f>VLOOKUP($D571,products!$A:$G,4,0)</f>
        <v>2.5</v>
      </c>
      <c r="L571">
        <f>VLOOKUP($D571,products!$A:$G,5,0)</f>
        <v>22.884999999999998</v>
      </c>
      <c r="M571">
        <f>E571*(Table1[[#This Row],[Size]]*Table1[[#This Row],[Unit Price]])</f>
        <v>343.27499999999998</v>
      </c>
      <c r="N571" t="str">
        <f t="shared" si="8"/>
        <v>Arabica</v>
      </c>
      <c r="O571" t="str">
        <f>_xlfn.XLOOKUP(Table1[[#This Row],[Customer ID]],customers!A570:A1570,customers!I570:I1570,"No",0)</f>
        <v>No</v>
      </c>
    </row>
    <row r="572" spans="1:15" x14ac:dyDescent="0.3">
      <c r="A572" s="2" t="s">
        <v>3712</v>
      </c>
      <c r="B572" s="3">
        <v>43928</v>
      </c>
      <c r="C572" s="2" t="s">
        <v>3713</v>
      </c>
      <c r="D572" t="s">
        <v>6157</v>
      </c>
      <c r="E572" s="2">
        <v>4</v>
      </c>
      <c r="F572" s="2" t="str">
        <f>VLOOKUP(C572,customers!A:I,2,0)</f>
        <v>Donalt Sangwin</v>
      </c>
      <c r="G572" s="2" t="str">
        <f>IF(VLOOKUP(C572,customers!$A:$I,3,0)=0,"",VLOOKUP(C572,customers!$A:$I,3,0))</f>
        <v>dsangwinfu@weebly.com</v>
      </c>
      <c r="H572" s="2" t="str">
        <f>VLOOKUP(C572,customers!$A:$I,7,0)</f>
        <v>United States</v>
      </c>
      <c r="I572" t="str">
        <f>VLOOKUP($D572,products!$A:$G,2,0)</f>
        <v>Ara</v>
      </c>
      <c r="J572" t="str">
        <f>VLOOKUP($D572,products!$A:$G,3,0)</f>
        <v>M</v>
      </c>
      <c r="K572" s="5">
        <f>VLOOKUP($D572,products!$A:$G,4,0)</f>
        <v>0.5</v>
      </c>
      <c r="L572">
        <f>VLOOKUP($D572,products!$A:$G,5,0)</f>
        <v>6.75</v>
      </c>
      <c r="M572">
        <f>E572*(Table1[[#This Row],[Size]]*Table1[[#This Row],[Unit Price]])</f>
        <v>13.5</v>
      </c>
      <c r="N572" t="str">
        <f t="shared" si="8"/>
        <v>Arabica</v>
      </c>
      <c r="O572" t="str">
        <f>_xlfn.XLOOKUP(Table1[[#This Row],[Customer ID]],customers!A571:A1571,customers!I571:I1571,"No",0)</f>
        <v>No</v>
      </c>
    </row>
    <row r="573" spans="1:15" x14ac:dyDescent="0.3">
      <c r="A573" s="2" t="s">
        <v>3718</v>
      </c>
      <c r="B573" s="3">
        <v>44592</v>
      </c>
      <c r="C573" s="2" t="s">
        <v>3719</v>
      </c>
      <c r="D573" t="s">
        <v>6176</v>
      </c>
      <c r="E573" s="2">
        <v>4</v>
      </c>
      <c r="F573" s="2" t="str">
        <f>VLOOKUP(C573,customers!A:I,2,0)</f>
        <v>Elizabet Aizikowitz</v>
      </c>
      <c r="G573" s="2" t="str">
        <f>IF(VLOOKUP(C573,customers!$A:$I,3,0)=0,"",VLOOKUP(C573,customers!$A:$I,3,0))</f>
        <v>eaizikowitzfv@virginia.edu</v>
      </c>
      <c r="H573" s="2" t="str">
        <f>VLOOKUP(C573,customers!$A:$I,7,0)</f>
        <v>United Kingdom</v>
      </c>
      <c r="I573" t="str">
        <f>VLOOKUP($D573,products!$A:$G,2,0)</f>
        <v>Exc</v>
      </c>
      <c r="J573" t="str">
        <f>VLOOKUP($D573,products!$A:$G,3,0)</f>
        <v>L</v>
      </c>
      <c r="K573" s="5">
        <f>VLOOKUP($D573,products!$A:$G,4,0)</f>
        <v>0.5</v>
      </c>
      <c r="L573">
        <f>VLOOKUP($D573,products!$A:$G,5,0)</f>
        <v>8.91</v>
      </c>
      <c r="M573">
        <f>E573*(Table1[[#This Row],[Size]]*Table1[[#This Row],[Unit Price]])</f>
        <v>17.82</v>
      </c>
      <c r="N573" t="str">
        <f t="shared" si="8"/>
        <v>Excelsa</v>
      </c>
      <c r="O573" t="str">
        <f>_xlfn.XLOOKUP(Table1[[#This Row],[Customer ID]],customers!A572:A1572,customers!I572:I1572,"No",0)</f>
        <v>No</v>
      </c>
    </row>
    <row r="574" spans="1:15" x14ac:dyDescent="0.3">
      <c r="A574" s="2" t="s">
        <v>3724</v>
      </c>
      <c r="B574" s="3">
        <v>43515</v>
      </c>
      <c r="C574" s="2" t="s">
        <v>3725</v>
      </c>
      <c r="D574" t="s">
        <v>6154</v>
      </c>
      <c r="E574" s="2">
        <v>2</v>
      </c>
      <c r="F574" s="2" t="str">
        <f>VLOOKUP(C574,customers!A:I,2,0)</f>
        <v>Herbie Peppard</v>
      </c>
      <c r="G574" s="2" t="str">
        <f>IF(VLOOKUP(C574,customers!$A:$I,3,0)=0,"",VLOOKUP(C574,customers!$A:$I,3,0))</f>
        <v/>
      </c>
      <c r="H574" s="2" t="str">
        <f>VLOOKUP(C574,customers!$A:$I,7,0)</f>
        <v>United States</v>
      </c>
      <c r="I574" t="str">
        <f>VLOOKUP($D574,products!$A:$G,2,0)</f>
        <v>Ara</v>
      </c>
      <c r="J574" t="str">
        <f>VLOOKUP($D574,products!$A:$G,3,0)</f>
        <v>D</v>
      </c>
      <c r="K574" s="5">
        <f>VLOOKUP($D574,products!$A:$G,4,0)</f>
        <v>0.2</v>
      </c>
      <c r="L574">
        <f>VLOOKUP($D574,products!$A:$G,5,0)</f>
        <v>2.9849999999999999</v>
      </c>
      <c r="M574">
        <f>E574*(Table1[[#This Row],[Size]]*Table1[[#This Row],[Unit Price]])</f>
        <v>1.194</v>
      </c>
      <c r="N574" t="str">
        <f t="shared" si="8"/>
        <v>Arabica</v>
      </c>
      <c r="O574" t="str">
        <f>_xlfn.XLOOKUP(Table1[[#This Row],[Customer ID]],customers!A573:A1573,customers!I573:I1573,"No",0)</f>
        <v>Yes</v>
      </c>
    </row>
    <row r="575" spans="1:15" x14ac:dyDescent="0.3">
      <c r="A575" s="2" t="s">
        <v>3728</v>
      </c>
      <c r="B575" s="3">
        <v>43781</v>
      </c>
      <c r="C575" s="2" t="s">
        <v>3729</v>
      </c>
      <c r="D575" t="s">
        <v>6155</v>
      </c>
      <c r="E575" s="2">
        <v>6</v>
      </c>
      <c r="F575" s="2" t="str">
        <f>VLOOKUP(C575,customers!A:I,2,0)</f>
        <v>Cornie Venour</v>
      </c>
      <c r="G575" s="2" t="str">
        <f>IF(VLOOKUP(C575,customers!$A:$I,3,0)=0,"",VLOOKUP(C575,customers!$A:$I,3,0))</f>
        <v>cvenourfx@ask.com</v>
      </c>
      <c r="H575" s="2" t="str">
        <f>VLOOKUP(C575,customers!$A:$I,7,0)</f>
        <v>United States</v>
      </c>
      <c r="I575" t="str">
        <f>VLOOKUP($D575,products!$A:$G,2,0)</f>
        <v>Ara</v>
      </c>
      <c r="J575" t="str">
        <f>VLOOKUP($D575,products!$A:$G,3,0)</f>
        <v>M</v>
      </c>
      <c r="K575" s="5">
        <f>VLOOKUP($D575,products!$A:$G,4,0)</f>
        <v>1</v>
      </c>
      <c r="L575">
        <f>VLOOKUP($D575,products!$A:$G,5,0)</f>
        <v>11.25</v>
      </c>
      <c r="M575">
        <f>E575*(Table1[[#This Row],[Size]]*Table1[[#This Row],[Unit Price]])</f>
        <v>67.5</v>
      </c>
      <c r="N575" t="str">
        <f t="shared" si="8"/>
        <v>Arabica</v>
      </c>
      <c r="O575" t="str">
        <f>_xlfn.XLOOKUP(Table1[[#This Row],[Customer ID]],customers!A574:A1574,customers!I574:I1574,"No",0)</f>
        <v>No</v>
      </c>
    </row>
    <row r="576" spans="1:15" x14ac:dyDescent="0.3">
      <c r="A576" s="2" t="s">
        <v>3734</v>
      </c>
      <c r="B576" s="3">
        <v>44697</v>
      </c>
      <c r="C576" s="2" t="s">
        <v>3735</v>
      </c>
      <c r="D576" t="s">
        <v>6178</v>
      </c>
      <c r="E576" s="2">
        <v>6</v>
      </c>
      <c r="F576" s="2" t="str">
        <f>VLOOKUP(C576,customers!A:I,2,0)</f>
        <v>Maggy Harby</v>
      </c>
      <c r="G576" s="2" t="str">
        <f>IF(VLOOKUP(C576,customers!$A:$I,3,0)=0,"",VLOOKUP(C576,customers!$A:$I,3,0))</f>
        <v>mharbyfy@163.com</v>
      </c>
      <c r="H576" s="2" t="str">
        <f>VLOOKUP(C576,customers!$A:$I,7,0)</f>
        <v>United States</v>
      </c>
      <c r="I576" t="str">
        <f>VLOOKUP($D576,products!$A:$G,2,0)</f>
        <v>Rob</v>
      </c>
      <c r="J576" t="str">
        <f>VLOOKUP($D576,products!$A:$G,3,0)</f>
        <v>L</v>
      </c>
      <c r="K576" s="5">
        <f>VLOOKUP($D576,products!$A:$G,4,0)</f>
        <v>0.2</v>
      </c>
      <c r="L576">
        <f>VLOOKUP($D576,products!$A:$G,5,0)</f>
        <v>3.5849999999999995</v>
      </c>
      <c r="M576">
        <f>E576*(Table1[[#This Row],[Size]]*Table1[[#This Row],[Unit Price]])</f>
        <v>4.3019999999999996</v>
      </c>
      <c r="N576" t="str">
        <f t="shared" si="8"/>
        <v>Robusta</v>
      </c>
      <c r="O576" t="str">
        <f>_xlfn.XLOOKUP(Table1[[#This Row],[Customer ID]],customers!A575:A1575,customers!I575:I1575,"No",0)</f>
        <v>Yes</v>
      </c>
    </row>
    <row r="577" spans="1:15" x14ac:dyDescent="0.3">
      <c r="A577" s="2" t="s">
        <v>3739</v>
      </c>
      <c r="B577" s="3">
        <v>44239</v>
      </c>
      <c r="C577" s="2" t="s">
        <v>3740</v>
      </c>
      <c r="D577" t="s">
        <v>6181</v>
      </c>
      <c r="E577" s="2">
        <v>2</v>
      </c>
      <c r="F577" s="2" t="str">
        <f>VLOOKUP(C577,customers!A:I,2,0)</f>
        <v>Reggie Thickpenny</v>
      </c>
      <c r="G577" s="2" t="str">
        <f>IF(VLOOKUP(C577,customers!$A:$I,3,0)=0,"",VLOOKUP(C577,customers!$A:$I,3,0))</f>
        <v>rthickpennyfz@cafepress.com</v>
      </c>
      <c r="H577" s="2" t="str">
        <f>VLOOKUP(C577,customers!$A:$I,7,0)</f>
        <v>United States</v>
      </c>
      <c r="I577" t="str">
        <f>VLOOKUP($D577,products!$A:$G,2,0)</f>
        <v>Lib</v>
      </c>
      <c r="J577" t="str">
        <f>VLOOKUP($D577,products!$A:$G,3,0)</f>
        <v>M</v>
      </c>
      <c r="K577" s="5">
        <f>VLOOKUP($D577,products!$A:$G,4,0)</f>
        <v>2.5</v>
      </c>
      <c r="L577">
        <f>VLOOKUP($D577,products!$A:$G,5,0)</f>
        <v>33.464999999999996</v>
      </c>
      <c r="M577">
        <f>E577*(Table1[[#This Row],[Size]]*Table1[[#This Row],[Unit Price]])</f>
        <v>167.32499999999999</v>
      </c>
      <c r="N577" t="str">
        <f t="shared" si="8"/>
        <v>Liberica</v>
      </c>
      <c r="O577" t="str">
        <f>_xlfn.XLOOKUP(Table1[[#This Row],[Customer ID]],customers!A576:A1576,customers!I576:I1576,"No",0)</f>
        <v>No</v>
      </c>
    </row>
    <row r="578" spans="1:15" x14ac:dyDescent="0.3">
      <c r="A578" s="2" t="s">
        <v>3745</v>
      </c>
      <c r="B578" s="3">
        <v>44290</v>
      </c>
      <c r="C578" s="2" t="s">
        <v>3746</v>
      </c>
      <c r="D578" t="s">
        <v>6154</v>
      </c>
      <c r="E578" s="2">
        <v>6</v>
      </c>
      <c r="F578" s="2" t="str">
        <f>VLOOKUP(C578,customers!A:I,2,0)</f>
        <v>Phyllys Ormerod</v>
      </c>
      <c r="G578" s="2" t="str">
        <f>IF(VLOOKUP(C578,customers!$A:$I,3,0)=0,"",VLOOKUP(C578,customers!$A:$I,3,0))</f>
        <v>pormerodg0@redcross.org</v>
      </c>
      <c r="H578" s="2" t="str">
        <f>VLOOKUP(C578,customers!$A:$I,7,0)</f>
        <v>United States</v>
      </c>
      <c r="I578" t="str">
        <f>VLOOKUP($D578,products!$A:$G,2,0)</f>
        <v>Ara</v>
      </c>
      <c r="J578" t="str">
        <f>VLOOKUP($D578,products!$A:$G,3,0)</f>
        <v>D</v>
      </c>
      <c r="K578" s="5">
        <f>VLOOKUP($D578,products!$A:$G,4,0)</f>
        <v>0.2</v>
      </c>
      <c r="L578">
        <f>VLOOKUP($D578,products!$A:$G,5,0)</f>
        <v>2.9849999999999999</v>
      </c>
      <c r="M578">
        <f>E578*(Table1[[#This Row],[Size]]*Table1[[#This Row],[Unit Price]])</f>
        <v>3.5819999999999999</v>
      </c>
      <c r="N578" t="str">
        <f t="shared" si="8"/>
        <v>Arabica</v>
      </c>
      <c r="O578" t="str">
        <f>_xlfn.XLOOKUP(Table1[[#This Row],[Customer ID]],customers!A577:A1577,customers!I577:I1577,"No",0)</f>
        <v>No</v>
      </c>
    </row>
    <row r="579" spans="1:15" x14ac:dyDescent="0.3">
      <c r="A579" s="2" t="s">
        <v>3751</v>
      </c>
      <c r="B579" s="3">
        <v>44410</v>
      </c>
      <c r="C579" s="2" t="s">
        <v>3752</v>
      </c>
      <c r="D579" t="s">
        <v>6162</v>
      </c>
      <c r="E579" s="2">
        <v>4</v>
      </c>
      <c r="F579" s="2" t="str">
        <f>VLOOKUP(C579,customers!A:I,2,0)</f>
        <v>Don Flintiff</v>
      </c>
      <c r="G579" s="2" t="str">
        <f>IF(VLOOKUP(C579,customers!$A:$I,3,0)=0,"",VLOOKUP(C579,customers!$A:$I,3,0))</f>
        <v>dflintiffg1@e-recht24.de</v>
      </c>
      <c r="H579" s="2" t="str">
        <f>VLOOKUP(C579,customers!$A:$I,7,0)</f>
        <v>United Kingdom</v>
      </c>
      <c r="I579" t="str">
        <f>VLOOKUP($D579,products!$A:$G,2,0)</f>
        <v>Lib</v>
      </c>
      <c r="J579" t="str">
        <f>VLOOKUP($D579,products!$A:$G,3,0)</f>
        <v>M</v>
      </c>
      <c r="K579" s="5">
        <f>VLOOKUP($D579,products!$A:$G,4,0)</f>
        <v>1</v>
      </c>
      <c r="L579">
        <f>VLOOKUP($D579,products!$A:$G,5,0)</f>
        <v>14.55</v>
      </c>
      <c r="M579">
        <f>E579*(Table1[[#This Row],[Size]]*Table1[[#This Row],[Unit Price]])</f>
        <v>58.2</v>
      </c>
      <c r="N579" t="str">
        <f t="shared" ref="N579:N642" si="9">IF(I579="Rob","Robusta",IF(I579="Exc","Excelsa",IF(I579="Ara","Arabica",IF(I579="Lib","Liberica",""))))</f>
        <v>Liberica</v>
      </c>
      <c r="O579" t="str">
        <f>_xlfn.XLOOKUP(Table1[[#This Row],[Customer ID]],customers!A578:A1578,customers!I578:I1578,"No",0)</f>
        <v>No</v>
      </c>
    </row>
    <row r="580" spans="1:15" x14ac:dyDescent="0.3">
      <c r="A580" s="2" t="s">
        <v>3756</v>
      </c>
      <c r="B580" s="3">
        <v>44720</v>
      </c>
      <c r="C580" s="2" t="s">
        <v>3757</v>
      </c>
      <c r="D580" t="s">
        <v>6184</v>
      </c>
      <c r="E580" s="2">
        <v>3</v>
      </c>
      <c r="F580" s="2" t="str">
        <f>VLOOKUP(C580,customers!A:I,2,0)</f>
        <v>Tymon Zanetti</v>
      </c>
      <c r="G580" s="2" t="str">
        <f>IF(VLOOKUP(C580,customers!$A:$I,3,0)=0,"",VLOOKUP(C580,customers!$A:$I,3,0))</f>
        <v>tzanettig2@gravatar.com</v>
      </c>
      <c r="H580" s="2" t="str">
        <f>VLOOKUP(C580,customers!$A:$I,7,0)</f>
        <v>Ireland</v>
      </c>
      <c r="I580" t="str">
        <f>VLOOKUP($D580,products!$A:$G,2,0)</f>
        <v>Exc</v>
      </c>
      <c r="J580" t="str">
        <f>VLOOKUP($D580,products!$A:$G,3,0)</f>
        <v>L</v>
      </c>
      <c r="K580" s="5">
        <f>VLOOKUP($D580,products!$A:$G,4,0)</f>
        <v>0.2</v>
      </c>
      <c r="L580">
        <f>VLOOKUP($D580,products!$A:$G,5,0)</f>
        <v>4.4550000000000001</v>
      </c>
      <c r="M580">
        <f>E580*(Table1[[#This Row],[Size]]*Table1[[#This Row],[Unit Price]])</f>
        <v>2.673</v>
      </c>
      <c r="N580" t="str">
        <f t="shared" si="9"/>
        <v>Excelsa</v>
      </c>
      <c r="O580" t="str">
        <f>_xlfn.XLOOKUP(Table1[[#This Row],[Customer ID]],customers!A579:A1579,customers!I579:I1579,"No",0)</f>
        <v>No</v>
      </c>
    </row>
    <row r="581" spans="1:15" x14ac:dyDescent="0.3">
      <c r="A581" s="2" t="s">
        <v>3756</v>
      </c>
      <c r="B581" s="3">
        <v>44720</v>
      </c>
      <c r="C581" s="2" t="s">
        <v>3757</v>
      </c>
      <c r="D581" t="s">
        <v>6157</v>
      </c>
      <c r="E581" s="2">
        <v>5</v>
      </c>
      <c r="F581" s="2" t="str">
        <f>VLOOKUP(C581,customers!A:I,2,0)</f>
        <v>Tymon Zanetti</v>
      </c>
      <c r="G581" s="2" t="str">
        <f>IF(VLOOKUP(C581,customers!$A:$I,3,0)=0,"",VLOOKUP(C581,customers!$A:$I,3,0))</f>
        <v>tzanettig2@gravatar.com</v>
      </c>
      <c r="H581" s="2" t="str">
        <f>VLOOKUP(C581,customers!$A:$I,7,0)</f>
        <v>Ireland</v>
      </c>
      <c r="I581" t="str">
        <f>VLOOKUP($D581,products!$A:$G,2,0)</f>
        <v>Ara</v>
      </c>
      <c r="J581" t="str">
        <f>VLOOKUP($D581,products!$A:$G,3,0)</f>
        <v>M</v>
      </c>
      <c r="K581" s="5">
        <f>VLOOKUP($D581,products!$A:$G,4,0)</f>
        <v>0.5</v>
      </c>
      <c r="L581">
        <f>VLOOKUP($D581,products!$A:$G,5,0)</f>
        <v>6.75</v>
      </c>
      <c r="M581">
        <f>E581*(Table1[[#This Row],[Size]]*Table1[[#This Row],[Unit Price]])</f>
        <v>16.875</v>
      </c>
      <c r="N581" t="str">
        <f t="shared" si="9"/>
        <v>Arabica</v>
      </c>
      <c r="O581" t="str">
        <f>_xlfn.XLOOKUP(Table1[[#This Row],[Customer ID]],customers!A580:A1580,customers!I580:I1580,"No",0)</f>
        <v>No</v>
      </c>
    </row>
    <row r="582" spans="1:15" x14ac:dyDescent="0.3">
      <c r="A582" s="2" t="s">
        <v>3767</v>
      </c>
      <c r="B582" s="3">
        <v>43965</v>
      </c>
      <c r="C582" s="2" t="s">
        <v>3768</v>
      </c>
      <c r="D582" t="s">
        <v>6171</v>
      </c>
      <c r="E582" s="2">
        <v>3</v>
      </c>
      <c r="F582" s="2" t="str">
        <f>VLOOKUP(C582,customers!A:I,2,0)</f>
        <v>Reinaldos Kirtley</v>
      </c>
      <c r="G582" s="2" t="str">
        <f>IF(VLOOKUP(C582,customers!$A:$I,3,0)=0,"",VLOOKUP(C582,customers!$A:$I,3,0))</f>
        <v>rkirtleyg4@hatena.ne.jp</v>
      </c>
      <c r="H582" s="2" t="str">
        <f>VLOOKUP(C582,customers!$A:$I,7,0)</f>
        <v>United States</v>
      </c>
      <c r="I582" t="str">
        <f>VLOOKUP($D582,products!$A:$G,2,0)</f>
        <v>Exc</v>
      </c>
      <c r="J582" t="str">
        <f>VLOOKUP($D582,products!$A:$G,3,0)</f>
        <v>L</v>
      </c>
      <c r="K582" s="5">
        <f>VLOOKUP($D582,products!$A:$G,4,0)</f>
        <v>1</v>
      </c>
      <c r="L582">
        <f>VLOOKUP($D582,products!$A:$G,5,0)</f>
        <v>14.85</v>
      </c>
      <c r="M582">
        <f>E582*(Table1[[#This Row],[Size]]*Table1[[#This Row],[Unit Price]])</f>
        <v>44.55</v>
      </c>
      <c r="N582" t="str">
        <f t="shared" si="9"/>
        <v>Excelsa</v>
      </c>
      <c r="O582" t="str">
        <f>_xlfn.XLOOKUP(Table1[[#This Row],[Customer ID]],customers!A581:A1581,customers!I581:I1581,"No",0)</f>
        <v>Yes</v>
      </c>
    </row>
    <row r="583" spans="1:15" x14ac:dyDescent="0.3">
      <c r="A583" s="2" t="s">
        <v>3773</v>
      </c>
      <c r="B583" s="3">
        <v>44190</v>
      </c>
      <c r="C583" s="2" t="s">
        <v>3774</v>
      </c>
      <c r="D583" t="s">
        <v>6176</v>
      </c>
      <c r="E583" s="2">
        <v>5</v>
      </c>
      <c r="F583" s="2" t="str">
        <f>VLOOKUP(C583,customers!A:I,2,0)</f>
        <v>Carney Clemencet</v>
      </c>
      <c r="G583" s="2" t="str">
        <f>IF(VLOOKUP(C583,customers!$A:$I,3,0)=0,"",VLOOKUP(C583,customers!$A:$I,3,0))</f>
        <v>cclemencetg5@weather.com</v>
      </c>
      <c r="H583" s="2" t="str">
        <f>VLOOKUP(C583,customers!$A:$I,7,0)</f>
        <v>United Kingdom</v>
      </c>
      <c r="I583" t="str">
        <f>VLOOKUP($D583,products!$A:$G,2,0)</f>
        <v>Exc</v>
      </c>
      <c r="J583" t="str">
        <f>VLOOKUP($D583,products!$A:$G,3,0)</f>
        <v>L</v>
      </c>
      <c r="K583" s="5">
        <f>VLOOKUP($D583,products!$A:$G,4,0)</f>
        <v>0.5</v>
      </c>
      <c r="L583">
        <f>VLOOKUP($D583,products!$A:$G,5,0)</f>
        <v>8.91</v>
      </c>
      <c r="M583">
        <f>E583*(Table1[[#This Row],[Size]]*Table1[[#This Row],[Unit Price]])</f>
        <v>22.274999999999999</v>
      </c>
      <c r="N583" t="str">
        <f t="shared" si="9"/>
        <v>Excelsa</v>
      </c>
      <c r="O583" t="str">
        <f>_xlfn.XLOOKUP(Table1[[#This Row],[Customer ID]],customers!A582:A1582,customers!I582:I1582,"No",0)</f>
        <v>Yes</v>
      </c>
    </row>
    <row r="584" spans="1:15" x14ac:dyDescent="0.3">
      <c r="A584" s="2" t="s">
        <v>3778</v>
      </c>
      <c r="B584" s="3">
        <v>44382</v>
      </c>
      <c r="C584" s="2" t="s">
        <v>3779</v>
      </c>
      <c r="D584" t="s">
        <v>6183</v>
      </c>
      <c r="E584" s="2">
        <v>5</v>
      </c>
      <c r="F584" s="2" t="str">
        <f>VLOOKUP(C584,customers!A:I,2,0)</f>
        <v>Russell Donet</v>
      </c>
      <c r="G584" s="2" t="str">
        <f>IF(VLOOKUP(C584,customers!$A:$I,3,0)=0,"",VLOOKUP(C584,customers!$A:$I,3,0))</f>
        <v>rdonetg6@oakley.com</v>
      </c>
      <c r="H584" s="2" t="str">
        <f>VLOOKUP(C584,customers!$A:$I,7,0)</f>
        <v>United States</v>
      </c>
      <c r="I584" t="str">
        <f>VLOOKUP($D584,products!$A:$G,2,0)</f>
        <v>Exc</v>
      </c>
      <c r="J584" t="str">
        <f>VLOOKUP($D584,products!$A:$G,3,0)</f>
        <v>D</v>
      </c>
      <c r="K584" s="5">
        <f>VLOOKUP($D584,products!$A:$G,4,0)</f>
        <v>1</v>
      </c>
      <c r="L584">
        <f>VLOOKUP($D584,products!$A:$G,5,0)</f>
        <v>12.15</v>
      </c>
      <c r="M584">
        <f>E584*(Table1[[#This Row],[Size]]*Table1[[#This Row],[Unit Price]])</f>
        <v>60.75</v>
      </c>
      <c r="N584" t="str">
        <f t="shared" si="9"/>
        <v>Excelsa</v>
      </c>
      <c r="O584" t="str">
        <f>_xlfn.XLOOKUP(Table1[[#This Row],[Customer ID]],customers!A583:A1583,customers!I583:I1583,"No",0)</f>
        <v>No</v>
      </c>
    </row>
    <row r="585" spans="1:15" x14ac:dyDescent="0.3">
      <c r="A585" s="2" t="s">
        <v>3784</v>
      </c>
      <c r="B585" s="3">
        <v>43538</v>
      </c>
      <c r="C585" s="2" t="s">
        <v>3785</v>
      </c>
      <c r="D585" t="s">
        <v>6178</v>
      </c>
      <c r="E585" s="2">
        <v>1</v>
      </c>
      <c r="F585" s="2" t="str">
        <f>VLOOKUP(C585,customers!A:I,2,0)</f>
        <v>Sidney Gawen</v>
      </c>
      <c r="G585" s="2" t="str">
        <f>IF(VLOOKUP(C585,customers!$A:$I,3,0)=0,"",VLOOKUP(C585,customers!$A:$I,3,0))</f>
        <v>sgaweng7@creativecommons.org</v>
      </c>
      <c r="H585" s="2" t="str">
        <f>VLOOKUP(C585,customers!$A:$I,7,0)</f>
        <v>United States</v>
      </c>
      <c r="I585" t="str">
        <f>VLOOKUP($D585,products!$A:$G,2,0)</f>
        <v>Rob</v>
      </c>
      <c r="J585" t="str">
        <f>VLOOKUP($D585,products!$A:$G,3,0)</f>
        <v>L</v>
      </c>
      <c r="K585" s="5">
        <f>VLOOKUP($D585,products!$A:$G,4,0)</f>
        <v>0.2</v>
      </c>
      <c r="L585">
        <f>VLOOKUP($D585,products!$A:$G,5,0)</f>
        <v>3.5849999999999995</v>
      </c>
      <c r="M585">
        <f>E585*(Table1[[#This Row],[Size]]*Table1[[#This Row],[Unit Price]])</f>
        <v>0.71699999999999997</v>
      </c>
      <c r="N585" t="str">
        <f t="shared" si="9"/>
        <v>Robusta</v>
      </c>
      <c r="O585" t="str">
        <f>_xlfn.XLOOKUP(Table1[[#This Row],[Customer ID]],customers!A584:A1584,customers!I584:I1584,"No",0)</f>
        <v>Yes</v>
      </c>
    </row>
    <row r="586" spans="1:15" x14ac:dyDescent="0.3">
      <c r="A586" s="2" t="s">
        <v>3790</v>
      </c>
      <c r="B586" s="3">
        <v>44262</v>
      </c>
      <c r="C586" s="2" t="s">
        <v>3791</v>
      </c>
      <c r="D586" t="s">
        <v>6178</v>
      </c>
      <c r="E586" s="2">
        <v>6</v>
      </c>
      <c r="F586" s="2" t="str">
        <f>VLOOKUP(C586,customers!A:I,2,0)</f>
        <v>Rickey Readie</v>
      </c>
      <c r="G586" s="2" t="str">
        <f>IF(VLOOKUP(C586,customers!$A:$I,3,0)=0,"",VLOOKUP(C586,customers!$A:$I,3,0))</f>
        <v>rreadieg8@guardian.co.uk</v>
      </c>
      <c r="H586" s="2" t="str">
        <f>VLOOKUP(C586,customers!$A:$I,7,0)</f>
        <v>United States</v>
      </c>
      <c r="I586" t="str">
        <f>VLOOKUP($D586,products!$A:$G,2,0)</f>
        <v>Rob</v>
      </c>
      <c r="J586" t="str">
        <f>VLOOKUP($D586,products!$A:$G,3,0)</f>
        <v>L</v>
      </c>
      <c r="K586" s="5">
        <f>VLOOKUP($D586,products!$A:$G,4,0)</f>
        <v>0.2</v>
      </c>
      <c r="L586">
        <f>VLOOKUP($D586,products!$A:$G,5,0)</f>
        <v>3.5849999999999995</v>
      </c>
      <c r="M586">
        <f>E586*(Table1[[#This Row],[Size]]*Table1[[#This Row],[Unit Price]])</f>
        <v>4.3019999999999996</v>
      </c>
      <c r="N586" t="str">
        <f t="shared" si="9"/>
        <v>Robusta</v>
      </c>
      <c r="O586" t="str">
        <f>_xlfn.XLOOKUP(Table1[[#This Row],[Customer ID]],customers!A585:A1585,customers!I585:I1585,"No",0)</f>
        <v>No</v>
      </c>
    </row>
    <row r="587" spans="1:15" x14ac:dyDescent="0.3">
      <c r="A587" s="2" t="s">
        <v>3796</v>
      </c>
      <c r="B587" s="3">
        <v>44505</v>
      </c>
      <c r="C587" s="2" t="s">
        <v>3840</v>
      </c>
      <c r="D587" t="s">
        <v>6139</v>
      </c>
      <c r="E587" s="2">
        <v>2</v>
      </c>
      <c r="F587" s="2" t="str">
        <f>VLOOKUP(C587,customers!A:I,2,0)</f>
        <v>Cody Verissimo</v>
      </c>
      <c r="G587" s="2" t="str">
        <f>IF(VLOOKUP(C587,customers!$A:$I,3,0)=0,"",VLOOKUP(C587,customers!$A:$I,3,0))</f>
        <v>cverissimogh@theglobeandmail.com</v>
      </c>
      <c r="H587" s="2" t="str">
        <f>VLOOKUP(C587,customers!$A:$I,7,0)</f>
        <v>United Kingdom</v>
      </c>
      <c r="I587" t="str">
        <f>VLOOKUP($D587,products!$A:$G,2,0)</f>
        <v>Exc</v>
      </c>
      <c r="J587" t="str">
        <f>VLOOKUP($D587,products!$A:$G,3,0)</f>
        <v>M</v>
      </c>
      <c r="K587" s="5">
        <f>VLOOKUP($D587,products!$A:$G,4,0)</f>
        <v>0.5</v>
      </c>
      <c r="L587">
        <f>VLOOKUP($D587,products!$A:$G,5,0)</f>
        <v>8.25</v>
      </c>
      <c r="M587">
        <f>E587*(Table1[[#This Row],[Size]]*Table1[[#This Row],[Unit Price]])</f>
        <v>8.25</v>
      </c>
      <c r="N587" t="str">
        <f t="shared" si="9"/>
        <v>Excelsa</v>
      </c>
      <c r="O587" t="str">
        <f>_xlfn.XLOOKUP(Table1[[#This Row],[Customer ID]],customers!A586:A1586,customers!I586:I1586,"No",0)</f>
        <v>Yes</v>
      </c>
    </row>
    <row r="588" spans="1:15" x14ac:dyDescent="0.3">
      <c r="A588" s="2" t="s">
        <v>3802</v>
      </c>
      <c r="B588" s="3">
        <v>43867</v>
      </c>
      <c r="C588" s="2" t="s">
        <v>3803</v>
      </c>
      <c r="D588" t="s">
        <v>6142</v>
      </c>
      <c r="E588" s="2">
        <v>3</v>
      </c>
      <c r="F588" s="2" t="str">
        <f>VLOOKUP(C588,customers!A:I,2,0)</f>
        <v>Zilvia Claisse</v>
      </c>
      <c r="G588" s="2" t="str">
        <f>IF(VLOOKUP(C588,customers!$A:$I,3,0)=0,"",VLOOKUP(C588,customers!$A:$I,3,0))</f>
        <v/>
      </c>
      <c r="H588" s="2" t="str">
        <f>VLOOKUP(C588,customers!$A:$I,7,0)</f>
        <v>United States</v>
      </c>
      <c r="I588" t="str">
        <f>VLOOKUP($D588,products!$A:$G,2,0)</f>
        <v>Rob</v>
      </c>
      <c r="J588" t="str">
        <f>VLOOKUP($D588,products!$A:$G,3,0)</f>
        <v>L</v>
      </c>
      <c r="K588" s="5">
        <f>VLOOKUP($D588,products!$A:$G,4,0)</f>
        <v>2.5</v>
      </c>
      <c r="L588">
        <f>VLOOKUP($D588,products!$A:$G,5,0)</f>
        <v>27.484999999999996</v>
      </c>
      <c r="M588">
        <f>E588*(Table1[[#This Row],[Size]]*Table1[[#This Row],[Unit Price]])</f>
        <v>206.13749999999999</v>
      </c>
      <c r="N588" t="str">
        <f t="shared" si="9"/>
        <v>Robusta</v>
      </c>
      <c r="O588" t="str">
        <f>_xlfn.XLOOKUP(Table1[[#This Row],[Customer ID]],customers!A587:A1587,customers!I587:I1587,"No",0)</f>
        <v>No</v>
      </c>
    </row>
    <row r="589" spans="1:15" x14ac:dyDescent="0.3">
      <c r="A589" s="2" t="s">
        <v>3807</v>
      </c>
      <c r="B589" s="3">
        <v>44267</v>
      </c>
      <c r="C589" s="2" t="s">
        <v>3808</v>
      </c>
      <c r="D589" t="s">
        <v>6169</v>
      </c>
      <c r="E589" s="2">
        <v>1</v>
      </c>
      <c r="F589" s="2" t="str">
        <f>VLOOKUP(C589,customers!A:I,2,0)</f>
        <v>Bar O' Mahony</v>
      </c>
      <c r="G589" s="2" t="str">
        <f>IF(VLOOKUP(C589,customers!$A:$I,3,0)=0,"",VLOOKUP(C589,customers!$A:$I,3,0))</f>
        <v>bogb@elpais.com</v>
      </c>
      <c r="H589" s="2" t="str">
        <f>VLOOKUP(C589,customers!$A:$I,7,0)</f>
        <v>United States</v>
      </c>
      <c r="I589" t="str">
        <f>VLOOKUP($D589,products!$A:$G,2,0)</f>
        <v>Lib</v>
      </c>
      <c r="J589" t="str">
        <f>VLOOKUP($D589,products!$A:$G,3,0)</f>
        <v>D</v>
      </c>
      <c r="K589" s="5">
        <f>VLOOKUP($D589,products!$A:$G,4,0)</f>
        <v>0.5</v>
      </c>
      <c r="L589">
        <f>VLOOKUP($D589,products!$A:$G,5,0)</f>
        <v>7.77</v>
      </c>
      <c r="M589">
        <f>E589*(Table1[[#This Row],[Size]]*Table1[[#This Row],[Unit Price]])</f>
        <v>3.8849999999999998</v>
      </c>
      <c r="N589" t="str">
        <f t="shared" si="9"/>
        <v>Liberica</v>
      </c>
      <c r="O589" t="str">
        <f>_xlfn.XLOOKUP(Table1[[#This Row],[Customer ID]],customers!A588:A1588,customers!I588:I1588,"No",0)</f>
        <v>Yes</v>
      </c>
    </row>
    <row r="590" spans="1:15" x14ac:dyDescent="0.3">
      <c r="A590" s="2" t="s">
        <v>3812</v>
      </c>
      <c r="B590" s="3">
        <v>44046</v>
      </c>
      <c r="C590" s="2" t="s">
        <v>3813</v>
      </c>
      <c r="D590" t="s">
        <v>6146</v>
      </c>
      <c r="E590" s="2">
        <v>2</v>
      </c>
      <c r="F590" s="2" t="str">
        <f>VLOOKUP(C590,customers!A:I,2,0)</f>
        <v>Valenka Stansbury</v>
      </c>
      <c r="G590" s="2" t="str">
        <f>IF(VLOOKUP(C590,customers!$A:$I,3,0)=0,"",VLOOKUP(C590,customers!$A:$I,3,0))</f>
        <v>vstansburygc@unblog.fr</v>
      </c>
      <c r="H590" s="2" t="str">
        <f>VLOOKUP(C590,customers!$A:$I,7,0)</f>
        <v>United States</v>
      </c>
      <c r="I590" t="str">
        <f>VLOOKUP($D590,products!$A:$G,2,0)</f>
        <v>Rob</v>
      </c>
      <c r="J590" t="str">
        <f>VLOOKUP($D590,products!$A:$G,3,0)</f>
        <v>M</v>
      </c>
      <c r="K590" s="5">
        <f>VLOOKUP($D590,products!$A:$G,4,0)</f>
        <v>0.5</v>
      </c>
      <c r="L590">
        <f>VLOOKUP($D590,products!$A:$G,5,0)</f>
        <v>5.97</v>
      </c>
      <c r="M590">
        <f>E590*(Table1[[#This Row],[Size]]*Table1[[#This Row],[Unit Price]])</f>
        <v>5.97</v>
      </c>
      <c r="N590" t="str">
        <f t="shared" si="9"/>
        <v>Robusta</v>
      </c>
      <c r="O590" t="str">
        <f>_xlfn.XLOOKUP(Table1[[#This Row],[Customer ID]],customers!A589:A1589,customers!I589:I1589,"No",0)</f>
        <v>Yes</v>
      </c>
    </row>
    <row r="591" spans="1:15" x14ac:dyDescent="0.3">
      <c r="A591" s="2" t="s">
        <v>3818</v>
      </c>
      <c r="B591" s="3">
        <v>43671</v>
      </c>
      <c r="C591" s="2" t="s">
        <v>3819</v>
      </c>
      <c r="D591" t="s">
        <v>6148</v>
      </c>
      <c r="E591" s="2">
        <v>6</v>
      </c>
      <c r="F591" s="2" t="str">
        <f>VLOOKUP(C591,customers!A:I,2,0)</f>
        <v>Daniel Heinonen</v>
      </c>
      <c r="G591" s="2" t="str">
        <f>IF(VLOOKUP(C591,customers!$A:$I,3,0)=0,"",VLOOKUP(C591,customers!$A:$I,3,0))</f>
        <v>dheinonengd@printfriendly.com</v>
      </c>
      <c r="H591" s="2" t="str">
        <f>VLOOKUP(C591,customers!$A:$I,7,0)</f>
        <v>United States</v>
      </c>
      <c r="I591" t="str">
        <f>VLOOKUP($D591,products!$A:$G,2,0)</f>
        <v>Exc</v>
      </c>
      <c r="J591" t="str">
        <f>VLOOKUP($D591,products!$A:$G,3,0)</f>
        <v>L</v>
      </c>
      <c r="K591" s="5">
        <f>VLOOKUP($D591,products!$A:$G,4,0)</f>
        <v>2.5</v>
      </c>
      <c r="L591">
        <f>VLOOKUP($D591,products!$A:$G,5,0)</f>
        <v>34.154999999999994</v>
      </c>
      <c r="M591">
        <f>E591*(Table1[[#This Row],[Size]]*Table1[[#This Row],[Unit Price]])</f>
        <v>512.32499999999993</v>
      </c>
      <c r="N591" t="str">
        <f t="shared" si="9"/>
        <v>Excelsa</v>
      </c>
      <c r="O591" t="str">
        <f>_xlfn.XLOOKUP(Table1[[#This Row],[Customer ID]],customers!A590:A1590,customers!I590:I1590,"No",0)</f>
        <v>No</v>
      </c>
    </row>
    <row r="592" spans="1:15" x14ac:dyDescent="0.3">
      <c r="A592" s="2" t="s">
        <v>3823</v>
      </c>
      <c r="B592" s="3">
        <v>43950</v>
      </c>
      <c r="C592" s="2" t="s">
        <v>3824</v>
      </c>
      <c r="D592" t="s">
        <v>6166</v>
      </c>
      <c r="E592" s="2">
        <v>2</v>
      </c>
      <c r="F592" s="2" t="str">
        <f>VLOOKUP(C592,customers!A:I,2,0)</f>
        <v>Jewelle Shenton</v>
      </c>
      <c r="G592" s="2" t="str">
        <f>IF(VLOOKUP(C592,customers!$A:$I,3,0)=0,"",VLOOKUP(C592,customers!$A:$I,3,0))</f>
        <v>jshentonge@google.com.hk</v>
      </c>
      <c r="H592" s="2" t="str">
        <f>VLOOKUP(C592,customers!$A:$I,7,0)</f>
        <v>United States</v>
      </c>
      <c r="I592" t="str">
        <f>VLOOKUP($D592,products!$A:$G,2,0)</f>
        <v>Exc</v>
      </c>
      <c r="J592" t="str">
        <f>VLOOKUP($D592,products!$A:$G,3,0)</f>
        <v>M</v>
      </c>
      <c r="K592" s="5">
        <f>VLOOKUP($D592,products!$A:$G,4,0)</f>
        <v>2.5</v>
      </c>
      <c r="L592">
        <f>VLOOKUP($D592,products!$A:$G,5,0)</f>
        <v>31.624999999999996</v>
      </c>
      <c r="M592">
        <f>E592*(Table1[[#This Row],[Size]]*Table1[[#This Row],[Unit Price]])</f>
        <v>158.12499999999997</v>
      </c>
      <c r="N592" t="str">
        <f t="shared" si="9"/>
        <v>Excelsa</v>
      </c>
      <c r="O592" t="str">
        <f>_xlfn.XLOOKUP(Table1[[#This Row],[Customer ID]],customers!A591:A1591,customers!I591:I1591,"No",0)</f>
        <v>Yes</v>
      </c>
    </row>
    <row r="593" spans="1:15" x14ac:dyDescent="0.3">
      <c r="A593" s="2" t="s">
        <v>3829</v>
      </c>
      <c r="B593" s="3">
        <v>43587</v>
      </c>
      <c r="C593" s="2" t="s">
        <v>3830</v>
      </c>
      <c r="D593" t="s">
        <v>6163</v>
      </c>
      <c r="E593" s="2">
        <v>3</v>
      </c>
      <c r="F593" s="2" t="str">
        <f>VLOOKUP(C593,customers!A:I,2,0)</f>
        <v>Jennifer Wilkisson</v>
      </c>
      <c r="G593" s="2" t="str">
        <f>IF(VLOOKUP(C593,customers!$A:$I,3,0)=0,"",VLOOKUP(C593,customers!$A:$I,3,0))</f>
        <v>jwilkissongf@nba.com</v>
      </c>
      <c r="H593" s="2" t="str">
        <f>VLOOKUP(C593,customers!$A:$I,7,0)</f>
        <v>United States</v>
      </c>
      <c r="I593" t="str">
        <f>VLOOKUP($D593,products!$A:$G,2,0)</f>
        <v>Rob</v>
      </c>
      <c r="J593" t="str">
        <f>VLOOKUP($D593,products!$A:$G,3,0)</f>
        <v>D</v>
      </c>
      <c r="K593" s="5">
        <f>VLOOKUP($D593,products!$A:$G,4,0)</f>
        <v>0.2</v>
      </c>
      <c r="L593">
        <f>VLOOKUP($D593,products!$A:$G,5,0)</f>
        <v>2.6849999999999996</v>
      </c>
      <c r="M593">
        <f>E593*(Table1[[#This Row],[Size]]*Table1[[#This Row],[Unit Price]])</f>
        <v>1.6109999999999998</v>
      </c>
      <c r="N593" t="str">
        <f t="shared" si="9"/>
        <v>Robusta</v>
      </c>
      <c r="O593" t="str">
        <f>_xlfn.XLOOKUP(Table1[[#This Row],[Customer ID]],customers!A592:A1592,customers!I592:I1592,"No",0)</f>
        <v>Yes</v>
      </c>
    </row>
    <row r="594" spans="1:15" x14ac:dyDescent="0.3">
      <c r="A594" s="2" t="s">
        <v>3834</v>
      </c>
      <c r="B594" s="3">
        <v>44437</v>
      </c>
      <c r="C594" s="2" t="s">
        <v>3835</v>
      </c>
      <c r="D594" t="s">
        <v>6175</v>
      </c>
      <c r="E594" s="2">
        <v>2</v>
      </c>
      <c r="F594" s="2" t="str">
        <f>VLOOKUP(C594,customers!A:I,2,0)</f>
        <v>Kylie Mowat</v>
      </c>
      <c r="G594" s="2" t="str">
        <f>IF(VLOOKUP(C594,customers!$A:$I,3,0)=0,"",VLOOKUP(C594,customers!$A:$I,3,0))</f>
        <v/>
      </c>
      <c r="H594" s="2" t="str">
        <f>VLOOKUP(C594,customers!$A:$I,7,0)</f>
        <v>United States</v>
      </c>
      <c r="I594" t="str">
        <f>VLOOKUP($D594,products!$A:$G,2,0)</f>
        <v>Ara</v>
      </c>
      <c r="J594" t="str">
        <f>VLOOKUP($D594,products!$A:$G,3,0)</f>
        <v>M</v>
      </c>
      <c r="K594" s="5">
        <f>VLOOKUP($D594,products!$A:$G,4,0)</f>
        <v>2.5</v>
      </c>
      <c r="L594">
        <f>VLOOKUP($D594,products!$A:$G,5,0)</f>
        <v>25.874999999999996</v>
      </c>
      <c r="M594">
        <f>E594*(Table1[[#This Row],[Size]]*Table1[[#This Row],[Unit Price]])</f>
        <v>129.37499999999997</v>
      </c>
      <c r="N594" t="str">
        <f t="shared" si="9"/>
        <v>Arabica</v>
      </c>
      <c r="O594" t="str">
        <f>_xlfn.XLOOKUP(Table1[[#This Row],[Customer ID]],customers!A593:A1593,customers!I593:I1593,"No",0)</f>
        <v>No</v>
      </c>
    </row>
    <row r="595" spans="1:15" x14ac:dyDescent="0.3">
      <c r="A595" s="2" t="s">
        <v>3839</v>
      </c>
      <c r="B595" s="3">
        <v>43903</v>
      </c>
      <c r="C595" s="2" t="s">
        <v>3840</v>
      </c>
      <c r="D595" t="s">
        <v>6185</v>
      </c>
      <c r="E595" s="2">
        <v>1</v>
      </c>
      <c r="F595" s="2" t="str">
        <f>VLOOKUP(C595,customers!A:I,2,0)</f>
        <v>Cody Verissimo</v>
      </c>
      <c r="G595" s="2" t="str">
        <f>IF(VLOOKUP(C595,customers!$A:$I,3,0)=0,"",VLOOKUP(C595,customers!$A:$I,3,0))</f>
        <v>cverissimogh@theglobeandmail.com</v>
      </c>
      <c r="H595" s="2" t="str">
        <f>VLOOKUP(C595,customers!$A:$I,7,0)</f>
        <v>United Kingdom</v>
      </c>
      <c r="I595" t="str">
        <f>VLOOKUP($D595,products!$A:$G,2,0)</f>
        <v>Exc</v>
      </c>
      <c r="J595" t="str">
        <f>VLOOKUP($D595,products!$A:$G,3,0)</f>
        <v>D</v>
      </c>
      <c r="K595" s="5">
        <f>VLOOKUP($D595,products!$A:$G,4,0)</f>
        <v>2.5</v>
      </c>
      <c r="L595">
        <f>VLOOKUP($D595,products!$A:$G,5,0)</f>
        <v>27.945</v>
      </c>
      <c r="M595">
        <f>E595*(Table1[[#This Row],[Size]]*Table1[[#This Row],[Unit Price]])</f>
        <v>69.862499999999997</v>
      </c>
      <c r="N595" t="str">
        <f t="shared" si="9"/>
        <v>Excelsa</v>
      </c>
      <c r="O595" t="str">
        <f>_xlfn.XLOOKUP(Table1[[#This Row],[Customer ID]],customers!A594:A1594,customers!I594:I1594,"No",0)</f>
        <v>Yes</v>
      </c>
    </row>
    <row r="596" spans="1:15" x14ac:dyDescent="0.3">
      <c r="A596" s="2" t="s">
        <v>3844</v>
      </c>
      <c r="B596" s="3">
        <v>43512</v>
      </c>
      <c r="C596" s="2" t="s">
        <v>3845</v>
      </c>
      <c r="D596" t="s">
        <v>6182</v>
      </c>
      <c r="E596" s="2">
        <v>2</v>
      </c>
      <c r="F596" s="2" t="str">
        <f>VLOOKUP(C596,customers!A:I,2,0)</f>
        <v>Gabriel Starcks</v>
      </c>
      <c r="G596" s="2" t="str">
        <f>IF(VLOOKUP(C596,customers!$A:$I,3,0)=0,"",VLOOKUP(C596,customers!$A:$I,3,0))</f>
        <v>gstarcksgi@abc.net.au</v>
      </c>
      <c r="H596" s="2" t="str">
        <f>VLOOKUP(C596,customers!$A:$I,7,0)</f>
        <v>United States</v>
      </c>
      <c r="I596" t="str">
        <f>VLOOKUP($D596,products!$A:$G,2,0)</f>
        <v>Ara</v>
      </c>
      <c r="J596" t="str">
        <f>VLOOKUP($D596,products!$A:$G,3,0)</f>
        <v>L</v>
      </c>
      <c r="K596" s="5">
        <f>VLOOKUP($D596,products!$A:$G,4,0)</f>
        <v>2.5</v>
      </c>
      <c r="L596">
        <f>VLOOKUP($D596,products!$A:$G,5,0)</f>
        <v>29.784999999999997</v>
      </c>
      <c r="M596">
        <f>E596*(Table1[[#This Row],[Size]]*Table1[[#This Row],[Unit Price]])</f>
        <v>148.92499999999998</v>
      </c>
      <c r="N596" t="str">
        <f t="shared" si="9"/>
        <v>Arabica</v>
      </c>
      <c r="O596" t="str">
        <f>_xlfn.XLOOKUP(Table1[[#This Row],[Customer ID]],customers!A595:A1595,customers!I595:I1595,"No",0)</f>
        <v>No</v>
      </c>
    </row>
    <row r="597" spans="1:15" x14ac:dyDescent="0.3">
      <c r="A597" s="2" t="s">
        <v>3850</v>
      </c>
      <c r="B597" s="3">
        <v>44527</v>
      </c>
      <c r="C597" s="2" t="s">
        <v>3851</v>
      </c>
      <c r="D597" t="s">
        <v>6171</v>
      </c>
      <c r="E597" s="2">
        <v>1</v>
      </c>
      <c r="F597" s="2" t="str">
        <f>VLOOKUP(C597,customers!A:I,2,0)</f>
        <v>Darby Dummer</v>
      </c>
      <c r="G597" s="2" t="str">
        <f>IF(VLOOKUP(C597,customers!$A:$I,3,0)=0,"",VLOOKUP(C597,customers!$A:$I,3,0))</f>
        <v/>
      </c>
      <c r="H597" s="2" t="str">
        <f>VLOOKUP(C597,customers!$A:$I,7,0)</f>
        <v>United Kingdom</v>
      </c>
      <c r="I597" t="str">
        <f>VLOOKUP($D597,products!$A:$G,2,0)</f>
        <v>Exc</v>
      </c>
      <c r="J597" t="str">
        <f>VLOOKUP($D597,products!$A:$G,3,0)</f>
        <v>L</v>
      </c>
      <c r="K597" s="5">
        <f>VLOOKUP($D597,products!$A:$G,4,0)</f>
        <v>1</v>
      </c>
      <c r="L597">
        <f>VLOOKUP($D597,products!$A:$G,5,0)</f>
        <v>14.85</v>
      </c>
      <c r="M597">
        <f>E597*(Table1[[#This Row],[Size]]*Table1[[#This Row],[Unit Price]])</f>
        <v>14.85</v>
      </c>
      <c r="N597" t="str">
        <f t="shared" si="9"/>
        <v>Excelsa</v>
      </c>
      <c r="O597" t="str">
        <f>_xlfn.XLOOKUP(Table1[[#This Row],[Customer ID]],customers!A596:A1596,customers!I596:I1596,"No",0)</f>
        <v>No</v>
      </c>
    </row>
    <row r="598" spans="1:15" x14ac:dyDescent="0.3">
      <c r="A598" s="2" t="s">
        <v>3854</v>
      </c>
      <c r="B598" s="3">
        <v>44523</v>
      </c>
      <c r="C598" s="2" t="s">
        <v>3855</v>
      </c>
      <c r="D598" t="s">
        <v>6157</v>
      </c>
      <c r="E598" s="2">
        <v>5</v>
      </c>
      <c r="F598" s="2" t="str">
        <f>VLOOKUP(C598,customers!A:I,2,0)</f>
        <v>Kienan Scholard</v>
      </c>
      <c r="G598" s="2" t="str">
        <f>IF(VLOOKUP(C598,customers!$A:$I,3,0)=0,"",VLOOKUP(C598,customers!$A:$I,3,0))</f>
        <v>kscholardgk@sbwire.com</v>
      </c>
      <c r="H598" s="2" t="str">
        <f>VLOOKUP(C598,customers!$A:$I,7,0)</f>
        <v>United States</v>
      </c>
      <c r="I598" t="str">
        <f>VLOOKUP($D598,products!$A:$G,2,0)</f>
        <v>Ara</v>
      </c>
      <c r="J598" t="str">
        <f>VLOOKUP($D598,products!$A:$G,3,0)</f>
        <v>M</v>
      </c>
      <c r="K598" s="5">
        <f>VLOOKUP($D598,products!$A:$G,4,0)</f>
        <v>0.5</v>
      </c>
      <c r="L598">
        <f>VLOOKUP($D598,products!$A:$G,5,0)</f>
        <v>6.75</v>
      </c>
      <c r="M598">
        <f>E598*(Table1[[#This Row],[Size]]*Table1[[#This Row],[Unit Price]])</f>
        <v>16.875</v>
      </c>
      <c r="N598" t="str">
        <f t="shared" si="9"/>
        <v>Arabica</v>
      </c>
      <c r="O598" t="str">
        <f>_xlfn.XLOOKUP(Table1[[#This Row],[Customer ID]],customers!A597:A1597,customers!I597:I1597,"No",0)</f>
        <v>No</v>
      </c>
    </row>
    <row r="599" spans="1:15" x14ac:dyDescent="0.3">
      <c r="A599" s="2" t="s">
        <v>3860</v>
      </c>
      <c r="B599" s="3">
        <v>44532</v>
      </c>
      <c r="C599" s="2" t="s">
        <v>3861</v>
      </c>
      <c r="D599" t="s">
        <v>6164</v>
      </c>
      <c r="E599" s="2">
        <v>4</v>
      </c>
      <c r="F599" s="2" t="str">
        <f>VLOOKUP(C599,customers!A:I,2,0)</f>
        <v>Bo Kindley</v>
      </c>
      <c r="G599" s="2" t="str">
        <f>IF(VLOOKUP(C599,customers!$A:$I,3,0)=0,"",VLOOKUP(C599,customers!$A:$I,3,0))</f>
        <v>bkindleygl@wikimedia.org</v>
      </c>
      <c r="H599" s="2" t="str">
        <f>VLOOKUP(C599,customers!$A:$I,7,0)</f>
        <v>United States</v>
      </c>
      <c r="I599" t="str">
        <f>VLOOKUP($D599,products!$A:$G,2,0)</f>
        <v>Lib</v>
      </c>
      <c r="J599" t="str">
        <f>VLOOKUP($D599,products!$A:$G,3,0)</f>
        <v>L</v>
      </c>
      <c r="K599" s="5">
        <f>VLOOKUP($D599,products!$A:$G,4,0)</f>
        <v>2.5</v>
      </c>
      <c r="L599">
        <f>VLOOKUP($D599,products!$A:$G,5,0)</f>
        <v>36.454999999999998</v>
      </c>
      <c r="M599">
        <f>E599*(Table1[[#This Row],[Size]]*Table1[[#This Row],[Unit Price]])</f>
        <v>364.54999999999995</v>
      </c>
      <c r="N599" t="str">
        <f t="shared" si="9"/>
        <v>Liberica</v>
      </c>
      <c r="O599" t="str">
        <f>_xlfn.XLOOKUP(Table1[[#This Row],[Customer ID]],customers!A598:A1598,customers!I598:I1598,"No",0)</f>
        <v>Yes</v>
      </c>
    </row>
    <row r="600" spans="1:15" x14ac:dyDescent="0.3">
      <c r="A600" s="2" t="s">
        <v>3866</v>
      </c>
      <c r="B600" s="3">
        <v>43471</v>
      </c>
      <c r="C600" s="2" t="s">
        <v>3867</v>
      </c>
      <c r="D600" t="s">
        <v>6174</v>
      </c>
      <c r="E600" s="2">
        <v>4</v>
      </c>
      <c r="F600" s="2" t="str">
        <f>VLOOKUP(C600,customers!A:I,2,0)</f>
        <v>Krissie Hammett</v>
      </c>
      <c r="G600" s="2" t="str">
        <f>IF(VLOOKUP(C600,customers!$A:$I,3,0)=0,"",VLOOKUP(C600,customers!$A:$I,3,0))</f>
        <v>khammettgm@dmoz.org</v>
      </c>
      <c r="H600" s="2" t="str">
        <f>VLOOKUP(C600,customers!$A:$I,7,0)</f>
        <v>United States</v>
      </c>
      <c r="I600" t="str">
        <f>VLOOKUP($D600,products!$A:$G,2,0)</f>
        <v>Rob</v>
      </c>
      <c r="J600" t="str">
        <f>VLOOKUP($D600,products!$A:$G,3,0)</f>
        <v>M</v>
      </c>
      <c r="K600" s="5">
        <f>VLOOKUP($D600,products!$A:$G,4,0)</f>
        <v>0.2</v>
      </c>
      <c r="L600">
        <f>VLOOKUP($D600,products!$A:$G,5,0)</f>
        <v>2.9849999999999999</v>
      </c>
      <c r="M600">
        <f>E600*(Table1[[#This Row],[Size]]*Table1[[#This Row],[Unit Price]])</f>
        <v>2.3879999999999999</v>
      </c>
      <c r="N600" t="str">
        <f t="shared" si="9"/>
        <v>Robusta</v>
      </c>
      <c r="O600" t="str">
        <f>_xlfn.XLOOKUP(Table1[[#This Row],[Customer ID]],customers!A599:A1599,customers!I599:I1599,"No",0)</f>
        <v>Yes</v>
      </c>
    </row>
    <row r="601" spans="1:15" x14ac:dyDescent="0.3">
      <c r="A601" s="2" t="s">
        <v>3872</v>
      </c>
      <c r="B601" s="3">
        <v>44321</v>
      </c>
      <c r="C601" s="2" t="s">
        <v>3873</v>
      </c>
      <c r="D601" t="s">
        <v>6154</v>
      </c>
      <c r="E601" s="2">
        <v>4</v>
      </c>
      <c r="F601" s="2" t="str">
        <f>VLOOKUP(C601,customers!A:I,2,0)</f>
        <v>Alisha Hulburt</v>
      </c>
      <c r="G601" s="2" t="str">
        <f>IF(VLOOKUP(C601,customers!$A:$I,3,0)=0,"",VLOOKUP(C601,customers!$A:$I,3,0))</f>
        <v>ahulburtgn@fda.gov</v>
      </c>
      <c r="H601" s="2" t="str">
        <f>VLOOKUP(C601,customers!$A:$I,7,0)</f>
        <v>United States</v>
      </c>
      <c r="I601" t="str">
        <f>VLOOKUP($D601,products!$A:$G,2,0)</f>
        <v>Ara</v>
      </c>
      <c r="J601" t="str">
        <f>VLOOKUP($D601,products!$A:$G,3,0)</f>
        <v>D</v>
      </c>
      <c r="K601" s="5">
        <f>VLOOKUP($D601,products!$A:$G,4,0)</f>
        <v>0.2</v>
      </c>
      <c r="L601">
        <f>VLOOKUP($D601,products!$A:$G,5,0)</f>
        <v>2.9849999999999999</v>
      </c>
      <c r="M601">
        <f>E601*(Table1[[#This Row],[Size]]*Table1[[#This Row],[Unit Price]])</f>
        <v>2.3879999999999999</v>
      </c>
      <c r="N601" t="str">
        <f t="shared" si="9"/>
        <v>Arabica</v>
      </c>
      <c r="O601" t="str">
        <f>_xlfn.XLOOKUP(Table1[[#This Row],[Customer ID]],customers!A600:A1600,customers!I600:I1600,"No",0)</f>
        <v>Yes</v>
      </c>
    </row>
    <row r="602" spans="1:15" x14ac:dyDescent="0.3">
      <c r="A602" s="2" t="s">
        <v>3877</v>
      </c>
      <c r="B602" s="3">
        <v>44492</v>
      </c>
      <c r="C602" s="2" t="s">
        <v>3878</v>
      </c>
      <c r="D602" t="s">
        <v>6169</v>
      </c>
      <c r="E602" s="2">
        <v>1</v>
      </c>
      <c r="F602" s="2" t="str">
        <f>VLOOKUP(C602,customers!A:I,2,0)</f>
        <v>Peyter Lauritzen</v>
      </c>
      <c r="G602" s="2" t="str">
        <f>IF(VLOOKUP(C602,customers!$A:$I,3,0)=0,"",VLOOKUP(C602,customers!$A:$I,3,0))</f>
        <v>plauritzengo@photobucket.com</v>
      </c>
      <c r="H602" s="2" t="str">
        <f>VLOOKUP(C602,customers!$A:$I,7,0)</f>
        <v>United States</v>
      </c>
      <c r="I602" t="str">
        <f>VLOOKUP($D602,products!$A:$G,2,0)</f>
        <v>Lib</v>
      </c>
      <c r="J602" t="str">
        <f>VLOOKUP($D602,products!$A:$G,3,0)</f>
        <v>D</v>
      </c>
      <c r="K602" s="5">
        <f>VLOOKUP($D602,products!$A:$G,4,0)</f>
        <v>0.5</v>
      </c>
      <c r="L602">
        <f>VLOOKUP($D602,products!$A:$G,5,0)</f>
        <v>7.77</v>
      </c>
      <c r="M602">
        <f>E602*(Table1[[#This Row],[Size]]*Table1[[#This Row],[Unit Price]])</f>
        <v>3.8849999999999998</v>
      </c>
      <c r="N602" t="str">
        <f t="shared" si="9"/>
        <v>Liberica</v>
      </c>
      <c r="O602" t="str">
        <f>_xlfn.XLOOKUP(Table1[[#This Row],[Customer ID]],customers!A601:A1601,customers!I601:I1601,"No",0)</f>
        <v>No</v>
      </c>
    </row>
    <row r="603" spans="1:15" x14ac:dyDescent="0.3">
      <c r="A603" s="2" t="s">
        <v>3883</v>
      </c>
      <c r="B603" s="3">
        <v>43815</v>
      </c>
      <c r="C603" s="2" t="s">
        <v>3884</v>
      </c>
      <c r="D603" t="s">
        <v>6142</v>
      </c>
      <c r="E603" s="2">
        <v>4</v>
      </c>
      <c r="F603" s="2" t="str">
        <f>VLOOKUP(C603,customers!A:I,2,0)</f>
        <v>Aurelia Burgwin</v>
      </c>
      <c r="G603" s="2" t="str">
        <f>IF(VLOOKUP(C603,customers!$A:$I,3,0)=0,"",VLOOKUP(C603,customers!$A:$I,3,0))</f>
        <v>aburgwingp@redcross.org</v>
      </c>
      <c r="H603" s="2" t="str">
        <f>VLOOKUP(C603,customers!$A:$I,7,0)</f>
        <v>United States</v>
      </c>
      <c r="I603" t="str">
        <f>VLOOKUP($D603,products!$A:$G,2,0)</f>
        <v>Rob</v>
      </c>
      <c r="J603" t="str">
        <f>VLOOKUP($D603,products!$A:$G,3,0)</f>
        <v>L</v>
      </c>
      <c r="K603" s="5">
        <f>VLOOKUP($D603,products!$A:$G,4,0)</f>
        <v>2.5</v>
      </c>
      <c r="L603">
        <f>VLOOKUP($D603,products!$A:$G,5,0)</f>
        <v>27.484999999999996</v>
      </c>
      <c r="M603">
        <f>E603*(Table1[[#This Row],[Size]]*Table1[[#This Row],[Unit Price]])</f>
        <v>274.84999999999997</v>
      </c>
      <c r="N603" t="str">
        <f t="shared" si="9"/>
        <v>Robusta</v>
      </c>
      <c r="O603" t="str">
        <f>_xlfn.XLOOKUP(Table1[[#This Row],[Customer ID]],customers!A602:A1602,customers!I602:I1602,"No",0)</f>
        <v>Yes</v>
      </c>
    </row>
    <row r="604" spans="1:15" x14ac:dyDescent="0.3">
      <c r="A604" s="2" t="s">
        <v>3889</v>
      </c>
      <c r="B604" s="3">
        <v>43603</v>
      </c>
      <c r="C604" s="2" t="s">
        <v>3890</v>
      </c>
      <c r="D604" t="s">
        <v>6184</v>
      </c>
      <c r="E604" s="2">
        <v>5</v>
      </c>
      <c r="F604" s="2" t="str">
        <f>VLOOKUP(C604,customers!A:I,2,0)</f>
        <v>Emalee Rolin</v>
      </c>
      <c r="G604" s="2" t="str">
        <f>IF(VLOOKUP(C604,customers!$A:$I,3,0)=0,"",VLOOKUP(C604,customers!$A:$I,3,0))</f>
        <v>erolingq@google.fr</v>
      </c>
      <c r="H604" s="2" t="str">
        <f>VLOOKUP(C604,customers!$A:$I,7,0)</f>
        <v>United States</v>
      </c>
      <c r="I604" t="str">
        <f>VLOOKUP($D604,products!$A:$G,2,0)</f>
        <v>Exc</v>
      </c>
      <c r="J604" t="str">
        <f>VLOOKUP($D604,products!$A:$G,3,0)</f>
        <v>L</v>
      </c>
      <c r="K604" s="5">
        <f>VLOOKUP($D604,products!$A:$G,4,0)</f>
        <v>0.2</v>
      </c>
      <c r="L604">
        <f>VLOOKUP($D604,products!$A:$G,5,0)</f>
        <v>4.4550000000000001</v>
      </c>
      <c r="M604">
        <f>E604*(Table1[[#This Row],[Size]]*Table1[[#This Row],[Unit Price]])</f>
        <v>4.4550000000000001</v>
      </c>
      <c r="N604" t="str">
        <f t="shared" si="9"/>
        <v>Excelsa</v>
      </c>
      <c r="O604" t="str">
        <f>_xlfn.XLOOKUP(Table1[[#This Row],[Customer ID]],customers!A603:A1603,customers!I603:I1603,"No",0)</f>
        <v>Yes</v>
      </c>
    </row>
    <row r="605" spans="1:15" x14ac:dyDescent="0.3">
      <c r="A605" s="2" t="s">
        <v>3895</v>
      </c>
      <c r="B605" s="3">
        <v>43660</v>
      </c>
      <c r="C605" s="2" t="s">
        <v>3896</v>
      </c>
      <c r="D605" t="s">
        <v>6174</v>
      </c>
      <c r="E605" s="2">
        <v>3</v>
      </c>
      <c r="F605" s="2" t="str">
        <f>VLOOKUP(C605,customers!A:I,2,0)</f>
        <v>Donavon Fowle</v>
      </c>
      <c r="G605" s="2" t="str">
        <f>IF(VLOOKUP(C605,customers!$A:$I,3,0)=0,"",VLOOKUP(C605,customers!$A:$I,3,0))</f>
        <v>dfowlegr@epa.gov</v>
      </c>
      <c r="H605" s="2" t="str">
        <f>VLOOKUP(C605,customers!$A:$I,7,0)</f>
        <v>United States</v>
      </c>
      <c r="I605" t="str">
        <f>VLOOKUP($D605,products!$A:$G,2,0)</f>
        <v>Rob</v>
      </c>
      <c r="J605" t="str">
        <f>VLOOKUP($D605,products!$A:$G,3,0)</f>
        <v>M</v>
      </c>
      <c r="K605" s="5">
        <f>VLOOKUP($D605,products!$A:$G,4,0)</f>
        <v>0.2</v>
      </c>
      <c r="L605">
        <f>VLOOKUP($D605,products!$A:$G,5,0)</f>
        <v>2.9849999999999999</v>
      </c>
      <c r="M605">
        <f>E605*(Table1[[#This Row],[Size]]*Table1[[#This Row],[Unit Price]])</f>
        <v>1.7909999999999999</v>
      </c>
      <c r="N605" t="str">
        <f t="shared" si="9"/>
        <v>Robusta</v>
      </c>
      <c r="O605" t="str">
        <f>_xlfn.XLOOKUP(Table1[[#This Row],[Customer ID]],customers!A604:A1604,customers!I604:I1604,"No",0)</f>
        <v>No</v>
      </c>
    </row>
    <row r="606" spans="1:15" x14ac:dyDescent="0.3">
      <c r="A606" s="2" t="s">
        <v>3900</v>
      </c>
      <c r="B606" s="3">
        <v>44148</v>
      </c>
      <c r="C606" s="2" t="s">
        <v>3901</v>
      </c>
      <c r="D606" t="s">
        <v>6165</v>
      </c>
      <c r="E606" s="2">
        <v>4</v>
      </c>
      <c r="F606" s="2" t="str">
        <f>VLOOKUP(C606,customers!A:I,2,0)</f>
        <v>Jorge Bettison</v>
      </c>
      <c r="G606" s="2" t="str">
        <f>IF(VLOOKUP(C606,customers!$A:$I,3,0)=0,"",VLOOKUP(C606,customers!$A:$I,3,0))</f>
        <v/>
      </c>
      <c r="H606" s="2" t="str">
        <f>VLOOKUP(C606,customers!$A:$I,7,0)</f>
        <v>Ireland</v>
      </c>
      <c r="I606" t="str">
        <f>VLOOKUP($D606,products!$A:$G,2,0)</f>
        <v>Lib</v>
      </c>
      <c r="J606" t="str">
        <f>VLOOKUP($D606,products!$A:$G,3,0)</f>
        <v>D</v>
      </c>
      <c r="K606" s="5">
        <f>VLOOKUP($D606,products!$A:$G,4,0)</f>
        <v>2.5</v>
      </c>
      <c r="L606">
        <f>VLOOKUP($D606,products!$A:$G,5,0)</f>
        <v>29.784999999999997</v>
      </c>
      <c r="M606">
        <f>E606*(Table1[[#This Row],[Size]]*Table1[[#This Row],[Unit Price]])</f>
        <v>297.84999999999997</v>
      </c>
      <c r="N606" t="str">
        <f t="shared" si="9"/>
        <v>Liberica</v>
      </c>
      <c r="O606" t="str">
        <f>_xlfn.XLOOKUP(Table1[[#This Row],[Customer ID]],customers!A605:A1605,customers!I605:I1605,"No",0)</f>
        <v>No</v>
      </c>
    </row>
    <row r="607" spans="1:15" x14ac:dyDescent="0.3">
      <c r="A607" s="2" t="s">
        <v>3905</v>
      </c>
      <c r="B607" s="3">
        <v>44028</v>
      </c>
      <c r="C607" s="2" t="s">
        <v>3906</v>
      </c>
      <c r="D607" t="s">
        <v>6182</v>
      </c>
      <c r="E607" s="2">
        <v>5</v>
      </c>
      <c r="F607" s="2" t="str">
        <f>VLOOKUP(C607,customers!A:I,2,0)</f>
        <v>Wang Powlesland</v>
      </c>
      <c r="G607" s="2" t="str">
        <f>IF(VLOOKUP(C607,customers!$A:$I,3,0)=0,"",VLOOKUP(C607,customers!$A:$I,3,0))</f>
        <v>wpowleslandgt@soundcloud.com</v>
      </c>
      <c r="H607" s="2" t="str">
        <f>VLOOKUP(C607,customers!$A:$I,7,0)</f>
        <v>United States</v>
      </c>
      <c r="I607" t="str">
        <f>VLOOKUP($D607,products!$A:$G,2,0)</f>
        <v>Ara</v>
      </c>
      <c r="J607" t="str">
        <f>VLOOKUP($D607,products!$A:$G,3,0)</f>
        <v>L</v>
      </c>
      <c r="K607" s="5">
        <f>VLOOKUP($D607,products!$A:$G,4,0)</f>
        <v>2.5</v>
      </c>
      <c r="L607">
        <f>VLOOKUP($D607,products!$A:$G,5,0)</f>
        <v>29.784999999999997</v>
      </c>
      <c r="M607">
        <f>E607*(Table1[[#This Row],[Size]]*Table1[[#This Row],[Unit Price]])</f>
        <v>372.31249999999994</v>
      </c>
      <c r="N607" t="str">
        <f t="shared" si="9"/>
        <v>Arabica</v>
      </c>
      <c r="O607" t="str">
        <f>_xlfn.XLOOKUP(Table1[[#This Row],[Customer ID]],customers!A606:A1606,customers!I606:I1606,"No",0)</f>
        <v>Yes</v>
      </c>
    </row>
    <row r="608" spans="1:15" x14ac:dyDescent="0.3">
      <c r="A608" s="2" t="s">
        <v>3911</v>
      </c>
      <c r="B608" s="3">
        <v>44138</v>
      </c>
      <c r="C608" s="2" t="s">
        <v>3840</v>
      </c>
      <c r="D608" t="s">
        <v>6164</v>
      </c>
      <c r="E608" s="2">
        <v>3</v>
      </c>
      <c r="F608" s="2" t="str">
        <f>VLOOKUP(C608,customers!A:I,2,0)</f>
        <v>Cody Verissimo</v>
      </c>
      <c r="G608" s="2" t="str">
        <f>IF(VLOOKUP(C608,customers!$A:$I,3,0)=0,"",VLOOKUP(C608,customers!$A:$I,3,0))</f>
        <v>cverissimogh@theglobeandmail.com</v>
      </c>
      <c r="H608" s="2" t="str">
        <f>VLOOKUP(C608,customers!$A:$I,7,0)</f>
        <v>United Kingdom</v>
      </c>
      <c r="I608" t="str">
        <f>VLOOKUP($D608,products!$A:$G,2,0)</f>
        <v>Lib</v>
      </c>
      <c r="J608" t="str">
        <f>VLOOKUP($D608,products!$A:$G,3,0)</f>
        <v>L</v>
      </c>
      <c r="K608" s="5">
        <f>VLOOKUP($D608,products!$A:$G,4,0)</f>
        <v>2.5</v>
      </c>
      <c r="L608">
        <f>VLOOKUP($D608,products!$A:$G,5,0)</f>
        <v>36.454999999999998</v>
      </c>
      <c r="M608">
        <f>E608*(Table1[[#This Row],[Size]]*Table1[[#This Row],[Unit Price]])</f>
        <v>273.41249999999997</v>
      </c>
      <c r="N608" t="str">
        <f t="shared" si="9"/>
        <v>Liberica</v>
      </c>
      <c r="O608" t="str">
        <f>_xlfn.XLOOKUP(Table1[[#This Row],[Customer ID]],customers!A607:A1607,customers!I607:I1607,"No",0)</f>
        <v>No</v>
      </c>
    </row>
    <row r="609" spans="1:15" x14ac:dyDescent="0.3">
      <c r="A609" s="2" t="s">
        <v>3917</v>
      </c>
      <c r="B609" s="3">
        <v>44640</v>
      </c>
      <c r="C609" s="2" t="s">
        <v>3918</v>
      </c>
      <c r="D609" t="s">
        <v>6153</v>
      </c>
      <c r="E609" s="2">
        <v>1</v>
      </c>
      <c r="F609" s="2" t="str">
        <f>VLOOKUP(C609,customers!A:I,2,0)</f>
        <v>Laurence Ellingham</v>
      </c>
      <c r="G609" s="2" t="str">
        <f>IF(VLOOKUP(C609,customers!$A:$I,3,0)=0,"",VLOOKUP(C609,customers!$A:$I,3,0))</f>
        <v>lellinghamgv@sciencedaily.com</v>
      </c>
      <c r="H609" s="2" t="str">
        <f>VLOOKUP(C609,customers!$A:$I,7,0)</f>
        <v>United States</v>
      </c>
      <c r="I609" t="str">
        <f>VLOOKUP($D609,products!$A:$G,2,0)</f>
        <v>Exc</v>
      </c>
      <c r="J609" t="str">
        <f>VLOOKUP($D609,products!$A:$G,3,0)</f>
        <v>D</v>
      </c>
      <c r="K609" s="5">
        <f>VLOOKUP($D609,products!$A:$G,4,0)</f>
        <v>0.2</v>
      </c>
      <c r="L609">
        <f>VLOOKUP($D609,products!$A:$G,5,0)</f>
        <v>3.645</v>
      </c>
      <c r="M609">
        <f>E609*(Table1[[#This Row],[Size]]*Table1[[#This Row],[Unit Price]])</f>
        <v>0.72900000000000009</v>
      </c>
      <c r="N609" t="str">
        <f t="shared" si="9"/>
        <v>Excelsa</v>
      </c>
      <c r="O609" t="str">
        <f>_xlfn.XLOOKUP(Table1[[#This Row],[Customer ID]],customers!A608:A1608,customers!I608:I1608,"No",0)</f>
        <v>Yes</v>
      </c>
    </row>
    <row r="610" spans="1:15" x14ac:dyDescent="0.3">
      <c r="A610" s="2" t="s">
        <v>3923</v>
      </c>
      <c r="B610" s="3">
        <v>44608</v>
      </c>
      <c r="C610" s="2" t="s">
        <v>3924</v>
      </c>
      <c r="D610" t="s">
        <v>6185</v>
      </c>
      <c r="E610" s="2">
        <v>2</v>
      </c>
      <c r="F610" s="2" t="str">
        <f>VLOOKUP(C610,customers!A:I,2,0)</f>
        <v>Billy Neiland</v>
      </c>
      <c r="G610" s="2" t="str">
        <f>IF(VLOOKUP(C610,customers!$A:$I,3,0)=0,"",VLOOKUP(C610,customers!$A:$I,3,0))</f>
        <v/>
      </c>
      <c r="H610" s="2" t="str">
        <f>VLOOKUP(C610,customers!$A:$I,7,0)</f>
        <v>United States</v>
      </c>
      <c r="I610" t="str">
        <f>VLOOKUP($D610,products!$A:$G,2,0)</f>
        <v>Exc</v>
      </c>
      <c r="J610" t="str">
        <f>VLOOKUP($D610,products!$A:$G,3,0)</f>
        <v>D</v>
      </c>
      <c r="K610" s="5">
        <f>VLOOKUP($D610,products!$A:$G,4,0)</f>
        <v>2.5</v>
      </c>
      <c r="L610">
        <f>VLOOKUP($D610,products!$A:$G,5,0)</f>
        <v>27.945</v>
      </c>
      <c r="M610">
        <f>E610*(Table1[[#This Row],[Size]]*Table1[[#This Row],[Unit Price]])</f>
        <v>139.72499999999999</v>
      </c>
      <c r="N610" t="str">
        <f t="shared" si="9"/>
        <v>Excelsa</v>
      </c>
      <c r="O610" t="str">
        <f>_xlfn.XLOOKUP(Table1[[#This Row],[Customer ID]],customers!A609:A1609,customers!I609:I1609,"No",0)</f>
        <v>No</v>
      </c>
    </row>
    <row r="611" spans="1:15" x14ac:dyDescent="0.3">
      <c r="A611" s="2" t="s">
        <v>3927</v>
      </c>
      <c r="B611" s="3">
        <v>44147</v>
      </c>
      <c r="C611" s="2" t="s">
        <v>3928</v>
      </c>
      <c r="D611" t="s">
        <v>6159</v>
      </c>
      <c r="E611" s="2">
        <v>6</v>
      </c>
      <c r="F611" s="2" t="str">
        <f>VLOOKUP(C611,customers!A:I,2,0)</f>
        <v>Ancell Fendt</v>
      </c>
      <c r="G611" s="2" t="str">
        <f>IF(VLOOKUP(C611,customers!$A:$I,3,0)=0,"",VLOOKUP(C611,customers!$A:$I,3,0))</f>
        <v>afendtgx@forbes.com</v>
      </c>
      <c r="H611" s="2" t="str">
        <f>VLOOKUP(C611,customers!$A:$I,7,0)</f>
        <v>United States</v>
      </c>
      <c r="I611" t="str">
        <f>VLOOKUP($D611,products!$A:$G,2,0)</f>
        <v>Lib</v>
      </c>
      <c r="J611" t="str">
        <f>VLOOKUP($D611,products!$A:$G,3,0)</f>
        <v>M</v>
      </c>
      <c r="K611" s="5">
        <f>VLOOKUP($D611,products!$A:$G,4,0)</f>
        <v>0.2</v>
      </c>
      <c r="L611">
        <f>VLOOKUP($D611,products!$A:$G,5,0)</f>
        <v>4.3650000000000002</v>
      </c>
      <c r="M611">
        <f>E611*(Table1[[#This Row],[Size]]*Table1[[#This Row],[Unit Price]])</f>
        <v>5.2380000000000004</v>
      </c>
      <c r="N611" t="str">
        <f t="shared" si="9"/>
        <v>Liberica</v>
      </c>
      <c r="O611" t="str">
        <f>_xlfn.XLOOKUP(Table1[[#This Row],[Customer ID]],customers!A610:A1610,customers!I610:I1610,"No",0)</f>
        <v>Yes</v>
      </c>
    </row>
    <row r="612" spans="1:15" x14ac:dyDescent="0.3">
      <c r="A612" s="2" t="s">
        <v>3933</v>
      </c>
      <c r="B612" s="3">
        <v>43743</v>
      </c>
      <c r="C612" s="2" t="s">
        <v>3934</v>
      </c>
      <c r="D612" t="s">
        <v>6138</v>
      </c>
      <c r="E612" s="2">
        <v>4</v>
      </c>
      <c r="F612" s="2" t="str">
        <f>VLOOKUP(C612,customers!A:I,2,0)</f>
        <v>Angelia Cleyburn</v>
      </c>
      <c r="G612" s="2" t="str">
        <f>IF(VLOOKUP(C612,customers!$A:$I,3,0)=0,"",VLOOKUP(C612,customers!$A:$I,3,0))</f>
        <v>acleyburngy@lycos.com</v>
      </c>
      <c r="H612" s="2" t="str">
        <f>VLOOKUP(C612,customers!$A:$I,7,0)</f>
        <v>United States</v>
      </c>
      <c r="I612" t="str">
        <f>VLOOKUP($D612,products!$A:$G,2,0)</f>
        <v>Rob</v>
      </c>
      <c r="J612" t="str">
        <f>VLOOKUP($D612,products!$A:$G,3,0)</f>
        <v>M</v>
      </c>
      <c r="K612" s="5">
        <f>VLOOKUP($D612,products!$A:$G,4,0)</f>
        <v>1</v>
      </c>
      <c r="L612">
        <f>VLOOKUP($D612,products!$A:$G,5,0)</f>
        <v>9.9499999999999993</v>
      </c>
      <c r="M612">
        <f>E612*(Table1[[#This Row],[Size]]*Table1[[#This Row],[Unit Price]])</f>
        <v>39.799999999999997</v>
      </c>
      <c r="N612" t="str">
        <f t="shared" si="9"/>
        <v>Robusta</v>
      </c>
      <c r="O612" t="str">
        <f>_xlfn.XLOOKUP(Table1[[#This Row],[Customer ID]],customers!A611:A1611,customers!I611:I1611,"No",0)</f>
        <v>No</v>
      </c>
    </row>
    <row r="613" spans="1:15" x14ac:dyDescent="0.3">
      <c r="A613" s="2" t="s">
        <v>3939</v>
      </c>
      <c r="B613" s="3">
        <v>43739</v>
      </c>
      <c r="C613" s="2" t="s">
        <v>3940</v>
      </c>
      <c r="D613" t="s">
        <v>6148</v>
      </c>
      <c r="E613" s="2">
        <v>2</v>
      </c>
      <c r="F613" s="2" t="str">
        <f>VLOOKUP(C613,customers!A:I,2,0)</f>
        <v>Temple Castiglione</v>
      </c>
      <c r="G613" s="2" t="str">
        <f>IF(VLOOKUP(C613,customers!$A:$I,3,0)=0,"",VLOOKUP(C613,customers!$A:$I,3,0))</f>
        <v>tcastiglionegz@xing.com</v>
      </c>
      <c r="H613" s="2" t="str">
        <f>VLOOKUP(C613,customers!$A:$I,7,0)</f>
        <v>United States</v>
      </c>
      <c r="I613" t="str">
        <f>VLOOKUP($D613,products!$A:$G,2,0)</f>
        <v>Exc</v>
      </c>
      <c r="J613" t="str">
        <f>VLOOKUP($D613,products!$A:$G,3,0)</f>
        <v>L</v>
      </c>
      <c r="K613" s="5">
        <f>VLOOKUP($D613,products!$A:$G,4,0)</f>
        <v>2.5</v>
      </c>
      <c r="L613">
        <f>VLOOKUP($D613,products!$A:$G,5,0)</f>
        <v>34.154999999999994</v>
      </c>
      <c r="M613">
        <f>E613*(Table1[[#This Row],[Size]]*Table1[[#This Row],[Unit Price]])</f>
        <v>170.77499999999998</v>
      </c>
      <c r="N613" t="str">
        <f t="shared" si="9"/>
        <v>Excelsa</v>
      </c>
      <c r="O613" t="str">
        <f>_xlfn.XLOOKUP(Table1[[#This Row],[Customer ID]],customers!A612:A1612,customers!I612:I1612,"No",0)</f>
        <v>No</v>
      </c>
    </row>
    <row r="614" spans="1:15" x14ac:dyDescent="0.3">
      <c r="A614" s="2" t="s">
        <v>3945</v>
      </c>
      <c r="B614" s="3">
        <v>43896</v>
      </c>
      <c r="C614" s="2" t="s">
        <v>3946</v>
      </c>
      <c r="D614" t="s">
        <v>6152</v>
      </c>
      <c r="E614" s="2">
        <v>4</v>
      </c>
      <c r="F614" s="2" t="str">
        <f>VLOOKUP(C614,customers!A:I,2,0)</f>
        <v>Betti Lacasa</v>
      </c>
      <c r="G614" s="2" t="str">
        <f>IF(VLOOKUP(C614,customers!$A:$I,3,0)=0,"",VLOOKUP(C614,customers!$A:$I,3,0))</f>
        <v/>
      </c>
      <c r="H614" s="2" t="str">
        <f>VLOOKUP(C614,customers!$A:$I,7,0)</f>
        <v>Ireland</v>
      </c>
      <c r="I614" t="str">
        <f>VLOOKUP($D614,products!$A:$G,2,0)</f>
        <v>Ara</v>
      </c>
      <c r="J614" t="str">
        <f>VLOOKUP($D614,products!$A:$G,3,0)</f>
        <v>M</v>
      </c>
      <c r="K614" s="5">
        <f>VLOOKUP($D614,products!$A:$G,4,0)</f>
        <v>0.2</v>
      </c>
      <c r="L614">
        <f>VLOOKUP($D614,products!$A:$G,5,0)</f>
        <v>3.375</v>
      </c>
      <c r="M614">
        <f>E614*(Table1[[#This Row],[Size]]*Table1[[#This Row],[Unit Price]])</f>
        <v>2.7</v>
      </c>
      <c r="N614" t="str">
        <f t="shared" si="9"/>
        <v>Arabica</v>
      </c>
      <c r="O614" t="str">
        <f>_xlfn.XLOOKUP(Table1[[#This Row],[Customer ID]],customers!A613:A1613,customers!I613:I1613,"No",0)</f>
        <v>No</v>
      </c>
    </row>
    <row r="615" spans="1:15" x14ac:dyDescent="0.3">
      <c r="A615" s="2" t="s">
        <v>3950</v>
      </c>
      <c r="B615" s="3">
        <v>43761</v>
      </c>
      <c r="C615" s="2" t="s">
        <v>3951</v>
      </c>
      <c r="D615" t="s">
        <v>6146</v>
      </c>
      <c r="E615" s="2">
        <v>1</v>
      </c>
      <c r="F615" s="2" t="str">
        <f>VLOOKUP(C615,customers!A:I,2,0)</f>
        <v>Gunilla Lynch</v>
      </c>
      <c r="G615" s="2" t="str">
        <f>IF(VLOOKUP(C615,customers!$A:$I,3,0)=0,"",VLOOKUP(C615,customers!$A:$I,3,0))</f>
        <v/>
      </c>
      <c r="H615" s="2" t="str">
        <f>VLOOKUP(C615,customers!$A:$I,7,0)</f>
        <v>United States</v>
      </c>
      <c r="I615" t="str">
        <f>VLOOKUP($D615,products!$A:$G,2,0)</f>
        <v>Rob</v>
      </c>
      <c r="J615" t="str">
        <f>VLOOKUP($D615,products!$A:$G,3,0)</f>
        <v>M</v>
      </c>
      <c r="K615" s="5">
        <f>VLOOKUP($D615,products!$A:$G,4,0)</f>
        <v>0.5</v>
      </c>
      <c r="L615">
        <f>VLOOKUP($D615,products!$A:$G,5,0)</f>
        <v>5.97</v>
      </c>
      <c r="M615">
        <f>E615*(Table1[[#This Row],[Size]]*Table1[[#This Row],[Unit Price]])</f>
        <v>2.9849999999999999</v>
      </c>
      <c r="N615" t="str">
        <f t="shared" si="9"/>
        <v>Robusta</v>
      </c>
      <c r="O615" t="str">
        <f>_xlfn.XLOOKUP(Table1[[#This Row],[Customer ID]],customers!A614:A1614,customers!I614:I1614,"No",0)</f>
        <v>No</v>
      </c>
    </row>
    <row r="616" spans="1:15" x14ac:dyDescent="0.3">
      <c r="A616" s="2" t="s">
        <v>3955</v>
      </c>
      <c r="B616" s="3">
        <v>43944</v>
      </c>
      <c r="C616" s="2" t="s">
        <v>3840</v>
      </c>
      <c r="D616" t="s">
        <v>6146</v>
      </c>
      <c r="E616" s="2">
        <v>5</v>
      </c>
      <c r="F616" s="2" t="str">
        <f>VLOOKUP(C616,customers!A:I,2,0)</f>
        <v>Cody Verissimo</v>
      </c>
      <c r="G616" s="2" t="str">
        <f>IF(VLOOKUP(C616,customers!$A:$I,3,0)=0,"",VLOOKUP(C616,customers!$A:$I,3,0))</f>
        <v>cverissimogh@theglobeandmail.com</v>
      </c>
      <c r="H616" s="2" t="str">
        <f>VLOOKUP(C616,customers!$A:$I,7,0)</f>
        <v>United Kingdom</v>
      </c>
      <c r="I616" t="str">
        <f>VLOOKUP($D616,products!$A:$G,2,0)</f>
        <v>Rob</v>
      </c>
      <c r="J616" t="str">
        <f>VLOOKUP($D616,products!$A:$G,3,0)</f>
        <v>M</v>
      </c>
      <c r="K616" s="5">
        <f>VLOOKUP($D616,products!$A:$G,4,0)</f>
        <v>0.5</v>
      </c>
      <c r="L616">
        <f>VLOOKUP($D616,products!$A:$G,5,0)</f>
        <v>5.97</v>
      </c>
      <c r="M616">
        <f>E616*(Table1[[#This Row],[Size]]*Table1[[#This Row],[Unit Price]])</f>
        <v>14.924999999999999</v>
      </c>
      <c r="N616" t="str">
        <f t="shared" si="9"/>
        <v>Robusta</v>
      </c>
      <c r="O616" t="str">
        <f>_xlfn.XLOOKUP(Table1[[#This Row],[Customer ID]],customers!A615:A1615,customers!I615:I1615,"No",0)</f>
        <v>No</v>
      </c>
    </row>
    <row r="617" spans="1:15" x14ac:dyDescent="0.3">
      <c r="A617" s="2" t="s">
        <v>3960</v>
      </c>
      <c r="B617" s="3">
        <v>44006</v>
      </c>
      <c r="C617" s="2" t="s">
        <v>3961</v>
      </c>
      <c r="D617" t="s">
        <v>6164</v>
      </c>
      <c r="E617" s="2">
        <v>2</v>
      </c>
      <c r="F617" s="2" t="str">
        <f>VLOOKUP(C617,customers!A:I,2,0)</f>
        <v>Shay Couronne</v>
      </c>
      <c r="G617" s="2" t="str">
        <f>IF(VLOOKUP(C617,customers!$A:$I,3,0)=0,"",VLOOKUP(C617,customers!$A:$I,3,0))</f>
        <v>scouronneh3@mozilla.org</v>
      </c>
      <c r="H617" s="2" t="str">
        <f>VLOOKUP(C617,customers!$A:$I,7,0)</f>
        <v>United States</v>
      </c>
      <c r="I617" t="str">
        <f>VLOOKUP($D617,products!$A:$G,2,0)</f>
        <v>Lib</v>
      </c>
      <c r="J617" t="str">
        <f>VLOOKUP($D617,products!$A:$G,3,0)</f>
        <v>L</v>
      </c>
      <c r="K617" s="5">
        <f>VLOOKUP($D617,products!$A:$G,4,0)</f>
        <v>2.5</v>
      </c>
      <c r="L617">
        <f>VLOOKUP($D617,products!$A:$G,5,0)</f>
        <v>36.454999999999998</v>
      </c>
      <c r="M617">
        <f>E617*(Table1[[#This Row],[Size]]*Table1[[#This Row],[Unit Price]])</f>
        <v>182.27499999999998</v>
      </c>
      <c r="N617" t="str">
        <f t="shared" si="9"/>
        <v>Liberica</v>
      </c>
      <c r="O617" t="str">
        <f>_xlfn.XLOOKUP(Table1[[#This Row],[Customer ID]],customers!A616:A1616,customers!I616:I1616,"No",0)</f>
        <v>Yes</v>
      </c>
    </row>
    <row r="618" spans="1:15" x14ac:dyDescent="0.3">
      <c r="A618" s="2" t="s">
        <v>3966</v>
      </c>
      <c r="B618" s="3">
        <v>44271</v>
      </c>
      <c r="C618" s="2" t="s">
        <v>3967</v>
      </c>
      <c r="D618" t="s">
        <v>6166</v>
      </c>
      <c r="E618" s="2">
        <v>4</v>
      </c>
      <c r="F618" s="2" t="str">
        <f>VLOOKUP(C618,customers!A:I,2,0)</f>
        <v>Linus Flippelli</v>
      </c>
      <c r="G618" s="2" t="str">
        <f>IF(VLOOKUP(C618,customers!$A:$I,3,0)=0,"",VLOOKUP(C618,customers!$A:$I,3,0))</f>
        <v>lflippellih4@github.io</v>
      </c>
      <c r="H618" s="2" t="str">
        <f>VLOOKUP(C618,customers!$A:$I,7,0)</f>
        <v>United Kingdom</v>
      </c>
      <c r="I618" t="str">
        <f>VLOOKUP($D618,products!$A:$G,2,0)</f>
        <v>Exc</v>
      </c>
      <c r="J618" t="str">
        <f>VLOOKUP($D618,products!$A:$G,3,0)</f>
        <v>M</v>
      </c>
      <c r="K618" s="5">
        <f>VLOOKUP($D618,products!$A:$G,4,0)</f>
        <v>2.5</v>
      </c>
      <c r="L618">
        <f>VLOOKUP($D618,products!$A:$G,5,0)</f>
        <v>31.624999999999996</v>
      </c>
      <c r="M618">
        <f>E618*(Table1[[#This Row],[Size]]*Table1[[#This Row],[Unit Price]])</f>
        <v>316.24999999999994</v>
      </c>
      <c r="N618" t="str">
        <f t="shared" si="9"/>
        <v>Excelsa</v>
      </c>
      <c r="O618" t="str">
        <f>_xlfn.XLOOKUP(Table1[[#This Row],[Customer ID]],customers!A617:A1617,customers!I617:I1617,"No",0)</f>
        <v>No</v>
      </c>
    </row>
    <row r="619" spans="1:15" x14ac:dyDescent="0.3">
      <c r="A619" s="2" t="s">
        <v>3972</v>
      </c>
      <c r="B619" s="3">
        <v>43928</v>
      </c>
      <c r="C619" s="2" t="s">
        <v>3973</v>
      </c>
      <c r="D619" t="s">
        <v>6181</v>
      </c>
      <c r="E619" s="2">
        <v>1</v>
      </c>
      <c r="F619" s="2" t="str">
        <f>VLOOKUP(C619,customers!A:I,2,0)</f>
        <v>Rachelle Elizabeth</v>
      </c>
      <c r="G619" s="2" t="str">
        <f>IF(VLOOKUP(C619,customers!$A:$I,3,0)=0,"",VLOOKUP(C619,customers!$A:$I,3,0))</f>
        <v>relizabethh5@live.com</v>
      </c>
      <c r="H619" s="2" t="str">
        <f>VLOOKUP(C619,customers!$A:$I,7,0)</f>
        <v>United States</v>
      </c>
      <c r="I619" t="str">
        <f>VLOOKUP($D619,products!$A:$G,2,0)</f>
        <v>Lib</v>
      </c>
      <c r="J619" t="str">
        <f>VLOOKUP($D619,products!$A:$G,3,0)</f>
        <v>M</v>
      </c>
      <c r="K619" s="5">
        <f>VLOOKUP($D619,products!$A:$G,4,0)</f>
        <v>2.5</v>
      </c>
      <c r="L619">
        <f>VLOOKUP($D619,products!$A:$G,5,0)</f>
        <v>33.464999999999996</v>
      </c>
      <c r="M619">
        <f>E619*(Table1[[#This Row],[Size]]*Table1[[#This Row],[Unit Price]])</f>
        <v>83.662499999999994</v>
      </c>
      <c r="N619" t="str">
        <f t="shared" si="9"/>
        <v>Liberica</v>
      </c>
      <c r="O619" t="str">
        <f>_xlfn.XLOOKUP(Table1[[#This Row],[Customer ID]],customers!A618:A1618,customers!I618:I1618,"No",0)</f>
        <v>No</v>
      </c>
    </row>
    <row r="620" spans="1:15" x14ac:dyDescent="0.3">
      <c r="A620" s="2" t="s">
        <v>3978</v>
      </c>
      <c r="B620" s="3">
        <v>44469</v>
      </c>
      <c r="C620" s="2" t="s">
        <v>3979</v>
      </c>
      <c r="D620" t="s">
        <v>6183</v>
      </c>
      <c r="E620" s="2">
        <v>6</v>
      </c>
      <c r="F620" s="2" t="str">
        <f>VLOOKUP(C620,customers!A:I,2,0)</f>
        <v>Innis Renhard</v>
      </c>
      <c r="G620" s="2" t="str">
        <f>IF(VLOOKUP(C620,customers!$A:$I,3,0)=0,"",VLOOKUP(C620,customers!$A:$I,3,0))</f>
        <v>irenhardh6@i2i.jp</v>
      </c>
      <c r="H620" s="2" t="str">
        <f>VLOOKUP(C620,customers!$A:$I,7,0)</f>
        <v>United States</v>
      </c>
      <c r="I620" t="str">
        <f>VLOOKUP($D620,products!$A:$G,2,0)</f>
        <v>Exc</v>
      </c>
      <c r="J620" t="str">
        <f>VLOOKUP($D620,products!$A:$G,3,0)</f>
        <v>D</v>
      </c>
      <c r="K620" s="5">
        <f>VLOOKUP($D620,products!$A:$G,4,0)</f>
        <v>1</v>
      </c>
      <c r="L620">
        <f>VLOOKUP($D620,products!$A:$G,5,0)</f>
        <v>12.15</v>
      </c>
      <c r="M620">
        <f>E620*(Table1[[#This Row],[Size]]*Table1[[#This Row],[Unit Price]])</f>
        <v>72.900000000000006</v>
      </c>
      <c r="N620" t="str">
        <f t="shared" si="9"/>
        <v>Excelsa</v>
      </c>
      <c r="O620" t="str">
        <f>_xlfn.XLOOKUP(Table1[[#This Row],[Customer ID]],customers!A619:A1619,customers!I619:I1619,"No",0)</f>
        <v>Yes</v>
      </c>
    </row>
    <row r="621" spans="1:15" x14ac:dyDescent="0.3">
      <c r="A621" s="2" t="s">
        <v>3984</v>
      </c>
      <c r="B621" s="3">
        <v>44682</v>
      </c>
      <c r="C621" s="2" t="s">
        <v>3985</v>
      </c>
      <c r="D621" t="s">
        <v>6169</v>
      </c>
      <c r="E621" s="2">
        <v>2</v>
      </c>
      <c r="F621" s="2" t="str">
        <f>VLOOKUP(C621,customers!A:I,2,0)</f>
        <v>Winne Roche</v>
      </c>
      <c r="G621" s="2" t="str">
        <f>IF(VLOOKUP(C621,customers!$A:$I,3,0)=0,"",VLOOKUP(C621,customers!$A:$I,3,0))</f>
        <v>wrocheh7@xinhuanet.com</v>
      </c>
      <c r="H621" s="2" t="str">
        <f>VLOOKUP(C621,customers!$A:$I,7,0)</f>
        <v>United States</v>
      </c>
      <c r="I621" t="str">
        <f>VLOOKUP($D621,products!$A:$G,2,0)</f>
        <v>Lib</v>
      </c>
      <c r="J621" t="str">
        <f>VLOOKUP($D621,products!$A:$G,3,0)</f>
        <v>D</v>
      </c>
      <c r="K621" s="5">
        <f>VLOOKUP($D621,products!$A:$G,4,0)</f>
        <v>0.5</v>
      </c>
      <c r="L621">
        <f>VLOOKUP($D621,products!$A:$G,5,0)</f>
        <v>7.77</v>
      </c>
      <c r="M621">
        <f>E621*(Table1[[#This Row],[Size]]*Table1[[#This Row],[Unit Price]])</f>
        <v>7.77</v>
      </c>
      <c r="N621" t="str">
        <f t="shared" si="9"/>
        <v>Liberica</v>
      </c>
      <c r="O621" t="str">
        <f>_xlfn.XLOOKUP(Table1[[#This Row],[Customer ID]],customers!A620:A1620,customers!I620:I1620,"No",0)</f>
        <v>Yes</v>
      </c>
    </row>
    <row r="622" spans="1:15" x14ac:dyDescent="0.3">
      <c r="A622" s="2" t="s">
        <v>3990</v>
      </c>
      <c r="B622" s="3">
        <v>44217</v>
      </c>
      <c r="C622" s="2" t="s">
        <v>4042</v>
      </c>
      <c r="D622" t="s">
        <v>6152</v>
      </c>
      <c r="E622" s="2">
        <v>6</v>
      </c>
      <c r="F622" s="2" t="str">
        <f>VLOOKUP(C622,customers!A:I,2,0)</f>
        <v>Linn Alaway</v>
      </c>
      <c r="G622" s="2" t="str">
        <f>IF(VLOOKUP(C622,customers!$A:$I,3,0)=0,"",VLOOKUP(C622,customers!$A:$I,3,0))</f>
        <v>lalawayhh@weather.com</v>
      </c>
      <c r="H622" s="2" t="str">
        <f>VLOOKUP(C622,customers!$A:$I,7,0)</f>
        <v>United States</v>
      </c>
      <c r="I622" t="str">
        <f>VLOOKUP($D622,products!$A:$G,2,0)</f>
        <v>Ara</v>
      </c>
      <c r="J622" t="str">
        <f>VLOOKUP($D622,products!$A:$G,3,0)</f>
        <v>M</v>
      </c>
      <c r="K622" s="5">
        <f>VLOOKUP($D622,products!$A:$G,4,0)</f>
        <v>0.2</v>
      </c>
      <c r="L622">
        <f>VLOOKUP($D622,products!$A:$G,5,0)</f>
        <v>3.375</v>
      </c>
      <c r="M622">
        <f>E622*(Table1[[#This Row],[Size]]*Table1[[#This Row],[Unit Price]])</f>
        <v>4.0500000000000007</v>
      </c>
      <c r="N622" t="str">
        <f t="shared" si="9"/>
        <v>Arabica</v>
      </c>
      <c r="O622" t="str">
        <f>_xlfn.XLOOKUP(Table1[[#This Row],[Customer ID]],customers!A621:A1621,customers!I621:I1621,"No",0)</f>
        <v>No</v>
      </c>
    </row>
    <row r="623" spans="1:15" x14ac:dyDescent="0.3">
      <c r="A623" s="2" t="s">
        <v>3996</v>
      </c>
      <c r="B623" s="3">
        <v>44006</v>
      </c>
      <c r="C623" s="2" t="s">
        <v>3997</v>
      </c>
      <c r="D623" t="s">
        <v>6140</v>
      </c>
      <c r="E623" s="2">
        <v>6</v>
      </c>
      <c r="F623" s="2" t="str">
        <f>VLOOKUP(C623,customers!A:I,2,0)</f>
        <v>Cordy Odgaard</v>
      </c>
      <c r="G623" s="2" t="str">
        <f>IF(VLOOKUP(C623,customers!$A:$I,3,0)=0,"",VLOOKUP(C623,customers!$A:$I,3,0))</f>
        <v>codgaardh9@nsw.gov.au</v>
      </c>
      <c r="H623" s="2" t="str">
        <f>VLOOKUP(C623,customers!$A:$I,7,0)</f>
        <v>United States</v>
      </c>
      <c r="I623" t="str">
        <f>VLOOKUP($D623,products!$A:$G,2,0)</f>
        <v>Ara</v>
      </c>
      <c r="J623" t="str">
        <f>VLOOKUP($D623,products!$A:$G,3,0)</f>
        <v>L</v>
      </c>
      <c r="K623" s="5">
        <f>VLOOKUP($D623,products!$A:$G,4,0)</f>
        <v>1</v>
      </c>
      <c r="L623">
        <f>VLOOKUP($D623,products!$A:$G,5,0)</f>
        <v>12.95</v>
      </c>
      <c r="M623">
        <f>E623*(Table1[[#This Row],[Size]]*Table1[[#This Row],[Unit Price]])</f>
        <v>77.699999999999989</v>
      </c>
      <c r="N623" t="str">
        <f t="shared" si="9"/>
        <v>Arabica</v>
      </c>
      <c r="O623" t="str">
        <f>_xlfn.XLOOKUP(Table1[[#This Row],[Customer ID]],customers!A622:A1622,customers!I622:I1622,"No",0)</f>
        <v>No</v>
      </c>
    </row>
    <row r="624" spans="1:15" x14ac:dyDescent="0.3">
      <c r="A624" s="2" t="s">
        <v>4002</v>
      </c>
      <c r="B624" s="3">
        <v>43527</v>
      </c>
      <c r="C624" s="2" t="s">
        <v>4003</v>
      </c>
      <c r="D624" t="s">
        <v>6181</v>
      </c>
      <c r="E624" s="2">
        <v>4</v>
      </c>
      <c r="F624" s="2" t="str">
        <f>VLOOKUP(C624,customers!A:I,2,0)</f>
        <v>Bertine Byrd</v>
      </c>
      <c r="G624" s="2" t="str">
        <f>IF(VLOOKUP(C624,customers!$A:$I,3,0)=0,"",VLOOKUP(C624,customers!$A:$I,3,0))</f>
        <v>bbyrdha@4shared.com</v>
      </c>
      <c r="H624" s="2" t="str">
        <f>VLOOKUP(C624,customers!$A:$I,7,0)</f>
        <v>United States</v>
      </c>
      <c r="I624" t="str">
        <f>VLOOKUP($D624,products!$A:$G,2,0)</f>
        <v>Lib</v>
      </c>
      <c r="J624" t="str">
        <f>VLOOKUP($D624,products!$A:$G,3,0)</f>
        <v>M</v>
      </c>
      <c r="K624" s="5">
        <f>VLOOKUP($D624,products!$A:$G,4,0)</f>
        <v>2.5</v>
      </c>
      <c r="L624">
        <f>VLOOKUP($D624,products!$A:$G,5,0)</f>
        <v>33.464999999999996</v>
      </c>
      <c r="M624">
        <f>E624*(Table1[[#This Row],[Size]]*Table1[[#This Row],[Unit Price]])</f>
        <v>334.65</v>
      </c>
      <c r="N624" t="str">
        <f t="shared" si="9"/>
        <v>Liberica</v>
      </c>
      <c r="O624" t="str">
        <f>_xlfn.XLOOKUP(Table1[[#This Row],[Customer ID]],customers!A623:A1623,customers!I623:I1623,"No",0)</f>
        <v>No</v>
      </c>
    </row>
    <row r="625" spans="1:15" x14ac:dyDescent="0.3">
      <c r="A625" s="2" t="s">
        <v>4007</v>
      </c>
      <c r="B625" s="3">
        <v>44224</v>
      </c>
      <c r="C625" s="2" t="s">
        <v>4008</v>
      </c>
      <c r="D625" t="s">
        <v>6183</v>
      </c>
      <c r="E625" s="2">
        <v>1</v>
      </c>
      <c r="F625" s="2" t="str">
        <f>VLOOKUP(C625,customers!A:I,2,0)</f>
        <v>Nelie Garnson</v>
      </c>
      <c r="G625" s="2" t="str">
        <f>IF(VLOOKUP(C625,customers!$A:$I,3,0)=0,"",VLOOKUP(C625,customers!$A:$I,3,0))</f>
        <v/>
      </c>
      <c r="H625" s="2" t="str">
        <f>VLOOKUP(C625,customers!$A:$I,7,0)</f>
        <v>United Kingdom</v>
      </c>
      <c r="I625" t="str">
        <f>VLOOKUP($D625,products!$A:$G,2,0)</f>
        <v>Exc</v>
      </c>
      <c r="J625" t="str">
        <f>VLOOKUP($D625,products!$A:$G,3,0)</f>
        <v>D</v>
      </c>
      <c r="K625" s="5">
        <f>VLOOKUP($D625,products!$A:$G,4,0)</f>
        <v>1</v>
      </c>
      <c r="L625">
        <f>VLOOKUP($D625,products!$A:$G,5,0)</f>
        <v>12.15</v>
      </c>
      <c r="M625">
        <f>E625*(Table1[[#This Row],[Size]]*Table1[[#This Row],[Unit Price]])</f>
        <v>12.15</v>
      </c>
      <c r="N625" t="str">
        <f t="shared" si="9"/>
        <v>Excelsa</v>
      </c>
      <c r="O625" t="str">
        <f>_xlfn.XLOOKUP(Table1[[#This Row],[Customer ID]],customers!A624:A1624,customers!I624:I1624,"No",0)</f>
        <v>No</v>
      </c>
    </row>
    <row r="626" spans="1:15" x14ac:dyDescent="0.3">
      <c r="A626" s="2" t="s">
        <v>4012</v>
      </c>
      <c r="B626" s="3">
        <v>44010</v>
      </c>
      <c r="C626" s="2" t="s">
        <v>4013</v>
      </c>
      <c r="D626" t="s">
        <v>6166</v>
      </c>
      <c r="E626" s="2">
        <v>2</v>
      </c>
      <c r="F626" s="2" t="str">
        <f>VLOOKUP(C626,customers!A:I,2,0)</f>
        <v>Dianne Chardin</v>
      </c>
      <c r="G626" s="2" t="str">
        <f>IF(VLOOKUP(C626,customers!$A:$I,3,0)=0,"",VLOOKUP(C626,customers!$A:$I,3,0))</f>
        <v>dchardinhc@nhs.uk</v>
      </c>
      <c r="H626" s="2" t="str">
        <f>VLOOKUP(C626,customers!$A:$I,7,0)</f>
        <v>Ireland</v>
      </c>
      <c r="I626" t="str">
        <f>VLOOKUP($D626,products!$A:$G,2,0)</f>
        <v>Exc</v>
      </c>
      <c r="J626" t="str">
        <f>VLOOKUP($D626,products!$A:$G,3,0)</f>
        <v>M</v>
      </c>
      <c r="K626" s="5">
        <f>VLOOKUP($D626,products!$A:$G,4,0)</f>
        <v>2.5</v>
      </c>
      <c r="L626">
        <f>VLOOKUP($D626,products!$A:$G,5,0)</f>
        <v>31.624999999999996</v>
      </c>
      <c r="M626">
        <f>E626*(Table1[[#This Row],[Size]]*Table1[[#This Row],[Unit Price]])</f>
        <v>158.12499999999997</v>
      </c>
      <c r="N626" t="str">
        <f t="shared" si="9"/>
        <v>Excelsa</v>
      </c>
      <c r="O626" t="str">
        <f>_xlfn.XLOOKUP(Table1[[#This Row],[Customer ID]],customers!A625:A1625,customers!I625:I1625,"No",0)</f>
        <v>Yes</v>
      </c>
    </row>
    <row r="627" spans="1:15" x14ac:dyDescent="0.3">
      <c r="A627" s="2" t="s">
        <v>4017</v>
      </c>
      <c r="B627" s="3">
        <v>44017</v>
      </c>
      <c r="C627" s="2" t="s">
        <v>4018</v>
      </c>
      <c r="D627" t="s">
        <v>6173</v>
      </c>
      <c r="E627" s="2">
        <v>5</v>
      </c>
      <c r="F627" s="2" t="str">
        <f>VLOOKUP(C627,customers!A:I,2,0)</f>
        <v>Hailee Radbone</v>
      </c>
      <c r="G627" s="2" t="str">
        <f>IF(VLOOKUP(C627,customers!$A:$I,3,0)=0,"",VLOOKUP(C627,customers!$A:$I,3,0))</f>
        <v>hradbonehd@newsvine.com</v>
      </c>
      <c r="H627" s="2" t="str">
        <f>VLOOKUP(C627,customers!$A:$I,7,0)</f>
        <v>United States</v>
      </c>
      <c r="I627" t="str">
        <f>VLOOKUP($D627,products!$A:$G,2,0)</f>
        <v>Rob</v>
      </c>
      <c r="J627" t="str">
        <f>VLOOKUP($D627,products!$A:$G,3,0)</f>
        <v>L</v>
      </c>
      <c r="K627" s="5">
        <f>VLOOKUP($D627,products!$A:$G,4,0)</f>
        <v>0.5</v>
      </c>
      <c r="L627">
        <f>VLOOKUP($D627,products!$A:$G,5,0)</f>
        <v>7.169999999999999</v>
      </c>
      <c r="M627">
        <f>E627*(Table1[[#This Row],[Size]]*Table1[[#This Row],[Unit Price]])</f>
        <v>17.924999999999997</v>
      </c>
      <c r="N627" t="str">
        <f t="shared" si="9"/>
        <v>Robusta</v>
      </c>
      <c r="O627" t="str">
        <f>_xlfn.XLOOKUP(Table1[[#This Row],[Customer ID]],customers!A626:A1626,customers!I626:I1626,"No",0)</f>
        <v>No</v>
      </c>
    </row>
    <row r="628" spans="1:15" x14ac:dyDescent="0.3">
      <c r="A628" s="2" t="s">
        <v>4023</v>
      </c>
      <c r="B628" s="3">
        <v>43526</v>
      </c>
      <c r="C628" s="2" t="s">
        <v>4024</v>
      </c>
      <c r="D628" t="s">
        <v>6175</v>
      </c>
      <c r="E628" s="2">
        <v>3</v>
      </c>
      <c r="F628" s="2" t="str">
        <f>VLOOKUP(C628,customers!A:I,2,0)</f>
        <v>Wallis Bernth</v>
      </c>
      <c r="G628" s="2" t="str">
        <f>IF(VLOOKUP(C628,customers!$A:$I,3,0)=0,"",VLOOKUP(C628,customers!$A:$I,3,0))</f>
        <v>wbernthhe@miitbeian.gov.cn</v>
      </c>
      <c r="H628" s="2" t="str">
        <f>VLOOKUP(C628,customers!$A:$I,7,0)</f>
        <v>United States</v>
      </c>
      <c r="I628" t="str">
        <f>VLOOKUP($D628,products!$A:$G,2,0)</f>
        <v>Ara</v>
      </c>
      <c r="J628" t="str">
        <f>VLOOKUP($D628,products!$A:$G,3,0)</f>
        <v>M</v>
      </c>
      <c r="K628" s="5">
        <f>VLOOKUP($D628,products!$A:$G,4,0)</f>
        <v>2.5</v>
      </c>
      <c r="L628">
        <f>VLOOKUP($D628,products!$A:$G,5,0)</f>
        <v>25.874999999999996</v>
      </c>
      <c r="M628">
        <f>E628*(Table1[[#This Row],[Size]]*Table1[[#This Row],[Unit Price]])</f>
        <v>194.06249999999994</v>
      </c>
      <c r="N628" t="str">
        <f t="shared" si="9"/>
        <v>Arabica</v>
      </c>
      <c r="O628" t="str">
        <f>_xlfn.XLOOKUP(Table1[[#This Row],[Customer ID]],customers!A627:A1627,customers!I627:I1627,"No",0)</f>
        <v>No</v>
      </c>
    </row>
    <row r="629" spans="1:15" x14ac:dyDescent="0.3">
      <c r="A629" s="2" t="s">
        <v>4029</v>
      </c>
      <c r="B629" s="3">
        <v>44682</v>
      </c>
      <c r="C629" s="2" t="s">
        <v>4030</v>
      </c>
      <c r="D629" t="s">
        <v>6166</v>
      </c>
      <c r="E629" s="2">
        <v>2</v>
      </c>
      <c r="F629" s="2" t="str">
        <f>VLOOKUP(C629,customers!A:I,2,0)</f>
        <v>Byron Acarson</v>
      </c>
      <c r="G629" s="2" t="str">
        <f>IF(VLOOKUP(C629,customers!$A:$I,3,0)=0,"",VLOOKUP(C629,customers!$A:$I,3,0))</f>
        <v>bacarsonhf@cnn.com</v>
      </c>
      <c r="H629" s="2" t="str">
        <f>VLOOKUP(C629,customers!$A:$I,7,0)</f>
        <v>United States</v>
      </c>
      <c r="I629" t="str">
        <f>VLOOKUP($D629,products!$A:$G,2,0)</f>
        <v>Exc</v>
      </c>
      <c r="J629" t="str">
        <f>VLOOKUP($D629,products!$A:$G,3,0)</f>
        <v>M</v>
      </c>
      <c r="K629" s="5">
        <f>VLOOKUP($D629,products!$A:$G,4,0)</f>
        <v>2.5</v>
      </c>
      <c r="L629">
        <f>VLOOKUP($D629,products!$A:$G,5,0)</f>
        <v>31.624999999999996</v>
      </c>
      <c r="M629">
        <f>E629*(Table1[[#This Row],[Size]]*Table1[[#This Row],[Unit Price]])</f>
        <v>158.12499999999997</v>
      </c>
      <c r="N629" t="str">
        <f t="shared" si="9"/>
        <v>Excelsa</v>
      </c>
      <c r="O629" t="str">
        <f>_xlfn.XLOOKUP(Table1[[#This Row],[Customer ID]],customers!A628:A1628,customers!I628:I1628,"No",0)</f>
        <v>Yes</v>
      </c>
    </row>
    <row r="630" spans="1:15" x14ac:dyDescent="0.3">
      <c r="A630" s="2" t="s">
        <v>4035</v>
      </c>
      <c r="B630" s="3">
        <v>44680</v>
      </c>
      <c r="C630" s="2" t="s">
        <v>4036</v>
      </c>
      <c r="D630" t="s">
        <v>6184</v>
      </c>
      <c r="E630" s="2">
        <v>6</v>
      </c>
      <c r="F630" s="2" t="str">
        <f>VLOOKUP(C630,customers!A:I,2,0)</f>
        <v>Faunie Brigham</v>
      </c>
      <c r="G630" s="2" t="str">
        <f>IF(VLOOKUP(C630,customers!$A:$I,3,0)=0,"",VLOOKUP(C630,customers!$A:$I,3,0))</f>
        <v>fbrighamhg@blog.com</v>
      </c>
      <c r="H630" s="2" t="str">
        <f>VLOOKUP(C630,customers!$A:$I,7,0)</f>
        <v>Ireland</v>
      </c>
      <c r="I630" t="str">
        <f>VLOOKUP($D630,products!$A:$G,2,0)</f>
        <v>Exc</v>
      </c>
      <c r="J630" t="str">
        <f>VLOOKUP($D630,products!$A:$G,3,0)</f>
        <v>L</v>
      </c>
      <c r="K630" s="5">
        <f>VLOOKUP($D630,products!$A:$G,4,0)</f>
        <v>0.2</v>
      </c>
      <c r="L630">
        <f>VLOOKUP($D630,products!$A:$G,5,0)</f>
        <v>4.4550000000000001</v>
      </c>
      <c r="M630">
        <f>E630*(Table1[[#This Row],[Size]]*Table1[[#This Row],[Unit Price]])</f>
        <v>5.3460000000000001</v>
      </c>
      <c r="N630" t="str">
        <f t="shared" si="9"/>
        <v>Excelsa</v>
      </c>
      <c r="O630" t="str">
        <f>_xlfn.XLOOKUP(Table1[[#This Row],[Customer ID]],customers!A629:A1629,customers!I629:I1629,"No",0)</f>
        <v>Yes</v>
      </c>
    </row>
    <row r="631" spans="1:15" x14ac:dyDescent="0.3">
      <c r="A631" s="2" t="s">
        <v>4035</v>
      </c>
      <c r="B631" s="3">
        <v>44680</v>
      </c>
      <c r="C631" s="2" t="s">
        <v>4036</v>
      </c>
      <c r="D631" t="s">
        <v>6169</v>
      </c>
      <c r="E631" s="2">
        <v>4</v>
      </c>
      <c r="F631" s="2" t="str">
        <f>VLOOKUP(C631,customers!A:I,2,0)</f>
        <v>Faunie Brigham</v>
      </c>
      <c r="G631" s="2" t="str">
        <f>IF(VLOOKUP(C631,customers!$A:$I,3,0)=0,"",VLOOKUP(C631,customers!$A:$I,3,0))</f>
        <v>fbrighamhg@blog.com</v>
      </c>
      <c r="H631" s="2" t="str">
        <f>VLOOKUP(C631,customers!$A:$I,7,0)</f>
        <v>Ireland</v>
      </c>
      <c r="I631" t="str">
        <f>VLOOKUP($D631,products!$A:$G,2,0)</f>
        <v>Lib</v>
      </c>
      <c r="J631" t="str">
        <f>VLOOKUP($D631,products!$A:$G,3,0)</f>
        <v>D</v>
      </c>
      <c r="K631" s="5">
        <f>VLOOKUP($D631,products!$A:$G,4,0)</f>
        <v>0.5</v>
      </c>
      <c r="L631">
        <f>VLOOKUP($D631,products!$A:$G,5,0)</f>
        <v>7.77</v>
      </c>
      <c r="M631">
        <f>E631*(Table1[[#This Row],[Size]]*Table1[[#This Row],[Unit Price]])</f>
        <v>15.54</v>
      </c>
      <c r="N631" t="str">
        <f t="shared" si="9"/>
        <v>Liberica</v>
      </c>
      <c r="O631" t="str">
        <f>_xlfn.XLOOKUP(Table1[[#This Row],[Customer ID]],customers!A630:A1630,customers!I630:I1630,"No",0)</f>
        <v>Yes</v>
      </c>
    </row>
    <row r="632" spans="1:15" x14ac:dyDescent="0.3">
      <c r="A632" s="2" t="s">
        <v>4035</v>
      </c>
      <c r="B632" s="3">
        <v>44680</v>
      </c>
      <c r="C632" s="2" t="s">
        <v>4036</v>
      </c>
      <c r="D632" t="s">
        <v>6154</v>
      </c>
      <c r="E632" s="2">
        <v>1</v>
      </c>
      <c r="F632" s="2" t="str">
        <f>VLOOKUP(C632,customers!A:I,2,0)</f>
        <v>Faunie Brigham</v>
      </c>
      <c r="G632" s="2" t="str">
        <f>IF(VLOOKUP(C632,customers!$A:$I,3,0)=0,"",VLOOKUP(C632,customers!$A:$I,3,0))</f>
        <v>fbrighamhg@blog.com</v>
      </c>
      <c r="H632" s="2" t="str">
        <f>VLOOKUP(C632,customers!$A:$I,7,0)</f>
        <v>Ireland</v>
      </c>
      <c r="I632" t="str">
        <f>VLOOKUP($D632,products!$A:$G,2,0)</f>
        <v>Ara</v>
      </c>
      <c r="J632" t="str">
        <f>VLOOKUP($D632,products!$A:$G,3,0)</f>
        <v>D</v>
      </c>
      <c r="K632" s="5">
        <f>VLOOKUP($D632,products!$A:$G,4,0)</f>
        <v>0.2</v>
      </c>
      <c r="L632">
        <f>VLOOKUP($D632,products!$A:$G,5,0)</f>
        <v>2.9849999999999999</v>
      </c>
      <c r="M632">
        <f>E632*(Table1[[#This Row],[Size]]*Table1[[#This Row],[Unit Price]])</f>
        <v>0.59699999999999998</v>
      </c>
      <c r="N632" t="str">
        <f t="shared" si="9"/>
        <v>Arabica</v>
      </c>
      <c r="O632" t="str">
        <f>_xlfn.XLOOKUP(Table1[[#This Row],[Customer ID]],customers!A631:A1631,customers!I631:I1631,"No",0)</f>
        <v>No</v>
      </c>
    </row>
    <row r="633" spans="1:15" x14ac:dyDescent="0.3">
      <c r="A633" s="2" t="s">
        <v>4035</v>
      </c>
      <c r="B633" s="3">
        <v>44680</v>
      </c>
      <c r="C633" s="2" t="s">
        <v>4036</v>
      </c>
      <c r="D633" t="s">
        <v>6149</v>
      </c>
      <c r="E633" s="2">
        <v>5</v>
      </c>
      <c r="F633" s="2" t="str">
        <f>VLOOKUP(C633,customers!A:I,2,0)</f>
        <v>Faunie Brigham</v>
      </c>
      <c r="G633" s="2" t="str">
        <f>IF(VLOOKUP(C633,customers!$A:$I,3,0)=0,"",VLOOKUP(C633,customers!$A:$I,3,0))</f>
        <v>fbrighamhg@blog.com</v>
      </c>
      <c r="H633" s="2" t="str">
        <f>VLOOKUP(C633,customers!$A:$I,7,0)</f>
        <v>Ireland</v>
      </c>
      <c r="I633" t="str">
        <f>VLOOKUP($D633,products!$A:$G,2,0)</f>
        <v>Rob</v>
      </c>
      <c r="J633" t="str">
        <f>VLOOKUP($D633,products!$A:$G,3,0)</f>
        <v>D</v>
      </c>
      <c r="K633" s="5">
        <f>VLOOKUP($D633,products!$A:$G,4,0)</f>
        <v>2.5</v>
      </c>
      <c r="L633">
        <f>VLOOKUP($D633,products!$A:$G,5,0)</f>
        <v>20.584999999999997</v>
      </c>
      <c r="M633">
        <f>E633*(Table1[[#This Row],[Size]]*Table1[[#This Row],[Unit Price]])</f>
        <v>257.31249999999994</v>
      </c>
      <c r="N633" t="str">
        <f t="shared" si="9"/>
        <v>Robusta</v>
      </c>
      <c r="O633" t="str">
        <f>_xlfn.XLOOKUP(Table1[[#This Row],[Customer ID]],customers!A632:A1632,customers!I632:I1632,"No",0)</f>
        <v>No</v>
      </c>
    </row>
    <row r="634" spans="1:15" x14ac:dyDescent="0.3">
      <c r="A634" s="2" t="s">
        <v>4056</v>
      </c>
      <c r="B634" s="3">
        <v>44049</v>
      </c>
      <c r="C634" s="2" t="s">
        <v>4057</v>
      </c>
      <c r="D634" t="s">
        <v>6176</v>
      </c>
      <c r="E634" s="2">
        <v>4</v>
      </c>
      <c r="F634" s="2" t="str">
        <f>VLOOKUP(C634,customers!A:I,2,0)</f>
        <v>Marjorie Yoxen</v>
      </c>
      <c r="G634" s="2" t="str">
        <f>IF(VLOOKUP(C634,customers!$A:$I,3,0)=0,"",VLOOKUP(C634,customers!$A:$I,3,0))</f>
        <v>myoxenhk@google.com</v>
      </c>
      <c r="H634" s="2" t="str">
        <f>VLOOKUP(C634,customers!$A:$I,7,0)</f>
        <v>United States</v>
      </c>
      <c r="I634" t="str">
        <f>VLOOKUP($D634,products!$A:$G,2,0)</f>
        <v>Exc</v>
      </c>
      <c r="J634" t="str">
        <f>VLOOKUP($D634,products!$A:$G,3,0)</f>
        <v>L</v>
      </c>
      <c r="K634" s="5">
        <f>VLOOKUP($D634,products!$A:$G,4,0)</f>
        <v>0.5</v>
      </c>
      <c r="L634">
        <f>VLOOKUP($D634,products!$A:$G,5,0)</f>
        <v>8.91</v>
      </c>
      <c r="M634">
        <f>E634*(Table1[[#This Row],[Size]]*Table1[[#This Row],[Unit Price]])</f>
        <v>17.82</v>
      </c>
      <c r="N634" t="str">
        <f t="shared" si="9"/>
        <v>Excelsa</v>
      </c>
      <c r="O634" t="str">
        <f>_xlfn.XLOOKUP(Table1[[#This Row],[Customer ID]],customers!A633:A1633,customers!I633:I1633,"No",0)</f>
        <v>No</v>
      </c>
    </row>
    <row r="635" spans="1:15" x14ac:dyDescent="0.3">
      <c r="A635" s="2" t="s">
        <v>4062</v>
      </c>
      <c r="B635" s="3">
        <v>43820</v>
      </c>
      <c r="C635" s="2" t="s">
        <v>4063</v>
      </c>
      <c r="D635" t="s">
        <v>6179</v>
      </c>
      <c r="E635" s="2">
        <v>4</v>
      </c>
      <c r="F635" s="2" t="str">
        <f>VLOOKUP(C635,customers!A:I,2,0)</f>
        <v>Gaspar McGavin</v>
      </c>
      <c r="G635" s="2" t="str">
        <f>IF(VLOOKUP(C635,customers!$A:$I,3,0)=0,"",VLOOKUP(C635,customers!$A:$I,3,0))</f>
        <v>gmcgavinhl@histats.com</v>
      </c>
      <c r="H635" s="2" t="str">
        <f>VLOOKUP(C635,customers!$A:$I,7,0)</f>
        <v>United States</v>
      </c>
      <c r="I635" t="str">
        <f>VLOOKUP($D635,products!$A:$G,2,0)</f>
        <v>Rob</v>
      </c>
      <c r="J635" t="str">
        <f>VLOOKUP($D635,products!$A:$G,3,0)</f>
        <v>L</v>
      </c>
      <c r="K635" s="5">
        <f>VLOOKUP($D635,products!$A:$G,4,0)</f>
        <v>1</v>
      </c>
      <c r="L635">
        <f>VLOOKUP($D635,products!$A:$G,5,0)</f>
        <v>11.95</v>
      </c>
      <c r="M635">
        <f>E635*(Table1[[#This Row],[Size]]*Table1[[#This Row],[Unit Price]])</f>
        <v>47.8</v>
      </c>
      <c r="N635" t="str">
        <f t="shared" si="9"/>
        <v>Robusta</v>
      </c>
      <c r="O635" t="str">
        <f>_xlfn.XLOOKUP(Table1[[#This Row],[Customer ID]],customers!A634:A1634,customers!I634:I1634,"No",0)</f>
        <v>No</v>
      </c>
    </row>
    <row r="636" spans="1:15" x14ac:dyDescent="0.3">
      <c r="A636" s="2" t="s">
        <v>4068</v>
      </c>
      <c r="B636" s="3">
        <v>43940</v>
      </c>
      <c r="C636" s="2" t="s">
        <v>4069</v>
      </c>
      <c r="D636" t="s">
        <v>6162</v>
      </c>
      <c r="E636" s="2">
        <v>3</v>
      </c>
      <c r="F636" s="2" t="str">
        <f>VLOOKUP(C636,customers!A:I,2,0)</f>
        <v>Lindy Uttermare</v>
      </c>
      <c r="G636" s="2" t="str">
        <f>IF(VLOOKUP(C636,customers!$A:$I,3,0)=0,"",VLOOKUP(C636,customers!$A:$I,3,0))</f>
        <v>luttermarehm@engadget.com</v>
      </c>
      <c r="H636" s="2" t="str">
        <f>VLOOKUP(C636,customers!$A:$I,7,0)</f>
        <v>United States</v>
      </c>
      <c r="I636" t="str">
        <f>VLOOKUP($D636,products!$A:$G,2,0)</f>
        <v>Lib</v>
      </c>
      <c r="J636" t="str">
        <f>VLOOKUP($D636,products!$A:$G,3,0)</f>
        <v>M</v>
      </c>
      <c r="K636" s="5">
        <f>VLOOKUP($D636,products!$A:$G,4,0)</f>
        <v>1</v>
      </c>
      <c r="L636">
        <f>VLOOKUP($D636,products!$A:$G,5,0)</f>
        <v>14.55</v>
      </c>
      <c r="M636">
        <f>E636*(Table1[[#This Row],[Size]]*Table1[[#This Row],[Unit Price]])</f>
        <v>43.650000000000006</v>
      </c>
      <c r="N636" t="str">
        <f t="shared" si="9"/>
        <v>Liberica</v>
      </c>
      <c r="O636" t="str">
        <f>_xlfn.XLOOKUP(Table1[[#This Row],[Customer ID]],customers!A635:A1635,customers!I635:I1635,"No",0)</f>
        <v>No</v>
      </c>
    </row>
    <row r="637" spans="1:15" x14ac:dyDescent="0.3">
      <c r="A637" s="2" t="s">
        <v>4074</v>
      </c>
      <c r="B637" s="3">
        <v>44578</v>
      </c>
      <c r="C637" s="2" t="s">
        <v>4075</v>
      </c>
      <c r="D637" t="s">
        <v>6176</v>
      </c>
      <c r="E637" s="2">
        <v>4</v>
      </c>
      <c r="F637" s="2" t="str">
        <f>VLOOKUP(C637,customers!A:I,2,0)</f>
        <v>Eal D'Ambrogio</v>
      </c>
      <c r="G637" s="2" t="str">
        <f>IF(VLOOKUP(C637,customers!$A:$I,3,0)=0,"",VLOOKUP(C637,customers!$A:$I,3,0))</f>
        <v>edambrogiohn@techcrunch.com</v>
      </c>
      <c r="H637" s="2" t="str">
        <f>VLOOKUP(C637,customers!$A:$I,7,0)</f>
        <v>United States</v>
      </c>
      <c r="I637" t="str">
        <f>VLOOKUP($D637,products!$A:$G,2,0)</f>
        <v>Exc</v>
      </c>
      <c r="J637" t="str">
        <f>VLOOKUP($D637,products!$A:$G,3,0)</f>
        <v>L</v>
      </c>
      <c r="K637" s="5">
        <f>VLOOKUP($D637,products!$A:$G,4,0)</f>
        <v>0.5</v>
      </c>
      <c r="L637">
        <f>VLOOKUP($D637,products!$A:$G,5,0)</f>
        <v>8.91</v>
      </c>
      <c r="M637">
        <f>E637*(Table1[[#This Row],[Size]]*Table1[[#This Row],[Unit Price]])</f>
        <v>17.82</v>
      </c>
      <c r="N637" t="str">
        <f t="shared" si="9"/>
        <v>Excelsa</v>
      </c>
      <c r="O637" t="str">
        <f>_xlfn.XLOOKUP(Table1[[#This Row],[Customer ID]],customers!A636:A1636,customers!I636:I1636,"No",0)</f>
        <v>Yes</v>
      </c>
    </row>
    <row r="638" spans="1:15" x14ac:dyDescent="0.3">
      <c r="A638" s="2" t="s">
        <v>4080</v>
      </c>
      <c r="B638" s="3">
        <v>43487</v>
      </c>
      <c r="C638" s="2" t="s">
        <v>4081</v>
      </c>
      <c r="D638" t="s">
        <v>6170</v>
      </c>
      <c r="E638" s="2">
        <v>6</v>
      </c>
      <c r="F638" s="2" t="str">
        <f>VLOOKUP(C638,customers!A:I,2,0)</f>
        <v>Carolee Winchcombe</v>
      </c>
      <c r="G638" s="2" t="str">
        <f>IF(VLOOKUP(C638,customers!$A:$I,3,0)=0,"",VLOOKUP(C638,customers!$A:$I,3,0))</f>
        <v>cwinchcombeho@jiathis.com</v>
      </c>
      <c r="H638" s="2" t="str">
        <f>VLOOKUP(C638,customers!$A:$I,7,0)</f>
        <v>United States</v>
      </c>
      <c r="I638" t="str">
        <f>VLOOKUP($D638,products!$A:$G,2,0)</f>
        <v>Lib</v>
      </c>
      <c r="J638" t="str">
        <f>VLOOKUP($D638,products!$A:$G,3,0)</f>
        <v>L</v>
      </c>
      <c r="K638" s="5">
        <f>VLOOKUP($D638,products!$A:$G,4,0)</f>
        <v>1</v>
      </c>
      <c r="L638">
        <f>VLOOKUP($D638,products!$A:$G,5,0)</f>
        <v>15.85</v>
      </c>
      <c r="M638">
        <f>E638*(Table1[[#This Row],[Size]]*Table1[[#This Row],[Unit Price]])</f>
        <v>95.1</v>
      </c>
      <c r="N638" t="str">
        <f t="shared" si="9"/>
        <v>Liberica</v>
      </c>
      <c r="O638" t="str">
        <f>_xlfn.XLOOKUP(Table1[[#This Row],[Customer ID]],customers!A637:A1637,customers!I637:I1637,"No",0)</f>
        <v>Yes</v>
      </c>
    </row>
    <row r="639" spans="1:15" x14ac:dyDescent="0.3">
      <c r="A639" s="2" t="s">
        <v>4086</v>
      </c>
      <c r="B639" s="3">
        <v>43889</v>
      </c>
      <c r="C639" s="2" t="s">
        <v>4087</v>
      </c>
      <c r="D639" t="s">
        <v>6166</v>
      </c>
      <c r="E639" s="2">
        <v>1</v>
      </c>
      <c r="F639" s="2" t="str">
        <f>VLOOKUP(C639,customers!A:I,2,0)</f>
        <v>Benedikta Paumier</v>
      </c>
      <c r="G639" s="2" t="str">
        <f>IF(VLOOKUP(C639,customers!$A:$I,3,0)=0,"",VLOOKUP(C639,customers!$A:$I,3,0))</f>
        <v>bpaumierhp@umn.edu</v>
      </c>
      <c r="H639" s="2" t="str">
        <f>VLOOKUP(C639,customers!$A:$I,7,0)</f>
        <v>Ireland</v>
      </c>
      <c r="I639" t="str">
        <f>VLOOKUP($D639,products!$A:$G,2,0)</f>
        <v>Exc</v>
      </c>
      <c r="J639" t="str">
        <f>VLOOKUP($D639,products!$A:$G,3,0)</f>
        <v>M</v>
      </c>
      <c r="K639" s="5">
        <f>VLOOKUP($D639,products!$A:$G,4,0)</f>
        <v>2.5</v>
      </c>
      <c r="L639">
        <f>VLOOKUP($D639,products!$A:$G,5,0)</f>
        <v>31.624999999999996</v>
      </c>
      <c r="M639">
        <f>E639*(Table1[[#This Row],[Size]]*Table1[[#This Row],[Unit Price]])</f>
        <v>79.062499999999986</v>
      </c>
      <c r="N639" t="str">
        <f t="shared" si="9"/>
        <v>Excelsa</v>
      </c>
      <c r="O639" t="str">
        <f>_xlfn.XLOOKUP(Table1[[#This Row],[Customer ID]],customers!A638:A1638,customers!I638:I1638,"No",0)</f>
        <v>Yes</v>
      </c>
    </row>
    <row r="640" spans="1:15" x14ac:dyDescent="0.3">
      <c r="A640" s="2" t="s">
        <v>4093</v>
      </c>
      <c r="B640" s="3">
        <v>43684</v>
      </c>
      <c r="C640" s="2" t="s">
        <v>4094</v>
      </c>
      <c r="D640" t="s">
        <v>6175</v>
      </c>
      <c r="E640" s="2">
        <v>3</v>
      </c>
      <c r="F640" s="2" t="str">
        <f>VLOOKUP(C640,customers!A:I,2,0)</f>
        <v>Neville Piatto</v>
      </c>
      <c r="G640" s="2" t="str">
        <f>IF(VLOOKUP(C640,customers!$A:$I,3,0)=0,"",VLOOKUP(C640,customers!$A:$I,3,0))</f>
        <v/>
      </c>
      <c r="H640" s="2" t="str">
        <f>VLOOKUP(C640,customers!$A:$I,7,0)</f>
        <v>Ireland</v>
      </c>
      <c r="I640" t="str">
        <f>VLOOKUP($D640,products!$A:$G,2,0)</f>
        <v>Ara</v>
      </c>
      <c r="J640" t="str">
        <f>VLOOKUP($D640,products!$A:$G,3,0)</f>
        <v>M</v>
      </c>
      <c r="K640" s="5">
        <f>VLOOKUP($D640,products!$A:$G,4,0)</f>
        <v>2.5</v>
      </c>
      <c r="L640">
        <f>VLOOKUP($D640,products!$A:$G,5,0)</f>
        <v>25.874999999999996</v>
      </c>
      <c r="M640">
        <f>E640*(Table1[[#This Row],[Size]]*Table1[[#This Row],[Unit Price]])</f>
        <v>194.06249999999994</v>
      </c>
      <c r="N640" t="str">
        <f t="shared" si="9"/>
        <v>Arabica</v>
      </c>
      <c r="O640" t="str">
        <f>_xlfn.XLOOKUP(Table1[[#This Row],[Customer ID]],customers!A639:A1639,customers!I639:I1639,"No",0)</f>
        <v>Yes</v>
      </c>
    </row>
    <row r="641" spans="1:15" x14ac:dyDescent="0.3">
      <c r="A641" s="2" t="s">
        <v>4098</v>
      </c>
      <c r="B641" s="3">
        <v>44331</v>
      </c>
      <c r="C641" s="2" t="s">
        <v>4099</v>
      </c>
      <c r="D641" t="s">
        <v>6150</v>
      </c>
      <c r="E641" s="2">
        <v>1</v>
      </c>
      <c r="F641" s="2" t="str">
        <f>VLOOKUP(C641,customers!A:I,2,0)</f>
        <v>Jeno Capey</v>
      </c>
      <c r="G641" s="2" t="str">
        <f>IF(VLOOKUP(C641,customers!$A:$I,3,0)=0,"",VLOOKUP(C641,customers!$A:$I,3,0))</f>
        <v>jcapeyhr@bravesites.com</v>
      </c>
      <c r="H641" s="2" t="str">
        <f>VLOOKUP(C641,customers!$A:$I,7,0)</f>
        <v>United States</v>
      </c>
      <c r="I641" t="str">
        <f>VLOOKUP($D641,products!$A:$G,2,0)</f>
        <v>Lib</v>
      </c>
      <c r="J641" t="str">
        <f>VLOOKUP($D641,products!$A:$G,3,0)</f>
        <v>D</v>
      </c>
      <c r="K641" s="5">
        <f>VLOOKUP($D641,products!$A:$G,4,0)</f>
        <v>0.2</v>
      </c>
      <c r="L641">
        <f>VLOOKUP($D641,products!$A:$G,5,0)</f>
        <v>3.8849999999999998</v>
      </c>
      <c r="M641">
        <f>E641*(Table1[[#This Row],[Size]]*Table1[[#This Row],[Unit Price]])</f>
        <v>0.77700000000000002</v>
      </c>
      <c r="N641" t="str">
        <f t="shared" si="9"/>
        <v>Liberica</v>
      </c>
      <c r="O641" t="str">
        <f>_xlfn.XLOOKUP(Table1[[#This Row],[Customer ID]],customers!A640:A1640,customers!I640:I1640,"No",0)</f>
        <v>Yes</v>
      </c>
    </row>
    <row r="642" spans="1:15" x14ac:dyDescent="0.3">
      <c r="A642" s="2" t="s">
        <v>4104</v>
      </c>
      <c r="B642" s="3">
        <v>44547</v>
      </c>
      <c r="C642" s="2" t="s">
        <v>4152</v>
      </c>
      <c r="D642" t="s">
        <v>6142</v>
      </c>
      <c r="E642" s="2">
        <v>5</v>
      </c>
      <c r="F642" s="2" t="str">
        <f>VLOOKUP(C642,customers!A:I,2,0)</f>
        <v>Tuckie Mathonnet</v>
      </c>
      <c r="G642" s="2" t="str">
        <f>IF(VLOOKUP(C642,customers!$A:$I,3,0)=0,"",VLOOKUP(C642,customers!$A:$I,3,0))</f>
        <v>tmathonneti0@google.co.jp</v>
      </c>
      <c r="H642" s="2" t="str">
        <f>VLOOKUP(C642,customers!$A:$I,7,0)</f>
        <v>United States</v>
      </c>
      <c r="I642" t="str">
        <f>VLOOKUP($D642,products!$A:$G,2,0)</f>
        <v>Rob</v>
      </c>
      <c r="J642" t="str">
        <f>VLOOKUP($D642,products!$A:$G,3,0)</f>
        <v>L</v>
      </c>
      <c r="K642" s="5">
        <f>VLOOKUP($D642,products!$A:$G,4,0)</f>
        <v>2.5</v>
      </c>
      <c r="L642">
        <f>VLOOKUP($D642,products!$A:$G,5,0)</f>
        <v>27.484999999999996</v>
      </c>
      <c r="M642">
        <f>E642*(Table1[[#This Row],[Size]]*Table1[[#This Row],[Unit Price]])</f>
        <v>343.56249999999994</v>
      </c>
      <c r="N642" t="str">
        <f t="shared" si="9"/>
        <v>Robusta</v>
      </c>
      <c r="O642" t="str">
        <f>_xlfn.XLOOKUP(Table1[[#This Row],[Customer ID]],customers!A641:A1641,customers!I641:I1641,"No",0)</f>
        <v>No</v>
      </c>
    </row>
    <row r="643" spans="1:15" x14ac:dyDescent="0.3">
      <c r="A643" s="2" t="s">
        <v>4109</v>
      </c>
      <c r="B643" s="3">
        <v>44448</v>
      </c>
      <c r="C643" s="2" t="s">
        <v>4110</v>
      </c>
      <c r="D643" t="s">
        <v>6179</v>
      </c>
      <c r="E643" s="2">
        <v>3</v>
      </c>
      <c r="F643" s="2" t="str">
        <f>VLOOKUP(C643,customers!A:I,2,0)</f>
        <v>Yardley Basill</v>
      </c>
      <c r="G643" s="2" t="str">
        <f>IF(VLOOKUP(C643,customers!$A:$I,3,0)=0,"",VLOOKUP(C643,customers!$A:$I,3,0))</f>
        <v>ybasillht@theguardian.com</v>
      </c>
      <c r="H643" s="2" t="str">
        <f>VLOOKUP(C643,customers!$A:$I,7,0)</f>
        <v>United States</v>
      </c>
      <c r="I643" t="str">
        <f>VLOOKUP($D643,products!$A:$G,2,0)</f>
        <v>Rob</v>
      </c>
      <c r="J643" t="str">
        <f>VLOOKUP($D643,products!$A:$G,3,0)</f>
        <v>L</v>
      </c>
      <c r="K643" s="5">
        <f>VLOOKUP($D643,products!$A:$G,4,0)</f>
        <v>1</v>
      </c>
      <c r="L643">
        <f>VLOOKUP($D643,products!$A:$G,5,0)</f>
        <v>11.95</v>
      </c>
      <c r="M643">
        <f>E643*(Table1[[#This Row],[Size]]*Table1[[#This Row],[Unit Price]])</f>
        <v>35.849999999999994</v>
      </c>
      <c r="N643" t="str">
        <f t="shared" ref="N643:N706" si="10">IF(I643="Rob","Robusta",IF(I643="Exc","Excelsa",IF(I643="Ara","Arabica",IF(I643="Lib","Liberica",""))))</f>
        <v>Robusta</v>
      </c>
      <c r="O643" t="str">
        <f>_xlfn.XLOOKUP(Table1[[#This Row],[Customer ID]],customers!A642:A1642,customers!I642:I1642,"No",0)</f>
        <v>Yes</v>
      </c>
    </row>
    <row r="644" spans="1:15" x14ac:dyDescent="0.3">
      <c r="A644" s="2" t="s">
        <v>4115</v>
      </c>
      <c r="B644" s="3">
        <v>43880</v>
      </c>
      <c r="C644" s="2" t="s">
        <v>4116</v>
      </c>
      <c r="D644" t="s">
        <v>6156</v>
      </c>
      <c r="E644" s="2">
        <v>2</v>
      </c>
      <c r="F644" s="2" t="str">
        <f>VLOOKUP(C644,customers!A:I,2,0)</f>
        <v>Maggy Baistow</v>
      </c>
      <c r="G644" s="2" t="str">
        <f>IF(VLOOKUP(C644,customers!$A:$I,3,0)=0,"",VLOOKUP(C644,customers!$A:$I,3,0))</f>
        <v>mbaistowhu@i2i.jp</v>
      </c>
      <c r="H644" s="2" t="str">
        <f>VLOOKUP(C644,customers!$A:$I,7,0)</f>
        <v>United Kingdom</v>
      </c>
      <c r="I644" t="str">
        <f>VLOOKUP($D644,products!$A:$G,2,0)</f>
        <v>Exc</v>
      </c>
      <c r="J644" t="str">
        <f>VLOOKUP($D644,products!$A:$G,3,0)</f>
        <v>M</v>
      </c>
      <c r="K644" s="5">
        <f>VLOOKUP($D644,products!$A:$G,4,0)</f>
        <v>0.2</v>
      </c>
      <c r="L644">
        <f>VLOOKUP($D644,products!$A:$G,5,0)</f>
        <v>4.125</v>
      </c>
      <c r="M644">
        <f>E644*(Table1[[#This Row],[Size]]*Table1[[#This Row],[Unit Price]])</f>
        <v>1.6500000000000001</v>
      </c>
      <c r="N644" t="str">
        <f t="shared" si="10"/>
        <v>Excelsa</v>
      </c>
      <c r="O644" t="str">
        <f>_xlfn.XLOOKUP(Table1[[#This Row],[Customer ID]],customers!A643:A1643,customers!I643:I1643,"No",0)</f>
        <v>Yes</v>
      </c>
    </row>
    <row r="645" spans="1:15" x14ac:dyDescent="0.3">
      <c r="A645" s="2" t="s">
        <v>4123</v>
      </c>
      <c r="B645" s="3">
        <v>44011</v>
      </c>
      <c r="C645" s="2" t="s">
        <v>4124</v>
      </c>
      <c r="D645" t="s">
        <v>6148</v>
      </c>
      <c r="E645" s="2">
        <v>3</v>
      </c>
      <c r="F645" s="2" t="str">
        <f>VLOOKUP(C645,customers!A:I,2,0)</f>
        <v>Courtney Pallant</v>
      </c>
      <c r="G645" s="2" t="str">
        <f>IF(VLOOKUP(C645,customers!$A:$I,3,0)=0,"",VLOOKUP(C645,customers!$A:$I,3,0))</f>
        <v>cpallanthv@typepad.com</v>
      </c>
      <c r="H645" s="2" t="str">
        <f>VLOOKUP(C645,customers!$A:$I,7,0)</f>
        <v>United States</v>
      </c>
      <c r="I645" t="str">
        <f>VLOOKUP($D645,products!$A:$G,2,0)</f>
        <v>Exc</v>
      </c>
      <c r="J645" t="str">
        <f>VLOOKUP($D645,products!$A:$G,3,0)</f>
        <v>L</v>
      </c>
      <c r="K645" s="5">
        <f>VLOOKUP($D645,products!$A:$G,4,0)</f>
        <v>2.5</v>
      </c>
      <c r="L645">
        <f>VLOOKUP($D645,products!$A:$G,5,0)</f>
        <v>34.154999999999994</v>
      </c>
      <c r="M645">
        <f>E645*(Table1[[#This Row],[Size]]*Table1[[#This Row],[Unit Price]])</f>
        <v>256.16249999999997</v>
      </c>
      <c r="N645" t="str">
        <f t="shared" si="10"/>
        <v>Excelsa</v>
      </c>
      <c r="O645" t="str">
        <f>_xlfn.XLOOKUP(Table1[[#This Row],[Customer ID]],customers!A644:A1644,customers!I644:I1644,"No",0)</f>
        <v>Yes</v>
      </c>
    </row>
    <row r="646" spans="1:15" x14ac:dyDescent="0.3">
      <c r="A646" s="2" t="s">
        <v>4128</v>
      </c>
      <c r="B646" s="3">
        <v>44694</v>
      </c>
      <c r="C646" s="2" t="s">
        <v>4129</v>
      </c>
      <c r="D646" t="s">
        <v>6149</v>
      </c>
      <c r="E646" s="2">
        <v>2</v>
      </c>
      <c r="F646" s="2" t="str">
        <f>VLOOKUP(C646,customers!A:I,2,0)</f>
        <v>Marne Mingey</v>
      </c>
      <c r="G646" s="2" t="str">
        <f>IF(VLOOKUP(C646,customers!$A:$I,3,0)=0,"",VLOOKUP(C646,customers!$A:$I,3,0))</f>
        <v/>
      </c>
      <c r="H646" s="2" t="str">
        <f>VLOOKUP(C646,customers!$A:$I,7,0)</f>
        <v>United States</v>
      </c>
      <c r="I646" t="str">
        <f>VLOOKUP($D646,products!$A:$G,2,0)</f>
        <v>Rob</v>
      </c>
      <c r="J646" t="str">
        <f>VLOOKUP($D646,products!$A:$G,3,0)</f>
        <v>D</v>
      </c>
      <c r="K646" s="5">
        <f>VLOOKUP($D646,products!$A:$G,4,0)</f>
        <v>2.5</v>
      </c>
      <c r="L646">
        <f>VLOOKUP($D646,products!$A:$G,5,0)</f>
        <v>20.584999999999997</v>
      </c>
      <c r="M646">
        <f>E646*(Table1[[#This Row],[Size]]*Table1[[#This Row],[Unit Price]])</f>
        <v>102.92499999999998</v>
      </c>
      <c r="N646" t="str">
        <f t="shared" si="10"/>
        <v>Robusta</v>
      </c>
      <c r="O646" t="str">
        <f>_xlfn.XLOOKUP(Table1[[#This Row],[Customer ID]],customers!A645:A1645,customers!I645:I1645,"No",0)</f>
        <v>No</v>
      </c>
    </row>
    <row r="647" spans="1:15" x14ac:dyDescent="0.3">
      <c r="A647" s="2" t="s">
        <v>4133</v>
      </c>
      <c r="B647" s="3">
        <v>44106</v>
      </c>
      <c r="C647" s="2" t="s">
        <v>4134</v>
      </c>
      <c r="D647" t="s">
        <v>6168</v>
      </c>
      <c r="E647" s="2">
        <v>3</v>
      </c>
      <c r="F647" s="2" t="str">
        <f>VLOOKUP(C647,customers!A:I,2,0)</f>
        <v>Denny O' Ronan</v>
      </c>
      <c r="G647" s="2" t="str">
        <f>IF(VLOOKUP(C647,customers!$A:$I,3,0)=0,"",VLOOKUP(C647,customers!$A:$I,3,0))</f>
        <v>dohx@redcross.org</v>
      </c>
      <c r="H647" s="2" t="str">
        <f>VLOOKUP(C647,customers!$A:$I,7,0)</f>
        <v>United States</v>
      </c>
      <c r="I647" t="str">
        <f>VLOOKUP($D647,products!$A:$G,2,0)</f>
        <v>Ara</v>
      </c>
      <c r="J647" t="str">
        <f>VLOOKUP($D647,products!$A:$G,3,0)</f>
        <v>D</v>
      </c>
      <c r="K647" s="5">
        <f>VLOOKUP($D647,products!$A:$G,4,0)</f>
        <v>2.5</v>
      </c>
      <c r="L647">
        <f>VLOOKUP($D647,products!$A:$G,5,0)</f>
        <v>22.884999999999998</v>
      </c>
      <c r="M647">
        <f>E647*(Table1[[#This Row],[Size]]*Table1[[#This Row],[Unit Price]])</f>
        <v>171.63749999999999</v>
      </c>
      <c r="N647" t="str">
        <f t="shared" si="10"/>
        <v>Arabica</v>
      </c>
      <c r="O647" t="str">
        <f>_xlfn.XLOOKUP(Table1[[#This Row],[Customer ID]],customers!A646:A1646,customers!I646:I1646,"No",0)</f>
        <v>Yes</v>
      </c>
    </row>
    <row r="648" spans="1:15" x14ac:dyDescent="0.3">
      <c r="A648" s="2" t="s">
        <v>4139</v>
      </c>
      <c r="B648" s="3">
        <v>44532</v>
      </c>
      <c r="C648" s="2" t="s">
        <v>4140</v>
      </c>
      <c r="D648" t="s">
        <v>6147</v>
      </c>
      <c r="E648" s="2">
        <v>1</v>
      </c>
      <c r="F648" s="2" t="str">
        <f>VLOOKUP(C648,customers!A:I,2,0)</f>
        <v>Dottie Rallin</v>
      </c>
      <c r="G648" s="2" t="str">
        <f>IF(VLOOKUP(C648,customers!$A:$I,3,0)=0,"",VLOOKUP(C648,customers!$A:$I,3,0))</f>
        <v>drallinhy@howstuffworks.com</v>
      </c>
      <c r="H648" s="2" t="str">
        <f>VLOOKUP(C648,customers!$A:$I,7,0)</f>
        <v>United States</v>
      </c>
      <c r="I648" t="str">
        <f>VLOOKUP($D648,products!$A:$G,2,0)</f>
        <v>Ara</v>
      </c>
      <c r="J648" t="str">
        <f>VLOOKUP($D648,products!$A:$G,3,0)</f>
        <v>D</v>
      </c>
      <c r="K648" s="5">
        <f>VLOOKUP($D648,products!$A:$G,4,0)</f>
        <v>1</v>
      </c>
      <c r="L648">
        <f>VLOOKUP($D648,products!$A:$G,5,0)</f>
        <v>9.9499999999999993</v>
      </c>
      <c r="M648">
        <f>E648*(Table1[[#This Row],[Size]]*Table1[[#This Row],[Unit Price]])</f>
        <v>9.9499999999999993</v>
      </c>
      <c r="N648" t="str">
        <f t="shared" si="10"/>
        <v>Arabica</v>
      </c>
      <c r="O648" t="str">
        <f>_xlfn.XLOOKUP(Table1[[#This Row],[Customer ID]],customers!A647:A1647,customers!I647:I1647,"No",0)</f>
        <v>Yes</v>
      </c>
    </row>
    <row r="649" spans="1:15" x14ac:dyDescent="0.3">
      <c r="A649" s="2" t="s">
        <v>4145</v>
      </c>
      <c r="B649" s="3">
        <v>44502</v>
      </c>
      <c r="C649" s="2" t="s">
        <v>4146</v>
      </c>
      <c r="D649" t="s">
        <v>6161</v>
      </c>
      <c r="E649" s="2">
        <v>3</v>
      </c>
      <c r="F649" s="2" t="str">
        <f>VLOOKUP(C649,customers!A:I,2,0)</f>
        <v>Ardith Chill</v>
      </c>
      <c r="G649" s="2" t="str">
        <f>IF(VLOOKUP(C649,customers!$A:$I,3,0)=0,"",VLOOKUP(C649,customers!$A:$I,3,0))</f>
        <v>achillhz@epa.gov</v>
      </c>
      <c r="H649" s="2" t="str">
        <f>VLOOKUP(C649,customers!$A:$I,7,0)</f>
        <v>United Kingdom</v>
      </c>
      <c r="I649" t="str">
        <f>VLOOKUP($D649,products!$A:$G,2,0)</f>
        <v>Lib</v>
      </c>
      <c r="J649" t="str">
        <f>VLOOKUP($D649,products!$A:$G,3,0)</f>
        <v>L</v>
      </c>
      <c r="K649" s="5">
        <f>VLOOKUP($D649,products!$A:$G,4,0)</f>
        <v>0.5</v>
      </c>
      <c r="L649">
        <f>VLOOKUP($D649,products!$A:$G,5,0)</f>
        <v>9.51</v>
      </c>
      <c r="M649">
        <f>E649*(Table1[[#This Row],[Size]]*Table1[[#This Row],[Unit Price]])</f>
        <v>14.265000000000001</v>
      </c>
      <c r="N649" t="str">
        <f t="shared" si="10"/>
        <v>Liberica</v>
      </c>
      <c r="O649" t="str">
        <f>_xlfn.XLOOKUP(Table1[[#This Row],[Customer ID]],customers!A648:A1648,customers!I648:I1648,"No",0)</f>
        <v>Yes</v>
      </c>
    </row>
    <row r="650" spans="1:15" x14ac:dyDescent="0.3">
      <c r="A650" s="2" t="s">
        <v>4151</v>
      </c>
      <c r="B650" s="3">
        <v>43884</v>
      </c>
      <c r="C650" s="2" t="s">
        <v>4152</v>
      </c>
      <c r="D650" t="s">
        <v>6163</v>
      </c>
      <c r="E650" s="2">
        <v>6</v>
      </c>
      <c r="F650" s="2" t="str">
        <f>VLOOKUP(C650,customers!A:I,2,0)</f>
        <v>Tuckie Mathonnet</v>
      </c>
      <c r="G650" s="2" t="str">
        <f>IF(VLOOKUP(C650,customers!$A:$I,3,0)=0,"",VLOOKUP(C650,customers!$A:$I,3,0))</f>
        <v>tmathonneti0@google.co.jp</v>
      </c>
      <c r="H650" s="2" t="str">
        <f>VLOOKUP(C650,customers!$A:$I,7,0)</f>
        <v>United States</v>
      </c>
      <c r="I650" t="str">
        <f>VLOOKUP($D650,products!$A:$G,2,0)</f>
        <v>Rob</v>
      </c>
      <c r="J650" t="str">
        <f>VLOOKUP($D650,products!$A:$G,3,0)</f>
        <v>D</v>
      </c>
      <c r="K650" s="5">
        <f>VLOOKUP($D650,products!$A:$G,4,0)</f>
        <v>0.2</v>
      </c>
      <c r="L650">
        <f>VLOOKUP($D650,products!$A:$G,5,0)</f>
        <v>2.6849999999999996</v>
      </c>
      <c r="M650">
        <f>E650*(Table1[[#This Row],[Size]]*Table1[[#This Row],[Unit Price]])</f>
        <v>3.2219999999999995</v>
      </c>
      <c r="N650" t="str">
        <f t="shared" si="10"/>
        <v>Robusta</v>
      </c>
      <c r="O650" t="str">
        <f>_xlfn.XLOOKUP(Table1[[#This Row],[Customer ID]],customers!A649:A1649,customers!I649:I1649,"No",0)</f>
        <v>No</v>
      </c>
    </row>
    <row r="651" spans="1:15" x14ac:dyDescent="0.3">
      <c r="A651" s="2" t="s">
        <v>4157</v>
      </c>
      <c r="B651" s="3">
        <v>44015</v>
      </c>
      <c r="C651" s="2" t="s">
        <v>4158</v>
      </c>
      <c r="D651" t="s">
        <v>6170</v>
      </c>
      <c r="E651" s="2">
        <v>6</v>
      </c>
      <c r="F651" s="2" t="str">
        <f>VLOOKUP(C651,customers!A:I,2,0)</f>
        <v>Charmane Denys</v>
      </c>
      <c r="G651" s="2" t="str">
        <f>IF(VLOOKUP(C651,customers!$A:$I,3,0)=0,"",VLOOKUP(C651,customers!$A:$I,3,0))</f>
        <v>cdenysi1@is.gd</v>
      </c>
      <c r="H651" s="2" t="str">
        <f>VLOOKUP(C651,customers!$A:$I,7,0)</f>
        <v>United Kingdom</v>
      </c>
      <c r="I651" t="str">
        <f>VLOOKUP($D651,products!$A:$G,2,0)</f>
        <v>Lib</v>
      </c>
      <c r="J651" t="str">
        <f>VLOOKUP($D651,products!$A:$G,3,0)</f>
        <v>L</v>
      </c>
      <c r="K651" s="5">
        <f>VLOOKUP($D651,products!$A:$G,4,0)</f>
        <v>1</v>
      </c>
      <c r="L651">
        <f>VLOOKUP($D651,products!$A:$G,5,0)</f>
        <v>15.85</v>
      </c>
      <c r="M651">
        <f>E651*(Table1[[#This Row],[Size]]*Table1[[#This Row],[Unit Price]])</f>
        <v>95.1</v>
      </c>
      <c r="N651" t="str">
        <f t="shared" si="10"/>
        <v>Liberica</v>
      </c>
      <c r="O651" t="str">
        <f>_xlfn.XLOOKUP(Table1[[#This Row],[Customer ID]],customers!A650:A1650,customers!I650:I1650,"No",0)</f>
        <v>No</v>
      </c>
    </row>
    <row r="652" spans="1:15" x14ac:dyDescent="0.3">
      <c r="A652" s="2" t="s">
        <v>4163</v>
      </c>
      <c r="B652" s="3">
        <v>43507</v>
      </c>
      <c r="C652" s="2" t="s">
        <v>4164</v>
      </c>
      <c r="D652" t="s">
        <v>6172</v>
      </c>
      <c r="E652" s="2">
        <v>1</v>
      </c>
      <c r="F652" s="2" t="str">
        <f>VLOOKUP(C652,customers!A:I,2,0)</f>
        <v>Cecily Stebbings</v>
      </c>
      <c r="G652" s="2" t="str">
        <f>IF(VLOOKUP(C652,customers!$A:$I,3,0)=0,"",VLOOKUP(C652,customers!$A:$I,3,0))</f>
        <v>cstebbingsi2@drupal.org</v>
      </c>
      <c r="H652" s="2" t="str">
        <f>VLOOKUP(C652,customers!$A:$I,7,0)</f>
        <v>United States</v>
      </c>
      <c r="I652" t="str">
        <f>VLOOKUP($D652,products!$A:$G,2,0)</f>
        <v>Rob</v>
      </c>
      <c r="J652" t="str">
        <f>VLOOKUP($D652,products!$A:$G,3,0)</f>
        <v>D</v>
      </c>
      <c r="K652" s="5">
        <f>VLOOKUP($D652,products!$A:$G,4,0)</f>
        <v>0.5</v>
      </c>
      <c r="L652">
        <f>VLOOKUP($D652,products!$A:$G,5,0)</f>
        <v>5.3699999999999992</v>
      </c>
      <c r="M652">
        <f>E652*(Table1[[#This Row],[Size]]*Table1[[#This Row],[Unit Price]])</f>
        <v>2.6849999999999996</v>
      </c>
      <c r="N652" t="str">
        <f t="shared" si="10"/>
        <v>Robusta</v>
      </c>
      <c r="O652" t="str">
        <f>_xlfn.XLOOKUP(Table1[[#This Row],[Customer ID]],customers!A651:A1651,customers!I651:I1651,"No",0)</f>
        <v>Yes</v>
      </c>
    </row>
    <row r="653" spans="1:15" x14ac:dyDescent="0.3">
      <c r="A653" s="2" t="s">
        <v>4169</v>
      </c>
      <c r="B653" s="3">
        <v>44084</v>
      </c>
      <c r="C653" s="2" t="s">
        <v>4170</v>
      </c>
      <c r="D653" t="s">
        <v>6179</v>
      </c>
      <c r="E653" s="2">
        <v>4</v>
      </c>
      <c r="F653" s="2" t="str">
        <f>VLOOKUP(C653,customers!A:I,2,0)</f>
        <v>Giana Tonnesen</v>
      </c>
      <c r="G653" s="2" t="str">
        <f>IF(VLOOKUP(C653,customers!$A:$I,3,0)=0,"",VLOOKUP(C653,customers!$A:$I,3,0))</f>
        <v/>
      </c>
      <c r="H653" s="2" t="str">
        <f>VLOOKUP(C653,customers!$A:$I,7,0)</f>
        <v>United States</v>
      </c>
      <c r="I653" t="str">
        <f>VLOOKUP($D653,products!$A:$G,2,0)</f>
        <v>Rob</v>
      </c>
      <c r="J653" t="str">
        <f>VLOOKUP($D653,products!$A:$G,3,0)</f>
        <v>L</v>
      </c>
      <c r="K653" s="5">
        <f>VLOOKUP($D653,products!$A:$G,4,0)</f>
        <v>1</v>
      </c>
      <c r="L653">
        <f>VLOOKUP($D653,products!$A:$G,5,0)</f>
        <v>11.95</v>
      </c>
      <c r="M653">
        <f>E653*(Table1[[#This Row],[Size]]*Table1[[#This Row],[Unit Price]])</f>
        <v>47.8</v>
      </c>
      <c r="N653" t="str">
        <f t="shared" si="10"/>
        <v>Robusta</v>
      </c>
      <c r="O653" t="str">
        <f>_xlfn.XLOOKUP(Table1[[#This Row],[Customer ID]],customers!A652:A1652,customers!I652:I1652,"No",0)</f>
        <v>No</v>
      </c>
    </row>
    <row r="654" spans="1:15" x14ac:dyDescent="0.3">
      <c r="A654" s="2" t="s">
        <v>4174</v>
      </c>
      <c r="B654" s="3">
        <v>43892</v>
      </c>
      <c r="C654" s="2" t="s">
        <v>4175</v>
      </c>
      <c r="D654" t="s">
        <v>6170</v>
      </c>
      <c r="E654" s="2">
        <v>4</v>
      </c>
      <c r="F654" s="2" t="str">
        <f>VLOOKUP(C654,customers!A:I,2,0)</f>
        <v>Rhetta Zywicki</v>
      </c>
      <c r="G654" s="2" t="str">
        <f>IF(VLOOKUP(C654,customers!$A:$I,3,0)=0,"",VLOOKUP(C654,customers!$A:$I,3,0))</f>
        <v>rzywickii4@ifeng.com</v>
      </c>
      <c r="H654" s="2" t="str">
        <f>VLOOKUP(C654,customers!$A:$I,7,0)</f>
        <v>Ireland</v>
      </c>
      <c r="I654" t="str">
        <f>VLOOKUP($D654,products!$A:$G,2,0)</f>
        <v>Lib</v>
      </c>
      <c r="J654" t="str">
        <f>VLOOKUP($D654,products!$A:$G,3,0)</f>
        <v>L</v>
      </c>
      <c r="K654" s="5">
        <f>VLOOKUP($D654,products!$A:$G,4,0)</f>
        <v>1</v>
      </c>
      <c r="L654">
        <f>VLOOKUP($D654,products!$A:$G,5,0)</f>
        <v>15.85</v>
      </c>
      <c r="M654">
        <f>E654*(Table1[[#This Row],[Size]]*Table1[[#This Row],[Unit Price]])</f>
        <v>63.4</v>
      </c>
      <c r="N654" t="str">
        <f t="shared" si="10"/>
        <v>Liberica</v>
      </c>
      <c r="O654" t="str">
        <f>_xlfn.XLOOKUP(Table1[[#This Row],[Customer ID]],customers!A653:A1653,customers!I653:I1653,"No",0)</f>
        <v>No</v>
      </c>
    </row>
    <row r="655" spans="1:15" x14ac:dyDescent="0.3">
      <c r="A655" s="2" t="s">
        <v>4179</v>
      </c>
      <c r="B655" s="3">
        <v>44375</v>
      </c>
      <c r="C655" s="2" t="s">
        <v>4180</v>
      </c>
      <c r="D655" t="s">
        <v>6175</v>
      </c>
      <c r="E655" s="2">
        <v>4</v>
      </c>
      <c r="F655" s="2" t="str">
        <f>VLOOKUP(C655,customers!A:I,2,0)</f>
        <v>Almeria Burgett</v>
      </c>
      <c r="G655" s="2" t="str">
        <f>IF(VLOOKUP(C655,customers!$A:$I,3,0)=0,"",VLOOKUP(C655,customers!$A:$I,3,0))</f>
        <v>aburgetti5@moonfruit.com</v>
      </c>
      <c r="H655" s="2" t="str">
        <f>VLOOKUP(C655,customers!$A:$I,7,0)</f>
        <v>United States</v>
      </c>
      <c r="I655" t="str">
        <f>VLOOKUP($D655,products!$A:$G,2,0)</f>
        <v>Ara</v>
      </c>
      <c r="J655" t="str">
        <f>VLOOKUP($D655,products!$A:$G,3,0)</f>
        <v>M</v>
      </c>
      <c r="K655" s="5">
        <f>VLOOKUP($D655,products!$A:$G,4,0)</f>
        <v>2.5</v>
      </c>
      <c r="L655">
        <f>VLOOKUP($D655,products!$A:$G,5,0)</f>
        <v>25.874999999999996</v>
      </c>
      <c r="M655">
        <f>E655*(Table1[[#This Row],[Size]]*Table1[[#This Row],[Unit Price]])</f>
        <v>258.74999999999994</v>
      </c>
      <c r="N655" t="str">
        <f t="shared" si="10"/>
        <v>Arabica</v>
      </c>
      <c r="O655" t="str">
        <f>_xlfn.XLOOKUP(Table1[[#This Row],[Customer ID]],customers!A654:A1654,customers!I654:I1654,"No",0)</f>
        <v>No</v>
      </c>
    </row>
    <row r="656" spans="1:15" x14ac:dyDescent="0.3">
      <c r="A656" s="2" t="s">
        <v>4185</v>
      </c>
      <c r="B656" s="3">
        <v>43476</v>
      </c>
      <c r="C656" s="2" t="s">
        <v>4186</v>
      </c>
      <c r="D656" t="s">
        <v>6168</v>
      </c>
      <c r="E656" s="2">
        <v>3</v>
      </c>
      <c r="F656" s="2" t="str">
        <f>VLOOKUP(C656,customers!A:I,2,0)</f>
        <v>Marvin Malloy</v>
      </c>
      <c r="G656" s="2" t="str">
        <f>IF(VLOOKUP(C656,customers!$A:$I,3,0)=0,"",VLOOKUP(C656,customers!$A:$I,3,0))</f>
        <v>mmalloyi6@seattletimes.com</v>
      </c>
      <c r="H656" s="2" t="str">
        <f>VLOOKUP(C656,customers!$A:$I,7,0)</f>
        <v>United States</v>
      </c>
      <c r="I656" t="str">
        <f>VLOOKUP($D656,products!$A:$G,2,0)</f>
        <v>Ara</v>
      </c>
      <c r="J656" t="str">
        <f>VLOOKUP($D656,products!$A:$G,3,0)</f>
        <v>D</v>
      </c>
      <c r="K656" s="5">
        <f>VLOOKUP($D656,products!$A:$G,4,0)</f>
        <v>2.5</v>
      </c>
      <c r="L656">
        <f>VLOOKUP($D656,products!$A:$G,5,0)</f>
        <v>22.884999999999998</v>
      </c>
      <c r="M656">
        <f>E656*(Table1[[#This Row],[Size]]*Table1[[#This Row],[Unit Price]])</f>
        <v>171.63749999999999</v>
      </c>
      <c r="N656" t="str">
        <f t="shared" si="10"/>
        <v>Arabica</v>
      </c>
      <c r="O656" t="str">
        <f>_xlfn.XLOOKUP(Table1[[#This Row],[Customer ID]],customers!A655:A1655,customers!I655:I1655,"No",0)</f>
        <v>No</v>
      </c>
    </row>
    <row r="657" spans="1:15" x14ac:dyDescent="0.3">
      <c r="A657" s="2" t="s">
        <v>4191</v>
      </c>
      <c r="B657" s="3">
        <v>43728</v>
      </c>
      <c r="C657" s="2" t="s">
        <v>4192</v>
      </c>
      <c r="D657" t="s">
        <v>6151</v>
      </c>
      <c r="E657" s="2">
        <v>2</v>
      </c>
      <c r="F657" s="2" t="str">
        <f>VLOOKUP(C657,customers!A:I,2,0)</f>
        <v>Maxim McParland</v>
      </c>
      <c r="G657" s="2" t="str">
        <f>IF(VLOOKUP(C657,customers!$A:$I,3,0)=0,"",VLOOKUP(C657,customers!$A:$I,3,0))</f>
        <v>mmcparlandi7@w3.org</v>
      </c>
      <c r="H657" s="2" t="str">
        <f>VLOOKUP(C657,customers!$A:$I,7,0)</f>
        <v>United States</v>
      </c>
      <c r="I657" t="str">
        <f>VLOOKUP($D657,products!$A:$G,2,0)</f>
        <v>Rob</v>
      </c>
      <c r="J657" t="str">
        <f>VLOOKUP($D657,products!$A:$G,3,0)</f>
        <v>M</v>
      </c>
      <c r="K657" s="5">
        <f>VLOOKUP($D657,products!$A:$G,4,0)</f>
        <v>2.5</v>
      </c>
      <c r="L657">
        <f>VLOOKUP($D657,products!$A:$G,5,0)</f>
        <v>22.884999999999998</v>
      </c>
      <c r="M657">
        <f>E657*(Table1[[#This Row],[Size]]*Table1[[#This Row],[Unit Price]])</f>
        <v>114.42499999999998</v>
      </c>
      <c r="N657" t="str">
        <f t="shared" si="10"/>
        <v>Robusta</v>
      </c>
      <c r="O657" t="str">
        <f>_xlfn.XLOOKUP(Table1[[#This Row],[Customer ID]],customers!A656:A1656,customers!I656:I1656,"No",0)</f>
        <v>Yes</v>
      </c>
    </row>
    <row r="658" spans="1:15" x14ac:dyDescent="0.3">
      <c r="A658" s="2" t="s">
        <v>4196</v>
      </c>
      <c r="B658" s="3">
        <v>44485</v>
      </c>
      <c r="C658" s="2" t="s">
        <v>4197</v>
      </c>
      <c r="D658" t="s">
        <v>6143</v>
      </c>
      <c r="E658" s="2">
        <v>4</v>
      </c>
      <c r="F658" s="2" t="str">
        <f>VLOOKUP(C658,customers!A:I,2,0)</f>
        <v>Sylas Jennaroy</v>
      </c>
      <c r="G658" s="2" t="str">
        <f>IF(VLOOKUP(C658,customers!$A:$I,3,0)=0,"",VLOOKUP(C658,customers!$A:$I,3,0))</f>
        <v>sjennaroyi8@purevolume.com</v>
      </c>
      <c r="H658" s="2" t="str">
        <f>VLOOKUP(C658,customers!$A:$I,7,0)</f>
        <v>United States</v>
      </c>
      <c r="I658" t="str">
        <f>VLOOKUP($D658,products!$A:$G,2,0)</f>
        <v>Lib</v>
      </c>
      <c r="J658" t="str">
        <f>VLOOKUP($D658,products!$A:$G,3,0)</f>
        <v>D</v>
      </c>
      <c r="K658" s="5">
        <f>VLOOKUP($D658,products!$A:$G,4,0)</f>
        <v>1</v>
      </c>
      <c r="L658">
        <f>VLOOKUP($D658,products!$A:$G,5,0)</f>
        <v>12.95</v>
      </c>
      <c r="M658">
        <f>E658*(Table1[[#This Row],[Size]]*Table1[[#This Row],[Unit Price]])</f>
        <v>51.8</v>
      </c>
      <c r="N658" t="str">
        <f t="shared" si="10"/>
        <v>Liberica</v>
      </c>
      <c r="O658" t="str">
        <f>_xlfn.XLOOKUP(Table1[[#This Row],[Customer ID]],customers!A657:A1657,customers!I657:I1657,"No",0)</f>
        <v>No</v>
      </c>
    </row>
    <row r="659" spans="1:15" x14ac:dyDescent="0.3">
      <c r="A659" s="2" t="s">
        <v>4201</v>
      </c>
      <c r="B659" s="3">
        <v>43831</v>
      </c>
      <c r="C659" s="2" t="s">
        <v>4202</v>
      </c>
      <c r="D659" t="s">
        <v>6157</v>
      </c>
      <c r="E659" s="2">
        <v>2</v>
      </c>
      <c r="F659" s="2" t="str">
        <f>VLOOKUP(C659,customers!A:I,2,0)</f>
        <v>Wren Place</v>
      </c>
      <c r="G659" s="2" t="str">
        <f>IF(VLOOKUP(C659,customers!$A:$I,3,0)=0,"",VLOOKUP(C659,customers!$A:$I,3,0))</f>
        <v>wplacei9@wsj.com</v>
      </c>
      <c r="H659" s="2" t="str">
        <f>VLOOKUP(C659,customers!$A:$I,7,0)</f>
        <v>United States</v>
      </c>
      <c r="I659" t="str">
        <f>VLOOKUP($D659,products!$A:$G,2,0)</f>
        <v>Ara</v>
      </c>
      <c r="J659" t="str">
        <f>VLOOKUP($D659,products!$A:$G,3,0)</f>
        <v>M</v>
      </c>
      <c r="K659" s="5">
        <f>VLOOKUP($D659,products!$A:$G,4,0)</f>
        <v>0.5</v>
      </c>
      <c r="L659">
        <f>VLOOKUP($D659,products!$A:$G,5,0)</f>
        <v>6.75</v>
      </c>
      <c r="M659">
        <f>E659*(Table1[[#This Row],[Size]]*Table1[[#This Row],[Unit Price]])</f>
        <v>6.75</v>
      </c>
      <c r="N659" t="str">
        <f t="shared" si="10"/>
        <v>Arabica</v>
      </c>
      <c r="O659" t="str">
        <f>_xlfn.XLOOKUP(Table1[[#This Row],[Customer ID]],customers!A658:A1658,customers!I658:I1658,"No",0)</f>
        <v>Yes</v>
      </c>
    </row>
    <row r="660" spans="1:15" x14ac:dyDescent="0.3">
      <c r="A660" s="2" t="s">
        <v>4207</v>
      </c>
      <c r="B660" s="3">
        <v>44630</v>
      </c>
      <c r="C660" s="2" t="s">
        <v>4263</v>
      </c>
      <c r="D660" t="s">
        <v>6139</v>
      </c>
      <c r="E660" s="2">
        <v>3</v>
      </c>
      <c r="F660" s="2" t="str">
        <f>VLOOKUP(C660,customers!A:I,2,0)</f>
        <v>Janella Millett</v>
      </c>
      <c r="G660" s="2" t="str">
        <f>IF(VLOOKUP(C660,customers!$A:$I,3,0)=0,"",VLOOKUP(C660,customers!$A:$I,3,0))</f>
        <v>jmillettik@addtoany.com</v>
      </c>
      <c r="H660" s="2" t="str">
        <f>VLOOKUP(C660,customers!$A:$I,7,0)</f>
        <v>United States</v>
      </c>
      <c r="I660" t="str">
        <f>VLOOKUP($D660,products!$A:$G,2,0)</f>
        <v>Exc</v>
      </c>
      <c r="J660" t="str">
        <f>VLOOKUP($D660,products!$A:$G,3,0)</f>
        <v>M</v>
      </c>
      <c r="K660" s="5">
        <f>VLOOKUP($D660,products!$A:$G,4,0)</f>
        <v>0.5</v>
      </c>
      <c r="L660">
        <f>VLOOKUP($D660,products!$A:$G,5,0)</f>
        <v>8.25</v>
      </c>
      <c r="M660">
        <f>E660*(Table1[[#This Row],[Size]]*Table1[[#This Row],[Unit Price]])</f>
        <v>12.375</v>
      </c>
      <c r="N660" t="str">
        <f t="shared" si="10"/>
        <v>Excelsa</v>
      </c>
      <c r="O660" t="str">
        <f>_xlfn.XLOOKUP(Table1[[#This Row],[Customer ID]],customers!A659:A1659,customers!I659:I1659,"No",0)</f>
        <v>Yes</v>
      </c>
    </row>
    <row r="661" spans="1:15" x14ac:dyDescent="0.3">
      <c r="A661" s="2" t="s">
        <v>4211</v>
      </c>
      <c r="B661" s="3">
        <v>44693</v>
      </c>
      <c r="C661" s="2" t="s">
        <v>4212</v>
      </c>
      <c r="D661" t="s">
        <v>6168</v>
      </c>
      <c r="E661" s="2">
        <v>2</v>
      </c>
      <c r="F661" s="2" t="str">
        <f>VLOOKUP(C661,customers!A:I,2,0)</f>
        <v>Dollie Gadsden</v>
      </c>
      <c r="G661" s="2" t="str">
        <f>IF(VLOOKUP(C661,customers!$A:$I,3,0)=0,"",VLOOKUP(C661,customers!$A:$I,3,0))</f>
        <v>dgadsdenib@google.com.hk</v>
      </c>
      <c r="H661" s="2" t="str">
        <f>VLOOKUP(C661,customers!$A:$I,7,0)</f>
        <v>Ireland</v>
      </c>
      <c r="I661" t="str">
        <f>VLOOKUP($D661,products!$A:$G,2,0)</f>
        <v>Ara</v>
      </c>
      <c r="J661" t="str">
        <f>VLOOKUP($D661,products!$A:$G,3,0)</f>
        <v>D</v>
      </c>
      <c r="K661" s="5">
        <f>VLOOKUP($D661,products!$A:$G,4,0)</f>
        <v>2.5</v>
      </c>
      <c r="L661">
        <f>VLOOKUP($D661,products!$A:$G,5,0)</f>
        <v>22.884999999999998</v>
      </c>
      <c r="M661">
        <f>E661*(Table1[[#This Row],[Size]]*Table1[[#This Row],[Unit Price]])</f>
        <v>114.42499999999998</v>
      </c>
      <c r="N661" t="str">
        <f t="shared" si="10"/>
        <v>Arabica</v>
      </c>
      <c r="O661" t="str">
        <f>_xlfn.XLOOKUP(Table1[[#This Row],[Customer ID]],customers!A660:A1660,customers!I660:I1660,"No",0)</f>
        <v>Yes</v>
      </c>
    </row>
    <row r="662" spans="1:15" x14ac:dyDescent="0.3">
      <c r="A662" s="2" t="s">
        <v>4217</v>
      </c>
      <c r="B662" s="3">
        <v>44084</v>
      </c>
      <c r="C662" s="2" t="s">
        <v>4218</v>
      </c>
      <c r="D662" t="s">
        <v>6176</v>
      </c>
      <c r="E662" s="2">
        <v>6</v>
      </c>
      <c r="F662" s="2" t="str">
        <f>VLOOKUP(C662,customers!A:I,2,0)</f>
        <v>Val Wakelin</v>
      </c>
      <c r="G662" s="2" t="str">
        <f>IF(VLOOKUP(C662,customers!$A:$I,3,0)=0,"",VLOOKUP(C662,customers!$A:$I,3,0))</f>
        <v>vwakelinic@unesco.org</v>
      </c>
      <c r="H662" s="2" t="str">
        <f>VLOOKUP(C662,customers!$A:$I,7,0)</f>
        <v>United States</v>
      </c>
      <c r="I662" t="str">
        <f>VLOOKUP($D662,products!$A:$G,2,0)</f>
        <v>Exc</v>
      </c>
      <c r="J662" t="str">
        <f>VLOOKUP($D662,products!$A:$G,3,0)</f>
        <v>L</v>
      </c>
      <c r="K662" s="5">
        <f>VLOOKUP($D662,products!$A:$G,4,0)</f>
        <v>0.5</v>
      </c>
      <c r="L662">
        <f>VLOOKUP($D662,products!$A:$G,5,0)</f>
        <v>8.91</v>
      </c>
      <c r="M662">
        <f>E662*(Table1[[#This Row],[Size]]*Table1[[#This Row],[Unit Price]])</f>
        <v>26.73</v>
      </c>
      <c r="N662" t="str">
        <f t="shared" si="10"/>
        <v>Excelsa</v>
      </c>
      <c r="O662" t="str">
        <f>_xlfn.XLOOKUP(Table1[[#This Row],[Customer ID]],customers!A661:A1661,customers!I661:I1661,"No",0)</f>
        <v>No</v>
      </c>
    </row>
    <row r="663" spans="1:15" x14ac:dyDescent="0.3">
      <c r="A663" s="2" t="s">
        <v>4223</v>
      </c>
      <c r="B663" s="3">
        <v>44485</v>
      </c>
      <c r="C663" s="2" t="s">
        <v>4224</v>
      </c>
      <c r="D663" t="s">
        <v>6152</v>
      </c>
      <c r="E663" s="2">
        <v>6</v>
      </c>
      <c r="F663" s="2" t="str">
        <f>VLOOKUP(C663,customers!A:I,2,0)</f>
        <v>Annie Campsall</v>
      </c>
      <c r="G663" s="2" t="str">
        <f>IF(VLOOKUP(C663,customers!$A:$I,3,0)=0,"",VLOOKUP(C663,customers!$A:$I,3,0))</f>
        <v>acampsallid@zimbio.com</v>
      </c>
      <c r="H663" s="2" t="str">
        <f>VLOOKUP(C663,customers!$A:$I,7,0)</f>
        <v>United States</v>
      </c>
      <c r="I663" t="str">
        <f>VLOOKUP($D663,products!$A:$G,2,0)</f>
        <v>Ara</v>
      </c>
      <c r="J663" t="str">
        <f>VLOOKUP($D663,products!$A:$G,3,0)</f>
        <v>M</v>
      </c>
      <c r="K663" s="5">
        <f>VLOOKUP($D663,products!$A:$G,4,0)</f>
        <v>0.2</v>
      </c>
      <c r="L663">
        <f>VLOOKUP($D663,products!$A:$G,5,0)</f>
        <v>3.375</v>
      </c>
      <c r="M663">
        <f>E663*(Table1[[#This Row],[Size]]*Table1[[#This Row],[Unit Price]])</f>
        <v>4.0500000000000007</v>
      </c>
      <c r="N663" t="str">
        <f t="shared" si="10"/>
        <v>Arabica</v>
      </c>
      <c r="O663" t="str">
        <f>_xlfn.XLOOKUP(Table1[[#This Row],[Customer ID]],customers!A662:A1662,customers!I662:I1662,"No",0)</f>
        <v>Yes</v>
      </c>
    </row>
    <row r="664" spans="1:15" x14ac:dyDescent="0.3">
      <c r="A664" s="2" t="s">
        <v>4229</v>
      </c>
      <c r="B664" s="3">
        <v>44364</v>
      </c>
      <c r="C664" s="2" t="s">
        <v>4230</v>
      </c>
      <c r="D664" t="s">
        <v>6165</v>
      </c>
      <c r="E664" s="2">
        <v>5</v>
      </c>
      <c r="F664" s="2" t="str">
        <f>VLOOKUP(C664,customers!A:I,2,0)</f>
        <v>Shermy Moseby</v>
      </c>
      <c r="G664" s="2" t="str">
        <f>IF(VLOOKUP(C664,customers!$A:$I,3,0)=0,"",VLOOKUP(C664,customers!$A:$I,3,0))</f>
        <v>smosebyie@stanford.edu</v>
      </c>
      <c r="H664" s="2" t="str">
        <f>VLOOKUP(C664,customers!$A:$I,7,0)</f>
        <v>United States</v>
      </c>
      <c r="I664" t="str">
        <f>VLOOKUP($D664,products!$A:$G,2,0)</f>
        <v>Lib</v>
      </c>
      <c r="J664" t="str">
        <f>VLOOKUP($D664,products!$A:$G,3,0)</f>
        <v>D</v>
      </c>
      <c r="K664" s="5">
        <f>VLOOKUP($D664,products!$A:$G,4,0)</f>
        <v>2.5</v>
      </c>
      <c r="L664">
        <f>VLOOKUP($D664,products!$A:$G,5,0)</f>
        <v>29.784999999999997</v>
      </c>
      <c r="M664">
        <f>E664*(Table1[[#This Row],[Size]]*Table1[[#This Row],[Unit Price]])</f>
        <v>372.31249999999994</v>
      </c>
      <c r="N664" t="str">
        <f t="shared" si="10"/>
        <v>Liberica</v>
      </c>
      <c r="O664" t="str">
        <f>_xlfn.XLOOKUP(Table1[[#This Row],[Customer ID]],customers!A663:A1663,customers!I663:I1663,"No",0)</f>
        <v>No</v>
      </c>
    </row>
    <row r="665" spans="1:15" x14ac:dyDescent="0.3">
      <c r="A665" s="2" t="s">
        <v>4234</v>
      </c>
      <c r="B665" s="3">
        <v>43554</v>
      </c>
      <c r="C665" s="2" t="s">
        <v>4235</v>
      </c>
      <c r="D665" t="s">
        <v>6155</v>
      </c>
      <c r="E665" s="2">
        <v>6</v>
      </c>
      <c r="F665" s="2" t="str">
        <f>VLOOKUP(C665,customers!A:I,2,0)</f>
        <v>Corrie Wass</v>
      </c>
      <c r="G665" s="2" t="str">
        <f>IF(VLOOKUP(C665,customers!$A:$I,3,0)=0,"",VLOOKUP(C665,customers!$A:$I,3,0))</f>
        <v>cwassif@prweb.com</v>
      </c>
      <c r="H665" s="2" t="str">
        <f>VLOOKUP(C665,customers!$A:$I,7,0)</f>
        <v>United States</v>
      </c>
      <c r="I665" t="str">
        <f>VLOOKUP($D665,products!$A:$G,2,0)</f>
        <v>Ara</v>
      </c>
      <c r="J665" t="str">
        <f>VLOOKUP($D665,products!$A:$G,3,0)</f>
        <v>M</v>
      </c>
      <c r="K665" s="5">
        <f>VLOOKUP($D665,products!$A:$G,4,0)</f>
        <v>1</v>
      </c>
      <c r="L665">
        <f>VLOOKUP($D665,products!$A:$G,5,0)</f>
        <v>11.25</v>
      </c>
      <c r="M665">
        <f>E665*(Table1[[#This Row],[Size]]*Table1[[#This Row],[Unit Price]])</f>
        <v>67.5</v>
      </c>
      <c r="N665" t="str">
        <f t="shared" si="10"/>
        <v>Arabica</v>
      </c>
      <c r="O665" t="str">
        <f>_xlfn.XLOOKUP(Table1[[#This Row],[Customer ID]],customers!A664:A1664,customers!I664:I1664,"No",0)</f>
        <v>No</v>
      </c>
    </row>
    <row r="666" spans="1:15" x14ac:dyDescent="0.3">
      <c r="A666" s="2" t="s">
        <v>4239</v>
      </c>
      <c r="B666" s="3">
        <v>44549</v>
      </c>
      <c r="C666" s="2" t="s">
        <v>4240</v>
      </c>
      <c r="D666" t="s">
        <v>6183</v>
      </c>
      <c r="E666" s="2">
        <v>6</v>
      </c>
      <c r="F666" s="2" t="str">
        <f>VLOOKUP(C666,customers!A:I,2,0)</f>
        <v>Ira Sjostrom</v>
      </c>
      <c r="G666" s="2" t="str">
        <f>IF(VLOOKUP(C666,customers!$A:$I,3,0)=0,"",VLOOKUP(C666,customers!$A:$I,3,0))</f>
        <v>isjostromig@pbs.org</v>
      </c>
      <c r="H666" s="2" t="str">
        <f>VLOOKUP(C666,customers!$A:$I,7,0)</f>
        <v>United States</v>
      </c>
      <c r="I666" t="str">
        <f>VLOOKUP($D666,products!$A:$G,2,0)</f>
        <v>Exc</v>
      </c>
      <c r="J666" t="str">
        <f>VLOOKUP($D666,products!$A:$G,3,0)</f>
        <v>D</v>
      </c>
      <c r="K666" s="5">
        <f>VLOOKUP($D666,products!$A:$G,4,0)</f>
        <v>1</v>
      </c>
      <c r="L666">
        <f>VLOOKUP($D666,products!$A:$G,5,0)</f>
        <v>12.15</v>
      </c>
      <c r="M666">
        <f>E666*(Table1[[#This Row],[Size]]*Table1[[#This Row],[Unit Price]])</f>
        <v>72.900000000000006</v>
      </c>
      <c r="N666" t="str">
        <f t="shared" si="10"/>
        <v>Excelsa</v>
      </c>
      <c r="O666" t="str">
        <f>_xlfn.XLOOKUP(Table1[[#This Row],[Customer ID]],customers!A665:A1665,customers!I665:I1665,"No",0)</f>
        <v>No</v>
      </c>
    </row>
    <row r="667" spans="1:15" x14ac:dyDescent="0.3">
      <c r="A667" s="2" t="s">
        <v>4239</v>
      </c>
      <c r="B667" s="3">
        <v>44549</v>
      </c>
      <c r="C667" s="2" t="s">
        <v>4240</v>
      </c>
      <c r="D667" t="s">
        <v>6150</v>
      </c>
      <c r="E667" s="2">
        <v>2</v>
      </c>
      <c r="F667" s="2" t="str">
        <f>VLOOKUP(C667,customers!A:I,2,0)</f>
        <v>Ira Sjostrom</v>
      </c>
      <c r="G667" s="2" t="str">
        <f>IF(VLOOKUP(C667,customers!$A:$I,3,0)=0,"",VLOOKUP(C667,customers!$A:$I,3,0))</f>
        <v>isjostromig@pbs.org</v>
      </c>
      <c r="H667" s="2" t="str">
        <f>VLOOKUP(C667,customers!$A:$I,7,0)</f>
        <v>United States</v>
      </c>
      <c r="I667" t="str">
        <f>VLOOKUP($D667,products!$A:$G,2,0)</f>
        <v>Lib</v>
      </c>
      <c r="J667" t="str">
        <f>VLOOKUP($D667,products!$A:$G,3,0)</f>
        <v>D</v>
      </c>
      <c r="K667" s="5">
        <f>VLOOKUP($D667,products!$A:$G,4,0)</f>
        <v>0.2</v>
      </c>
      <c r="L667">
        <f>VLOOKUP($D667,products!$A:$G,5,0)</f>
        <v>3.8849999999999998</v>
      </c>
      <c r="M667">
        <f>E667*(Table1[[#This Row],[Size]]*Table1[[#This Row],[Unit Price]])</f>
        <v>1.554</v>
      </c>
      <c r="N667" t="str">
        <f t="shared" si="10"/>
        <v>Liberica</v>
      </c>
      <c r="O667" t="str">
        <f>_xlfn.XLOOKUP(Table1[[#This Row],[Customer ID]],customers!A666:A1666,customers!I666:I1666,"No",0)</f>
        <v>No</v>
      </c>
    </row>
    <row r="668" spans="1:15" x14ac:dyDescent="0.3">
      <c r="A668" s="2" t="s">
        <v>4250</v>
      </c>
      <c r="B668" s="3">
        <v>43987</v>
      </c>
      <c r="C668" s="2" t="s">
        <v>4251</v>
      </c>
      <c r="D668" t="s">
        <v>6168</v>
      </c>
      <c r="E668" s="2">
        <v>4</v>
      </c>
      <c r="F668" s="2" t="str">
        <f>VLOOKUP(C668,customers!A:I,2,0)</f>
        <v>Jermaine Branchett</v>
      </c>
      <c r="G668" s="2" t="str">
        <f>IF(VLOOKUP(C668,customers!$A:$I,3,0)=0,"",VLOOKUP(C668,customers!$A:$I,3,0))</f>
        <v>jbranchettii@bravesites.com</v>
      </c>
      <c r="H668" s="2" t="str">
        <f>VLOOKUP(C668,customers!$A:$I,7,0)</f>
        <v>United States</v>
      </c>
      <c r="I668" t="str">
        <f>VLOOKUP($D668,products!$A:$G,2,0)</f>
        <v>Ara</v>
      </c>
      <c r="J668" t="str">
        <f>VLOOKUP($D668,products!$A:$G,3,0)</f>
        <v>D</v>
      </c>
      <c r="K668" s="5">
        <f>VLOOKUP($D668,products!$A:$G,4,0)</f>
        <v>2.5</v>
      </c>
      <c r="L668">
        <f>VLOOKUP($D668,products!$A:$G,5,0)</f>
        <v>22.884999999999998</v>
      </c>
      <c r="M668">
        <f>E668*(Table1[[#This Row],[Size]]*Table1[[#This Row],[Unit Price]])</f>
        <v>228.84999999999997</v>
      </c>
      <c r="N668" t="str">
        <f t="shared" si="10"/>
        <v>Arabica</v>
      </c>
      <c r="O668" t="str">
        <f>_xlfn.XLOOKUP(Table1[[#This Row],[Customer ID]],customers!A667:A1667,customers!I667:I1667,"No",0)</f>
        <v>No</v>
      </c>
    </row>
    <row r="669" spans="1:15" x14ac:dyDescent="0.3">
      <c r="A669" s="2" t="s">
        <v>4256</v>
      </c>
      <c r="B669" s="3">
        <v>44451</v>
      </c>
      <c r="C669" s="2" t="s">
        <v>4257</v>
      </c>
      <c r="D669" t="s">
        <v>6147</v>
      </c>
      <c r="E669" s="2">
        <v>6</v>
      </c>
      <c r="F669" s="2" t="str">
        <f>VLOOKUP(C669,customers!A:I,2,0)</f>
        <v>Nissie Rudland</v>
      </c>
      <c r="G669" s="2" t="str">
        <f>IF(VLOOKUP(C669,customers!$A:$I,3,0)=0,"",VLOOKUP(C669,customers!$A:$I,3,0))</f>
        <v>nrudlandij@blogs.com</v>
      </c>
      <c r="H669" s="2" t="str">
        <f>VLOOKUP(C669,customers!$A:$I,7,0)</f>
        <v>Ireland</v>
      </c>
      <c r="I669" t="str">
        <f>VLOOKUP($D669,products!$A:$G,2,0)</f>
        <v>Ara</v>
      </c>
      <c r="J669" t="str">
        <f>VLOOKUP($D669,products!$A:$G,3,0)</f>
        <v>D</v>
      </c>
      <c r="K669" s="5">
        <f>VLOOKUP($D669,products!$A:$G,4,0)</f>
        <v>1</v>
      </c>
      <c r="L669">
        <f>VLOOKUP($D669,products!$A:$G,5,0)</f>
        <v>9.9499999999999993</v>
      </c>
      <c r="M669">
        <f>E669*(Table1[[#This Row],[Size]]*Table1[[#This Row],[Unit Price]])</f>
        <v>59.699999999999996</v>
      </c>
      <c r="N669" t="str">
        <f t="shared" si="10"/>
        <v>Arabica</v>
      </c>
      <c r="O669" t="str">
        <f>_xlfn.XLOOKUP(Table1[[#This Row],[Customer ID]],customers!A668:A1668,customers!I668:I1668,"No",0)</f>
        <v>No</v>
      </c>
    </row>
    <row r="670" spans="1:15" x14ac:dyDescent="0.3">
      <c r="A670" s="2" t="s">
        <v>4262</v>
      </c>
      <c r="B670" s="3">
        <v>44636</v>
      </c>
      <c r="C670" s="2" t="s">
        <v>4263</v>
      </c>
      <c r="D670" t="s">
        <v>6142</v>
      </c>
      <c r="E670" s="2">
        <v>5</v>
      </c>
      <c r="F670" s="2" t="str">
        <f>VLOOKUP(C670,customers!A:I,2,0)</f>
        <v>Janella Millett</v>
      </c>
      <c r="G670" s="2" t="str">
        <f>IF(VLOOKUP(C670,customers!$A:$I,3,0)=0,"",VLOOKUP(C670,customers!$A:$I,3,0))</f>
        <v>jmillettik@addtoany.com</v>
      </c>
      <c r="H670" s="2" t="str">
        <f>VLOOKUP(C670,customers!$A:$I,7,0)</f>
        <v>United States</v>
      </c>
      <c r="I670" t="str">
        <f>VLOOKUP($D670,products!$A:$G,2,0)</f>
        <v>Rob</v>
      </c>
      <c r="J670" t="str">
        <f>VLOOKUP($D670,products!$A:$G,3,0)</f>
        <v>L</v>
      </c>
      <c r="K670" s="5">
        <f>VLOOKUP($D670,products!$A:$G,4,0)</f>
        <v>2.5</v>
      </c>
      <c r="L670">
        <f>VLOOKUP($D670,products!$A:$G,5,0)</f>
        <v>27.484999999999996</v>
      </c>
      <c r="M670">
        <f>E670*(Table1[[#This Row],[Size]]*Table1[[#This Row],[Unit Price]])</f>
        <v>343.56249999999994</v>
      </c>
      <c r="N670" t="str">
        <f t="shared" si="10"/>
        <v>Robusta</v>
      </c>
      <c r="O670" t="str">
        <f>_xlfn.XLOOKUP(Table1[[#This Row],[Customer ID]],customers!A669:A1669,customers!I669:I1669,"No",0)</f>
        <v>Yes</v>
      </c>
    </row>
    <row r="671" spans="1:15" x14ac:dyDescent="0.3">
      <c r="A671" s="2" t="s">
        <v>4268</v>
      </c>
      <c r="B671" s="3">
        <v>44551</v>
      </c>
      <c r="C671" s="2" t="s">
        <v>4269</v>
      </c>
      <c r="D671" t="s">
        <v>6181</v>
      </c>
      <c r="E671" s="2">
        <v>2</v>
      </c>
      <c r="F671" s="2" t="str">
        <f>VLOOKUP(C671,customers!A:I,2,0)</f>
        <v>Ferdie Tourry</v>
      </c>
      <c r="G671" s="2" t="str">
        <f>IF(VLOOKUP(C671,customers!$A:$I,3,0)=0,"",VLOOKUP(C671,customers!$A:$I,3,0))</f>
        <v>ftourryil@google.de</v>
      </c>
      <c r="H671" s="2" t="str">
        <f>VLOOKUP(C671,customers!$A:$I,7,0)</f>
        <v>United States</v>
      </c>
      <c r="I671" t="str">
        <f>VLOOKUP($D671,products!$A:$G,2,0)</f>
        <v>Lib</v>
      </c>
      <c r="J671" t="str">
        <f>VLOOKUP($D671,products!$A:$G,3,0)</f>
        <v>M</v>
      </c>
      <c r="K671" s="5">
        <f>VLOOKUP($D671,products!$A:$G,4,0)</f>
        <v>2.5</v>
      </c>
      <c r="L671">
        <f>VLOOKUP($D671,products!$A:$G,5,0)</f>
        <v>33.464999999999996</v>
      </c>
      <c r="M671">
        <f>E671*(Table1[[#This Row],[Size]]*Table1[[#This Row],[Unit Price]])</f>
        <v>167.32499999999999</v>
      </c>
      <c r="N671" t="str">
        <f t="shared" si="10"/>
        <v>Liberica</v>
      </c>
      <c r="O671" t="str">
        <f>_xlfn.XLOOKUP(Table1[[#This Row],[Customer ID]],customers!A670:A1670,customers!I670:I1670,"No",0)</f>
        <v>No</v>
      </c>
    </row>
    <row r="672" spans="1:15" x14ac:dyDescent="0.3">
      <c r="A672" s="2" t="s">
        <v>4274</v>
      </c>
      <c r="B672" s="3">
        <v>43606</v>
      </c>
      <c r="C672" s="2" t="s">
        <v>4275</v>
      </c>
      <c r="D672" t="s">
        <v>6159</v>
      </c>
      <c r="E672" s="2">
        <v>3</v>
      </c>
      <c r="F672" s="2" t="str">
        <f>VLOOKUP(C672,customers!A:I,2,0)</f>
        <v>Cecil Weatherall</v>
      </c>
      <c r="G672" s="2" t="str">
        <f>IF(VLOOKUP(C672,customers!$A:$I,3,0)=0,"",VLOOKUP(C672,customers!$A:$I,3,0))</f>
        <v>cweatherallim@toplist.cz</v>
      </c>
      <c r="H672" s="2" t="str">
        <f>VLOOKUP(C672,customers!$A:$I,7,0)</f>
        <v>United States</v>
      </c>
      <c r="I672" t="str">
        <f>VLOOKUP($D672,products!$A:$G,2,0)</f>
        <v>Lib</v>
      </c>
      <c r="J672" t="str">
        <f>VLOOKUP($D672,products!$A:$G,3,0)</f>
        <v>M</v>
      </c>
      <c r="K672" s="5">
        <f>VLOOKUP($D672,products!$A:$G,4,0)</f>
        <v>0.2</v>
      </c>
      <c r="L672">
        <f>VLOOKUP($D672,products!$A:$G,5,0)</f>
        <v>4.3650000000000002</v>
      </c>
      <c r="M672">
        <f>E672*(Table1[[#This Row],[Size]]*Table1[[#This Row],[Unit Price]])</f>
        <v>2.6190000000000002</v>
      </c>
      <c r="N672" t="str">
        <f t="shared" si="10"/>
        <v>Liberica</v>
      </c>
      <c r="O672" t="str">
        <f>_xlfn.XLOOKUP(Table1[[#This Row],[Customer ID]],customers!A671:A1671,customers!I671:I1671,"No",0)</f>
        <v>Yes</v>
      </c>
    </row>
    <row r="673" spans="1:15" x14ac:dyDescent="0.3">
      <c r="A673" s="2" t="s">
        <v>4280</v>
      </c>
      <c r="B673" s="3">
        <v>44495</v>
      </c>
      <c r="C673" s="2" t="s">
        <v>4281</v>
      </c>
      <c r="D673" t="s">
        <v>6179</v>
      </c>
      <c r="E673" s="2">
        <v>5</v>
      </c>
      <c r="F673" s="2" t="str">
        <f>VLOOKUP(C673,customers!A:I,2,0)</f>
        <v>Gale Heindrick</v>
      </c>
      <c r="G673" s="2" t="str">
        <f>IF(VLOOKUP(C673,customers!$A:$I,3,0)=0,"",VLOOKUP(C673,customers!$A:$I,3,0))</f>
        <v>gheindrickin@usda.gov</v>
      </c>
      <c r="H673" s="2" t="str">
        <f>VLOOKUP(C673,customers!$A:$I,7,0)</f>
        <v>United States</v>
      </c>
      <c r="I673" t="str">
        <f>VLOOKUP($D673,products!$A:$G,2,0)</f>
        <v>Rob</v>
      </c>
      <c r="J673" t="str">
        <f>VLOOKUP($D673,products!$A:$G,3,0)</f>
        <v>L</v>
      </c>
      <c r="K673" s="5">
        <f>VLOOKUP($D673,products!$A:$G,4,0)</f>
        <v>1</v>
      </c>
      <c r="L673">
        <f>VLOOKUP($D673,products!$A:$G,5,0)</f>
        <v>11.95</v>
      </c>
      <c r="M673">
        <f>E673*(Table1[[#This Row],[Size]]*Table1[[#This Row],[Unit Price]])</f>
        <v>59.75</v>
      </c>
      <c r="N673" t="str">
        <f t="shared" si="10"/>
        <v>Robusta</v>
      </c>
      <c r="O673" t="str">
        <f>_xlfn.XLOOKUP(Table1[[#This Row],[Customer ID]],customers!A672:A1672,customers!I672:I1672,"No",0)</f>
        <v>No</v>
      </c>
    </row>
    <row r="674" spans="1:15" x14ac:dyDescent="0.3">
      <c r="A674" s="2" t="s">
        <v>4286</v>
      </c>
      <c r="B674" s="3">
        <v>43916</v>
      </c>
      <c r="C674" s="2" t="s">
        <v>4287</v>
      </c>
      <c r="D674" t="s">
        <v>6160</v>
      </c>
      <c r="E674" s="2">
        <v>5</v>
      </c>
      <c r="F674" s="2" t="str">
        <f>VLOOKUP(C674,customers!A:I,2,0)</f>
        <v>Layne Imason</v>
      </c>
      <c r="G674" s="2" t="str">
        <f>IF(VLOOKUP(C674,customers!$A:$I,3,0)=0,"",VLOOKUP(C674,customers!$A:$I,3,0))</f>
        <v>limasonio@discuz.net</v>
      </c>
      <c r="H674" s="2" t="str">
        <f>VLOOKUP(C674,customers!$A:$I,7,0)</f>
        <v>United States</v>
      </c>
      <c r="I674" t="str">
        <f>VLOOKUP($D674,products!$A:$G,2,0)</f>
        <v>Lib</v>
      </c>
      <c r="J674" t="str">
        <f>VLOOKUP($D674,products!$A:$G,3,0)</f>
        <v>M</v>
      </c>
      <c r="K674" s="5">
        <f>VLOOKUP($D674,products!$A:$G,4,0)</f>
        <v>0.5</v>
      </c>
      <c r="L674">
        <f>VLOOKUP($D674,products!$A:$G,5,0)</f>
        <v>8.73</v>
      </c>
      <c r="M674">
        <f>E674*(Table1[[#This Row],[Size]]*Table1[[#This Row],[Unit Price]])</f>
        <v>21.825000000000003</v>
      </c>
      <c r="N674" t="str">
        <f t="shared" si="10"/>
        <v>Liberica</v>
      </c>
      <c r="O674" t="str">
        <f>_xlfn.XLOOKUP(Table1[[#This Row],[Customer ID]],customers!A673:A1673,customers!I673:I1673,"No",0)</f>
        <v>Yes</v>
      </c>
    </row>
    <row r="675" spans="1:15" x14ac:dyDescent="0.3">
      <c r="A675" s="2" t="s">
        <v>4291</v>
      </c>
      <c r="B675" s="3">
        <v>44118</v>
      </c>
      <c r="C675" s="2" t="s">
        <v>4292</v>
      </c>
      <c r="D675" t="s">
        <v>6141</v>
      </c>
      <c r="E675" s="2">
        <v>6</v>
      </c>
      <c r="F675" s="2" t="str">
        <f>VLOOKUP(C675,customers!A:I,2,0)</f>
        <v>Hazel Saill</v>
      </c>
      <c r="G675" s="2" t="str">
        <f>IF(VLOOKUP(C675,customers!$A:$I,3,0)=0,"",VLOOKUP(C675,customers!$A:$I,3,0))</f>
        <v>hsaillip@odnoklassniki.ru</v>
      </c>
      <c r="H675" s="2" t="str">
        <f>VLOOKUP(C675,customers!$A:$I,7,0)</f>
        <v>United States</v>
      </c>
      <c r="I675" t="str">
        <f>VLOOKUP($D675,products!$A:$G,2,0)</f>
        <v>Exc</v>
      </c>
      <c r="J675" t="str">
        <f>VLOOKUP($D675,products!$A:$G,3,0)</f>
        <v>M</v>
      </c>
      <c r="K675" s="5">
        <f>VLOOKUP($D675,products!$A:$G,4,0)</f>
        <v>1</v>
      </c>
      <c r="L675">
        <f>VLOOKUP($D675,products!$A:$G,5,0)</f>
        <v>13.75</v>
      </c>
      <c r="M675">
        <f>E675*(Table1[[#This Row],[Size]]*Table1[[#This Row],[Unit Price]])</f>
        <v>82.5</v>
      </c>
      <c r="N675" t="str">
        <f t="shared" si="10"/>
        <v>Excelsa</v>
      </c>
      <c r="O675" t="str">
        <f>_xlfn.XLOOKUP(Table1[[#This Row],[Customer ID]],customers!A674:A1674,customers!I674:I1674,"No",0)</f>
        <v>Yes</v>
      </c>
    </row>
    <row r="676" spans="1:15" x14ac:dyDescent="0.3">
      <c r="A676" s="2" t="s">
        <v>4297</v>
      </c>
      <c r="B676" s="3">
        <v>44543</v>
      </c>
      <c r="C676" s="2" t="s">
        <v>4298</v>
      </c>
      <c r="D676" t="s">
        <v>6182</v>
      </c>
      <c r="E676" s="2">
        <v>6</v>
      </c>
      <c r="F676" s="2" t="str">
        <f>VLOOKUP(C676,customers!A:I,2,0)</f>
        <v>Hermann Larvor</v>
      </c>
      <c r="G676" s="2" t="str">
        <f>IF(VLOOKUP(C676,customers!$A:$I,3,0)=0,"",VLOOKUP(C676,customers!$A:$I,3,0))</f>
        <v>hlarvoriq@last.fm</v>
      </c>
      <c r="H676" s="2" t="str">
        <f>VLOOKUP(C676,customers!$A:$I,7,0)</f>
        <v>United States</v>
      </c>
      <c r="I676" t="str">
        <f>VLOOKUP($D676,products!$A:$G,2,0)</f>
        <v>Ara</v>
      </c>
      <c r="J676" t="str">
        <f>VLOOKUP($D676,products!$A:$G,3,0)</f>
        <v>L</v>
      </c>
      <c r="K676" s="5">
        <f>VLOOKUP($D676,products!$A:$G,4,0)</f>
        <v>2.5</v>
      </c>
      <c r="L676">
        <f>VLOOKUP($D676,products!$A:$G,5,0)</f>
        <v>29.784999999999997</v>
      </c>
      <c r="M676">
        <f>E676*(Table1[[#This Row],[Size]]*Table1[[#This Row],[Unit Price]])</f>
        <v>446.77499999999998</v>
      </c>
      <c r="N676" t="str">
        <f t="shared" si="10"/>
        <v>Arabica</v>
      </c>
      <c r="O676" t="str">
        <f>_xlfn.XLOOKUP(Table1[[#This Row],[Customer ID]],customers!A675:A1675,customers!I675:I1675,"No",0)</f>
        <v>Yes</v>
      </c>
    </row>
    <row r="677" spans="1:15" x14ac:dyDescent="0.3">
      <c r="A677" s="2" t="s">
        <v>4303</v>
      </c>
      <c r="B677" s="3">
        <v>44263</v>
      </c>
      <c r="C677" s="2" t="s">
        <v>4304</v>
      </c>
      <c r="D677" t="s">
        <v>6165</v>
      </c>
      <c r="E677" s="2">
        <v>4</v>
      </c>
      <c r="F677" s="2" t="str">
        <f>VLOOKUP(C677,customers!A:I,2,0)</f>
        <v>Terri Lyford</v>
      </c>
      <c r="G677" s="2" t="str">
        <f>IF(VLOOKUP(C677,customers!$A:$I,3,0)=0,"",VLOOKUP(C677,customers!$A:$I,3,0))</f>
        <v/>
      </c>
      <c r="H677" s="2" t="str">
        <f>VLOOKUP(C677,customers!$A:$I,7,0)</f>
        <v>United States</v>
      </c>
      <c r="I677" t="str">
        <f>VLOOKUP($D677,products!$A:$G,2,0)</f>
        <v>Lib</v>
      </c>
      <c r="J677" t="str">
        <f>VLOOKUP($D677,products!$A:$G,3,0)</f>
        <v>D</v>
      </c>
      <c r="K677" s="5">
        <f>VLOOKUP($D677,products!$A:$G,4,0)</f>
        <v>2.5</v>
      </c>
      <c r="L677">
        <f>VLOOKUP($D677,products!$A:$G,5,0)</f>
        <v>29.784999999999997</v>
      </c>
      <c r="M677">
        <f>E677*(Table1[[#This Row],[Size]]*Table1[[#This Row],[Unit Price]])</f>
        <v>297.84999999999997</v>
      </c>
      <c r="N677" t="str">
        <f t="shared" si="10"/>
        <v>Liberica</v>
      </c>
      <c r="O677" t="str">
        <f>_xlfn.XLOOKUP(Table1[[#This Row],[Customer ID]],customers!A676:A1676,customers!I676:I1676,"No",0)</f>
        <v>Yes</v>
      </c>
    </row>
    <row r="678" spans="1:15" x14ac:dyDescent="0.3">
      <c r="A678" s="2" t="s">
        <v>4308</v>
      </c>
      <c r="B678" s="3">
        <v>44217</v>
      </c>
      <c r="C678" s="2" t="s">
        <v>4309</v>
      </c>
      <c r="D678" t="s">
        <v>6161</v>
      </c>
      <c r="E678" s="2">
        <v>5</v>
      </c>
      <c r="F678" s="2" t="str">
        <f>VLOOKUP(C678,customers!A:I,2,0)</f>
        <v>Gabey Cogan</v>
      </c>
      <c r="G678" s="2" t="str">
        <f>IF(VLOOKUP(C678,customers!$A:$I,3,0)=0,"",VLOOKUP(C678,customers!$A:$I,3,0))</f>
        <v/>
      </c>
      <c r="H678" s="2" t="str">
        <f>VLOOKUP(C678,customers!$A:$I,7,0)</f>
        <v>United States</v>
      </c>
      <c r="I678" t="str">
        <f>VLOOKUP($D678,products!$A:$G,2,0)</f>
        <v>Lib</v>
      </c>
      <c r="J678" t="str">
        <f>VLOOKUP($D678,products!$A:$G,3,0)</f>
        <v>L</v>
      </c>
      <c r="K678" s="5">
        <f>VLOOKUP($D678,products!$A:$G,4,0)</f>
        <v>0.5</v>
      </c>
      <c r="L678">
        <f>VLOOKUP($D678,products!$A:$G,5,0)</f>
        <v>9.51</v>
      </c>
      <c r="M678">
        <f>E678*(Table1[[#This Row],[Size]]*Table1[[#This Row],[Unit Price]])</f>
        <v>23.774999999999999</v>
      </c>
      <c r="N678" t="str">
        <f t="shared" si="10"/>
        <v>Liberica</v>
      </c>
      <c r="O678" t="str">
        <f>_xlfn.XLOOKUP(Table1[[#This Row],[Customer ID]],customers!A677:A1677,customers!I677:I1677,"No",0)</f>
        <v>No</v>
      </c>
    </row>
    <row r="679" spans="1:15" x14ac:dyDescent="0.3">
      <c r="A679" s="2" t="s">
        <v>4313</v>
      </c>
      <c r="B679" s="3">
        <v>44206</v>
      </c>
      <c r="C679" s="2" t="s">
        <v>4314</v>
      </c>
      <c r="D679" t="s">
        <v>6160</v>
      </c>
      <c r="E679" s="2">
        <v>5</v>
      </c>
      <c r="F679" s="2" t="str">
        <f>VLOOKUP(C679,customers!A:I,2,0)</f>
        <v>Charin Penwarden</v>
      </c>
      <c r="G679" s="2" t="str">
        <f>IF(VLOOKUP(C679,customers!$A:$I,3,0)=0,"",VLOOKUP(C679,customers!$A:$I,3,0))</f>
        <v>cpenwardenit@mlb.com</v>
      </c>
      <c r="H679" s="2" t="str">
        <f>VLOOKUP(C679,customers!$A:$I,7,0)</f>
        <v>Ireland</v>
      </c>
      <c r="I679" t="str">
        <f>VLOOKUP($D679,products!$A:$G,2,0)</f>
        <v>Lib</v>
      </c>
      <c r="J679" t="str">
        <f>VLOOKUP($D679,products!$A:$G,3,0)</f>
        <v>M</v>
      </c>
      <c r="K679" s="5">
        <f>VLOOKUP($D679,products!$A:$G,4,0)</f>
        <v>0.5</v>
      </c>
      <c r="L679">
        <f>VLOOKUP($D679,products!$A:$G,5,0)</f>
        <v>8.73</v>
      </c>
      <c r="M679">
        <f>E679*(Table1[[#This Row],[Size]]*Table1[[#This Row],[Unit Price]])</f>
        <v>21.825000000000003</v>
      </c>
      <c r="N679" t="str">
        <f t="shared" si="10"/>
        <v>Liberica</v>
      </c>
      <c r="O679" t="str">
        <f>_xlfn.XLOOKUP(Table1[[#This Row],[Customer ID]],customers!A678:A1678,customers!I678:I1678,"No",0)</f>
        <v>No</v>
      </c>
    </row>
    <row r="680" spans="1:15" x14ac:dyDescent="0.3">
      <c r="A680" s="2" t="s">
        <v>4319</v>
      </c>
      <c r="B680" s="3">
        <v>44281</v>
      </c>
      <c r="C680" s="2" t="s">
        <v>4320</v>
      </c>
      <c r="D680" t="s">
        <v>6182</v>
      </c>
      <c r="E680" s="2">
        <v>6</v>
      </c>
      <c r="F680" s="2" t="str">
        <f>VLOOKUP(C680,customers!A:I,2,0)</f>
        <v>Milty Middis</v>
      </c>
      <c r="G680" s="2" t="str">
        <f>IF(VLOOKUP(C680,customers!$A:$I,3,0)=0,"",VLOOKUP(C680,customers!$A:$I,3,0))</f>
        <v>mmiddisiu@dmoz.org</v>
      </c>
      <c r="H680" s="2" t="str">
        <f>VLOOKUP(C680,customers!$A:$I,7,0)</f>
        <v>United States</v>
      </c>
      <c r="I680" t="str">
        <f>VLOOKUP($D680,products!$A:$G,2,0)</f>
        <v>Ara</v>
      </c>
      <c r="J680" t="str">
        <f>VLOOKUP($D680,products!$A:$G,3,0)</f>
        <v>L</v>
      </c>
      <c r="K680" s="5">
        <f>VLOOKUP($D680,products!$A:$G,4,0)</f>
        <v>2.5</v>
      </c>
      <c r="L680">
        <f>VLOOKUP($D680,products!$A:$G,5,0)</f>
        <v>29.784999999999997</v>
      </c>
      <c r="M680">
        <f>E680*(Table1[[#This Row],[Size]]*Table1[[#This Row],[Unit Price]])</f>
        <v>446.77499999999998</v>
      </c>
      <c r="N680" t="str">
        <f t="shared" si="10"/>
        <v>Arabica</v>
      </c>
      <c r="O680" t="str">
        <f>_xlfn.XLOOKUP(Table1[[#This Row],[Customer ID]],customers!A679:A1679,customers!I679:I1679,"No",0)</f>
        <v>Yes</v>
      </c>
    </row>
    <row r="681" spans="1:15" x14ac:dyDescent="0.3">
      <c r="A681" s="2" t="s">
        <v>4325</v>
      </c>
      <c r="B681" s="3">
        <v>44645</v>
      </c>
      <c r="C681" s="2" t="s">
        <v>4326</v>
      </c>
      <c r="D681" t="s">
        <v>6142</v>
      </c>
      <c r="E681" s="2">
        <v>1</v>
      </c>
      <c r="F681" s="2" t="str">
        <f>VLOOKUP(C681,customers!A:I,2,0)</f>
        <v>Adrianne Vairow</v>
      </c>
      <c r="G681" s="2" t="str">
        <f>IF(VLOOKUP(C681,customers!$A:$I,3,0)=0,"",VLOOKUP(C681,customers!$A:$I,3,0))</f>
        <v>avairowiv@studiopress.com</v>
      </c>
      <c r="H681" s="2" t="str">
        <f>VLOOKUP(C681,customers!$A:$I,7,0)</f>
        <v>United Kingdom</v>
      </c>
      <c r="I681" t="str">
        <f>VLOOKUP($D681,products!$A:$G,2,0)</f>
        <v>Rob</v>
      </c>
      <c r="J681" t="str">
        <f>VLOOKUP($D681,products!$A:$G,3,0)</f>
        <v>L</v>
      </c>
      <c r="K681" s="5">
        <f>VLOOKUP($D681,products!$A:$G,4,0)</f>
        <v>2.5</v>
      </c>
      <c r="L681">
        <f>VLOOKUP($D681,products!$A:$G,5,0)</f>
        <v>27.484999999999996</v>
      </c>
      <c r="M681">
        <f>E681*(Table1[[#This Row],[Size]]*Table1[[#This Row],[Unit Price]])</f>
        <v>68.712499999999991</v>
      </c>
      <c r="N681" t="str">
        <f t="shared" si="10"/>
        <v>Robusta</v>
      </c>
      <c r="O681" t="str">
        <f>_xlfn.XLOOKUP(Table1[[#This Row],[Customer ID]],customers!A680:A1680,customers!I680:I1680,"No",0)</f>
        <v>No</v>
      </c>
    </row>
    <row r="682" spans="1:15" x14ac:dyDescent="0.3">
      <c r="A682" s="2" t="s">
        <v>4331</v>
      </c>
      <c r="B682" s="3">
        <v>44399</v>
      </c>
      <c r="C682" s="2" t="s">
        <v>4332</v>
      </c>
      <c r="D682" t="s">
        <v>6155</v>
      </c>
      <c r="E682" s="2">
        <v>5</v>
      </c>
      <c r="F682" s="2" t="str">
        <f>VLOOKUP(C682,customers!A:I,2,0)</f>
        <v>Anjanette Goldie</v>
      </c>
      <c r="G682" s="2" t="str">
        <f>IF(VLOOKUP(C682,customers!$A:$I,3,0)=0,"",VLOOKUP(C682,customers!$A:$I,3,0))</f>
        <v>agoldieiw@goo.gl</v>
      </c>
      <c r="H682" s="2" t="str">
        <f>VLOOKUP(C682,customers!$A:$I,7,0)</f>
        <v>United States</v>
      </c>
      <c r="I682" t="str">
        <f>VLOOKUP($D682,products!$A:$G,2,0)</f>
        <v>Ara</v>
      </c>
      <c r="J682" t="str">
        <f>VLOOKUP($D682,products!$A:$G,3,0)</f>
        <v>M</v>
      </c>
      <c r="K682" s="5">
        <f>VLOOKUP($D682,products!$A:$G,4,0)</f>
        <v>1</v>
      </c>
      <c r="L682">
        <f>VLOOKUP($D682,products!$A:$G,5,0)</f>
        <v>11.25</v>
      </c>
      <c r="M682">
        <f>E682*(Table1[[#This Row],[Size]]*Table1[[#This Row],[Unit Price]])</f>
        <v>56.25</v>
      </c>
      <c r="N682" t="str">
        <f t="shared" si="10"/>
        <v>Arabica</v>
      </c>
      <c r="O682" t="str">
        <f>_xlfn.XLOOKUP(Table1[[#This Row],[Customer ID]],customers!A681:A1681,customers!I681:I1681,"No",0)</f>
        <v>No</v>
      </c>
    </row>
    <row r="683" spans="1:15" x14ac:dyDescent="0.3">
      <c r="A683" s="2" t="s">
        <v>4336</v>
      </c>
      <c r="B683" s="3">
        <v>44080</v>
      </c>
      <c r="C683" s="2" t="s">
        <v>4337</v>
      </c>
      <c r="D683" t="s">
        <v>6145</v>
      </c>
      <c r="E683" s="2">
        <v>2</v>
      </c>
      <c r="F683" s="2" t="str">
        <f>VLOOKUP(C683,customers!A:I,2,0)</f>
        <v>Nicky Ayris</v>
      </c>
      <c r="G683" s="2" t="str">
        <f>IF(VLOOKUP(C683,customers!$A:$I,3,0)=0,"",VLOOKUP(C683,customers!$A:$I,3,0))</f>
        <v>nayrisix@t-online.de</v>
      </c>
      <c r="H683" s="2" t="str">
        <f>VLOOKUP(C683,customers!$A:$I,7,0)</f>
        <v>United Kingdom</v>
      </c>
      <c r="I683" t="str">
        <f>VLOOKUP($D683,products!$A:$G,2,0)</f>
        <v>Lib</v>
      </c>
      <c r="J683" t="str">
        <f>VLOOKUP($D683,products!$A:$G,3,0)</f>
        <v>L</v>
      </c>
      <c r="K683" s="5">
        <f>VLOOKUP($D683,products!$A:$G,4,0)</f>
        <v>0.2</v>
      </c>
      <c r="L683">
        <f>VLOOKUP($D683,products!$A:$G,5,0)</f>
        <v>4.7549999999999999</v>
      </c>
      <c r="M683">
        <f>E683*(Table1[[#This Row],[Size]]*Table1[[#This Row],[Unit Price]])</f>
        <v>1.9020000000000001</v>
      </c>
      <c r="N683" t="str">
        <f t="shared" si="10"/>
        <v>Liberica</v>
      </c>
      <c r="O683" t="str">
        <f>_xlfn.XLOOKUP(Table1[[#This Row],[Customer ID]],customers!A682:A1682,customers!I682:I1682,"No",0)</f>
        <v>Yes</v>
      </c>
    </row>
    <row r="684" spans="1:15" x14ac:dyDescent="0.3">
      <c r="A684" s="2" t="s">
        <v>4342</v>
      </c>
      <c r="B684" s="3">
        <v>43827</v>
      </c>
      <c r="C684" s="2" t="s">
        <v>4343</v>
      </c>
      <c r="D684" t="s">
        <v>6156</v>
      </c>
      <c r="E684" s="2">
        <v>2</v>
      </c>
      <c r="F684" s="2" t="str">
        <f>VLOOKUP(C684,customers!A:I,2,0)</f>
        <v>Laryssa Benediktovich</v>
      </c>
      <c r="G684" s="2" t="str">
        <f>IF(VLOOKUP(C684,customers!$A:$I,3,0)=0,"",VLOOKUP(C684,customers!$A:$I,3,0))</f>
        <v>lbenediktovichiy@wunderground.com</v>
      </c>
      <c r="H684" s="2" t="str">
        <f>VLOOKUP(C684,customers!$A:$I,7,0)</f>
        <v>United States</v>
      </c>
      <c r="I684" t="str">
        <f>VLOOKUP($D684,products!$A:$G,2,0)</f>
        <v>Exc</v>
      </c>
      <c r="J684" t="str">
        <f>VLOOKUP($D684,products!$A:$G,3,0)</f>
        <v>M</v>
      </c>
      <c r="K684" s="5">
        <f>VLOOKUP($D684,products!$A:$G,4,0)</f>
        <v>0.2</v>
      </c>
      <c r="L684">
        <f>VLOOKUP($D684,products!$A:$G,5,0)</f>
        <v>4.125</v>
      </c>
      <c r="M684">
        <f>E684*(Table1[[#This Row],[Size]]*Table1[[#This Row],[Unit Price]])</f>
        <v>1.6500000000000001</v>
      </c>
      <c r="N684" t="str">
        <f t="shared" si="10"/>
        <v>Excelsa</v>
      </c>
      <c r="O684" t="str">
        <f>_xlfn.XLOOKUP(Table1[[#This Row],[Customer ID]],customers!A683:A1683,customers!I683:I1683,"No",0)</f>
        <v>Yes</v>
      </c>
    </row>
    <row r="685" spans="1:15" x14ac:dyDescent="0.3">
      <c r="A685" s="2" t="s">
        <v>4348</v>
      </c>
      <c r="B685" s="3">
        <v>43941</v>
      </c>
      <c r="C685" s="2" t="s">
        <v>4349</v>
      </c>
      <c r="D685" t="s">
        <v>6169</v>
      </c>
      <c r="E685" s="2">
        <v>6</v>
      </c>
      <c r="F685" s="2" t="str">
        <f>VLOOKUP(C685,customers!A:I,2,0)</f>
        <v>Theo Jacobovitz</v>
      </c>
      <c r="G685" s="2" t="str">
        <f>IF(VLOOKUP(C685,customers!$A:$I,3,0)=0,"",VLOOKUP(C685,customers!$A:$I,3,0))</f>
        <v>tjacobovitziz@cbc.ca</v>
      </c>
      <c r="H685" s="2" t="str">
        <f>VLOOKUP(C685,customers!$A:$I,7,0)</f>
        <v>United States</v>
      </c>
      <c r="I685" t="str">
        <f>VLOOKUP($D685,products!$A:$G,2,0)</f>
        <v>Lib</v>
      </c>
      <c r="J685" t="str">
        <f>VLOOKUP($D685,products!$A:$G,3,0)</f>
        <v>D</v>
      </c>
      <c r="K685" s="5">
        <f>VLOOKUP($D685,products!$A:$G,4,0)</f>
        <v>0.5</v>
      </c>
      <c r="L685">
        <f>VLOOKUP($D685,products!$A:$G,5,0)</f>
        <v>7.77</v>
      </c>
      <c r="M685">
        <f>E685*(Table1[[#This Row],[Size]]*Table1[[#This Row],[Unit Price]])</f>
        <v>23.31</v>
      </c>
      <c r="N685" t="str">
        <f t="shared" si="10"/>
        <v>Liberica</v>
      </c>
      <c r="O685" t="str">
        <f>_xlfn.XLOOKUP(Table1[[#This Row],[Customer ID]],customers!A684:A1684,customers!I684:I1684,"No",0)</f>
        <v>No</v>
      </c>
    </row>
    <row r="686" spans="1:15" x14ac:dyDescent="0.3">
      <c r="A686" s="2" t="s">
        <v>4354</v>
      </c>
      <c r="B686" s="3">
        <v>43517</v>
      </c>
      <c r="C686" s="2" t="s">
        <v>4355</v>
      </c>
      <c r="D686" t="s">
        <v>6179</v>
      </c>
      <c r="E686" s="2">
        <v>6</v>
      </c>
      <c r="F686" s="2" t="str">
        <f>VLOOKUP(C686,customers!A:I,2,0)</f>
        <v>Becca Ableson</v>
      </c>
      <c r="G686" s="2" t="str">
        <f>IF(VLOOKUP(C686,customers!$A:$I,3,0)=0,"",VLOOKUP(C686,customers!$A:$I,3,0))</f>
        <v/>
      </c>
      <c r="H686" s="2" t="str">
        <f>VLOOKUP(C686,customers!$A:$I,7,0)</f>
        <v>United States</v>
      </c>
      <c r="I686" t="str">
        <f>VLOOKUP($D686,products!$A:$G,2,0)</f>
        <v>Rob</v>
      </c>
      <c r="J686" t="str">
        <f>VLOOKUP($D686,products!$A:$G,3,0)</f>
        <v>L</v>
      </c>
      <c r="K686" s="5">
        <f>VLOOKUP($D686,products!$A:$G,4,0)</f>
        <v>1</v>
      </c>
      <c r="L686">
        <f>VLOOKUP($D686,products!$A:$G,5,0)</f>
        <v>11.95</v>
      </c>
      <c r="M686">
        <f>E686*(Table1[[#This Row],[Size]]*Table1[[#This Row],[Unit Price]])</f>
        <v>71.699999999999989</v>
      </c>
      <c r="N686" t="str">
        <f t="shared" si="10"/>
        <v>Robusta</v>
      </c>
      <c r="O686" t="str">
        <f>_xlfn.XLOOKUP(Table1[[#This Row],[Customer ID]],customers!A685:A1685,customers!I685:I1685,"No",0)</f>
        <v>No</v>
      </c>
    </row>
    <row r="687" spans="1:15" x14ac:dyDescent="0.3">
      <c r="A687" s="2" t="s">
        <v>4359</v>
      </c>
      <c r="B687" s="3">
        <v>44637</v>
      </c>
      <c r="C687" s="2" t="s">
        <v>4360</v>
      </c>
      <c r="D687" t="s">
        <v>6164</v>
      </c>
      <c r="E687" s="2">
        <v>2</v>
      </c>
      <c r="F687" s="2" t="str">
        <f>VLOOKUP(C687,customers!A:I,2,0)</f>
        <v>Jeno Druitt</v>
      </c>
      <c r="G687" s="2" t="str">
        <f>IF(VLOOKUP(C687,customers!$A:$I,3,0)=0,"",VLOOKUP(C687,customers!$A:$I,3,0))</f>
        <v>jdruittj1@feedburner.com</v>
      </c>
      <c r="H687" s="2" t="str">
        <f>VLOOKUP(C687,customers!$A:$I,7,0)</f>
        <v>United States</v>
      </c>
      <c r="I687" t="str">
        <f>VLOOKUP($D687,products!$A:$G,2,0)</f>
        <v>Lib</v>
      </c>
      <c r="J687" t="str">
        <f>VLOOKUP($D687,products!$A:$G,3,0)</f>
        <v>L</v>
      </c>
      <c r="K687" s="5">
        <f>VLOOKUP($D687,products!$A:$G,4,0)</f>
        <v>2.5</v>
      </c>
      <c r="L687">
        <f>VLOOKUP($D687,products!$A:$G,5,0)</f>
        <v>36.454999999999998</v>
      </c>
      <c r="M687">
        <f>E687*(Table1[[#This Row],[Size]]*Table1[[#This Row],[Unit Price]])</f>
        <v>182.27499999999998</v>
      </c>
      <c r="N687" t="str">
        <f t="shared" si="10"/>
        <v>Liberica</v>
      </c>
      <c r="O687" t="str">
        <f>_xlfn.XLOOKUP(Table1[[#This Row],[Customer ID]],customers!A686:A1686,customers!I686:I1686,"No",0)</f>
        <v>Yes</v>
      </c>
    </row>
    <row r="688" spans="1:15" x14ac:dyDescent="0.3">
      <c r="A688" s="2" t="s">
        <v>4365</v>
      </c>
      <c r="B688" s="3">
        <v>44330</v>
      </c>
      <c r="C688" s="2" t="s">
        <v>4366</v>
      </c>
      <c r="D688" t="s">
        <v>6163</v>
      </c>
      <c r="E688" s="2">
        <v>3</v>
      </c>
      <c r="F688" s="2" t="str">
        <f>VLOOKUP(C688,customers!A:I,2,0)</f>
        <v>Deonne Shortall</v>
      </c>
      <c r="G688" s="2" t="str">
        <f>IF(VLOOKUP(C688,customers!$A:$I,3,0)=0,"",VLOOKUP(C688,customers!$A:$I,3,0))</f>
        <v>dshortallj2@wikipedia.org</v>
      </c>
      <c r="H688" s="2" t="str">
        <f>VLOOKUP(C688,customers!$A:$I,7,0)</f>
        <v>United States</v>
      </c>
      <c r="I688" t="str">
        <f>VLOOKUP($D688,products!$A:$G,2,0)</f>
        <v>Rob</v>
      </c>
      <c r="J688" t="str">
        <f>VLOOKUP($D688,products!$A:$G,3,0)</f>
        <v>D</v>
      </c>
      <c r="K688" s="5">
        <f>VLOOKUP($D688,products!$A:$G,4,0)</f>
        <v>0.2</v>
      </c>
      <c r="L688">
        <f>VLOOKUP($D688,products!$A:$G,5,0)</f>
        <v>2.6849999999999996</v>
      </c>
      <c r="M688">
        <f>E688*(Table1[[#This Row],[Size]]*Table1[[#This Row],[Unit Price]])</f>
        <v>1.6109999999999998</v>
      </c>
      <c r="N688" t="str">
        <f t="shared" si="10"/>
        <v>Robusta</v>
      </c>
      <c r="O688" t="str">
        <f>_xlfn.XLOOKUP(Table1[[#This Row],[Customer ID]],customers!A687:A1687,customers!I687:I1687,"No",0)</f>
        <v>Yes</v>
      </c>
    </row>
    <row r="689" spans="1:15" x14ac:dyDescent="0.3">
      <c r="A689" s="2" t="s">
        <v>4371</v>
      </c>
      <c r="B689" s="3">
        <v>43471</v>
      </c>
      <c r="C689" s="2" t="s">
        <v>4372</v>
      </c>
      <c r="D689" t="s">
        <v>6139</v>
      </c>
      <c r="E689" s="2">
        <v>2</v>
      </c>
      <c r="F689" s="2" t="str">
        <f>VLOOKUP(C689,customers!A:I,2,0)</f>
        <v>Wilton Cottier</v>
      </c>
      <c r="G689" s="2" t="str">
        <f>IF(VLOOKUP(C689,customers!$A:$I,3,0)=0,"",VLOOKUP(C689,customers!$A:$I,3,0))</f>
        <v>wcottierj3@cafepress.com</v>
      </c>
      <c r="H689" s="2" t="str">
        <f>VLOOKUP(C689,customers!$A:$I,7,0)</f>
        <v>United States</v>
      </c>
      <c r="I689" t="str">
        <f>VLOOKUP($D689,products!$A:$G,2,0)</f>
        <v>Exc</v>
      </c>
      <c r="J689" t="str">
        <f>VLOOKUP($D689,products!$A:$G,3,0)</f>
        <v>M</v>
      </c>
      <c r="K689" s="5">
        <f>VLOOKUP($D689,products!$A:$G,4,0)</f>
        <v>0.5</v>
      </c>
      <c r="L689">
        <f>VLOOKUP($D689,products!$A:$G,5,0)</f>
        <v>8.25</v>
      </c>
      <c r="M689">
        <f>E689*(Table1[[#This Row],[Size]]*Table1[[#This Row],[Unit Price]])</f>
        <v>8.25</v>
      </c>
      <c r="N689" t="str">
        <f t="shared" si="10"/>
        <v>Excelsa</v>
      </c>
      <c r="O689" t="str">
        <f>_xlfn.XLOOKUP(Table1[[#This Row],[Customer ID]],customers!A688:A1688,customers!I688:I1688,"No",0)</f>
        <v>No</v>
      </c>
    </row>
    <row r="690" spans="1:15" x14ac:dyDescent="0.3">
      <c r="A690" s="2" t="s">
        <v>4377</v>
      </c>
      <c r="B690" s="3">
        <v>43579</v>
      </c>
      <c r="C690" s="2" t="s">
        <v>4378</v>
      </c>
      <c r="D690" t="s">
        <v>6140</v>
      </c>
      <c r="E690" s="2">
        <v>5</v>
      </c>
      <c r="F690" s="2" t="str">
        <f>VLOOKUP(C690,customers!A:I,2,0)</f>
        <v>Kevan Grinsted</v>
      </c>
      <c r="G690" s="2" t="str">
        <f>IF(VLOOKUP(C690,customers!$A:$I,3,0)=0,"",VLOOKUP(C690,customers!$A:$I,3,0))</f>
        <v>kgrinstedj4@google.com.br</v>
      </c>
      <c r="H690" s="2" t="str">
        <f>VLOOKUP(C690,customers!$A:$I,7,0)</f>
        <v>Ireland</v>
      </c>
      <c r="I690" t="str">
        <f>VLOOKUP($D690,products!$A:$G,2,0)</f>
        <v>Ara</v>
      </c>
      <c r="J690" t="str">
        <f>VLOOKUP($D690,products!$A:$G,3,0)</f>
        <v>L</v>
      </c>
      <c r="K690" s="5">
        <f>VLOOKUP($D690,products!$A:$G,4,0)</f>
        <v>1</v>
      </c>
      <c r="L690">
        <f>VLOOKUP($D690,products!$A:$G,5,0)</f>
        <v>12.95</v>
      </c>
      <c r="M690">
        <f>E690*(Table1[[#This Row],[Size]]*Table1[[#This Row],[Unit Price]])</f>
        <v>64.75</v>
      </c>
      <c r="N690" t="str">
        <f t="shared" si="10"/>
        <v>Arabica</v>
      </c>
      <c r="O690" t="str">
        <f>_xlfn.XLOOKUP(Table1[[#This Row],[Customer ID]],customers!A689:A1689,customers!I689:I1689,"No",0)</f>
        <v>No</v>
      </c>
    </row>
    <row r="691" spans="1:15" x14ac:dyDescent="0.3">
      <c r="A691" s="2" t="s">
        <v>4383</v>
      </c>
      <c r="B691" s="3">
        <v>44346</v>
      </c>
      <c r="C691" s="2" t="s">
        <v>4384</v>
      </c>
      <c r="D691" t="s">
        <v>6157</v>
      </c>
      <c r="E691" s="2">
        <v>5</v>
      </c>
      <c r="F691" s="2" t="str">
        <f>VLOOKUP(C691,customers!A:I,2,0)</f>
        <v>Dionne Skyner</v>
      </c>
      <c r="G691" s="2" t="str">
        <f>IF(VLOOKUP(C691,customers!$A:$I,3,0)=0,"",VLOOKUP(C691,customers!$A:$I,3,0))</f>
        <v>dskynerj5@hubpages.com</v>
      </c>
      <c r="H691" s="2" t="str">
        <f>VLOOKUP(C691,customers!$A:$I,7,0)</f>
        <v>United States</v>
      </c>
      <c r="I691" t="str">
        <f>VLOOKUP($D691,products!$A:$G,2,0)</f>
        <v>Ara</v>
      </c>
      <c r="J691" t="str">
        <f>VLOOKUP($D691,products!$A:$G,3,0)</f>
        <v>M</v>
      </c>
      <c r="K691" s="5">
        <f>VLOOKUP($D691,products!$A:$G,4,0)</f>
        <v>0.5</v>
      </c>
      <c r="L691">
        <f>VLOOKUP($D691,products!$A:$G,5,0)</f>
        <v>6.75</v>
      </c>
      <c r="M691">
        <f>E691*(Table1[[#This Row],[Size]]*Table1[[#This Row],[Unit Price]])</f>
        <v>16.875</v>
      </c>
      <c r="N691" t="str">
        <f t="shared" si="10"/>
        <v>Arabica</v>
      </c>
      <c r="O691" t="str">
        <f>_xlfn.XLOOKUP(Table1[[#This Row],[Customer ID]],customers!A690:A1690,customers!I690:I1690,"No",0)</f>
        <v>No</v>
      </c>
    </row>
    <row r="692" spans="1:15" x14ac:dyDescent="0.3">
      <c r="A692" s="2" t="s">
        <v>4389</v>
      </c>
      <c r="B692" s="3">
        <v>44754</v>
      </c>
      <c r="C692" s="2" t="s">
        <v>4390</v>
      </c>
      <c r="D692" t="s">
        <v>6165</v>
      </c>
      <c r="E692" s="2">
        <v>6</v>
      </c>
      <c r="F692" s="2" t="str">
        <f>VLOOKUP(C692,customers!A:I,2,0)</f>
        <v>Francesco Dressel</v>
      </c>
      <c r="G692" s="2" t="str">
        <f>IF(VLOOKUP(C692,customers!$A:$I,3,0)=0,"",VLOOKUP(C692,customers!$A:$I,3,0))</f>
        <v/>
      </c>
      <c r="H692" s="2" t="str">
        <f>VLOOKUP(C692,customers!$A:$I,7,0)</f>
        <v>United States</v>
      </c>
      <c r="I692" t="str">
        <f>VLOOKUP($D692,products!$A:$G,2,0)</f>
        <v>Lib</v>
      </c>
      <c r="J692" t="str">
        <f>VLOOKUP($D692,products!$A:$G,3,0)</f>
        <v>D</v>
      </c>
      <c r="K692" s="5">
        <f>VLOOKUP($D692,products!$A:$G,4,0)</f>
        <v>2.5</v>
      </c>
      <c r="L692">
        <f>VLOOKUP($D692,products!$A:$G,5,0)</f>
        <v>29.784999999999997</v>
      </c>
      <c r="M692">
        <f>E692*(Table1[[#This Row],[Size]]*Table1[[#This Row],[Unit Price]])</f>
        <v>446.77499999999998</v>
      </c>
      <c r="N692" t="str">
        <f t="shared" si="10"/>
        <v>Liberica</v>
      </c>
      <c r="O692" t="str">
        <f>_xlfn.XLOOKUP(Table1[[#This Row],[Customer ID]],customers!A691:A1691,customers!I691:I1691,"No",0)</f>
        <v>No</v>
      </c>
    </row>
    <row r="693" spans="1:15" x14ac:dyDescent="0.3">
      <c r="A693" s="2" t="s">
        <v>4393</v>
      </c>
      <c r="B693" s="3">
        <v>44227</v>
      </c>
      <c r="C693" s="2" t="s">
        <v>4434</v>
      </c>
      <c r="D693" t="s">
        <v>6155</v>
      </c>
      <c r="E693" s="2">
        <v>2</v>
      </c>
      <c r="F693" s="2" t="str">
        <f>VLOOKUP(C693,customers!A:I,2,0)</f>
        <v>Jimmy Dymoke</v>
      </c>
      <c r="G693" s="2" t="str">
        <f>IF(VLOOKUP(C693,customers!$A:$I,3,0)=0,"",VLOOKUP(C693,customers!$A:$I,3,0))</f>
        <v>jdymokeje@prnewswire.com</v>
      </c>
      <c r="H693" s="2" t="str">
        <f>VLOOKUP(C693,customers!$A:$I,7,0)</f>
        <v>Ireland</v>
      </c>
      <c r="I693" t="str">
        <f>VLOOKUP($D693,products!$A:$G,2,0)</f>
        <v>Ara</v>
      </c>
      <c r="J693" t="str">
        <f>VLOOKUP($D693,products!$A:$G,3,0)</f>
        <v>M</v>
      </c>
      <c r="K693" s="5">
        <f>VLOOKUP($D693,products!$A:$G,4,0)</f>
        <v>1</v>
      </c>
      <c r="L693">
        <f>VLOOKUP($D693,products!$A:$G,5,0)</f>
        <v>11.25</v>
      </c>
      <c r="M693">
        <f>E693*(Table1[[#This Row],[Size]]*Table1[[#This Row],[Unit Price]])</f>
        <v>22.5</v>
      </c>
      <c r="N693" t="str">
        <f t="shared" si="10"/>
        <v>Arabica</v>
      </c>
      <c r="O693" t="str">
        <f>_xlfn.XLOOKUP(Table1[[#This Row],[Customer ID]],customers!A692:A1692,customers!I692:I1692,"No",0)</f>
        <v>No</v>
      </c>
    </row>
    <row r="694" spans="1:15" x14ac:dyDescent="0.3">
      <c r="A694" s="2" t="s">
        <v>4399</v>
      </c>
      <c r="B694" s="3">
        <v>43720</v>
      </c>
      <c r="C694" s="2" t="s">
        <v>4400</v>
      </c>
      <c r="D694" t="s">
        <v>6143</v>
      </c>
      <c r="E694" s="2">
        <v>1</v>
      </c>
      <c r="F694" s="2" t="str">
        <f>VLOOKUP(C694,customers!A:I,2,0)</f>
        <v>Ambrosio Weinmann</v>
      </c>
      <c r="G694" s="2" t="str">
        <f>IF(VLOOKUP(C694,customers!$A:$I,3,0)=0,"",VLOOKUP(C694,customers!$A:$I,3,0))</f>
        <v>aweinmannj8@shinystat.com</v>
      </c>
      <c r="H694" s="2" t="str">
        <f>VLOOKUP(C694,customers!$A:$I,7,0)</f>
        <v>United States</v>
      </c>
      <c r="I694" t="str">
        <f>VLOOKUP($D694,products!$A:$G,2,0)</f>
        <v>Lib</v>
      </c>
      <c r="J694" t="str">
        <f>VLOOKUP($D694,products!$A:$G,3,0)</f>
        <v>D</v>
      </c>
      <c r="K694" s="5">
        <f>VLOOKUP($D694,products!$A:$G,4,0)</f>
        <v>1</v>
      </c>
      <c r="L694">
        <f>VLOOKUP($D694,products!$A:$G,5,0)</f>
        <v>12.95</v>
      </c>
      <c r="M694">
        <f>E694*(Table1[[#This Row],[Size]]*Table1[[#This Row],[Unit Price]])</f>
        <v>12.95</v>
      </c>
      <c r="N694" t="str">
        <f t="shared" si="10"/>
        <v>Liberica</v>
      </c>
      <c r="O694" t="str">
        <f>_xlfn.XLOOKUP(Table1[[#This Row],[Customer ID]],customers!A693:A1693,customers!I693:I1693,"No",0)</f>
        <v>No</v>
      </c>
    </row>
    <row r="695" spans="1:15" x14ac:dyDescent="0.3">
      <c r="A695" s="2" t="s">
        <v>4405</v>
      </c>
      <c r="B695" s="3">
        <v>44012</v>
      </c>
      <c r="C695" s="2" t="s">
        <v>4406</v>
      </c>
      <c r="D695" t="s">
        <v>6175</v>
      </c>
      <c r="E695" s="2">
        <v>2</v>
      </c>
      <c r="F695" s="2" t="str">
        <f>VLOOKUP(C695,customers!A:I,2,0)</f>
        <v>Elden Andriessen</v>
      </c>
      <c r="G695" s="2" t="str">
        <f>IF(VLOOKUP(C695,customers!$A:$I,3,0)=0,"",VLOOKUP(C695,customers!$A:$I,3,0))</f>
        <v>eandriessenj9@europa.eu</v>
      </c>
      <c r="H695" s="2" t="str">
        <f>VLOOKUP(C695,customers!$A:$I,7,0)</f>
        <v>United States</v>
      </c>
      <c r="I695" t="str">
        <f>VLOOKUP($D695,products!$A:$G,2,0)</f>
        <v>Ara</v>
      </c>
      <c r="J695" t="str">
        <f>VLOOKUP($D695,products!$A:$G,3,0)</f>
        <v>M</v>
      </c>
      <c r="K695" s="5">
        <f>VLOOKUP($D695,products!$A:$G,4,0)</f>
        <v>2.5</v>
      </c>
      <c r="L695">
        <f>VLOOKUP($D695,products!$A:$G,5,0)</f>
        <v>25.874999999999996</v>
      </c>
      <c r="M695">
        <f>E695*(Table1[[#This Row],[Size]]*Table1[[#This Row],[Unit Price]])</f>
        <v>129.37499999999997</v>
      </c>
      <c r="N695" t="str">
        <f t="shared" si="10"/>
        <v>Arabica</v>
      </c>
      <c r="O695" t="str">
        <f>_xlfn.XLOOKUP(Table1[[#This Row],[Customer ID]],customers!A694:A1694,customers!I694:I1694,"No",0)</f>
        <v>Yes</v>
      </c>
    </row>
    <row r="696" spans="1:15" x14ac:dyDescent="0.3">
      <c r="A696" s="2" t="s">
        <v>4411</v>
      </c>
      <c r="B696" s="3">
        <v>43915</v>
      </c>
      <c r="C696" s="2" t="s">
        <v>4412</v>
      </c>
      <c r="D696" t="s">
        <v>6144</v>
      </c>
      <c r="E696" s="2">
        <v>5</v>
      </c>
      <c r="F696" s="2" t="str">
        <f>VLOOKUP(C696,customers!A:I,2,0)</f>
        <v>Roxie Deaconson</v>
      </c>
      <c r="G696" s="2" t="str">
        <f>IF(VLOOKUP(C696,customers!$A:$I,3,0)=0,"",VLOOKUP(C696,customers!$A:$I,3,0))</f>
        <v>rdeaconsonja@archive.org</v>
      </c>
      <c r="H696" s="2" t="str">
        <f>VLOOKUP(C696,customers!$A:$I,7,0)</f>
        <v>United States</v>
      </c>
      <c r="I696" t="str">
        <f>VLOOKUP($D696,products!$A:$G,2,0)</f>
        <v>Exc</v>
      </c>
      <c r="J696" t="str">
        <f>VLOOKUP($D696,products!$A:$G,3,0)</f>
        <v>D</v>
      </c>
      <c r="K696" s="5">
        <f>VLOOKUP($D696,products!$A:$G,4,0)</f>
        <v>0.5</v>
      </c>
      <c r="L696">
        <f>VLOOKUP($D696,products!$A:$G,5,0)</f>
        <v>7.29</v>
      </c>
      <c r="M696">
        <f>E696*(Table1[[#This Row],[Size]]*Table1[[#This Row],[Unit Price]])</f>
        <v>18.225000000000001</v>
      </c>
      <c r="N696" t="str">
        <f t="shared" si="10"/>
        <v>Excelsa</v>
      </c>
      <c r="O696" t="str">
        <f>_xlfn.XLOOKUP(Table1[[#This Row],[Customer ID]],customers!A695:A1695,customers!I695:I1695,"No",0)</f>
        <v>No</v>
      </c>
    </row>
    <row r="697" spans="1:15" x14ac:dyDescent="0.3">
      <c r="A697" s="2" t="s">
        <v>4417</v>
      </c>
      <c r="B697" s="3">
        <v>44300</v>
      </c>
      <c r="C697" s="2" t="s">
        <v>4418</v>
      </c>
      <c r="D697" t="s">
        <v>6164</v>
      </c>
      <c r="E697" s="2">
        <v>5</v>
      </c>
      <c r="F697" s="2" t="str">
        <f>VLOOKUP(C697,customers!A:I,2,0)</f>
        <v>Davida Caro</v>
      </c>
      <c r="G697" s="2" t="str">
        <f>IF(VLOOKUP(C697,customers!$A:$I,3,0)=0,"",VLOOKUP(C697,customers!$A:$I,3,0))</f>
        <v>dcarojb@twitter.com</v>
      </c>
      <c r="H697" s="2" t="str">
        <f>VLOOKUP(C697,customers!$A:$I,7,0)</f>
        <v>United States</v>
      </c>
      <c r="I697" t="str">
        <f>VLOOKUP($D697,products!$A:$G,2,0)</f>
        <v>Lib</v>
      </c>
      <c r="J697" t="str">
        <f>VLOOKUP($D697,products!$A:$G,3,0)</f>
        <v>L</v>
      </c>
      <c r="K697" s="5">
        <f>VLOOKUP($D697,products!$A:$G,4,0)</f>
        <v>2.5</v>
      </c>
      <c r="L697">
        <f>VLOOKUP($D697,products!$A:$G,5,0)</f>
        <v>36.454999999999998</v>
      </c>
      <c r="M697">
        <f>E697*(Table1[[#This Row],[Size]]*Table1[[#This Row],[Unit Price]])</f>
        <v>455.68749999999994</v>
      </c>
      <c r="N697" t="str">
        <f t="shared" si="10"/>
        <v>Liberica</v>
      </c>
      <c r="O697" t="str">
        <f>_xlfn.XLOOKUP(Table1[[#This Row],[Customer ID]],customers!A696:A1696,customers!I696:I1696,"No",0)</f>
        <v>Yes</v>
      </c>
    </row>
    <row r="698" spans="1:15" x14ac:dyDescent="0.3">
      <c r="A698" s="2" t="s">
        <v>4423</v>
      </c>
      <c r="B698" s="3">
        <v>43693</v>
      </c>
      <c r="C698" s="2" t="s">
        <v>4424</v>
      </c>
      <c r="D698" t="s">
        <v>6169</v>
      </c>
      <c r="E698" s="2">
        <v>4</v>
      </c>
      <c r="F698" s="2" t="str">
        <f>VLOOKUP(C698,customers!A:I,2,0)</f>
        <v>Johna Bluck</v>
      </c>
      <c r="G698" s="2" t="str">
        <f>IF(VLOOKUP(C698,customers!$A:$I,3,0)=0,"",VLOOKUP(C698,customers!$A:$I,3,0))</f>
        <v>jbluckjc@imageshack.us</v>
      </c>
      <c r="H698" s="2" t="str">
        <f>VLOOKUP(C698,customers!$A:$I,7,0)</f>
        <v>United States</v>
      </c>
      <c r="I698" t="str">
        <f>VLOOKUP($D698,products!$A:$G,2,0)</f>
        <v>Lib</v>
      </c>
      <c r="J698" t="str">
        <f>VLOOKUP($D698,products!$A:$G,3,0)</f>
        <v>D</v>
      </c>
      <c r="K698" s="5">
        <f>VLOOKUP($D698,products!$A:$G,4,0)</f>
        <v>0.5</v>
      </c>
      <c r="L698">
        <f>VLOOKUP($D698,products!$A:$G,5,0)</f>
        <v>7.77</v>
      </c>
      <c r="M698">
        <f>E698*(Table1[[#This Row],[Size]]*Table1[[#This Row],[Unit Price]])</f>
        <v>15.54</v>
      </c>
      <c r="N698" t="str">
        <f t="shared" si="10"/>
        <v>Liberica</v>
      </c>
      <c r="O698" t="str">
        <f>_xlfn.XLOOKUP(Table1[[#This Row],[Customer ID]],customers!A697:A1697,customers!I697:I1697,"No",0)</f>
        <v>No</v>
      </c>
    </row>
    <row r="699" spans="1:15" x14ac:dyDescent="0.3">
      <c r="A699" s="2" t="s">
        <v>4429</v>
      </c>
      <c r="B699" s="3">
        <v>44547</v>
      </c>
      <c r="C699" s="2" t="s">
        <v>4430</v>
      </c>
      <c r="D699" t="s">
        <v>6157</v>
      </c>
      <c r="E699" s="2">
        <v>3</v>
      </c>
      <c r="F699" s="2" t="str">
        <f>VLOOKUP(C699,customers!A:I,2,0)</f>
        <v>Myrle Dearden</v>
      </c>
      <c r="G699" s="2" t="str">
        <f>IF(VLOOKUP(C699,customers!$A:$I,3,0)=0,"",VLOOKUP(C699,customers!$A:$I,3,0))</f>
        <v/>
      </c>
      <c r="H699" s="2" t="str">
        <f>VLOOKUP(C699,customers!$A:$I,7,0)</f>
        <v>Ireland</v>
      </c>
      <c r="I699" t="str">
        <f>VLOOKUP($D699,products!$A:$G,2,0)</f>
        <v>Ara</v>
      </c>
      <c r="J699" t="str">
        <f>VLOOKUP($D699,products!$A:$G,3,0)</f>
        <v>M</v>
      </c>
      <c r="K699" s="5">
        <f>VLOOKUP($D699,products!$A:$G,4,0)</f>
        <v>0.5</v>
      </c>
      <c r="L699">
        <f>VLOOKUP($D699,products!$A:$G,5,0)</f>
        <v>6.75</v>
      </c>
      <c r="M699">
        <f>E699*(Table1[[#This Row],[Size]]*Table1[[#This Row],[Unit Price]])</f>
        <v>10.125</v>
      </c>
      <c r="N699" t="str">
        <f t="shared" si="10"/>
        <v>Arabica</v>
      </c>
      <c r="O699" t="str">
        <f>_xlfn.XLOOKUP(Table1[[#This Row],[Customer ID]],customers!A698:A1698,customers!I698:I1698,"No",0)</f>
        <v>No</v>
      </c>
    </row>
    <row r="700" spans="1:15" x14ac:dyDescent="0.3">
      <c r="A700" s="2" t="s">
        <v>4433</v>
      </c>
      <c r="B700" s="3">
        <v>43830</v>
      </c>
      <c r="C700" s="2" t="s">
        <v>4434</v>
      </c>
      <c r="D700" t="s">
        <v>6143</v>
      </c>
      <c r="E700" s="2">
        <v>2</v>
      </c>
      <c r="F700" s="2" t="str">
        <f>VLOOKUP(C700,customers!A:I,2,0)</f>
        <v>Jimmy Dymoke</v>
      </c>
      <c r="G700" s="2" t="str">
        <f>IF(VLOOKUP(C700,customers!$A:$I,3,0)=0,"",VLOOKUP(C700,customers!$A:$I,3,0))</f>
        <v>jdymokeje@prnewswire.com</v>
      </c>
      <c r="H700" s="2" t="str">
        <f>VLOOKUP(C700,customers!$A:$I,7,0)</f>
        <v>Ireland</v>
      </c>
      <c r="I700" t="str">
        <f>VLOOKUP($D700,products!$A:$G,2,0)</f>
        <v>Lib</v>
      </c>
      <c r="J700" t="str">
        <f>VLOOKUP($D700,products!$A:$G,3,0)</f>
        <v>D</v>
      </c>
      <c r="K700" s="5">
        <f>VLOOKUP($D700,products!$A:$G,4,0)</f>
        <v>1</v>
      </c>
      <c r="L700">
        <f>VLOOKUP($D700,products!$A:$G,5,0)</f>
        <v>12.95</v>
      </c>
      <c r="M700">
        <f>E700*(Table1[[#This Row],[Size]]*Table1[[#This Row],[Unit Price]])</f>
        <v>25.9</v>
      </c>
      <c r="N700" t="str">
        <f t="shared" si="10"/>
        <v>Liberica</v>
      </c>
      <c r="O700" t="str">
        <f>_xlfn.XLOOKUP(Table1[[#This Row],[Customer ID]],customers!A699:A1699,customers!I699:I1699,"No",0)</f>
        <v>No</v>
      </c>
    </row>
    <row r="701" spans="1:15" x14ac:dyDescent="0.3">
      <c r="A701" s="2" t="s">
        <v>4439</v>
      </c>
      <c r="B701" s="3">
        <v>44298</v>
      </c>
      <c r="C701" s="2" t="s">
        <v>4440</v>
      </c>
      <c r="D701" t="s">
        <v>6158</v>
      </c>
      <c r="E701" s="2">
        <v>4</v>
      </c>
      <c r="F701" s="2" t="str">
        <f>VLOOKUP(C701,customers!A:I,2,0)</f>
        <v>Orland Tadman</v>
      </c>
      <c r="G701" s="2" t="str">
        <f>IF(VLOOKUP(C701,customers!$A:$I,3,0)=0,"",VLOOKUP(C701,customers!$A:$I,3,0))</f>
        <v>otadmanjf@ft.com</v>
      </c>
      <c r="H701" s="2" t="str">
        <f>VLOOKUP(C701,customers!$A:$I,7,0)</f>
        <v>United States</v>
      </c>
      <c r="I701" t="str">
        <f>VLOOKUP($D701,products!$A:$G,2,0)</f>
        <v>Ara</v>
      </c>
      <c r="J701" t="str">
        <f>VLOOKUP($D701,products!$A:$G,3,0)</f>
        <v>D</v>
      </c>
      <c r="K701" s="5">
        <f>VLOOKUP($D701,products!$A:$G,4,0)</f>
        <v>0.5</v>
      </c>
      <c r="L701">
        <f>VLOOKUP($D701,products!$A:$G,5,0)</f>
        <v>5.97</v>
      </c>
      <c r="M701">
        <f>E701*(Table1[[#This Row],[Size]]*Table1[[#This Row],[Unit Price]])</f>
        <v>11.94</v>
      </c>
      <c r="N701" t="str">
        <f t="shared" si="10"/>
        <v>Arabica</v>
      </c>
      <c r="O701" t="str">
        <f>_xlfn.XLOOKUP(Table1[[#This Row],[Customer ID]],customers!A700:A1700,customers!I700:I1700,"No",0)</f>
        <v>Yes</v>
      </c>
    </row>
    <row r="702" spans="1:15" x14ac:dyDescent="0.3">
      <c r="A702" s="2" t="s">
        <v>4445</v>
      </c>
      <c r="B702" s="3">
        <v>43736</v>
      </c>
      <c r="C702" s="2" t="s">
        <v>4446</v>
      </c>
      <c r="D702" t="s">
        <v>6161</v>
      </c>
      <c r="E702" s="2">
        <v>2</v>
      </c>
      <c r="F702" s="2" t="str">
        <f>VLOOKUP(C702,customers!A:I,2,0)</f>
        <v>Barrett Gudde</v>
      </c>
      <c r="G702" s="2" t="str">
        <f>IF(VLOOKUP(C702,customers!$A:$I,3,0)=0,"",VLOOKUP(C702,customers!$A:$I,3,0))</f>
        <v>bguddejg@dailymotion.com</v>
      </c>
      <c r="H702" s="2" t="str">
        <f>VLOOKUP(C702,customers!$A:$I,7,0)</f>
        <v>United States</v>
      </c>
      <c r="I702" t="str">
        <f>VLOOKUP($D702,products!$A:$G,2,0)</f>
        <v>Lib</v>
      </c>
      <c r="J702" t="str">
        <f>VLOOKUP($D702,products!$A:$G,3,0)</f>
        <v>L</v>
      </c>
      <c r="K702" s="5">
        <f>VLOOKUP($D702,products!$A:$G,4,0)</f>
        <v>0.5</v>
      </c>
      <c r="L702">
        <f>VLOOKUP($D702,products!$A:$G,5,0)</f>
        <v>9.51</v>
      </c>
      <c r="M702">
        <f>E702*(Table1[[#This Row],[Size]]*Table1[[#This Row],[Unit Price]])</f>
        <v>9.51</v>
      </c>
      <c r="N702" t="str">
        <f t="shared" si="10"/>
        <v>Liberica</v>
      </c>
      <c r="O702" t="str">
        <f>_xlfn.XLOOKUP(Table1[[#This Row],[Customer ID]],customers!A701:A1701,customers!I701:I1701,"No",0)</f>
        <v>No</v>
      </c>
    </row>
    <row r="703" spans="1:15" x14ac:dyDescent="0.3">
      <c r="A703" s="2" t="s">
        <v>4450</v>
      </c>
      <c r="B703" s="3">
        <v>44727</v>
      </c>
      <c r="C703" s="2" t="s">
        <v>4451</v>
      </c>
      <c r="D703" t="s">
        <v>6158</v>
      </c>
      <c r="E703" s="2">
        <v>5</v>
      </c>
      <c r="F703" s="2" t="str">
        <f>VLOOKUP(C703,customers!A:I,2,0)</f>
        <v>Nathan Sictornes</v>
      </c>
      <c r="G703" s="2" t="str">
        <f>IF(VLOOKUP(C703,customers!$A:$I,3,0)=0,"",VLOOKUP(C703,customers!$A:$I,3,0))</f>
        <v>nsictornesjh@buzzfeed.com</v>
      </c>
      <c r="H703" s="2" t="str">
        <f>VLOOKUP(C703,customers!$A:$I,7,0)</f>
        <v>Ireland</v>
      </c>
      <c r="I703" t="str">
        <f>VLOOKUP($D703,products!$A:$G,2,0)</f>
        <v>Ara</v>
      </c>
      <c r="J703" t="str">
        <f>VLOOKUP($D703,products!$A:$G,3,0)</f>
        <v>D</v>
      </c>
      <c r="K703" s="5">
        <f>VLOOKUP($D703,products!$A:$G,4,0)</f>
        <v>0.5</v>
      </c>
      <c r="L703">
        <f>VLOOKUP($D703,products!$A:$G,5,0)</f>
        <v>5.97</v>
      </c>
      <c r="M703">
        <f>E703*(Table1[[#This Row],[Size]]*Table1[[#This Row],[Unit Price]])</f>
        <v>14.924999999999999</v>
      </c>
      <c r="N703" t="str">
        <f t="shared" si="10"/>
        <v>Arabica</v>
      </c>
      <c r="O703" t="str">
        <f>_xlfn.XLOOKUP(Table1[[#This Row],[Customer ID]],customers!A702:A1702,customers!I702:I1702,"No",0)</f>
        <v>Yes</v>
      </c>
    </row>
    <row r="704" spans="1:15" x14ac:dyDescent="0.3">
      <c r="A704" s="2" t="s">
        <v>4456</v>
      </c>
      <c r="B704" s="3">
        <v>43661</v>
      </c>
      <c r="C704" s="2" t="s">
        <v>4457</v>
      </c>
      <c r="D704" t="s">
        <v>6180</v>
      </c>
      <c r="E704" s="2">
        <v>1</v>
      </c>
      <c r="F704" s="2" t="str">
        <f>VLOOKUP(C704,customers!A:I,2,0)</f>
        <v>Vivyan Dunning</v>
      </c>
      <c r="G704" s="2" t="str">
        <f>IF(VLOOKUP(C704,customers!$A:$I,3,0)=0,"",VLOOKUP(C704,customers!$A:$I,3,0))</f>
        <v>vdunningji@independent.co.uk</v>
      </c>
      <c r="H704" s="2" t="str">
        <f>VLOOKUP(C704,customers!$A:$I,7,0)</f>
        <v>United States</v>
      </c>
      <c r="I704" t="str">
        <f>VLOOKUP($D704,products!$A:$G,2,0)</f>
        <v>Ara</v>
      </c>
      <c r="J704" t="str">
        <f>VLOOKUP($D704,products!$A:$G,3,0)</f>
        <v>L</v>
      </c>
      <c r="K704" s="5">
        <f>VLOOKUP($D704,products!$A:$G,4,0)</f>
        <v>0.5</v>
      </c>
      <c r="L704">
        <f>VLOOKUP($D704,products!$A:$G,5,0)</f>
        <v>7.77</v>
      </c>
      <c r="M704">
        <f>E704*(Table1[[#This Row],[Size]]*Table1[[#This Row],[Unit Price]])</f>
        <v>3.8849999999999998</v>
      </c>
      <c r="N704" t="str">
        <f t="shared" si="10"/>
        <v>Arabica</v>
      </c>
      <c r="O704" t="str">
        <f>_xlfn.XLOOKUP(Table1[[#This Row],[Customer ID]],customers!A703:A1703,customers!I703:I1703,"No",0)</f>
        <v>Yes</v>
      </c>
    </row>
    <row r="705" spans="1:15" x14ac:dyDescent="0.3">
      <c r="A705" s="2" t="s">
        <v>4461</v>
      </c>
      <c r="B705" s="3">
        <v>43506</v>
      </c>
      <c r="C705" s="2" t="s">
        <v>4462</v>
      </c>
      <c r="D705" t="s">
        <v>6165</v>
      </c>
      <c r="E705" s="2">
        <v>4</v>
      </c>
      <c r="F705" s="2" t="str">
        <f>VLOOKUP(C705,customers!A:I,2,0)</f>
        <v>Doralin Baison</v>
      </c>
      <c r="G705" s="2" t="str">
        <f>IF(VLOOKUP(C705,customers!$A:$I,3,0)=0,"",VLOOKUP(C705,customers!$A:$I,3,0))</f>
        <v/>
      </c>
      <c r="H705" s="2" t="str">
        <f>VLOOKUP(C705,customers!$A:$I,7,0)</f>
        <v>Ireland</v>
      </c>
      <c r="I705" t="str">
        <f>VLOOKUP($D705,products!$A:$G,2,0)</f>
        <v>Lib</v>
      </c>
      <c r="J705" t="str">
        <f>VLOOKUP($D705,products!$A:$G,3,0)</f>
        <v>D</v>
      </c>
      <c r="K705" s="5">
        <f>VLOOKUP($D705,products!$A:$G,4,0)</f>
        <v>2.5</v>
      </c>
      <c r="L705">
        <f>VLOOKUP($D705,products!$A:$G,5,0)</f>
        <v>29.784999999999997</v>
      </c>
      <c r="M705">
        <f>E705*(Table1[[#This Row],[Size]]*Table1[[#This Row],[Unit Price]])</f>
        <v>297.84999999999997</v>
      </c>
      <c r="N705" t="str">
        <f t="shared" si="10"/>
        <v>Liberica</v>
      </c>
      <c r="O705" t="str">
        <f>_xlfn.XLOOKUP(Table1[[#This Row],[Customer ID]],customers!A704:A1704,customers!I704:I1704,"No",0)</f>
        <v>Yes</v>
      </c>
    </row>
    <row r="706" spans="1:15" x14ac:dyDescent="0.3">
      <c r="A706" s="2" t="s">
        <v>4466</v>
      </c>
      <c r="B706" s="3">
        <v>44716</v>
      </c>
      <c r="C706" s="2" t="s">
        <v>4467</v>
      </c>
      <c r="D706" t="s">
        <v>6153</v>
      </c>
      <c r="E706" s="2">
        <v>6</v>
      </c>
      <c r="F706" s="2" t="str">
        <f>VLOOKUP(C706,customers!A:I,2,0)</f>
        <v>Josefina Ferens</v>
      </c>
      <c r="G706" s="2" t="str">
        <f>IF(VLOOKUP(C706,customers!$A:$I,3,0)=0,"",VLOOKUP(C706,customers!$A:$I,3,0))</f>
        <v/>
      </c>
      <c r="H706" s="2" t="str">
        <f>VLOOKUP(C706,customers!$A:$I,7,0)</f>
        <v>United States</v>
      </c>
      <c r="I706" t="str">
        <f>VLOOKUP($D706,products!$A:$G,2,0)</f>
        <v>Exc</v>
      </c>
      <c r="J706" t="str">
        <f>VLOOKUP($D706,products!$A:$G,3,0)</f>
        <v>D</v>
      </c>
      <c r="K706" s="5">
        <f>VLOOKUP($D706,products!$A:$G,4,0)</f>
        <v>0.2</v>
      </c>
      <c r="L706">
        <f>VLOOKUP($D706,products!$A:$G,5,0)</f>
        <v>3.645</v>
      </c>
      <c r="M706">
        <f>E706*(Table1[[#This Row],[Size]]*Table1[[#This Row],[Unit Price]])</f>
        <v>4.3740000000000006</v>
      </c>
      <c r="N706" t="str">
        <f t="shared" si="10"/>
        <v>Excelsa</v>
      </c>
      <c r="O706" t="str">
        <f>_xlfn.XLOOKUP(Table1[[#This Row],[Customer ID]],customers!A705:A1705,customers!I705:I1705,"No",0)</f>
        <v>Yes</v>
      </c>
    </row>
    <row r="707" spans="1:15" x14ac:dyDescent="0.3">
      <c r="A707" s="2" t="s">
        <v>4471</v>
      </c>
      <c r="B707" s="3">
        <v>44114</v>
      </c>
      <c r="C707" s="2" t="s">
        <v>4472</v>
      </c>
      <c r="D707" t="s">
        <v>6176</v>
      </c>
      <c r="E707" s="2">
        <v>2</v>
      </c>
      <c r="F707" s="2" t="str">
        <f>VLOOKUP(C707,customers!A:I,2,0)</f>
        <v>Shelley Gehring</v>
      </c>
      <c r="G707" s="2" t="str">
        <f>IF(VLOOKUP(C707,customers!$A:$I,3,0)=0,"",VLOOKUP(C707,customers!$A:$I,3,0))</f>
        <v>sgehringjl@gnu.org</v>
      </c>
      <c r="H707" s="2" t="str">
        <f>VLOOKUP(C707,customers!$A:$I,7,0)</f>
        <v>United States</v>
      </c>
      <c r="I707" t="str">
        <f>VLOOKUP($D707,products!$A:$G,2,0)</f>
        <v>Exc</v>
      </c>
      <c r="J707" t="str">
        <f>VLOOKUP($D707,products!$A:$G,3,0)</f>
        <v>L</v>
      </c>
      <c r="K707" s="5">
        <f>VLOOKUP($D707,products!$A:$G,4,0)</f>
        <v>0.5</v>
      </c>
      <c r="L707">
        <f>VLOOKUP($D707,products!$A:$G,5,0)</f>
        <v>8.91</v>
      </c>
      <c r="M707">
        <f>E707*(Table1[[#This Row],[Size]]*Table1[[#This Row],[Unit Price]])</f>
        <v>8.91</v>
      </c>
      <c r="N707" t="str">
        <f t="shared" ref="N707:N770" si="11">IF(I707="Rob","Robusta",IF(I707="Exc","Excelsa",IF(I707="Ara","Arabica",IF(I707="Lib","Liberica",""))))</f>
        <v>Excelsa</v>
      </c>
      <c r="O707" t="str">
        <f>_xlfn.XLOOKUP(Table1[[#This Row],[Customer ID]],customers!A706:A1706,customers!I706:I1706,"No",0)</f>
        <v>No</v>
      </c>
    </row>
    <row r="708" spans="1:15" x14ac:dyDescent="0.3">
      <c r="A708" s="2" t="s">
        <v>4477</v>
      </c>
      <c r="B708" s="3">
        <v>44353</v>
      </c>
      <c r="C708" s="2" t="s">
        <v>4478</v>
      </c>
      <c r="D708" t="s">
        <v>6156</v>
      </c>
      <c r="E708" s="2">
        <v>3</v>
      </c>
      <c r="F708" s="2" t="str">
        <f>VLOOKUP(C708,customers!A:I,2,0)</f>
        <v>Barrie Fallowes</v>
      </c>
      <c r="G708" s="2" t="str">
        <f>IF(VLOOKUP(C708,customers!$A:$I,3,0)=0,"",VLOOKUP(C708,customers!$A:$I,3,0))</f>
        <v>bfallowesjm@purevolume.com</v>
      </c>
      <c r="H708" s="2" t="str">
        <f>VLOOKUP(C708,customers!$A:$I,7,0)</f>
        <v>United States</v>
      </c>
      <c r="I708" t="str">
        <f>VLOOKUP($D708,products!$A:$G,2,0)</f>
        <v>Exc</v>
      </c>
      <c r="J708" t="str">
        <f>VLOOKUP($D708,products!$A:$G,3,0)</f>
        <v>M</v>
      </c>
      <c r="K708" s="5">
        <f>VLOOKUP($D708,products!$A:$G,4,0)</f>
        <v>0.2</v>
      </c>
      <c r="L708">
        <f>VLOOKUP($D708,products!$A:$G,5,0)</f>
        <v>4.125</v>
      </c>
      <c r="M708">
        <f>E708*(Table1[[#This Row],[Size]]*Table1[[#This Row],[Unit Price]])</f>
        <v>2.4750000000000001</v>
      </c>
      <c r="N708" t="str">
        <f t="shared" si="11"/>
        <v>Excelsa</v>
      </c>
      <c r="O708" t="str">
        <f>_xlfn.XLOOKUP(Table1[[#This Row],[Customer ID]],customers!A707:A1707,customers!I707:I1707,"No",0)</f>
        <v>No</v>
      </c>
    </row>
    <row r="709" spans="1:15" x14ac:dyDescent="0.3">
      <c r="A709" s="2" t="s">
        <v>4483</v>
      </c>
      <c r="B709" s="3">
        <v>43540</v>
      </c>
      <c r="C709" s="2" t="s">
        <v>4484</v>
      </c>
      <c r="D709" t="s">
        <v>6143</v>
      </c>
      <c r="E709" s="2">
        <v>2</v>
      </c>
      <c r="F709" s="2" t="str">
        <f>VLOOKUP(C709,customers!A:I,2,0)</f>
        <v>Nicolas Aiton</v>
      </c>
      <c r="G709" s="2" t="str">
        <f>IF(VLOOKUP(C709,customers!$A:$I,3,0)=0,"",VLOOKUP(C709,customers!$A:$I,3,0))</f>
        <v/>
      </c>
      <c r="H709" s="2" t="str">
        <f>VLOOKUP(C709,customers!$A:$I,7,0)</f>
        <v>Ireland</v>
      </c>
      <c r="I709" t="str">
        <f>VLOOKUP($D709,products!$A:$G,2,0)</f>
        <v>Lib</v>
      </c>
      <c r="J709" t="str">
        <f>VLOOKUP($D709,products!$A:$G,3,0)</f>
        <v>D</v>
      </c>
      <c r="K709" s="5">
        <f>VLOOKUP($D709,products!$A:$G,4,0)</f>
        <v>1</v>
      </c>
      <c r="L709">
        <f>VLOOKUP($D709,products!$A:$G,5,0)</f>
        <v>12.95</v>
      </c>
      <c r="M709">
        <f>E709*(Table1[[#This Row],[Size]]*Table1[[#This Row],[Unit Price]])</f>
        <v>25.9</v>
      </c>
      <c r="N709" t="str">
        <f t="shared" si="11"/>
        <v>Liberica</v>
      </c>
      <c r="O709" t="str">
        <f>_xlfn.XLOOKUP(Table1[[#This Row],[Customer ID]],customers!A708:A1708,customers!I708:I1708,"No",0)</f>
        <v>No</v>
      </c>
    </row>
    <row r="710" spans="1:15" x14ac:dyDescent="0.3">
      <c r="A710" s="2" t="s">
        <v>4488</v>
      </c>
      <c r="B710" s="3">
        <v>43804</v>
      </c>
      <c r="C710" s="2" t="s">
        <v>4489</v>
      </c>
      <c r="D710" t="s">
        <v>6157</v>
      </c>
      <c r="E710" s="2">
        <v>2</v>
      </c>
      <c r="F710" s="2" t="str">
        <f>VLOOKUP(C710,customers!A:I,2,0)</f>
        <v>Shelli De Banke</v>
      </c>
      <c r="G710" s="2" t="str">
        <f>IF(VLOOKUP(C710,customers!$A:$I,3,0)=0,"",VLOOKUP(C710,customers!$A:$I,3,0))</f>
        <v>sdejo@newsvine.com</v>
      </c>
      <c r="H710" s="2" t="str">
        <f>VLOOKUP(C710,customers!$A:$I,7,0)</f>
        <v>United States</v>
      </c>
      <c r="I710" t="str">
        <f>VLOOKUP($D710,products!$A:$G,2,0)</f>
        <v>Ara</v>
      </c>
      <c r="J710" t="str">
        <f>VLOOKUP($D710,products!$A:$G,3,0)</f>
        <v>M</v>
      </c>
      <c r="K710" s="5">
        <f>VLOOKUP($D710,products!$A:$G,4,0)</f>
        <v>0.5</v>
      </c>
      <c r="L710">
        <f>VLOOKUP($D710,products!$A:$G,5,0)</f>
        <v>6.75</v>
      </c>
      <c r="M710">
        <f>E710*(Table1[[#This Row],[Size]]*Table1[[#This Row],[Unit Price]])</f>
        <v>6.75</v>
      </c>
      <c r="N710" t="str">
        <f t="shared" si="11"/>
        <v>Arabica</v>
      </c>
      <c r="O710" t="str">
        <f>_xlfn.XLOOKUP(Table1[[#This Row],[Customer ID]],customers!A709:A1709,customers!I709:I1709,"No",0)</f>
        <v>Yes</v>
      </c>
    </row>
    <row r="711" spans="1:15" x14ac:dyDescent="0.3">
      <c r="A711" s="2" t="s">
        <v>4494</v>
      </c>
      <c r="B711" s="3">
        <v>43485</v>
      </c>
      <c r="C711" s="2" t="s">
        <v>4495</v>
      </c>
      <c r="D711" t="s">
        <v>6176</v>
      </c>
      <c r="E711" s="2">
        <v>2</v>
      </c>
      <c r="F711" s="2" t="str">
        <f>VLOOKUP(C711,customers!A:I,2,0)</f>
        <v>Lyell Murch</v>
      </c>
      <c r="G711" s="2" t="str">
        <f>IF(VLOOKUP(C711,customers!$A:$I,3,0)=0,"",VLOOKUP(C711,customers!$A:$I,3,0))</f>
        <v/>
      </c>
      <c r="H711" s="2" t="str">
        <f>VLOOKUP(C711,customers!$A:$I,7,0)</f>
        <v>United States</v>
      </c>
      <c r="I711" t="str">
        <f>VLOOKUP($D711,products!$A:$G,2,0)</f>
        <v>Exc</v>
      </c>
      <c r="J711" t="str">
        <f>VLOOKUP($D711,products!$A:$G,3,0)</f>
        <v>L</v>
      </c>
      <c r="K711" s="5">
        <f>VLOOKUP($D711,products!$A:$G,4,0)</f>
        <v>0.5</v>
      </c>
      <c r="L711">
        <f>VLOOKUP($D711,products!$A:$G,5,0)</f>
        <v>8.91</v>
      </c>
      <c r="M711">
        <f>E711*(Table1[[#This Row],[Size]]*Table1[[#This Row],[Unit Price]])</f>
        <v>8.91</v>
      </c>
      <c r="N711" t="str">
        <f t="shared" si="11"/>
        <v>Excelsa</v>
      </c>
      <c r="O711" t="str">
        <f>_xlfn.XLOOKUP(Table1[[#This Row],[Customer ID]],customers!A710:A1710,customers!I710:I1710,"No",0)</f>
        <v>Yes</v>
      </c>
    </row>
    <row r="712" spans="1:15" x14ac:dyDescent="0.3">
      <c r="A712" s="2" t="s">
        <v>4499</v>
      </c>
      <c r="B712" s="3">
        <v>44655</v>
      </c>
      <c r="C712" s="2" t="s">
        <v>4500</v>
      </c>
      <c r="D712" t="s">
        <v>6139</v>
      </c>
      <c r="E712" s="2">
        <v>3</v>
      </c>
      <c r="F712" s="2" t="str">
        <f>VLOOKUP(C712,customers!A:I,2,0)</f>
        <v>Stearne Count</v>
      </c>
      <c r="G712" s="2" t="str">
        <f>IF(VLOOKUP(C712,customers!$A:$I,3,0)=0,"",VLOOKUP(C712,customers!$A:$I,3,0))</f>
        <v>scountjq@nba.com</v>
      </c>
      <c r="H712" s="2" t="str">
        <f>VLOOKUP(C712,customers!$A:$I,7,0)</f>
        <v>United States</v>
      </c>
      <c r="I712" t="str">
        <f>VLOOKUP($D712,products!$A:$G,2,0)</f>
        <v>Exc</v>
      </c>
      <c r="J712" t="str">
        <f>VLOOKUP($D712,products!$A:$G,3,0)</f>
        <v>M</v>
      </c>
      <c r="K712" s="5">
        <f>VLOOKUP($D712,products!$A:$G,4,0)</f>
        <v>0.5</v>
      </c>
      <c r="L712">
        <f>VLOOKUP($D712,products!$A:$G,5,0)</f>
        <v>8.25</v>
      </c>
      <c r="M712">
        <f>E712*(Table1[[#This Row],[Size]]*Table1[[#This Row],[Unit Price]])</f>
        <v>12.375</v>
      </c>
      <c r="N712" t="str">
        <f t="shared" si="11"/>
        <v>Excelsa</v>
      </c>
      <c r="O712" t="str">
        <f>_xlfn.XLOOKUP(Table1[[#This Row],[Customer ID]],customers!A711:A1711,customers!I711:I1711,"No",0)</f>
        <v>No</v>
      </c>
    </row>
    <row r="713" spans="1:15" x14ac:dyDescent="0.3">
      <c r="A713" s="2" t="s">
        <v>4505</v>
      </c>
      <c r="B713" s="3">
        <v>44600</v>
      </c>
      <c r="C713" s="2" t="s">
        <v>4506</v>
      </c>
      <c r="D713" t="s">
        <v>6174</v>
      </c>
      <c r="E713" s="2">
        <v>6</v>
      </c>
      <c r="F713" s="2" t="str">
        <f>VLOOKUP(C713,customers!A:I,2,0)</f>
        <v>Selia Ragles</v>
      </c>
      <c r="G713" s="2" t="str">
        <f>IF(VLOOKUP(C713,customers!$A:$I,3,0)=0,"",VLOOKUP(C713,customers!$A:$I,3,0))</f>
        <v>sraglesjr@blogtalkradio.com</v>
      </c>
      <c r="H713" s="2" t="str">
        <f>VLOOKUP(C713,customers!$A:$I,7,0)</f>
        <v>United States</v>
      </c>
      <c r="I713" t="str">
        <f>VLOOKUP($D713,products!$A:$G,2,0)</f>
        <v>Rob</v>
      </c>
      <c r="J713" t="str">
        <f>VLOOKUP($D713,products!$A:$G,3,0)</f>
        <v>M</v>
      </c>
      <c r="K713" s="5">
        <f>VLOOKUP($D713,products!$A:$G,4,0)</f>
        <v>0.2</v>
      </c>
      <c r="L713">
        <f>VLOOKUP($D713,products!$A:$G,5,0)</f>
        <v>2.9849999999999999</v>
      </c>
      <c r="M713">
        <f>E713*(Table1[[#This Row],[Size]]*Table1[[#This Row],[Unit Price]])</f>
        <v>3.5819999999999999</v>
      </c>
      <c r="N713" t="str">
        <f t="shared" si="11"/>
        <v>Robusta</v>
      </c>
      <c r="O713" t="str">
        <f>_xlfn.XLOOKUP(Table1[[#This Row],[Customer ID]],customers!A712:A1712,customers!I712:I1712,"No",0)</f>
        <v>No</v>
      </c>
    </row>
    <row r="714" spans="1:15" x14ac:dyDescent="0.3">
      <c r="A714" s="2" t="s">
        <v>4512</v>
      </c>
      <c r="B714" s="3">
        <v>43646</v>
      </c>
      <c r="C714" s="2" t="s">
        <v>4513</v>
      </c>
      <c r="D714" t="s">
        <v>6139</v>
      </c>
      <c r="E714" s="2">
        <v>2</v>
      </c>
      <c r="F714" s="2" t="str">
        <f>VLOOKUP(C714,customers!A:I,2,0)</f>
        <v>Silas Deehan</v>
      </c>
      <c r="G714" s="2" t="str">
        <f>IF(VLOOKUP(C714,customers!$A:$I,3,0)=0,"",VLOOKUP(C714,customers!$A:$I,3,0))</f>
        <v/>
      </c>
      <c r="H714" s="2" t="str">
        <f>VLOOKUP(C714,customers!$A:$I,7,0)</f>
        <v>United Kingdom</v>
      </c>
      <c r="I714" t="str">
        <f>VLOOKUP($D714,products!$A:$G,2,0)</f>
        <v>Exc</v>
      </c>
      <c r="J714" t="str">
        <f>VLOOKUP($D714,products!$A:$G,3,0)</f>
        <v>M</v>
      </c>
      <c r="K714" s="5">
        <f>VLOOKUP($D714,products!$A:$G,4,0)</f>
        <v>0.5</v>
      </c>
      <c r="L714">
        <f>VLOOKUP($D714,products!$A:$G,5,0)</f>
        <v>8.25</v>
      </c>
      <c r="M714">
        <f>E714*(Table1[[#This Row],[Size]]*Table1[[#This Row],[Unit Price]])</f>
        <v>8.25</v>
      </c>
      <c r="N714" t="str">
        <f t="shared" si="11"/>
        <v>Excelsa</v>
      </c>
      <c r="O714" t="str">
        <f>_xlfn.XLOOKUP(Table1[[#This Row],[Customer ID]],customers!A713:A1713,customers!I713:I1713,"No",0)</f>
        <v>No</v>
      </c>
    </row>
    <row r="715" spans="1:15" x14ac:dyDescent="0.3">
      <c r="A715" s="2" t="s">
        <v>4516</v>
      </c>
      <c r="B715" s="3">
        <v>43960</v>
      </c>
      <c r="C715" s="2" t="s">
        <v>4517</v>
      </c>
      <c r="D715" t="s">
        <v>6174</v>
      </c>
      <c r="E715" s="2">
        <v>1</v>
      </c>
      <c r="F715" s="2" t="str">
        <f>VLOOKUP(C715,customers!A:I,2,0)</f>
        <v>Sacha Bruun</v>
      </c>
      <c r="G715" s="2" t="str">
        <f>IF(VLOOKUP(C715,customers!$A:$I,3,0)=0,"",VLOOKUP(C715,customers!$A:$I,3,0))</f>
        <v>sbruunjt@blogtalkradio.com</v>
      </c>
      <c r="H715" s="2" t="str">
        <f>VLOOKUP(C715,customers!$A:$I,7,0)</f>
        <v>United States</v>
      </c>
      <c r="I715" t="str">
        <f>VLOOKUP($D715,products!$A:$G,2,0)</f>
        <v>Rob</v>
      </c>
      <c r="J715" t="str">
        <f>VLOOKUP($D715,products!$A:$G,3,0)</f>
        <v>M</v>
      </c>
      <c r="K715" s="5">
        <f>VLOOKUP($D715,products!$A:$G,4,0)</f>
        <v>0.2</v>
      </c>
      <c r="L715">
        <f>VLOOKUP($D715,products!$A:$G,5,0)</f>
        <v>2.9849999999999999</v>
      </c>
      <c r="M715">
        <f>E715*(Table1[[#This Row],[Size]]*Table1[[#This Row],[Unit Price]])</f>
        <v>0.59699999999999998</v>
      </c>
      <c r="N715" t="str">
        <f t="shared" si="11"/>
        <v>Robusta</v>
      </c>
      <c r="O715" t="str">
        <f>_xlfn.XLOOKUP(Table1[[#This Row],[Customer ID]],customers!A714:A1714,customers!I714:I1714,"No",0)</f>
        <v>No</v>
      </c>
    </row>
    <row r="716" spans="1:15" x14ac:dyDescent="0.3">
      <c r="A716" s="2" t="s">
        <v>4522</v>
      </c>
      <c r="B716" s="3">
        <v>44358</v>
      </c>
      <c r="C716" s="2" t="s">
        <v>4523</v>
      </c>
      <c r="D716" t="s">
        <v>6153</v>
      </c>
      <c r="E716" s="2">
        <v>4</v>
      </c>
      <c r="F716" s="2" t="str">
        <f>VLOOKUP(C716,customers!A:I,2,0)</f>
        <v>Alon Pllu</v>
      </c>
      <c r="G716" s="2" t="str">
        <f>IF(VLOOKUP(C716,customers!$A:$I,3,0)=0,"",VLOOKUP(C716,customers!$A:$I,3,0))</f>
        <v>aplluju@dagondesign.com</v>
      </c>
      <c r="H716" s="2" t="str">
        <f>VLOOKUP(C716,customers!$A:$I,7,0)</f>
        <v>Ireland</v>
      </c>
      <c r="I716" t="str">
        <f>VLOOKUP($D716,products!$A:$G,2,0)</f>
        <v>Exc</v>
      </c>
      <c r="J716" t="str">
        <f>VLOOKUP($D716,products!$A:$G,3,0)</f>
        <v>D</v>
      </c>
      <c r="K716" s="5">
        <f>VLOOKUP($D716,products!$A:$G,4,0)</f>
        <v>0.2</v>
      </c>
      <c r="L716">
        <f>VLOOKUP($D716,products!$A:$G,5,0)</f>
        <v>3.645</v>
      </c>
      <c r="M716">
        <f>E716*(Table1[[#This Row],[Size]]*Table1[[#This Row],[Unit Price]])</f>
        <v>2.9160000000000004</v>
      </c>
      <c r="N716" t="str">
        <f t="shared" si="11"/>
        <v>Excelsa</v>
      </c>
      <c r="O716" t="str">
        <f>_xlfn.XLOOKUP(Table1[[#This Row],[Customer ID]],customers!A715:A1715,customers!I715:I1715,"No",0)</f>
        <v>Yes</v>
      </c>
    </row>
    <row r="717" spans="1:15" x14ac:dyDescent="0.3">
      <c r="A717" s="2" t="s">
        <v>4528</v>
      </c>
      <c r="B717" s="3">
        <v>44504</v>
      </c>
      <c r="C717" s="2" t="s">
        <v>4529</v>
      </c>
      <c r="D717" t="s">
        <v>6171</v>
      </c>
      <c r="E717" s="2">
        <v>6</v>
      </c>
      <c r="F717" s="2" t="str">
        <f>VLOOKUP(C717,customers!A:I,2,0)</f>
        <v>Gilberto Cornier</v>
      </c>
      <c r="G717" s="2" t="str">
        <f>IF(VLOOKUP(C717,customers!$A:$I,3,0)=0,"",VLOOKUP(C717,customers!$A:$I,3,0))</f>
        <v>gcornierjv@techcrunch.com</v>
      </c>
      <c r="H717" s="2" t="str">
        <f>VLOOKUP(C717,customers!$A:$I,7,0)</f>
        <v>United States</v>
      </c>
      <c r="I717" t="str">
        <f>VLOOKUP($D717,products!$A:$G,2,0)</f>
        <v>Exc</v>
      </c>
      <c r="J717" t="str">
        <f>VLOOKUP($D717,products!$A:$G,3,0)</f>
        <v>L</v>
      </c>
      <c r="K717" s="5">
        <f>VLOOKUP($D717,products!$A:$G,4,0)</f>
        <v>1</v>
      </c>
      <c r="L717">
        <f>VLOOKUP($D717,products!$A:$G,5,0)</f>
        <v>14.85</v>
      </c>
      <c r="M717">
        <f>E717*(Table1[[#This Row],[Size]]*Table1[[#This Row],[Unit Price]])</f>
        <v>89.1</v>
      </c>
      <c r="N717" t="str">
        <f t="shared" si="11"/>
        <v>Excelsa</v>
      </c>
      <c r="O717" t="str">
        <f>_xlfn.XLOOKUP(Table1[[#This Row],[Customer ID]],customers!A716:A1716,customers!I716:I1716,"No",0)</f>
        <v>No</v>
      </c>
    </row>
    <row r="718" spans="1:15" x14ac:dyDescent="0.3">
      <c r="A718" s="2" t="s">
        <v>4533</v>
      </c>
      <c r="B718" s="3">
        <v>44612</v>
      </c>
      <c r="C718" s="2" t="s">
        <v>4434</v>
      </c>
      <c r="D718" t="s">
        <v>6179</v>
      </c>
      <c r="E718" s="2">
        <v>3</v>
      </c>
      <c r="F718" s="2" t="str">
        <f>VLOOKUP(C718,customers!A:I,2,0)</f>
        <v>Jimmy Dymoke</v>
      </c>
      <c r="G718" s="2" t="str">
        <f>IF(VLOOKUP(C718,customers!$A:$I,3,0)=0,"",VLOOKUP(C718,customers!$A:$I,3,0))</f>
        <v>jdymokeje@prnewswire.com</v>
      </c>
      <c r="H718" s="2" t="str">
        <f>VLOOKUP(C718,customers!$A:$I,7,0)</f>
        <v>Ireland</v>
      </c>
      <c r="I718" t="str">
        <f>VLOOKUP($D718,products!$A:$G,2,0)</f>
        <v>Rob</v>
      </c>
      <c r="J718" t="str">
        <f>VLOOKUP($D718,products!$A:$G,3,0)</f>
        <v>L</v>
      </c>
      <c r="K718" s="5">
        <f>VLOOKUP($D718,products!$A:$G,4,0)</f>
        <v>1</v>
      </c>
      <c r="L718">
        <f>VLOOKUP($D718,products!$A:$G,5,0)</f>
        <v>11.95</v>
      </c>
      <c r="M718">
        <f>E718*(Table1[[#This Row],[Size]]*Table1[[#This Row],[Unit Price]])</f>
        <v>35.849999999999994</v>
      </c>
      <c r="N718" t="str">
        <f t="shared" si="11"/>
        <v>Robusta</v>
      </c>
      <c r="O718" t="str">
        <f>_xlfn.XLOOKUP(Table1[[#This Row],[Customer ID]],customers!A717:A1717,customers!I717:I1717,"No",0)</f>
        <v>No</v>
      </c>
    </row>
    <row r="719" spans="1:15" x14ac:dyDescent="0.3">
      <c r="A719" s="2" t="s">
        <v>4539</v>
      </c>
      <c r="B719" s="3">
        <v>43649</v>
      </c>
      <c r="C719" s="2" t="s">
        <v>4540</v>
      </c>
      <c r="D719" t="s">
        <v>6168</v>
      </c>
      <c r="E719" s="2">
        <v>3</v>
      </c>
      <c r="F719" s="2" t="str">
        <f>VLOOKUP(C719,customers!A:I,2,0)</f>
        <v>Willabella Harvison</v>
      </c>
      <c r="G719" s="2" t="str">
        <f>IF(VLOOKUP(C719,customers!$A:$I,3,0)=0,"",VLOOKUP(C719,customers!$A:$I,3,0))</f>
        <v>wharvisonjx@gizmodo.com</v>
      </c>
      <c r="H719" s="2" t="str">
        <f>VLOOKUP(C719,customers!$A:$I,7,0)</f>
        <v>United States</v>
      </c>
      <c r="I719" t="str">
        <f>VLOOKUP($D719,products!$A:$G,2,0)</f>
        <v>Ara</v>
      </c>
      <c r="J719" t="str">
        <f>VLOOKUP($D719,products!$A:$G,3,0)</f>
        <v>D</v>
      </c>
      <c r="K719" s="5">
        <f>VLOOKUP($D719,products!$A:$G,4,0)</f>
        <v>2.5</v>
      </c>
      <c r="L719">
        <f>VLOOKUP($D719,products!$A:$G,5,0)</f>
        <v>22.884999999999998</v>
      </c>
      <c r="M719">
        <f>E719*(Table1[[#This Row],[Size]]*Table1[[#This Row],[Unit Price]])</f>
        <v>171.63749999999999</v>
      </c>
      <c r="N719" t="str">
        <f t="shared" si="11"/>
        <v>Arabica</v>
      </c>
      <c r="O719" t="str">
        <f>_xlfn.XLOOKUP(Table1[[#This Row],[Customer ID]],customers!A718:A1718,customers!I718:I1718,"No",0)</f>
        <v>No</v>
      </c>
    </row>
    <row r="720" spans="1:15" x14ac:dyDescent="0.3">
      <c r="A720" s="2" t="s">
        <v>4545</v>
      </c>
      <c r="B720" s="3">
        <v>44348</v>
      </c>
      <c r="C720" s="2" t="s">
        <v>4546</v>
      </c>
      <c r="D720" t="s">
        <v>6143</v>
      </c>
      <c r="E720" s="2">
        <v>3</v>
      </c>
      <c r="F720" s="2" t="str">
        <f>VLOOKUP(C720,customers!A:I,2,0)</f>
        <v>Darice Heaford</v>
      </c>
      <c r="G720" s="2" t="str">
        <f>IF(VLOOKUP(C720,customers!$A:$I,3,0)=0,"",VLOOKUP(C720,customers!$A:$I,3,0))</f>
        <v>dheafordjy@twitpic.com</v>
      </c>
      <c r="H720" s="2" t="str">
        <f>VLOOKUP(C720,customers!$A:$I,7,0)</f>
        <v>United States</v>
      </c>
      <c r="I720" t="str">
        <f>VLOOKUP($D720,products!$A:$G,2,0)</f>
        <v>Lib</v>
      </c>
      <c r="J720" t="str">
        <f>VLOOKUP($D720,products!$A:$G,3,0)</f>
        <v>D</v>
      </c>
      <c r="K720" s="5">
        <f>VLOOKUP($D720,products!$A:$G,4,0)</f>
        <v>1</v>
      </c>
      <c r="L720">
        <f>VLOOKUP($D720,products!$A:$G,5,0)</f>
        <v>12.95</v>
      </c>
      <c r="M720">
        <f>E720*(Table1[[#This Row],[Size]]*Table1[[#This Row],[Unit Price]])</f>
        <v>38.849999999999994</v>
      </c>
      <c r="N720" t="str">
        <f t="shared" si="11"/>
        <v>Liberica</v>
      </c>
      <c r="O720" t="str">
        <f>_xlfn.XLOOKUP(Table1[[#This Row],[Customer ID]],customers!A719:A1719,customers!I719:I1719,"No",0)</f>
        <v>No</v>
      </c>
    </row>
    <row r="721" spans="1:15" x14ac:dyDescent="0.3">
      <c r="A721" s="2" t="s">
        <v>4551</v>
      </c>
      <c r="B721" s="3">
        <v>44150</v>
      </c>
      <c r="C721" s="2" t="s">
        <v>4552</v>
      </c>
      <c r="D721" t="s">
        <v>6170</v>
      </c>
      <c r="E721" s="2">
        <v>5</v>
      </c>
      <c r="F721" s="2" t="str">
        <f>VLOOKUP(C721,customers!A:I,2,0)</f>
        <v>Granger Fantham</v>
      </c>
      <c r="G721" s="2" t="str">
        <f>IF(VLOOKUP(C721,customers!$A:$I,3,0)=0,"",VLOOKUP(C721,customers!$A:$I,3,0))</f>
        <v>gfanthamjz@hexun.com</v>
      </c>
      <c r="H721" s="2" t="str">
        <f>VLOOKUP(C721,customers!$A:$I,7,0)</f>
        <v>United States</v>
      </c>
      <c r="I721" t="str">
        <f>VLOOKUP($D721,products!$A:$G,2,0)</f>
        <v>Lib</v>
      </c>
      <c r="J721" t="str">
        <f>VLOOKUP($D721,products!$A:$G,3,0)</f>
        <v>L</v>
      </c>
      <c r="K721" s="5">
        <f>VLOOKUP($D721,products!$A:$G,4,0)</f>
        <v>1</v>
      </c>
      <c r="L721">
        <f>VLOOKUP($D721,products!$A:$G,5,0)</f>
        <v>15.85</v>
      </c>
      <c r="M721">
        <f>E721*(Table1[[#This Row],[Size]]*Table1[[#This Row],[Unit Price]])</f>
        <v>79.25</v>
      </c>
      <c r="N721" t="str">
        <f t="shared" si="11"/>
        <v>Liberica</v>
      </c>
      <c r="O721" t="str">
        <f>_xlfn.XLOOKUP(Table1[[#This Row],[Customer ID]],customers!A720:A1720,customers!I720:I1720,"No",0)</f>
        <v>Yes</v>
      </c>
    </row>
    <row r="722" spans="1:15" x14ac:dyDescent="0.3">
      <c r="A722" s="2" t="s">
        <v>4557</v>
      </c>
      <c r="B722" s="3">
        <v>44215</v>
      </c>
      <c r="C722" s="2" t="s">
        <v>4558</v>
      </c>
      <c r="D722" t="s">
        <v>6144</v>
      </c>
      <c r="E722" s="2">
        <v>5</v>
      </c>
      <c r="F722" s="2" t="str">
        <f>VLOOKUP(C722,customers!A:I,2,0)</f>
        <v>Reynolds Crookshanks</v>
      </c>
      <c r="G722" s="2" t="str">
        <f>IF(VLOOKUP(C722,customers!$A:$I,3,0)=0,"",VLOOKUP(C722,customers!$A:$I,3,0))</f>
        <v>rcrookshanksk0@unc.edu</v>
      </c>
      <c r="H722" s="2" t="str">
        <f>VLOOKUP(C722,customers!$A:$I,7,0)</f>
        <v>United States</v>
      </c>
      <c r="I722" t="str">
        <f>VLOOKUP($D722,products!$A:$G,2,0)</f>
        <v>Exc</v>
      </c>
      <c r="J722" t="str">
        <f>VLOOKUP($D722,products!$A:$G,3,0)</f>
        <v>D</v>
      </c>
      <c r="K722" s="5">
        <f>VLOOKUP($D722,products!$A:$G,4,0)</f>
        <v>0.5</v>
      </c>
      <c r="L722">
        <f>VLOOKUP($D722,products!$A:$G,5,0)</f>
        <v>7.29</v>
      </c>
      <c r="M722">
        <f>E722*(Table1[[#This Row],[Size]]*Table1[[#This Row],[Unit Price]])</f>
        <v>18.225000000000001</v>
      </c>
      <c r="N722" t="str">
        <f t="shared" si="11"/>
        <v>Excelsa</v>
      </c>
      <c r="O722" t="str">
        <f>_xlfn.XLOOKUP(Table1[[#This Row],[Customer ID]],customers!A721:A1721,customers!I721:I1721,"No",0)</f>
        <v>Yes</v>
      </c>
    </row>
    <row r="723" spans="1:15" x14ac:dyDescent="0.3">
      <c r="A723" s="2" t="s">
        <v>4563</v>
      </c>
      <c r="B723" s="3">
        <v>44479</v>
      </c>
      <c r="C723" s="2" t="s">
        <v>4564</v>
      </c>
      <c r="D723" t="s">
        <v>6174</v>
      </c>
      <c r="E723" s="2">
        <v>3</v>
      </c>
      <c r="F723" s="2" t="str">
        <f>VLOOKUP(C723,customers!A:I,2,0)</f>
        <v>Niels Leake</v>
      </c>
      <c r="G723" s="2" t="str">
        <f>IF(VLOOKUP(C723,customers!$A:$I,3,0)=0,"",VLOOKUP(C723,customers!$A:$I,3,0))</f>
        <v>nleakek1@cmu.edu</v>
      </c>
      <c r="H723" s="2" t="str">
        <f>VLOOKUP(C723,customers!$A:$I,7,0)</f>
        <v>United States</v>
      </c>
      <c r="I723" t="str">
        <f>VLOOKUP($D723,products!$A:$G,2,0)</f>
        <v>Rob</v>
      </c>
      <c r="J723" t="str">
        <f>VLOOKUP($D723,products!$A:$G,3,0)</f>
        <v>M</v>
      </c>
      <c r="K723" s="5">
        <f>VLOOKUP($D723,products!$A:$G,4,0)</f>
        <v>0.2</v>
      </c>
      <c r="L723">
        <f>VLOOKUP($D723,products!$A:$G,5,0)</f>
        <v>2.9849999999999999</v>
      </c>
      <c r="M723">
        <f>E723*(Table1[[#This Row],[Size]]*Table1[[#This Row],[Unit Price]])</f>
        <v>1.7909999999999999</v>
      </c>
      <c r="N723" t="str">
        <f t="shared" si="11"/>
        <v>Robusta</v>
      </c>
      <c r="O723" t="str">
        <f>_xlfn.XLOOKUP(Table1[[#This Row],[Customer ID]],customers!A722:A1722,customers!I722:I1722,"No",0)</f>
        <v>Yes</v>
      </c>
    </row>
    <row r="724" spans="1:15" x14ac:dyDescent="0.3">
      <c r="A724" s="2" t="s">
        <v>4569</v>
      </c>
      <c r="B724" s="3">
        <v>44620</v>
      </c>
      <c r="C724" s="2" t="s">
        <v>4570</v>
      </c>
      <c r="D724" t="s">
        <v>6183</v>
      </c>
      <c r="E724" s="2">
        <v>2</v>
      </c>
      <c r="F724" s="2" t="str">
        <f>VLOOKUP(C724,customers!A:I,2,0)</f>
        <v>Hetti Measures</v>
      </c>
      <c r="G724" s="2" t="str">
        <f>IF(VLOOKUP(C724,customers!$A:$I,3,0)=0,"",VLOOKUP(C724,customers!$A:$I,3,0))</f>
        <v/>
      </c>
      <c r="H724" s="2" t="str">
        <f>VLOOKUP(C724,customers!$A:$I,7,0)</f>
        <v>United States</v>
      </c>
      <c r="I724" t="str">
        <f>VLOOKUP($D724,products!$A:$G,2,0)</f>
        <v>Exc</v>
      </c>
      <c r="J724" t="str">
        <f>VLOOKUP($D724,products!$A:$G,3,0)</f>
        <v>D</v>
      </c>
      <c r="K724" s="5">
        <f>VLOOKUP($D724,products!$A:$G,4,0)</f>
        <v>1</v>
      </c>
      <c r="L724">
        <f>VLOOKUP($D724,products!$A:$G,5,0)</f>
        <v>12.15</v>
      </c>
      <c r="M724">
        <f>E724*(Table1[[#This Row],[Size]]*Table1[[#This Row],[Unit Price]])</f>
        <v>24.3</v>
      </c>
      <c r="N724" t="str">
        <f t="shared" si="11"/>
        <v>Excelsa</v>
      </c>
      <c r="O724" t="str">
        <f>_xlfn.XLOOKUP(Table1[[#This Row],[Customer ID]],customers!A723:A1723,customers!I723:I1723,"No",0)</f>
        <v>No</v>
      </c>
    </row>
    <row r="725" spans="1:15" x14ac:dyDescent="0.3">
      <c r="A725" s="2" t="s">
        <v>4574</v>
      </c>
      <c r="B725" s="3">
        <v>44470</v>
      </c>
      <c r="C725" s="2" t="s">
        <v>4575</v>
      </c>
      <c r="D725" t="s">
        <v>6166</v>
      </c>
      <c r="E725" s="2">
        <v>2</v>
      </c>
      <c r="F725" s="2" t="str">
        <f>VLOOKUP(C725,customers!A:I,2,0)</f>
        <v>Gay Eilhersen</v>
      </c>
      <c r="G725" s="2" t="str">
        <f>IF(VLOOKUP(C725,customers!$A:$I,3,0)=0,"",VLOOKUP(C725,customers!$A:$I,3,0))</f>
        <v>geilhersenk3@networksolutions.com</v>
      </c>
      <c r="H725" s="2" t="str">
        <f>VLOOKUP(C725,customers!$A:$I,7,0)</f>
        <v>United States</v>
      </c>
      <c r="I725" t="str">
        <f>VLOOKUP($D725,products!$A:$G,2,0)</f>
        <v>Exc</v>
      </c>
      <c r="J725" t="str">
        <f>VLOOKUP($D725,products!$A:$G,3,0)</f>
        <v>M</v>
      </c>
      <c r="K725" s="5">
        <f>VLOOKUP($D725,products!$A:$G,4,0)</f>
        <v>2.5</v>
      </c>
      <c r="L725">
        <f>VLOOKUP($D725,products!$A:$G,5,0)</f>
        <v>31.624999999999996</v>
      </c>
      <c r="M725">
        <f>E725*(Table1[[#This Row],[Size]]*Table1[[#This Row],[Unit Price]])</f>
        <v>158.12499999999997</v>
      </c>
      <c r="N725" t="str">
        <f t="shared" si="11"/>
        <v>Excelsa</v>
      </c>
      <c r="O725" t="str">
        <f>_xlfn.XLOOKUP(Table1[[#This Row],[Customer ID]],customers!A724:A1724,customers!I724:I1724,"No",0)</f>
        <v>No</v>
      </c>
    </row>
    <row r="726" spans="1:15" x14ac:dyDescent="0.3">
      <c r="A726" s="2" t="s">
        <v>4580</v>
      </c>
      <c r="B726" s="3">
        <v>44076</v>
      </c>
      <c r="C726" s="2" t="s">
        <v>4581</v>
      </c>
      <c r="D726" t="s">
        <v>6152</v>
      </c>
      <c r="E726" s="2">
        <v>2</v>
      </c>
      <c r="F726" s="2" t="str">
        <f>VLOOKUP(C726,customers!A:I,2,0)</f>
        <v>Nico Hubert</v>
      </c>
      <c r="G726" s="2" t="str">
        <f>IF(VLOOKUP(C726,customers!$A:$I,3,0)=0,"",VLOOKUP(C726,customers!$A:$I,3,0))</f>
        <v/>
      </c>
      <c r="H726" s="2" t="str">
        <f>VLOOKUP(C726,customers!$A:$I,7,0)</f>
        <v>United States</v>
      </c>
      <c r="I726" t="str">
        <f>VLOOKUP($D726,products!$A:$G,2,0)</f>
        <v>Ara</v>
      </c>
      <c r="J726" t="str">
        <f>VLOOKUP($D726,products!$A:$G,3,0)</f>
        <v>M</v>
      </c>
      <c r="K726" s="5">
        <f>VLOOKUP($D726,products!$A:$G,4,0)</f>
        <v>0.2</v>
      </c>
      <c r="L726">
        <f>VLOOKUP($D726,products!$A:$G,5,0)</f>
        <v>3.375</v>
      </c>
      <c r="M726">
        <f>E726*(Table1[[#This Row],[Size]]*Table1[[#This Row],[Unit Price]])</f>
        <v>1.35</v>
      </c>
      <c r="N726" t="str">
        <f t="shared" si="11"/>
        <v>Arabica</v>
      </c>
      <c r="O726" t="str">
        <f>_xlfn.XLOOKUP(Table1[[#This Row],[Customer ID]],customers!A725:A1725,customers!I725:I1725,"No",0)</f>
        <v>Yes</v>
      </c>
    </row>
    <row r="727" spans="1:15" x14ac:dyDescent="0.3">
      <c r="A727" s="2" t="s">
        <v>4585</v>
      </c>
      <c r="B727" s="3">
        <v>44043</v>
      </c>
      <c r="C727" s="2" t="s">
        <v>4586</v>
      </c>
      <c r="D727" t="s">
        <v>6167</v>
      </c>
      <c r="E727" s="2">
        <v>6</v>
      </c>
      <c r="F727" s="2" t="str">
        <f>VLOOKUP(C727,customers!A:I,2,0)</f>
        <v>Cristina Aleixo</v>
      </c>
      <c r="G727" s="2" t="str">
        <f>IF(VLOOKUP(C727,customers!$A:$I,3,0)=0,"",VLOOKUP(C727,customers!$A:$I,3,0))</f>
        <v>caleixok5@globo.com</v>
      </c>
      <c r="H727" s="2" t="str">
        <f>VLOOKUP(C727,customers!$A:$I,7,0)</f>
        <v>United States</v>
      </c>
      <c r="I727" t="str">
        <f>VLOOKUP($D727,products!$A:$G,2,0)</f>
        <v>Ara</v>
      </c>
      <c r="J727" t="str">
        <f>VLOOKUP($D727,products!$A:$G,3,0)</f>
        <v>L</v>
      </c>
      <c r="K727" s="5">
        <f>VLOOKUP($D727,products!$A:$G,4,0)</f>
        <v>0.2</v>
      </c>
      <c r="L727">
        <f>VLOOKUP($D727,products!$A:$G,5,0)</f>
        <v>3.8849999999999998</v>
      </c>
      <c r="M727">
        <f>E727*(Table1[[#This Row],[Size]]*Table1[[#This Row],[Unit Price]])</f>
        <v>4.6619999999999999</v>
      </c>
      <c r="N727" t="str">
        <f t="shared" si="11"/>
        <v>Arabica</v>
      </c>
      <c r="O727" t="str">
        <f>_xlfn.XLOOKUP(Table1[[#This Row],[Customer ID]],customers!A726:A1726,customers!I726:I1726,"No",0)</f>
        <v>No</v>
      </c>
    </row>
    <row r="728" spans="1:15" x14ac:dyDescent="0.3">
      <c r="A728" s="2" t="s">
        <v>4591</v>
      </c>
      <c r="B728" s="3">
        <v>44571</v>
      </c>
      <c r="C728" s="2" t="s">
        <v>4592</v>
      </c>
      <c r="D728" t="s">
        <v>6164</v>
      </c>
      <c r="E728" s="2">
        <v>4</v>
      </c>
      <c r="F728" s="2" t="str">
        <f>VLOOKUP(C728,customers!A:I,2,0)</f>
        <v>Derrek Allpress</v>
      </c>
      <c r="G728" s="2" t="str">
        <f>IF(VLOOKUP(C728,customers!$A:$I,3,0)=0,"",VLOOKUP(C728,customers!$A:$I,3,0))</f>
        <v/>
      </c>
      <c r="H728" s="2" t="str">
        <f>VLOOKUP(C728,customers!$A:$I,7,0)</f>
        <v>United States</v>
      </c>
      <c r="I728" t="str">
        <f>VLOOKUP($D728,products!$A:$G,2,0)</f>
        <v>Lib</v>
      </c>
      <c r="J728" t="str">
        <f>VLOOKUP($D728,products!$A:$G,3,0)</f>
        <v>L</v>
      </c>
      <c r="K728" s="5">
        <f>VLOOKUP($D728,products!$A:$G,4,0)</f>
        <v>2.5</v>
      </c>
      <c r="L728">
        <f>VLOOKUP($D728,products!$A:$G,5,0)</f>
        <v>36.454999999999998</v>
      </c>
      <c r="M728">
        <f>E728*(Table1[[#This Row],[Size]]*Table1[[#This Row],[Unit Price]])</f>
        <v>364.54999999999995</v>
      </c>
      <c r="N728" t="str">
        <f t="shared" si="11"/>
        <v>Liberica</v>
      </c>
      <c r="O728" t="str">
        <f>_xlfn.XLOOKUP(Table1[[#This Row],[Customer ID]],customers!A727:A1727,customers!I727:I1727,"No",0)</f>
        <v>No</v>
      </c>
    </row>
    <row r="729" spans="1:15" x14ac:dyDescent="0.3">
      <c r="A729" s="2" t="s">
        <v>4596</v>
      </c>
      <c r="B729" s="3">
        <v>44264</v>
      </c>
      <c r="C729" s="2" t="s">
        <v>4597</v>
      </c>
      <c r="D729" t="s">
        <v>6146</v>
      </c>
      <c r="E729" s="2">
        <v>5</v>
      </c>
      <c r="F729" s="2" t="str">
        <f>VLOOKUP(C729,customers!A:I,2,0)</f>
        <v>Rikki Tomkowicz</v>
      </c>
      <c r="G729" s="2" t="str">
        <f>IF(VLOOKUP(C729,customers!$A:$I,3,0)=0,"",VLOOKUP(C729,customers!$A:$I,3,0))</f>
        <v>rtomkowiczk7@bravesites.com</v>
      </c>
      <c r="H729" s="2" t="str">
        <f>VLOOKUP(C729,customers!$A:$I,7,0)</f>
        <v>Ireland</v>
      </c>
      <c r="I729" t="str">
        <f>VLOOKUP($D729,products!$A:$G,2,0)</f>
        <v>Rob</v>
      </c>
      <c r="J729" t="str">
        <f>VLOOKUP($D729,products!$A:$G,3,0)</f>
        <v>M</v>
      </c>
      <c r="K729" s="5">
        <f>VLOOKUP($D729,products!$A:$G,4,0)</f>
        <v>0.5</v>
      </c>
      <c r="L729">
        <f>VLOOKUP($D729,products!$A:$G,5,0)</f>
        <v>5.97</v>
      </c>
      <c r="M729">
        <f>E729*(Table1[[#This Row],[Size]]*Table1[[#This Row],[Unit Price]])</f>
        <v>14.924999999999999</v>
      </c>
      <c r="N729" t="str">
        <f t="shared" si="11"/>
        <v>Robusta</v>
      </c>
      <c r="O729" t="str">
        <f>_xlfn.XLOOKUP(Table1[[#This Row],[Customer ID]],customers!A728:A1728,customers!I728:I1728,"No",0)</f>
        <v>Yes</v>
      </c>
    </row>
    <row r="730" spans="1:15" x14ac:dyDescent="0.3">
      <c r="A730" s="2" t="s">
        <v>4602</v>
      </c>
      <c r="B730" s="3">
        <v>44155</v>
      </c>
      <c r="C730" s="2" t="s">
        <v>4603</v>
      </c>
      <c r="D730" t="s">
        <v>6144</v>
      </c>
      <c r="E730" s="2">
        <v>3</v>
      </c>
      <c r="F730" s="2" t="str">
        <f>VLOOKUP(C730,customers!A:I,2,0)</f>
        <v>Rochette Huscroft</v>
      </c>
      <c r="G730" s="2" t="str">
        <f>IF(VLOOKUP(C730,customers!$A:$I,3,0)=0,"",VLOOKUP(C730,customers!$A:$I,3,0))</f>
        <v>rhuscroftk8@jimdo.com</v>
      </c>
      <c r="H730" s="2" t="str">
        <f>VLOOKUP(C730,customers!$A:$I,7,0)</f>
        <v>United States</v>
      </c>
      <c r="I730" t="str">
        <f>VLOOKUP($D730,products!$A:$G,2,0)</f>
        <v>Exc</v>
      </c>
      <c r="J730" t="str">
        <f>VLOOKUP($D730,products!$A:$G,3,0)</f>
        <v>D</v>
      </c>
      <c r="K730" s="5">
        <f>VLOOKUP($D730,products!$A:$G,4,0)</f>
        <v>0.5</v>
      </c>
      <c r="L730">
        <f>VLOOKUP($D730,products!$A:$G,5,0)</f>
        <v>7.29</v>
      </c>
      <c r="M730">
        <f>E730*(Table1[[#This Row],[Size]]*Table1[[#This Row],[Unit Price]])</f>
        <v>10.935</v>
      </c>
      <c r="N730" t="str">
        <f t="shared" si="11"/>
        <v>Excelsa</v>
      </c>
      <c r="O730" t="str">
        <f>_xlfn.XLOOKUP(Table1[[#This Row],[Customer ID]],customers!A729:A1729,customers!I729:I1729,"No",0)</f>
        <v>Yes</v>
      </c>
    </row>
    <row r="731" spans="1:15" x14ac:dyDescent="0.3">
      <c r="A731" s="2" t="s">
        <v>4608</v>
      </c>
      <c r="B731" s="3">
        <v>44634</v>
      </c>
      <c r="C731" s="2" t="s">
        <v>4609</v>
      </c>
      <c r="D731" t="s">
        <v>6159</v>
      </c>
      <c r="E731" s="2">
        <v>1</v>
      </c>
      <c r="F731" s="2" t="str">
        <f>VLOOKUP(C731,customers!A:I,2,0)</f>
        <v>Selle Scurrer</v>
      </c>
      <c r="G731" s="2" t="str">
        <f>IF(VLOOKUP(C731,customers!$A:$I,3,0)=0,"",VLOOKUP(C731,customers!$A:$I,3,0))</f>
        <v>sscurrerk9@flavors.me</v>
      </c>
      <c r="H731" s="2" t="str">
        <f>VLOOKUP(C731,customers!$A:$I,7,0)</f>
        <v>United Kingdom</v>
      </c>
      <c r="I731" t="str">
        <f>VLOOKUP($D731,products!$A:$G,2,0)</f>
        <v>Lib</v>
      </c>
      <c r="J731" t="str">
        <f>VLOOKUP($D731,products!$A:$G,3,0)</f>
        <v>M</v>
      </c>
      <c r="K731" s="5">
        <f>VLOOKUP($D731,products!$A:$G,4,0)</f>
        <v>0.2</v>
      </c>
      <c r="L731">
        <f>VLOOKUP($D731,products!$A:$G,5,0)</f>
        <v>4.3650000000000002</v>
      </c>
      <c r="M731">
        <f>E731*(Table1[[#This Row],[Size]]*Table1[[#This Row],[Unit Price]])</f>
        <v>0.87300000000000011</v>
      </c>
      <c r="N731" t="str">
        <f t="shared" si="11"/>
        <v>Liberica</v>
      </c>
      <c r="O731" t="str">
        <f>_xlfn.XLOOKUP(Table1[[#This Row],[Customer ID]],customers!A730:A1730,customers!I730:I1730,"No",0)</f>
        <v>No</v>
      </c>
    </row>
    <row r="732" spans="1:15" x14ac:dyDescent="0.3">
      <c r="A732" s="2" t="s">
        <v>4614</v>
      </c>
      <c r="B732" s="3">
        <v>43475</v>
      </c>
      <c r="C732" s="2" t="s">
        <v>4615</v>
      </c>
      <c r="D732" t="s">
        <v>6164</v>
      </c>
      <c r="E732" s="2">
        <v>1</v>
      </c>
      <c r="F732" s="2" t="str">
        <f>VLOOKUP(C732,customers!A:I,2,0)</f>
        <v>Andie Rudram</v>
      </c>
      <c r="G732" s="2" t="str">
        <f>IF(VLOOKUP(C732,customers!$A:$I,3,0)=0,"",VLOOKUP(C732,customers!$A:$I,3,0))</f>
        <v>arudramka@prnewswire.com</v>
      </c>
      <c r="H732" s="2" t="str">
        <f>VLOOKUP(C732,customers!$A:$I,7,0)</f>
        <v>United States</v>
      </c>
      <c r="I732" t="str">
        <f>VLOOKUP($D732,products!$A:$G,2,0)</f>
        <v>Lib</v>
      </c>
      <c r="J732" t="str">
        <f>VLOOKUP($D732,products!$A:$G,3,0)</f>
        <v>L</v>
      </c>
      <c r="K732" s="5">
        <f>VLOOKUP($D732,products!$A:$G,4,0)</f>
        <v>2.5</v>
      </c>
      <c r="L732">
        <f>VLOOKUP($D732,products!$A:$G,5,0)</f>
        <v>36.454999999999998</v>
      </c>
      <c r="M732">
        <f>E732*(Table1[[#This Row],[Size]]*Table1[[#This Row],[Unit Price]])</f>
        <v>91.137499999999989</v>
      </c>
      <c r="N732" t="str">
        <f t="shared" si="11"/>
        <v>Liberica</v>
      </c>
      <c r="O732" t="str">
        <f>_xlfn.XLOOKUP(Table1[[#This Row],[Customer ID]],customers!A731:A1731,customers!I731:I1731,"No",0)</f>
        <v>No</v>
      </c>
    </row>
    <row r="733" spans="1:15" x14ac:dyDescent="0.3">
      <c r="A733" s="2" t="s">
        <v>4620</v>
      </c>
      <c r="B733" s="3">
        <v>44222</v>
      </c>
      <c r="C733" s="2" t="s">
        <v>4621</v>
      </c>
      <c r="D733" t="s">
        <v>6150</v>
      </c>
      <c r="E733" s="2">
        <v>4</v>
      </c>
      <c r="F733" s="2" t="str">
        <f>VLOOKUP(C733,customers!A:I,2,0)</f>
        <v>Leta Clarricoates</v>
      </c>
      <c r="G733" s="2" t="str">
        <f>IF(VLOOKUP(C733,customers!$A:$I,3,0)=0,"",VLOOKUP(C733,customers!$A:$I,3,0))</f>
        <v/>
      </c>
      <c r="H733" s="2" t="str">
        <f>VLOOKUP(C733,customers!$A:$I,7,0)</f>
        <v>United States</v>
      </c>
      <c r="I733" t="str">
        <f>VLOOKUP($D733,products!$A:$G,2,0)</f>
        <v>Lib</v>
      </c>
      <c r="J733" t="str">
        <f>VLOOKUP($D733,products!$A:$G,3,0)</f>
        <v>D</v>
      </c>
      <c r="K733" s="5">
        <f>VLOOKUP($D733,products!$A:$G,4,0)</f>
        <v>0.2</v>
      </c>
      <c r="L733">
        <f>VLOOKUP($D733,products!$A:$G,5,0)</f>
        <v>3.8849999999999998</v>
      </c>
      <c r="M733">
        <f>E733*(Table1[[#This Row],[Size]]*Table1[[#This Row],[Unit Price]])</f>
        <v>3.1080000000000001</v>
      </c>
      <c r="N733" t="str">
        <f t="shared" si="11"/>
        <v>Liberica</v>
      </c>
      <c r="O733" t="str">
        <f>_xlfn.XLOOKUP(Table1[[#This Row],[Customer ID]],customers!A732:A1732,customers!I732:I1732,"No",0)</f>
        <v>Yes</v>
      </c>
    </row>
    <row r="734" spans="1:15" x14ac:dyDescent="0.3">
      <c r="A734" s="2" t="s">
        <v>4625</v>
      </c>
      <c r="B734" s="3">
        <v>44312</v>
      </c>
      <c r="C734" s="2" t="s">
        <v>4626</v>
      </c>
      <c r="D734" t="s">
        <v>6184</v>
      </c>
      <c r="E734" s="2">
        <v>2</v>
      </c>
      <c r="F734" s="2" t="str">
        <f>VLOOKUP(C734,customers!A:I,2,0)</f>
        <v>Jacquelyn Maha</v>
      </c>
      <c r="G734" s="2" t="str">
        <f>IF(VLOOKUP(C734,customers!$A:$I,3,0)=0,"",VLOOKUP(C734,customers!$A:$I,3,0))</f>
        <v>jmahakc@cyberchimps.com</v>
      </c>
      <c r="H734" s="2" t="str">
        <f>VLOOKUP(C734,customers!$A:$I,7,0)</f>
        <v>United States</v>
      </c>
      <c r="I734" t="str">
        <f>VLOOKUP($D734,products!$A:$G,2,0)</f>
        <v>Exc</v>
      </c>
      <c r="J734" t="str">
        <f>VLOOKUP($D734,products!$A:$G,3,0)</f>
        <v>L</v>
      </c>
      <c r="K734" s="5">
        <f>VLOOKUP($D734,products!$A:$G,4,0)</f>
        <v>0.2</v>
      </c>
      <c r="L734">
        <f>VLOOKUP($D734,products!$A:$G,5,0)</f>
        <v>4.4550000000000001</v>
      </c>
      <c r="M734">
        <f>E734*(Table1[[#This Row],[Size]]*Table1[[#This Row],[Unit Price]])</f>
        <v>1.782</v>
      </c>
      <c r="N734" t="str">
        <f t="shared" si="11"/>
        <v>Excelsa</v>
      </c>
      <c r="O734" t="str">
        <f>_xlfn.XLOOKUP(Table1[[#This Row],[Customer ID]],customers!A733:A1733,customers!I733:I1733,"No",0)</f>
        <v>No</v>
      </c>
    </row>
    <row r="735" spans="1:15" x14ac:dyDescent="0.3">
      <c r="A735" s="2" t="s">
        <v>4631</v>
      </c>
      <c r="B735" s="3">
        <v>44565</v>
      </c>
      <c r="C735" s="2" t="s">
        <v>4632</v>
      </c>
      <c r="D735" t="s">
        <v>6181</v>
      </c>
      <c r="E735" s="2">
        <v>3</v>
      </c>
      <c r="F735" s="2" t="str">
        <f>VLOOKUP(C735,customers!A:I,2,0)</f>
        <v>Glory Clemon</v>
      </c>
      <c r="G735" s="2" t="str">
        <f>IF(VLOOKUP(C735,customers!$A:$I,3,0)=0,"",VLOOKUP(C735,customers!$A:$I,3,0))</f>
        <v>gclemonkd@networksolutions.com</v>
      </c>
      <c r="H735" s="2" t="str">
        <f>VLOOKUP(C735,customers!$A:$I,7,0)</f>
        <v>United States</v>
      </c>
      <c r="I735" t="str">
        <f>VLOOKUP($D735,products!$A:$G,2,0)</f>
        <v>Lib</v>
      </c>
      <c r="J735" t="str">
        <f>VLOOKUP($D735,products!$A:$G,3,0)</f>
        <v>M</v>
      </c>
      <c r="K735" s="5">
        <f>VLOOKUP($D735,products!$A:$G,4,0)</f>
        <v>2.5</v>
      </c>
      <c r="L735">
        <f>VLOOKUP($D735,products!$A:$G,5,0)</f>
        <v>33.464999999999996</v>
      </c>
      <c r="M735">
        <f>E735*(Table1[[#This Row],[Size]]*Table1[[#This Row],[Unit Price]])</f>
        <v>250.98749999999998</v>
      </c>
      <c r="N735" t="str">
        <f t="shared" si="11"/>
        <v>Liberica</v>
      </c>
      <c r="O735" t="str">
        <f>_xlfn.XLOOKUP(Table1[[#This Row],[Customer ID]],customers!A734:A1734,customers!I734:I1734,"No",0)</f>
        <v>Yes</v>
      </c>
    </row>
    <row r="736" spans="1:15" x14ac:dyDescent="0.3">
      <c r="A736" s="2" t="s">
        <v>4637</v>
      </c>
      <c r="B736" s="3">
        <v>43697</v>
      </c>
      <c r="C736" s="2" t="s">
        <v>4638</v>
      </c>
      <c r="D736" t="s">
        <v>6163</v>
      </c>
      <c r="E736" s="2">
        <v>5</v>
      </c>
      <c r="F736" s="2" t="str">
        <f>VLOOKUP(C736,customers!A:I,2,0)</f>
        <v>Alica Kift</v>
      </c>
      <c r="G736" s="2" t="str">
        <f>IF(VLOOKUP(C736,customers!$A:$I,3,0)=0,"",VLOOKUP(C736,customers!$A:$I,3,0))</f>
        <v/>
      </c>
      <c r="H736" s="2" t="str">
        <f>VLOOKUP(C736,customers!$A:$I,7,0)</f>
        <v>United States</v>
      </c>
      <c r="I736" t="str">
        <f>VLOOKUP($D736,products!$A:$G,2,0)</f>
        <v>Rob</v>
      </c>
      <c r="J736" t="str">
        <f>VLOOKUP($D736,products!$A:$G,3,0)</f>
        <v>D</v>
      </c>
      <c r="K736" s="5">
        <f>VLOOKUP($D736,products!$A:$G,4,0)</f>
        <v>0.2</v>
      </c>
      <c r="L736">
        <f>VLOOKUP($D736,products!$A:$G,5,0)</f>
        <v>2.6849999999999996</v>
      </c>
      <c r="M736">
        <f>E736*(Table1[[#This Row],[Size]]*Table1[[#This Row],[Unit Price]])</f>
        <v>2.6849999999999996</v>
      </c>
      <c r="N736" t="str">
        <f t="shared" si="11"/>
        <v>Robusta</v>
      </c>
      <c r="O736" t="str">
        <f>_xlfn.XLOOKUP(Table1[[#This Row],[Customer ID]],customers!A735:A1735,customers!I735:I1735,"No",0)</f>
        <v>No</v>
      </c>
    </row>
    <row r="737" spans="1:15" x14ac:dyDescent="0.3">
      <c r="A737" s="2" t="s">
        <v>4642</v>
      </c>
      <c r="B737" s="3">
        <v>44757</v>
      </c>
      <c r="C737" s="2" t="s">
        <v>4643</v>
      </c>
      <c r="D737" t="s">
        <v>6153</v>
      </c>
      <c r="E737" s="2">
        <v>6</v>
      </c>
      <c r="F737" s="2" t="str">
        <f>VLOOKUP(C737,customers!A:I,2,0)</f>
        <v>Babb Pollins</v>
      </c>
      <c r="G737" s="2" t="str">
        <f>IF(VLOOKUP(C737,customers!$A:$I,3,0)=0,"",VLOOKUP(C737,customers!$A:$I,3,0))</f>
        <v>bpollinskf@shinystat.com</v>
      </c>
      <c r="H737" s="2" t="str">
        <f>VLOOKUP(C737,customers!$A:$I,7,0)</f>
        <v>United States</v>
      </c>
      <c r="I737" t="str">
        <f>VLOOKUP($D737,products!$A:$G,2,0)</f>
        <v>Exc</v>
      </c>
      <c r="J737" t="str">
        <f>VLOOKUP($D737,products!$A:$G,3,0)</f>
        <v>D</v>
      </c>
      <c r="K737" s="5">
        <f>VLOOKUP($D737,products!$A:$G,4,0)</f>
        <v>0.2</v>
      </c>
      <c r="L737">
        <f>VLOOKUP($D737,products!$A:$G,5,0)</f>
        <v>3.645</v>
      </c>
      <c r="M737">
        <f>E737*(Table1[[#This Row],[Size]]*Table1[[#This Row],[Unit Price]])</f>
        <v>4.3740000000000006</v>
      </c>
      <c r="N737" t="str">
        <f t="shared" si="11"/>
        <v>Excelsa</v>
      </c>
      <c r="O737" t="str">
        <f>_xlfn.XLOOKUP(Table1[[#This Row],[Customer ID]],customers!A736:A1736,customers!I736:I1736,"No",0)</f>
        <v>No</v>
      </c>
    </row>
    <row r="738" spans="1:15" x14ac:dyDescent="0.3">
      <c r="A738" s="2" t="s">
        <v>4647</v>
      </c>
      <c r="B738" s="3">
        <v>43508</v>
      </c>
      <c r="C738" s="2" t="s">
        <v>4648</v>
      </c>
      <c r="D738" t="s">
        <v>6143</v>
      </c>
      <c r="E738" s="2">
        <v>2</v>
      </c>
      <c r="F738" s="2" t="str">
        <f>VLOOKUP(C738,customers!A:I,2,0)</f>
        <v>Jarret Toye</v>
      </c>
      <c r="G738" s="2" t="str">
        <f>IF(VLOOKUP(C738,customers!$A:$I,3,0)=0,"",VLOOKUP(C738,customers!$A:$I,3,0))</f>
        <v>jtoyekg@pinterest.com</v>
      </c>
      <c r="H738" s="2" t="str">
        <f>VLOOKUP(C738,customers!$A:$I,7,0)</f>
        <v>Ireland</v>
      </c>
      <c r="I738" t="str">
        <f>VLOOKUP($D738,products!$A:$G,2,0)</f>
        <v>Lib</v>
      </c>
      <c r="J738" t="str">
        <f>VLOOKUP($D738,products!$A:$G,3,0)</f>
        <v>D</v>
      </c>
      <c r="K738" s="5">
        <f>VLOOKUP($D738,products!$A:$G,4,0)</f>
        <v>1</v>
      </c>
      <c r="L738">
        <f>VLOOKUP($D738,products!$A:$G,5,0)</f>
        <v>12.95</v>
      </c>
      <c r="M738">
        <f>E738*(Table1[[#This Row],[Size]]*Table1[[#This Row],[Unit Price]])</f>
        <v>25.9</v>
      </c>
      <c r="N738" t="str">
        <f t="shared" si="11"/>
        <v>Liberica</v>
      </c>
      <c r="O738" t="str">
        <f>_xlfn.XLOOKUP(Table1[[#This Row],[Customer ID]],customers!A737:A1737,customers!I737:I1737,"No",0)</f>
        <v>Yes</v>
      </c>
    </row>
    <row r="739" spans="1:15" x14ac:dyDescent="0.3">
      <c r="A739" s="2" t="s">
        <v>4653</v>
      </c>
      <c r="B739" s="3">
        <v>44447</v>
      </c>
      <c r="C739" s="2" t="s">
        <v>4654</v>
      </c>
      <c r="D739" t="s">
        <v>6155</v>
      </c>
      <c r="E739" s="2">
        <v>5</v>
      </c>
      <c r="F739" s="2" t="str">
        <f>VLOOKUP(C739,customers!A:I,2,0)</f>
        <v>Carlie Linskill</v>
      </c>
      <c r="G739" s="2" t="str">
        <f>IF(VLOOKUP(C739,customers!$A:$I,3,0)=0,"",VLOOKUP(C739,customers!$A:$I,3,0))</f>
        <v>clinskillkh@sphinn.com</v>
      </c>
      <c r="H739" s="2" t="str">
        <f>VLOOKUP(C739,customers!$A:$I,7,0)</f>
        <v>United States</v>
      </c>
      <c r="I739" t="str">
        <f>VLOOKUP($D739,products!$A:$G,2,0)</f>
        <v>Ara</v>
      </c>
      <c r="J739" t="str">
        <f>VLOOKUP($D739,products!$A:$G,3,0)</f>
        <v>M</v>
      </c>
      <c r="K739" s="5">
        <f>VLOOKUP($D739,products!$A:$G,4,0)</f>
        <v>1</v>
      </c>
      <c r="L739">
        <f>VLOOKUP($D739,products!$A:$G,5,0)</f>
        <v>11.25</v>
      </c>
      <c r="M739">
        <f>E739*(Table1[[#This Row],[Size]]*Table1[[#This Row],[Unit Price]])</f>
        <v>56.25</v>
      </c>
      <c r="N739" t="str">
        <f t="shared" si="11"/>
        <v>Arabica</v>
      </c>
      <c r="O739" t="str">
        <f>_xlfn.XLOOKUP(Table1[[#This Row],[Customer ID]],customers!A738:A1738,customers!I738:I1738,"No",0)</f>
        <v>No</v>
      </c>
    </row>
    <row r="740" spans="1:15" x14ac:dyDescent="0.3">
      <c r="A740" s="2" t="s">
        <v>4659</v>
      </c>
      <c r="B740" s="3">
        <v>43812</v>
      </c>
      <c r="C740" s="2" t="s">
        <v>4660</v>
      </c>
      <c r="D740" t="s">
        <v>6178</v>
      </c>
      <c r="E740" s="2">
        <v>3</v>
      </c>
      <c r="F740" s="2" t="str">
        <f>VLOOKUP(C740,customers!A:I,2,0)</f>
        <v>Natal Vigrass</v>
      </c>
      <c r="G740" s="2" t="str">
        <f>IF(VLOOKUP(C740,customers!$A:$I,3,0)=0,"",VLOOKUP(C740,customers!$A:$I,3,0))</f>
        <v>nvigrasski@ezinearticles.com</v>
      </c>
      <c r="H740" s="2" t="str">
        <f>VLOOKUP(C740,customers!$A:$I,7,0)</f>
        <v>United Kingdom</v>
      </c>
      <c r="I740" t="str">
        <f>VLOOKUP($D740,products!$A:$G,2,0)</f>
        <v>Rob</v>
      </c>
      <c r="J740" t="str">
        <f>VLOOKUP($D740,products!$A:$G,3,0)</f>
        <v>L</v>
      </c>
      <c r="K740" s="5">
        <f>VLOOKUP($D740,products!$A:$G,4,0)</f>
        <v>0.2</v>
      </c>
      <c r="L740">
        <f>VLOOKUP($D740,products!$A:$G,5,0)</f>
        <v>3.5849999999999995</v>
      </c>
      <c r="M740">
        <f>E740*(Table1[[#This Row],[Size]]*Table1[[#This Row],[Unit Price]])</f>
        <v>2.1509999999999998</v>
      </c>
      <c r="N740" t="str">
        <f t="shared" si="11"/>
        <v>Robusta</v>
      </c>
      <c r="O740" t="str">
        <f>_xlfn.XLOOKUP(Table1[[#This Row],[Customer ID]],customers!A739:A1739,customers!I739:I1739,"No",0)</f>
        <v>No</v>
      </c>
    </row>
    <row r="741" spans="1:15" x14ac:dyDescent="0.3">
      <c r="A741" s="2" t="s">
        <v>4665</v>
      </c>
      <c r="B741" s="3">
        <v>44433</v>
      </c>
      <c r="C741" s="2" t="s">
        <v>4434</v>
      </c>
      <c r="D741" t="s">
        <v>6153</v>
      </c>
      <c r="E741" s="2">
        <v>5</v>
      </c>
      <c r="F741" s="2" t="str">
        <f>VLOOKUP(C741,customers!A:I,2,0)</f>
        <v>Jimmy Dymoke</v>
      </c>
      <c r="G741" s="2" t="str">
        <f>IF(VLOOKUP(C741,customers!$A:$I,3,0)=0,"",VLOOKUP(C741,customers!$A:$I,3,0))</f>
        <v>jdymokeje@prnewswire.com</v>
      </c>
      <c r="H741" s="2" t="str">
        <f>VLOOKUP(C741,customers!$A:$I,7,0)</f>
        <v>Ireland</v>
      </c>
      <c r="I741" t="str">
        <f>VLOOKUP($D741,products!$A:$G,2,0)</f>
        <v>Exc</v>
      </c>
      <c r="J741" t="str">
        <f>VLOOKUP($D741,products!$A:$G,3,0)</f>
        <v>D</v>
      </c>
      <c r="K741" s="5">
        <f>VLOOKUP($D741,products!$A:$G,4,0)</f>
        <v>0.2</v>
      </c>
      <c r="L741">
        <f>VLOOKUP($D741,products!$A:$G,5,0)</f>
        <v>3.645</v>
      </c>
      <c r="M741">
        <f>E741*(Table1[[#This Row],[Size]]*Table1[[#This Row],[Unit Price]])</f>
        <v>3.6450000000000005</v>
      </c>
      <c r="N741" t="str">
        <f t="shared" si="11"/>
        <v>Excelsa</v>
      </c>
      <c r="O741" t="str">
        <f>_xlfn.XLOOKUP(Table1[[#This Row],[Customer ID]],customers!A740:A1740,customers!I740:I1740,"No",0)</f>
        <v>No</v>
      </c>
    </row>
    <row r="742" spans="1:15" x14ac:dyDescent="0.3">
      <c r="A742" s="2" t="s">
        <v>4670</v>
      </c>
      <c r="B742" s="3">
        <v>44643</v>
      </c>
      <c r="C742" s="2" t="s">
        <v>4671</v>
      </c>
      <c r="D742" t="s">
        <v>6173</v>
      </c>
      <c r="E742" s="2">
        <v>4</v>
      </c>
      <c r="F742" s="2" t="str">
        <f>VLOOKUP(C742,customers!A:I,2,0)</f>
        <v>Kandace Cragell</v>
      </c>
      <c r="G742" s="2" t="str">
        <f>IF(VLOOKUP(C742,customers!$A:$I,3,0)=0,"",VLOOKUP(C742,customers!$A:$I,3,0))</f>
        <v>kcragellkk@google.com</v>
      </c>
      <c r="H742" s="2" t="str">
        <f>VLOOKUP(C742,customers!$A:$I,7,0)</f>
        <v>Ireland</v>
      </c>
      <c r="I742" t="str">
        <f>VLOOKUP($D742,products!$A:$G,2,0)</f>
        <v>Rob</v>
      </c>
      <c r="J742" t="str">
        <f>VLOOKUP($D742,products!$A:$G,3,0)</f>
        <v>L</v>
      </c>
      <c r="K742" s="5">
        <f>VLOOKUP($D742,products!$A:$G,4,0)</f>
        <v>0.5</v>
      </c>
      <c r="L742">
        <f>VLOOKUP($D742,products!$A:$G,5,0)</f>
        <v>7.169999999999999</v>
      </c>
      <c r="M742">
        <f>E742*(Table1[[#This Row],[Size]]*Table1[[#This Row],[Unit Price]])</f>
        <v>14.339999999999998</v>
      </c>
      <c r="N742" t="str">
        <f t="shared" si="11"/>
        <v>Robusta</v>
      </c>
      <c r="O742" t="str">
        <f>_xlfn.XLOOKUP(Table1[[#This Row],[Customer ID]],customers!A741:A1741,customers!I741:I1741,"No",0)</f>
        <v>No</v>
      </c>
    </row>
    <row r="743" spans="1:15" x14ac:dyDescent="0.3">
      <c r="A743" s="2" t="s">
        <v>4676</v>
      </c>
      <c r="B743" s="3">
        <v>43566</v>
      </c>
      <c r="C743" s="2" t="s">
        <v>4677</v>
      </c>
      <c r="D743" t="s">
        <v>6159</v>
      </c>
      <c r="E743" s="2">
        <v>2</v>
      </c>
      <c r="F743" s="2" t="str">
        <f>VLOOKUP(C743,customers!A:I,2,0)</f>
        <v>Lyon Ibert</v>
      </c>
      <c r="G743" s="2" t="str">
        <f>IF(VLOOKUP(C743,customers!$A:$I,3,0)=0,"",VLOOKUP(C743,customers!$A:$I,3,0))</f>
        <v>libertkl@huffingtonpost.com</v>
      </c>
      <c r="H743" s="2" t="str">
        <f>VLOOKUP(C743,customers!$A:$I,7,0)</f>
        <v>United States</v>
      </c>
      <c r="I743" t="str">
        <f>VLOOKUP($D743,products!$A:$G,2,0)</f>
        <v>Lib</v>
      </c>
      <c r="J743" t="str">
        <f>VLOOKUP($D743,products!$A:$G,3,0)</f>
        <v>M</v>
      </c>
      <c r="K743" s="5">
        <f>VLOOKUP($D743,products!$A:$G,4,0)</f>
        <v>0.2</v>
      </c>
      <c r="L743">
        <f>VLOOKUP($D743,products!$A:$G,5,0)</f>
        <v>4.3650000000000002</v>
      </c>
      <c r="M743">
        <f>E743*(Table1[[#This Row],[Size]]*Table1[[#This Row],[Unit Price]])</f>
        <v>1.7460000000000002</v>
      </c>
      <c r="N743" t="str">
        <f t="shared" si="11"/>
        <v>Liberica</v>
      </c>
      <c r="O743" t="str">
        <f>_xlfn.XLOOKUP(Table1[[#This Row],[Customer ID]],customers!A742:A1742,customers!I742:I1742,"No",0)</f>
        <v>No</v>
      </c>
    </row>
    <row r="744" spans="1:15" x14ac:dyDescent="0.3">
      <c r="A744" s="2" t="s">
        <v>4682</v>
      </c>
      <c r="B744" s="3">
        <v>44133</v>
      </c>
      <c r="C744" s="2" t="s">
        <v>4683</v>
      </c>
      <c r="D744" t="s">
        <v>6162</v>
      </c>
      <c r="E744" s="2">
        <v>4</v>
      </c>
      <c r="F744" s="2" t="str">
        <f>VLOOKUP(C744,customers!A:I,2,0)</f>
        <v>Reese Lidgey</v>
      </c>
      <c r="G744" s="2" t="str">
        <f>IF(VLOOKUP(C744,customers!$A:$I,3,0)=0,"",VLOOKUP(C744,customers!$A:$I,3,0))</f>
        <v>rlidgeykm@vimeo.com</v>
      </c>
      <c r="H744" s="2" t="str">
        <f>VLOOKUP(C744,customers!$A:$I,7,0)</f>
        <v>United States</v>
      </c>
      <c r="I744" t="str">
        <f>VLOOKUP($D744,products!$A:$G,2,0)</f>
        <v>Lib</v>
      </c>
      <c r="J744" t="str">
        <f>VLOOKUP($D744,products!$A:$G,3,0)</f>
        <v>M</v>
      </c>
      <c r="K744" s="5">
        <f>VLOOKUP($D744,products!$A:$G,4,0)</f>
        <v>1</v>
      </c>
      <c r="L744">
        <f>VLOOKUP($D744,products!$A:$G,5,0)</f>
        <v>14.55</v>
      </c>
      <c r="M744">
        <f>E744*(Table1[[#This Row],[Size]]*Table1[[#This Row],[Unit Price]])</f>
        <v>58.2</v>
      </c>
      <c r="N744" t="str">
        <f t="shared" si="11"/>
        <v>Liberica</v>
      </c>
      <c r="O744" t="str">
        <f>_xlfn.XLOOKUP(Table1[[#This Row],[Customer ID]],customers!A743:A1743,customers!I743:I1743,"No",0)</f>
        <v>No</v>
      </c>
    </row>
    <row r="745" spans="1:15" x14ac:dyDescent="0.3">
      <c r="A745" s="2" t="s">
        <v>4688</v>
      </c>
      <c r="B745" s="3">
        <v>44042</v>
      </c>
      <c r="C745" s="2" t="s">
        <v>4689</v>
      </c>
      <c r="D745" t="s">
        <v>6158</v>
      </c>
      <c r="E745" s="2">
        <v>3</v>
      </c>
      <c r="F745" s="2" t="str">
        <f>VLOOKUP(C745,customers!A:I,2,0)</f>
        <v>Tersina Castagne</v>
      </c>
      <c r="G745" s="2" t="str">
        <f>IF(VLOOKUP(C745,customers!$A:$I,3,0)=0,"",VLOOKUP(C745,customers!$A:$I,3,0))</f>
        <v>tcastagnekn@wikia.com</v>
      </c>
      <c r="H745" s="2" t="str">
        <f>VLOOKUP(C745,customers!$A:$I,7,0)</f>
        <v>United States</v>
      </c>
      <c r="I745" t="str">
        <f>VLOOKUP($D745,products!$A:$G,2,0)</f>
        <v>Ara</v>
      </c>
      <c r="J745" t="str">
        <f>VLOOKUP($D745,products!$A:$G,3,0)</f>
        <v>D</v>
      </c>
      <c r="K745" s="5">
        <f>VLOOKUP($D745,products!$A:$G,4,0)</f>
        <v>0.5</v>
      </c>
      <c r="L745">
        <f>VLOOKUP($D745,products!$A:$G,5,0)</f>
        <v>5.97</v>
      </c>
      <c r="M745">
        <f>E745*(Table1[[#This Row],[Size]]*Table1[[#This Row],[Unit Price]])</f>
        <v>8.9550000000000001</v>
      </c>
      <c r="N745" t="str">
        <f t="shared" si="11"/>
        <v>Arabica</v>
      </c>
      <c r="O745" t="str">
        <f>_xlfn.XLOOKUP(Table1[[#This Row],[Customer ID]],customers!A744:A1744,customers!I744:I1744,"No",0)</f>
        <v>No</v>
      </c>
    </row>
    <row r="746" spans="1:15" x14ac:dyDescent="0.3">
      <c r="A746" s="2" t="s">
        <v>4694</v>
      </c>
      <c r="B746" s="3">
        <v>43539</v>
      </c>
      <c r="C746" s="2" t="s">
        <v>4695</v>
      </c>
      <c r="D746" t="s">
        <v>6174</v>
      </c>
      <c r="E746" s="2">
        <v>6</v>
      </c>
      <c r="F746" s="2" t="str">
        <f>VLOOKUP(C746,customers!A:I,2,0)</f>
        <v>Samuele Klaaassen</v>
      </c>
      <c r="G746" s="2" t="str">
        <f>IF(VLOOKUP(C746,customers!$A:$I,3,0)=0,"",VLOOKUP(C746,customers!$A:$I,3,0))</f>
        <v/>
      </c>
      <c r="H746" s="2" t="str">
        <f>VLOOKUP(C746,customers!$A:$I,7,0)</f>
        <v>United States</v>
      </c>
      <c r="I746" t="str">
        <f>VLOOKUP($D746,products!$A:$G,2,0)</f>
        <v>Rob</v>
      </c>
      <c r="J746" t="str">
        <f>VLOOKUP($D746,products!$A:$G,3,0)</f>
        <v>M</v>
      </c>
      <c r="K746" s="5">
        <f>VLOOKUP($D746,products!$A:$G,4,0)</f>
        <v>0.2</v>
      </c>
      <c r="L746">
        <f>VLOOKUP($D746,products!$A:$G,5,0)</f>
        <v>2.9849999999999999</v>
      </c>
      <c r="M746">
        <f>E746*(Table1[[#This Row],[Size]]*Table1[[#This Row],[Unit Price]])</f>
        <v>3.5819999999999999</v>
      </c>
      <c r="N746" t="str">
        <f t="shared" si="11"/>
        <v>Robusta</v>
      </c>
      <c r="O746" t="str">
        <f>_xlfn.XLOOKUP(Table1[[#This Row],[Customer ID]],customers!A745:A1745,customers!I745:I1745,"No",0)</f>
        <v>Yes</v>
      </c>
    </row>
    <row r="747" spans="1:15" x14ac:dyDescent="0.3">
      <c r="A747" s="2" t="s">
        <v>4699</v>
      </c>
      <c r="B747" s="3">
        <v>44557</v>
      </c>
      <c r="C747" s="2" t="s">
        <v>4700</v>
      </c>
      <c r="D747" t="s">
        <v>6144</v>
      </c>
      <c r="E747" s="2">
        <v>2</v>
      </c>
      <c r="F747" s="2" t="str">
        <f>VLOOKUP(C747,customers!A:I,2,0)</f>
        <v>Jordana Halden</v>
      </c>
      <c r="G747" s="2" t="str">
        <f>IF(VLOOKUP(C747,customers!$A:$I,3,0)=0,"",VLOOKUP(C747,customers!$A:$I,3,0))</f>
        <v>jhaldenkp@comcast.net</v>
      </c>
      <c r="H747" s="2" t="str">
        <f>VLOOKUP(C747,customers!$A:$I,7,0)</f>
        <v>Ireland</v>
      </c>
      <c r="I747" t="str">
        <f>VLOOKUP($D747,products!$A:$G,2,0)</f>
        <v>Exc</v>
      </c>
      <c r="J747" t="str">
        <f>VLOOKUP($D747,products!$A:$G,3,0)</f>
        <v>D</v>
      </c>
      <c r="K747" s="5">
        <f>VLOOKUP($D747,products!$A:$G,4,0)</f>
        <v>0.5</v>
      </c>
      <c r="L747">
        <f>VLOOKUP($D747,products!$A:$G,5,0)</f>
        <v>7.29</v>
      </c>
      <c r="M747">
        <f>E747*(Table1[[#This Row],[Size]]*Table1[[#This Row],[Unit Price]])</f>
        <v>7.29</v>
      </c>
      <c r="N747" t="str">
        <f t="shared" si="11"/>
        <v>Excelsa</v>
      </c>
      <c r="O747" t="str">
        <f>_xlfn.XLOOKUP(Table1[[#This Row],[Customer ID]],customers!A746:A1746,customers!I746:I1746,"No",0)</f>
        <v>No</v>
      </c>
    </row>
    <row r="748" spans="1:15" x14ac:dyDescent="0.3">
      <c r="A748" s="2" t="s">
        <v>4705</v>
      </c>
      <c r="B748" s="3">
        <v>43741</v>
      </c>
      <c r="C748" s="2" t="s">
        <v>4706</v>
      </c>
      <c r="D748" t="s">
        <v>6155</v>
      </c>
      <c r="E748" s="2">
        <v>3</v>
      </c>
      <c r="F748" s="2" t="str">
        <f>VLOOKUP(C748,customers!A:I,2,0)</f>
        <v>Hussein Olliff</v>
      </c>
      <c r="G748" s="2" t="str">
        <f>IF(VLOOKUP(C748,customers!$A:$I,3,0)=0,"",VLOOKUP(C748,customers!$A:$I,3,0))</f>
        <v>holliffkq@sciencedirect.com</v>
      </c>
      <c r="H748" s="2" t="str">
        <f>VLOOKUP(C748,customers!$A:$I,7,0)</f>
        <v>Ireland</v>
      </c>
      <c r="I748" t="str">
        <f>VLOOKUP($D748,products!$A:$G,2,0)</f>
        <v>Ara</v>
      </c>
      <c r="J748" t="str">
        <f>VLOOKUP($D748,products!$A:$G,3,0)</f>
        <v>M</v>
      </c>
      <c r="K748" s="5">
        <f>VLOOKUP($D748,products!$A:$G,4,0)</f>
        <v>1</v>
      </c>
      <c r="L748">
        <f>VLOOKUP($D748,products!$A:$G,5,0)</f>
        <v>11.25</v>
      </c>
      <c r="M748">
        <f>E748*(Table1[[#This Row],[Size]]*Table1[[#This Row],[Unit Price]])</f>
        <v>33.75</v>
      </c>
      <c r="N748" t="str">
        <f t="shared" si="11"/>
        <v>Arabica</v>
      </c>
      <c r="O748" t="str">
        <f>_xlfn.XLOOKUP(Table1[[#This Row],[Customer ID]],customers!A747:A1747,customers!I747:I1747,"No",0)</f>
        <v>No</v>
      </c>
    </row>
    <row r="749" spans="1:15" x14ac:dyDescent="0.3">
      <c r="A749" s="2" t="s">
        <v>4711</v>
      </c>
      <c r="B749" s="3">
        <v>43501</v>
      </c>
      <c r="C749" s="2" t="s">
        <v>4712</v>
      </c>
      <c r="D749" t="s">
        <v>6160</v>
      </c>
      <c r="E749" s="2">
        <v>4</v>
      </c>
      <c r="F749" s="2" t="str">
        <f>VLOOKUP(C749,customers!A:I,2,0)</f>
        <v>Teddi Quadri</v>
      </c>
      <c r="G749" s="2" t="str">
        <f>IF(VLOOKUP(C749,customers!$A:$I,3,0)=0,"",VLOOKUP(C749,customers!$A:$I,3,0))</f>
        <v>tquadrikr@opensource.org</v>
      </c>
      <c r="H749" s="2" t="str">
        <f>VLOOKUP(C749,customers!$A:$I,7,0)</f>
        <v>Ireland</v>
      </c>
      <c r="I749" t="str">
        <f>VLOOKUP($D749,products!$A:$G,2,0)</f>
        <v>Lib</v>
      </c>
      <c r="J749" t="str">
        <f>VLOOKUP($D749,products!$A:$G,3,0)</f>
        <v>M</v>
      </c>
      <c r="K749" s="5">
        <f>VLOOKUP($D749,products!$A:$G,4,0)</f>
        <v>0.5</v>
      </c>
      <c r="L749">
        <f>VLOOKUP($D749,products!$A:$G,5,0)</f>
        <v>8.73</v>
      </c>
      <c r="M749">
        <f>E749*(Table1[[#This Row],[Size]]*Table1[[#This Row],[Unit Price]])</f>
        <v>17.46</v>
      </c>
      <c r="N749" t="str">
        <f t="shared" si="11"/>
        <v>Liberica</v>
      </c>
      <c r="O749" t="str">
        <f>_xlfn.XLOOKUP(Table1[[#This Row],[Customer ID]],customers!A748:A1748,customers!I748:I1748,"No",0)</f>
        <v>Yes</v>
      </c>
    </row>
    <row r="750" spans="1:15" x14ac:dyDescent="0.3">
      <c r="A750" s="2" t="s">
        <v>4717</v>
      </c>
      <c r="B750" s="3">
        <v>44074</v>
      </c>
      <c r="C750" s="2" t="s">
        <v>4718</v>
      </c>
      <c r="D750" t="s">
        <v>6144</v>
      </c>
      <c r="E750" s="2">
        <v>2</v>
      </c>
      <c r="F750" s="2" t="str">
        <f>VLOOKUP(C750,customers!A:I,2,0)</f>
        <v>Felita Eshmade</v>
      </c>
      <c r="G750" s="2" t="str">
        <f>IF(VLOOKUP(C750,customers!$A:$I,3,0)=0,"",VLOOKUP(C750,customers!$A:$I,3,0))</f>
        <v>feshmadeks@umn.edu</v>
      </c>
      <c r="H750" s="2" t="str">
        <f>VLOOKUP(C750,customers!$A:$I,7,0)</f>
        <v>United States</v>
      </c>
      <c r="I750" t="str">
        <f>VLOOKUP($D750,products!$A:$G,2,0)</f>
        <v>Exc</v>
      </c>
      <c r="J750" t="str">
        <f>VLOOKUP($D750,products!$A:$G,3,0)</f>
        <v>D</v>
      </c>
      <c r="K750" s="5">
        <f>VLOOKUP($D750,products!$A:$G,4,0)</f>
        <v>0.5</v>
      </c>
      <c r="L750">
        <f>VLOOKUP($D750,products!$A:$G,5,0)</f>
        <v>7.29</v>
      </c>
      <c r="M750">
        <f>E750*(Table1[[#This Row],[Size]]*Table1[[#This Row],[Unit Price]])</f>
        <v>7.29</v>
      </c>
      <c r="N750" t="str">
        <f t="shared" si="11"/>
        <v>Excelsa</v>
      </c>
      <c r="O750" t="str">
        <f>_xlfn.XLOOKUP(Table1[[#This Row],[Customer ID]],customers!A749:A1749,customers!I749:I1749,"No",0)</f>
        <v>No</v>
      </c>
    </row>
    <row r="751" spans="1:15" x14ac:dyDescent="0.3">
      <c r="A751" s="2" t="s">
        <v>4723</v>
      </c>
      <c r="B751" s="3">
        <v>44209</v>
      </c>
      <c r="C751" s="2" t="s">
        <v>4724</v>
      </c>
      <c r="D751" t="s">
        <v>6163</v>
      </c>
      <c r="E751" s="2">
        <v>2</v>
      </c>
      <c r="F751" s="2" t="str">
        <f>VLOOKUP(C751,customers!A:I,2,0)</f>
        <v>Melodie OIlier</v>
      </c>
      <c r="G751" s="2" t="str">
        <f>IF(VLOOKUP(C751,customers!$A:$I,3,0)=0,"",VLOOKUP(C751,customers!$A:$I,3,0))</f>
        <v>moilierkt@paginegialle.it</v>
      </c>
      <c r="H751" s="2" t="str">
        <f>VLOOKUP(C751,customers!$A:$I,7,0)</f>
        <v>Ireland</v>
      </c>
      <c r="I751" t="str">
        <f>VLOOKUP($D751,products!$A:$G,2,0)</f>
        <v>Rob</v>
      </c>
      <c r="J751" t="str">
        <f>VLOOKUP($D751,products!$A:$G,3,0)</f>
        <v>D</v>
      </c>
      <c r="K751" s="5">
        <f>VLOOKUP($D751,products!$A:$G,4,0)</f>
        <v>0.2</v>
      </c>
      <c r="L751">
        <f>VLOOKUP($D751,products!$A:$G,5,0)</f>
        <v>2.6849999999999996</v>
      </c>
      <c r="M751">
        <f>E751*(Table1[[#This Row],[Size]]*Table1[[#This Row],[Unit Price]])</f>
        <v>1.0739999999999998</v>
      </c>
      <c r="N751" t="str">
        <f t="shared" si="11"/>
        <v>Robusta</v>
      </c>
      <c r="O751" t="str">
        <f>_xlfn.XLOOKUP(Table1[[#This Row],[Customer ID]],customers!A750:A1750,customers!I750:I1750,"No",0)</f>
        <v>Yes</v>
      </c>
    </row>
    <row r="752" spans="1:15" x14ac:dyDescent="0.3">
      <c r="A752" s="2" t="s">
        <v>4730</v>
      </c>
      <c r="B752" s="3">
        <v>44277</v>
      </c>
      <c r="C752" s="2" t="s">
        <v>4731</v>
      </c>
      <c r="D752" t="s">
        <v>6146</v>
      </c>
      <c r="E752" s="2">
        <v>1</v>
      </c>
      <c r="F752" s="2" t="str">
        <f>VLOOKUP(C752,customers!A:I,2,0)</f>
        <v>Hazel Iacopini</v>
      </c>
      <c r="G752" s="2" t="str">
        <f>IF(VLOOKUP(C752,customers!$A:$I,3,0)=0,"",VLOOKUP(C752,customers!$A:$I,3,0))</f>
        <v/>
      </c>
      <c r="H752" s="2" t="str">
        <f>VLOOKUP(C752,customers!$A:$I,7,0)</f>
        <v>United States</v>
      </c>
      <c r="I752" t="str">
        <f>VLOOKUP($D752,products!$A:$G,2,0)</f>
        <v>Rob</v>
      </c>
      <c r="J752" t="str">
        <f>VLOOKUP($D752,products!$A:$G,3,0)</f>
        <v>M</v>
      </c>
      <c r="K752" s="5">
        <f>VLOOKUP($D752,products!$A:$G,4,0)</f>
        <v>0.5</v>
      </c>
      <c r="L752">
        <f>VLOOKUP($D752,products!$A:$G,5,0)</f>
        <v>5.97</v>
      </c>
      <c r="M752">
        <f>E752*(Table1[[#This Row],[Size]]*Table1[[#This Row],[Unit Price]])</f>
        <v>2.9849999999999999</v>
      </c>
      <c r="N752" t="str">
        <f t="shared" si="11"/>
        <v>Robusta</v>
      </c>
      <c r="O752" t="str">
        <f>_xlfn.XLOOKUP(Table1[[#This Row],[Customer ID]],customers!A751:A1751,customers!I751:I1751,"No",0)</f>
        <v>Yes</v>
      </c>
    </row>
    <row r="753" spans="1:15" x14ac:dyDescent="0.3">
      <c r="A753" s="2" t="s">
        <v>4735</v>
      </c>
      <c r="B753" s="3">
        <v>43847</v>
      </c>
      <c r="C753" s="2" t="s">
        <v>4736</v>
      </c>
      <c r="D753" t="s">
        <v>6161</v>
      </c>
      <c r="E753" s="2">
        <v>2</v>
      </c>
      <c r="F753" s="2" t="str">
        <f>VLOOKUP(C753,customers!A:I,2,0)</f>
        <v>Vinny Shoebotham</v>
      </c>
      <c r="G753" s="2" t="str">
        <f>IF(VLOOKUP(C753,customers!$A:$I,3,0)=0,"",VLOOKUP(C753,customers!$A:$I,3,0))</f>
        <v>vshoebothamkv@redcross.org</v>
      </c>
      <c r="H753" s="2" t="str">
        <f>VLOOKUP(C753,customers!$A:$I,7,0)</f>
        <v>United States</v>
      </c>
      <c r="I753" t="str">
        <f>VLOOKUP($D753,products!$A:$G,2,0)</f>
        <v>Lib</v>
      </c>
      <c r="J753" t="str">
        <f>VLOOKUP($D753,products!$A:$G,3,0)</f>
        <v>L</v>
      </c>
      <c r="K753" s="5">
        <f>VLOOKUP($D753,products!$A:$G,4,0)</f>
        <v>0.5</v>
      </c>
      <c r="L753">
        <f>VLOOKUP($D753,products!$A:$G,5,0)</f>
        <v>9.51</v>
      </c>
      <c r="M753">
        <f>E753*(Table1[[#This Row],[Size]]*Table1[[#This Row],[Unit Price]])</f>
        <v>9.51</v>
      </c>
      <c r="N753" t="str">
        <f t="shared" si="11"/>
        <v>Liberica</v>
      </c>
      <c r="O753" t="str">
        <f>_xlfn.XLOOKUP(Table1[[#This Row],[Customer ID]],customers!A752:A1752,customers!I752:I1752,"No",0)</f>
        <v>No</v>
      </c>
    </row>
    <row r="754" spans="1:15" x14ac:dyDescent="0.3">
      <c r="A754" s="2" t="s">
        <v>4741</v>
      </c>
      <c r="B754" s="3">
        <v>43648</v>
      </c>
      <c r="C754" s="2" t="s">
        <v>4742</v>
      </c>
      <c r="D754" t="s">
        <v>6141</v>
      </c>
      <c r="E754" s="2">
        <v>2</v>
      </c>
      <c r="F754" s="2" t="str">
        <f>VLOOKUP(C754,customers!A:I,2,0)</f>
        <v>Bran Sterke</v>
      </c>
      <c r="G754" s="2" t="str">
        <f>IF(VLOOKUP(C754,customers!$A:$I,3,0)=0,"",VLOOKUP(C754,customers!$A:$I,3,0))</f>
        <v>bsterkekw@biblegateway.com</v>
      </c>
      <c r="H754" s="2" t="str">
        <f>VLOOKUP(C754,customers!$A:$I,7,0)</f>
        <v>United States</v>
      </c>
      <c r="I754" t="str">
        <f>VLOOKUP($D754,products!$A:$G,2,0)</f>
        <v>Exc</v>
      </c>
      <c r="J754" t="str">
        <f>VLOOKUP($D754,products!$A:$G,3,0)</f>
        <v>M</v>
      </c>
      <c r="K754" s="5">
        <f>VLOOKUP($D754,products!$A:$G,4,0)</f>
        <v>1</v>
      </c>
      <c r="L754">
        <f>VLOOKUP($D754,products!$A:$G,5,0)</f>
        <v>13.75</v>
      </c>
      <c r="M754">
        <f>E754*(Table1[[#This Row],[Size]]*Table1[[#This Row],[Unit Price]])</f>
        <v>27.5</v>
      </c>
      <c r="N754" t="str">
        <f t="shared" si="11"/>
        <v>Excelsa</v>
      </c>
      <c r="O754" t="str">
        <f>_xlfn.XLOOKUP(Table1[[#This Row],[Customer ID]],customers!A753:A1753,customers!I753:I1753,"No",0)</f>
        <v>Yes</v>
      </c>
    </row>
    <row r="755" spans="1:15" x14ac:dyDescent="0.3">
      <c r="A755" s="2" t="s">
        <v>4747</v>
      </c>
      <c r="B755" s="3">
        <v>44704</v>
      </c>
      <c r="C755" s="2" t="s">
        <v>4748</v>
      </c>
      <c r="D755" t="s">
        <v>6158</v>
      </c>
      <c r="E755" s="2">
        <v>5</v>
      </c>
      <c r="F755" s="2" t="str">
        <f>VLOOKUP(C755,customers!A:I,2,0)</f>
        <v>Simone Capon</v>
      </c>
      <c r="G755" s="2" t="str">
        <f>IF(VLOOKUP(C755,customers!$A:$I,3,0)=0,"",VLOOKUP(C755,customers!$A:$I,3,0))</f>
        <v>scaponkx@craigslist.org</v>
      </c>
      <c r="H755" s="2" t="str">
        <f>VLOOKUP(C755,customers!$A:$I,7,0)</f>
        <v>United States</v>
      </c>
      <c r="I755" t="str">
        <f>VLOOKUP($D755,products!$A:$G,2,0)</f>
        <v>Ara</v>
      </c>
      <c r="J755" t="str">
        <f>VLOOKUP($D755,products!$A:$G,3,0)</f>
        <v>D</v>
      </c>
      <c r="K755" s="5">
        <f>VLOOKUP($D755,products!$A:$G,4,0)</f>
        <v>0.5</v>
      </c>
      <c r="L755">
        <f>VLOOKUP($D755,products!$A:$G,5,0)</f>
        <v>5.97</v>
      </c>
      <c r="M755">
        <f>E755*(Table1[[#This Row],[Size]]*Table1[[#This Row],[Unit Price]])</f>
        <v>14.924999999999999</v>
      </c>
      <c r="N755" t="str">
        <f t="shared" si="11"/>
        <v>Arabica</v>
      </c>
      <c r="O755" t="str">
        <f>_xlfn.XLOOKUP(Table1[[#This Row],[Customer ID]],customers!A754:A1754,customers!I754:I1754,"No",0)</f>
        <v>No</v>
      </c>
    </row>
    <row r="756" spans="1:15" x14ac:dyDescent="0.3">
      <c r="A756" s="2" t="s">
        <v>4753</v>
      </c>
      <c r="B756" s="3">
        <v>44726</v>
      </c>
      <c r="C756" s="2" t="s">
        <v>4434</v>
      </c>
      <c r="D756" t="s">
        <v>6154</v>
      </c>
      <c r="E756" s="2">
        <v>6</v>
      </c>
      <c r="F756" s="2" t="str">
        <f>VLOOKUP(C756,customers!A:I,2,0)</f>
        <v>Jimmy Dymoke</v>
      </c>
      <c r="G756" s="2" t="str">
        <f>IF(VLOOKUP(C756,customers!$A:$I,3,0)=0,"",VLOOKUP(C756,customers!$A:$I,3,0))</f>
        <v>jdymokeje@prnewswire.com</v>
      </c>
      <c r="H756" s="2" t="str">
        <f>VLOOKUP(C756,customers!$A:$I,7,0)</f>
        <v>Ireland</v>
      </c>
      <c r="I756" t="str">
        <f>VLOOKUP($D756,products!$A:$G,2,0)</f>
        <v>Ara</v>
      </c>
      <c r="J756" t="str">
        <f>VLOOKUP($D756,products!$A:$G,3,0)</f>
        <v>D</v>
      </c>
      <c r="K756" s="5">
        <f>VLOOKUP($D756,products!$A:$G,4,0)</f>
        <v>0.2</v>
      </c>
      <c r="L756">
        <f>VLOOKUP($D756,products!$A:$G,5,0)</f>
        <v>2.9849999999999999</v>
      </c>
      <c r="M756">
        <f>E756*(Table1[[#This Row],[Size]]*Table1[[#This Row],[Unit Price]])</f>
        <v>3.5819999999999999</v>
      </c>
      <c r="N756" t="str">
        <f t="shared" si="11"/>
        <v>Arabica</v>
      </c>
      <c r="O756" t="str">
        <f>_xlfn.XLOOKUP(Table1[[#This Row],[Customer ID]],customers!A755:A1755,customers!I755:I1755,"No",0)</f>
        <v>No</v>
      </c>
    </row>
    <row r="757" spans="1:15" x14ac:dyDescent="0.3">
      <c r="A757" s="2" t="s">
        <v>4758</v>
      </c>
      <c r="B757" s="3">
        <v>44397</v>
      </c>
      <c r="C757" s="2" t="s">
        <v>4759</v>
      </c>
      <c r="D757" t="s">
        <v>6145</v>
      </c>
      <c r="E757" s="2">
        <v>6</v>
      </c>
      <c r="F757" s="2" t="str">
        <f>VLOOKUP(C757,customers!A:I,2,0)</f>
        <v>Foster Constance</v>
      </c>
      <c r="G757" s="2" t="str">
        <f>IF(VLOOKUP(C757,customers!$A:$I,3,0)=0,"",VLOOKUP(C757,customers!$A:$I,3,0))</f>
        <v>fconstancekz@ifeng.com</v>
      </c>
      <c r="H757" s="2" t="str">
        <f>VLOOKUP(C757,customers!$A:$I,7,0)</f>
        <v>United States</v>
      </c>
      <c r="I757" t="str">
        <f>VLOOKUP($D757,products!$A:$G,2,0)</f>
        <v>Lib</v>
      </c>
      <c r="J757" t="str">
        <f>VLOOKUP($D757,products!$A:$G,3,0)</f>
        <v>L</v>
      </c>
      <c r="K757" s="5">
        <f>VLOOKUP($D757,products!$A:$G,4,0)</f>
        <v>0.2</v>
      </c>
      <c r="L757">
        <f>VLOOKUP($D757,products!$A:$G,5,0)</f>
        <v>4.7549999999999999</v>
      </c>
      <c r="M757">
        <f>E757*(Table1[[#This Row],[Size]]*Table1[[#This Row],[Unit Price]])</f>
        <v>5.7060000000000004</v>
      </c>
      <c r="N757" t="str">
        <f t="shared" si="11"/>
        <v>Liberica</v>
      </c>
      <c r="O757" t="str">
        <f>_xlfn.XLOOKUP(Table1[[#This Row],[Customer ID]],customers!A756:A1756,customers!I756:I1756,"No",0)</f>
        <v>No</v>
      </c>
    </row>
    <row r="758" spans="1:15" x14ac:dyDescent="0.3">
      <c r="A758" s="2" t="s">
        <v>4764</v>
      </c>
      <c r="B758" s="3">
        <v>44715</v>
      </c>
      <c r="C758" s="2" t="s">
        <v>4765</v>
      </c>
      <c r="D758" t="s">
        <v>6177</v>
      </c>
      <c r="E758" s="2">
        <v>4</v>
      </c>
      <c r="F758" s="2" t="str">
        <f>VLOOKUP(C758,customers!A:I,2,0)</f>
        <v>Fernando Sulman</v>
      </c>
      <c r="G758" s="2" t="str">
        <f>IF(VLOOKUP(C758,customers!$A:$I,3,0)=0,"",VLOOKUP(C758,customers!$A:$I,3,0))</f>
        <v>fsulmanl0@washington.edu</v>
      </c>
      <c r="H758" s="2" t="str">
        <f>VLOOKUP(C758,customers!$A:$I,7,0)</f>
        <v>United States</v>
      </c>
      <c r="I758" t="str">
        <f>VLOOKUP($D758,products!$A:$G,2,0)</f>
        <v>Rob</v>
      </c>
      <c r="J758" t="str">
        <f>VLOOKUP($D758,products!$A:$G,3,0)</f>
        <v>D</v>
      </c>
      <c r="K758" s="5">
        <f>VLOOKUP($D758,products!$A:$G,4,0)</f>
        <v>1</v>
      </c>
      <c r="L758">
        <f>VLOOKUP($D758,products!$A:$G,5,0)</f>
        <v>8.9499999999999993</v>
      </c>
      <c r="M758">
        <f>E758*(Table1[[#This Row],[Size]]*Table1[[#This Row],[Unit Price]])</f>
        <v>35.799999999999997</v>
      </c>
      <c r="N758" t="str">
        <f t="shared" si="11"/>
        <v>Robusta</v>
      </c>
      <c r="O758" t="str">
        <f>_xlfn.XLOOKUP(Table1[[#This Row],[Customer ID]],customers!A757:A1757,customers!I757:I1757,"No",0)</f>
        <v>Yes</v>
      </c>
    </row>
    <row r="759" spans="1:15" x14ac:dyDescent="0.3">
      <c r="A759" s="2" t="s">
        <v>4770</v>
      </c>
      <c r="B759" s="3">
        <v>43977</v>
      </c>
      <c r="C759" s="2" t="s">
        <v>4771</v>
      </c>
      <c r="D759" t="s">
        <v>6158</v>
      </c>
      <c r="E759" s="2">
        <v>3</v>
      </c>
      <c r="F759" s="2" t="str">
        <f>VLOOKUP(C759,customers!A:I,2,0)</f>
        <v>Dorotea Hollyman</v>
      </c>
      <c r="G759" s="2" t="str">
        <f>IF(VLOOKUP(C759,customers!$A:$I,3,0)=0,"",VLOOKUP(C759,customers!$A:$I,3,0))</f>
        <v>dhollymanl1@ibm.com</v>
      </c>
      <c r="H759" s="2" t="str">
        <f>VLOOKUP(C759,customers!$A:$I,7,0)</f>
        <v>United States</v>
      </c>
      <c r="I759" t="str">
        <f>VLOOKUP($D759,products!$A:$G,2,0)</f>
        <v>Ara</v>
      </c>
      <c r="J759" t="str">
        <f>VLOOKUP($D759,products!$A:$G,3,0)</f>
        <v>D</v>
      </c>
      <c r="K759" s="5">
        <f>VLOOKUP($D759,products!$A:$G,4,0)</f>
        <v>0.5</v>
      </c>
      <c r="L759">
        <f>VLOOKUP($D759,products!$A:$G,5,0)</f>
        <v>5.97</v>
      </c>
      <c r="M759">
        <f>E759*(Table1[[#This Row],[Size]]*Table1[[#This Row],[Unit Price]])</f>
        <v>8.9550000000000001</v>
      </c>
      <c r="N759" t="str">
        <f t="shared" si="11"/>
        <v>Arabica</v>
      </c>
      <c r="O759" t="str">
        <f>_xlfn.XLOOKUP(Table1[[#This Row],[Customer ID]],customers!A758:A1758,customers!I758:I1758,"No",0)</f>
        <v>Yes</v>
      </c>
    </row>
    <row r="760" spans="1:15" x14ac:dyDescent="0.3">
      <c r="A760" s="2" t="s">
        <v>4776</v>
      </c>
      <c r="B760" s="3">
        <v>43672</v>
      </c>
      <c r="C760" s="2" t="s">
        <v>4777</v>
      </c>
      <c r="D760" t="s">
        <v>6177</v>
      </c>
      <c r="E760" s="2">
        <v>1</v>
      </c>
      <c r="F760" s="2" t="str">
        <f>VLOOKUP(C760,customers!A:I,2,0)</f>
        <v>Lorelei Nardoni</v>
      </c>
      <c r="G760" s="2" t="str">
        <f>IF(VLOOKUP(C760,customers!$A:$I,3,0)=0,"",VLOOKUP(C760,customers!$A:$I,3,0))</f>
        <v>lnardonil2@hao123.com</v>
      </c>
      <c r="H760" s="2" t="str">
        <f>VLOOKUP(C760,customers!$A:$I,7,0)</f>
        <v>United States</v>
      </c>
      <c r="I760" t="str">
        <f>VLOOKUP($D760,products!$A:$G,2,0)</f>
        <v>Rob</v>
      </c>
      <c r="J760" t="str">
        <f>VLOOKUP($D760,products!$A:$G,3,0)</f>
        <v>D</v>
      </c>
      <c r="K760" s="5">
        <f>VLOOKUP($D760,products!$A:$G,4,0)</f>
        <v>1</v>
      </c>
      <c r="L760">
        <f>VLOOKUP($D760,products!$A:$G,5,0)</f>
        <v>8.9499999999999993</v>
      </c>
      <c r="M760">
        <f>E760*(Table1[[#This Row],[Size]]*Table1[[#This Row],[Unit Price]])</f>
        <v>8.9499999999999993</v>
      </c>
      <c r="N760" t="str">
        <f t="shared" si="11"/>
        <v>Robusta</v>
      </c>
      <c r="O760" t="str">
        <f>_xlfn.XLOOKUP(Table1[[#This Row],[Customer ID]],customers!A759:A1759,customers!I759:I1759,"No",0)</f>
        <v>No</v>
      </c>
    </row>
    <row r="761" spans="1:15" x14ac:dyDescent="0.3">
      <c r="A761" s="2" t="s">
        <v>4781</v>
      </c>
      <c r="B761" s="3">
        <v>44126</v>
      </c>
      <c r="C761" s="2" t="s">
        <v>4782</v>
      </c>
      <c r="D761" t="s">
        <v>6165</v>
      </c>
      <c r="E761" s="2">
        <v>1</v>
      </c>
      <c r="F761" s="2" t="str">
        <f>VLOOKUP(C761,customers!A:I,2,0)</f>
        <v>Dallas Yarham</v>
      </c>
      <c r="G761" s="2" t="str">
        <f>IF(VLOOKUP(C761,customers!$A:$I,3,0)=0,"",VLOOKUP(C761,customers!$A:$I,3,0))</f>
        <v>dyarhaml3@moonfruit.com</v>
      </c>
      <c r="H761" s="2" t="str">
        <f>VLOOKUP(C761,customers!$A:$I,7,0)</f>
        <v>United States</v>
      </c>
      <c r="I761" t="str">
        <f>VLOOKUP($D761,products!$A:$G,2,0)</f>
        <v>Lib</v>
      </c>
      <c r="J761" t="str">
        <f>VLOOKUP($D761,products!$A:$G,3,0)</f>
        <v>D</v>
      </c>
      <c r="K761" s="5">
        <f>VLOOKUP($D761,products!$A:$G,4,0)</f>
        <v>2.5</v>
      </c>
      <c r="L761">
        <f>VLOOKUP($D761,products!$A:$G,5,0)</f>
        <v>29.784999999999997</v>
      </c>
      <c r="M761">
        <f>E761*(Table1[[#This Row],[Size]]*Table1[[#This Row],[Unit Price]])</f>
        <v>74.462499999999991</v>
      </c>
      <c r="N761" t="str">
        <f t="shared" si="11"/>
        <v>Liberica</v>
      </c>
      <c r="O761" t="str">
        <f>_xlfn.XLOOKUP(Table1[[#This Row],[Customer ID]],customers!A760:A1760,customers!I760:I1760,"No",0)</f>
        <v>Yes</v>
      </c>
    </row>
    <row r="762" spans="1:15" x14ac:dyDescent="0.3">
      <c r="A762" s="2" t="s">
        <v>4787</v>
      </c>
      <c r="B762" s="3">
        <v>44189</v>
      </c>
      <c r="C762" s="2" t="s">
        <v>4788</v>
      </c>
      <c r="D762" t="s">
        <v>6176</v>
      </c>
      <c r="E762" s="2">
        <v>5</v>
      </c>
      <c r="F762" s="2" t="str">
        <f>VLOOKUP(C762,customers!A:I,2,0)</f>
        <v>Arlana Ferrea</v>
      </c>
      <c r="G762" s="2" t="str">
        <f>IF(VLOOKUP(C762,customers!$A:$I,3,0)=0,"",VLOOKUP(C762,customers!$A:$I,3,0))</f>
        <v>aferreal4@wikia.com</v>
      </c>
      <c r="H762" s="2" t="str">
        <f>VLOOKUP(C762,customers!$A:$I,7,0)</f>
        <v>United States</v>
      </c>
      <c r="I762" t="str">
        <f>VLOOKUP($D762,products!$A:$G,2,0)</f>
        <v>Exc</v>
      </c>
      <c r="J762" t="str">
        <f>VLOOKUP($D762,products!$A:$G,3,0)</f>
        <v>L</v>
      </c>
      <c r="K762" s="5">
        <f>VLOOKUP($D762,products!$A:$G,4,0)</f>
        <v>0.5</v>
      </c>
      <c r="L762">
        <f>VLOOKUP($D762,products!$A:$G,5,0)</f>
        <v>8.91</v>
      </c>
      <c r="M762">
        <f>E762*(Table1[[#This Row],[Size]]*Table1[[#This Row],[Unit Price]])</f>
        <v>22.274999999999999</v>
      </c>
      <c r="N762" t="str">
        <f t="shared" si="11"/>
        <v>Excelsa</v>
      </c>
      <c r="O762" t="str">
        <f>_xlfn.XLOOKUP(Table1[[#This Row],[Customer ID]],customers!A761:A1761,customers!I761:I1761,"No",0)</f>
        <v>No</v>
      </c>
    </row>
    <row r="763" spans="1:15" x14ac:dyDescent="0.3">
      <c r="A763" s="2" t="s">
        <v>4792</v>
      </c>
      <c r="B763" s="3">
        <v>43714</v>
      </c>
      <c r="C763" s="2" t="s">
        <v>4793</v>
      </c>
      <c r="D763" t="s">
        <v>6171</v>
      </c>
      <c r="E763" s="2">
        <v>6</v>
      </c>
      <c r="F763" s="2" t="str">
        <f>VLOOKUP(C763,customers!A:I,2,0)</f>
        <v>Chuck Kendrick</v>
      </c>
      <c r="G763" s="2" t="str">
        <f>IF(VLOOKUP(C763,customers!$A:$I,3,0)=0,"",VLOOKUP(C763,customers!$A:$I,3,0))</f>
        <v>ckendrickl5@webnode.com</v>
      </c>
      <c r="H763" s="2" t="str">
        <f>VLOOKUP(C763,customers!$A:$I,7,0)</f>
        <v>United States</v>
      </c>
      <c r="I763" t="str">
        <f>VLOOKUP($D763,products!$A:$G,2,0)</f>
        <v>Exc</v>
      </c>
      <c r="J763" t="str">
        <f>VLOOKUP($D763,products!$A:$G,3,0)</f>
        <v>L</v>
      </c>
      <c r="K763" s="5">
        <f>VLOOKUP($D763,products!$A:$G,4,0)</f>
        <v>1</v>
      </c>
      <c r="L763">
        <f>VLOOKUP($D763,products!$A:$G,5,0)</f>
        <v>14.85</v>
      </c>
      <c r="M763">
        <f>E763*(Table1[[#This Row],[Size]]*Table1[[#This Row],[Unit Price]])</f>
        <v>89.1</v>
      </c>
      <c r="N763" t="str">
        <f t="shared" si="11"/>
        <v>Excelsa</v>
      </c>
      <c r="O763" t="str">
        <f>_xlfn.XLOOKUP(Table1[[#This Row],[Customer ID]],customers!A762:A1762,customers!I762:I1762,"No",0)</f>
        <v>Yes</v>
      </c>
    </row>
    <row r="764" spans="1:15" x14ac:dyDescent="0.3">
      <c r="A764" s="2" t="s">
        <v>4797</v>
      </c>
      <c r="B764" s="3">
        <v>43563</v>
      </c>
      <c r="C764" s="2" t="s">
        <v>4798</v>
      </c>
      <c r="D764" t="s">
        <v>6160</v>
      </c>
      <c r="E764" s="2">
        <v>5</v>
      </c>
      <c r="F764" s="2" t="str">
        <f>VLOOKUP(C764,customers!A:I,2,0)</f>
        <v>Sharona Danilchik</v>
      </c>
      <c r="G764" s="2" t="str">
        <f>IF(VLOOKUP(C764,customers!$A:$I,3,0)=0,"",VLOOKUP(C764,customers!$A:$I,3,0))</f>
        <v>sdanilchikl6@mit.edu</v>
      </c>
      <c r="H764" s="2" t="str">
        <f>VLOOKUP(C764,customers!$A:$I,7,0)</f>
        <v>United Kingdom</v>
      </c>
      <c r="I764" t="str">
        <f>VLOOKUP($D764,products!$A:$G,2,0)</f>
        <v>Lib</v>
      </c>
      <c r="J764" t="str">
        <f>VLOOKUP($D764,products!$A:$G,3,0)</f>
        <v>M</v>
      </c>
      <c r="K764" s="5">
        <f>VLOOKUP($D764,products!$A:$G,4,0)</f>
        <v>0.5</v>
      </c>
      <c r="L764">
        <f>VLOOKUP($D764,products!$A:$G,5,0)</f>
        <v>8.73</v>
      </c>
      <c r="M764">
        <f>E764*(Table1[[#This Row],[Size]]*Table1[[#This Row],[Unit Price]])</f>
        <v>21.825000000000003</v>
      </c>
      <c r="N764" t="str">
        <f t="shared" si="11"/>
        <v>Liberica</v>
      </c>
      <c r="O764" t="str">
        <f>_xlfn.XLOOKUP(Table1[[#This Row],[Customer ID]],customers!A763:A1763,customers!I763:I1763,"No",0)</f>
        <v>No</v>
      </c>
    </row>
    <row r="765" spans="1:15" x14ac:dyDescent="0.3">
      <c r="A765" s="2" t="s">
        <v>4803</v>
      </c>
      <c r="B765" s="3">
        <v>44587</v>
      </c>
      <c r="C765" s="2" t="s">
        <v>4804</v>
      </c>
      <c r="D765" t="s">
        <v>6180</v>
      </c>
      <c r="E765" s="2">
        <v>3</v>
      </c>
      <c r="F765" s="2" t="str">
        <f>VLOOKUP(C765,customers!A:I,2,0)</f>
        <v>Sarajane Potter</v>
      </c>
      <c r="G765" s="2" t="str">
        <f>IF(VLOOKUP(C765,customers!$A:$I,3,0)=0,"",VLOOKUP(C765,customers!$A:$I,3,0))</f>
        <v/>
      </c>
      <c r="H765" s="2" t="str">
        <f>VLOOKUP(C765,customers!$A:$I,7,0)</f>
        <v>United States</v>
      </c>
      <c r="I765" t="str">
        <f>VLOOKUP($D765,products!$A:$G,2,0)</f>
        <v>Ara</v>
      </c>
      <c r="J765" t="str">
        <f>VLOOKUP($D765,products!$A:$G,3,0)</f>
        <v>L</v>
      </c>
      <c r="K765" s="5">
        <f>VLOOKUP($D765,products!$A:$G,4,0)</f>
        <v>0.5</v>
      </c>
      <c r="L765">
        <f>VLOOKUP($D765,products!$A:$G,5,0)</f>
        <v>7.77</v>
      </c>
      <c r="M765">
        <f>E765*(Table1[[#This Row],[Size]]*Table1[[#This Row],[Unit Price]])</f>
        <v>11.654999999999999</v>
      </c>
      <c r="N765" t="str">
        <f t="shared" si="11"/>
        <v>Arabica</v>
      </c>
      <c r="O765" t="str">
        <f>_xlfn.XLOOKUP(Table1[[#This Row],[Customer ID]],customers!A764:A1764,customers!I764:I1764,"No",0)</f>
        <v>No</v>
      </c>
    </row>
    <row r="766" spans="1:15" x14ac:dyDescent="0.3">
      <c r="A766" s="2" t="s">
        <v>4808</v>
      </c>
      <c r="B766" s="3">
        <v>43797</v>
      </c>
      <c r="C766" s="2" t="s">
        <v>4809</v>
      </c>
      <c r="D766" t="s">
        <v>6182</v>
      </c>
      <c r="E766" s="2">
        <v>6</v>
      </c>
      <c r="F766" s="2" t="str">
        <f>VLOOKUP(C766,customers!A:I,2,0)</f>
        <v>Bobby Folomkin</v>
      </c>
      <c r="G766" s="2" t="str">
        <f>IF(VLOOKUP(C766,customers!$A:$I,3,0)=0,"",VLOOKUP(C766,customers!$A:$I,3,0))</f>
        <v>bfolomkinl8@yolasite.com</v>
      </c>
      <c r="H766" s="2" t="str">
        <f>VLOOKUP(C766,customers!$A:$I,7,0)</f>
        <v>United States</v>
      </c>
      <c r="I766" t="str">
        <f>VLOOKUP($D766,products!$A:$G,2,0)</f>
        <v>Ara</v>
      </c>
      <c r="J766" t="str">
        <f>VLOOKUP($D766,products!$A:$G,3,0)</f>
        <v>L</v>
      </c>
      <c r="K766" s="5">
        <f>VLOOKUP($D766,products!$A:$G,4,0)</f>
        <v>2.5</v>
      </c>
      <c r="L766">
        <f>VLOOKUP($D766,products!$A:$G,5,0)</f>
        <v>29.784999999999997</v>
      </c>
      <c r="M766">
        <f>E766*(Table1[[#This Row],[Size]]*Table1[[#This Row],[Unit Price]])</f>
        <v>446.77499999999998</v>
      </c>
      <c r="N766" t="str">
        <f t="shared" si="11"/>
        <v>Arabica</v>
      </c>
      <c r="O766" t="str">
        <f>_xlfn.XLOOKUP(Table1[[#This Row],[Customer ID]],customers!A765:A1765,customers!I765:I1765,"No",0)</f>
        <v>Yes</v>
      </c>
    </row>
    <row r="767" spans="1:15" x14ac:dyDescent="0.3">
      <c r="A767" s="2" t="s">
        <v>4814</v>
      </c>
      <c r="B767" s="3">
        <v>43667</v>
      </c>
      <c r="C767" s="2" t="s">
        <v>4815</v>
      </c>
      <c r="D767" t="s">
        <v>6138</v>
      </c>
      <c r="E767" s="2">
        <v>6</v>
      </c>
      <c r="F767" s="2" t="str">
        <f>VLOOKUP(C767,customers!A:I,2,0)</f>
        <v>Rafferty Pursglove</v>
      </c>
      <c r="G767" s="2" t="str">
        <f>IF(VLOOKUP(C767,customers!$A:$I,3,0)=0,"",VLOOKUP(C767,customers!$A:$I,3,0))</f>
        <v>rpursglovel9@biblegateway.com</v>
      </c>
      <c r="H767" s="2" t="str">
        <f>VLOOKUP(C767,customers!$A:$I,7,0)</f>
        <v>United States</v>
      </c>
      <c r="I767" t="str">
        <f>VLOOKUP($D767,products!$A:$G,2,0)</f>
        <v>Rob</v>
      </c>
      <c r="J767" t="str">
        <f>VLOOKUP($D767,products!$A:$G,3,0)</f>
        <v>M</v>
      </c>
      <c r="K767" s="5">
        <f>VLOOKUP($D767,products!$A:$G,4,0)</f>
        <v>1</v>
      </c>
      <c r="L767">
        <f>VLOOKUP($D767,products!$A:$G,5,0)</f>
        <v>9.9499999999999993</v>
      </c>
      <c r="M767">
        <f>E767*(Table1[[#This Row],[Size]]*Table1[[#This Row],[Unit Price]])</f>
        <v>59.699999999999996</v>
      </c>
      <c r="N767" t="str">
        <f t="shared" si="11"/>
        <v>Robusta</v>
      </c>
      <c r="O767" t="str">
        <f>_xlfn.XLOOKUP(Table1[[#This Row],[Customer ID]],customers!A766:A1766,customers!I766:I1766,"No",0)</f>
        <v>Yes</v>
      </c>
    </row>
    <row r="768" spans="1:15" x14ac:dyDescent="0.3">
      <c r="A768" s="2" t="s">
        <v>4814</v>
      </c>
      <c r="B768" s="3">
        <v>43667</v>
      </c>
      <c r="C768" s="2" t="s">
        <v>4815</v>
      </c>
      <c r="D768" t="s">
        <v>6180</v>
      </c>
      <c r="E768" s="2">
        <v>2</v>
      </c>
      <c r="F768" s="2" t="str">
        <f>VLOOKUP(C768,customers!A:I,2,0)</f>
        <v>Rafferty Pursglove</v>
      </c>
      <c r="G768" s="2" t="str">
        <f>IF(VLOOKUP(C768,customers!$A:$I,3,0)=0,"",VLOOKUP(C768,customers!$A:$I,3,0))</f>
        <v>rpursglovel9@biblegateway.com</v>
      </c>
      <c r="H768" s="2" t="str">
        <f>VLOOKUP(C768,customers!$A:$I,7,0)</f>
        <v>United States</v>
      </c>
      <c r="I768" t="str">
        <f>VLOOKUP($D768,products!$A:$G,2,0)</f>
        <v>Ara</v>
      </c>
      <c r="J768" t="str">
        <f>VLOOKUP($D768,products!$A:$G,3,0)</f>
        <v>L</v>
      </c>
      <c r="K768" s="5">
        <f>VLOOKUP($D768,products!$A:$G,4,0)</f>
        <v>0.5</v>
      </c>
      <c r="L768">
        <f>VLOOKUP($D768,products!$A:$G,5,0)</f>
        <v>7.77</v>
      </c>
      <c r="M768">
        <f>E768*(Table1[[#This Row],[Size]]*Table1[[#This Row],[Unit Price]])</f>
        <v>7.77</v>
      </c>
      <c r="N768" t="str">
        <f t="shared" si="11"/>
        <v>Arabica</v>
      </c>
      <c r="O768" t="str">
        <f>_xlfn.XLOOKUP(Table1[[#This Row],[Customer ID]],customers!A767:A1767,customers!I767:I1767,"No",0)</f>
        <v>Yes</v>
      </c>
    </row>
    <row r="769" spans="1:15" x14ac:dyDescent="0.3">
      <c r="A769" s="2" t="s">
        <v>4825</v>
      </c>
      <c r="B769" s="3">
        <v>44267</v>
      </c>
      <c r="C769" s="2" t="s">
        <v>4759</v>
      </c>
      <c r="D769" t="s">
        <v>6182</v>
      </c>
      <c r="E769" s="2">
        <v>3</v>
      </c>
      <c r="F769" s="2" t="str">
        <f>VLOOKUP(C769,customers!A:I,2,0)</f>
        <v>Foster Constance</v>
      </c>
      <c r="G769" s="2" t="str">
        <f>IF(VLOOKUP(C769,customers!$A:$I,3,0)=0,"",VLOOKUP(C769,customers!$A:$I,3,0))</f>
        <v>fconstancekz@ifeng.com</v>
      </c>
      <c r="H769" s="2" t="str">
        <f>VLOOKUP(C769,customers!$A:$I,7,0)</f>
        <v>United States</v>
      </c>
      <c r="I769" t="str">
        <f>VLOOKUP($D769,products!$A:$G,2,0)</f>
        <v>Ara</v>
      </c>
      <c r="J769" t="str">
        <f>VLOOKUP($D769,products!$A:$G,3,0)</f>
        <v>L</v>
      </c>
      <c r="K769" s="5">
        <f>VLOOKUP($D769,products!$A:$G,4,0)</f>
        <v>2.5</v>
      </c>
      <c r="L769">
        <f>VLOOKUP($D769,products!$A:$G,5,0)</f>
        <v>29.784999999999997</v>
      </c>
      <c r="M769">
        <f>E769*(Table1[[#This Row],[Size]]*Table1[[#This Row],[Unit Price]])</f>
        <v>223.38749999999999</v>
      </c>
      <c r="N769" t="str">
        <f t="shared" si="11"/>
        <v>Arabica</v>
      </c>
      <c r="O769" t="str">
        <f>_xlfn.XLOOKUP(Table1[[#This Row],[Customer ID]],customers!A768:A1768,customers!I768:I1768,"No",0)</f>
        <v>No</v>
      </c>
    </row>
    <row r="770" spans="1:15" x14ac:dyDescent="0.3">
      <c r="A770" s="2" t="s">
        <v>4831</v>
      </c>
      <c r="B770" s="3">
        <v>44562</v>
      </c>
      <c r="C770" s="2" t="s">
        <v>4759</v>
      </c>
      <c r="D770" t="s">
        <v>6179</v>
      </c>
      <c r="E770" s="2">
        <v>2</v>
      </c>
      <c r="F770" s="2" t="str">
        <f>VLOOKUP(C770,customers!A:I,2,0)</f>
        <v>Foster Constance</v>
      </c>
      <c r="G770" s="2" t="str">
        <f>IF(VLOOKUP(C770,customers!$A:$I,3,0)=0,"",VLOOKUP(C770,customers!$A:$I,3,0))</f>
        <v>fconstancekz@ifeng.com</v>
      </c>
      <c r="H770" s="2" t="str">
        <f>VLOOKUP(C770,customers!$A:$I,7,0)</f>
        <v>United States</v>
      </c>
      <c r="I770" t="str">
        <f>VLOOKUP($D770,products!$A:$G,2,0)</f>
        <v>Rob</v>
      </c>
      <c r="J770" t="str">
        <f>VLOOKUP($D770,products!$A:$G,3,0)</f>
        <v>L</v>
      </c>
      <c r="K770" s="5">
        <f>VLOOKUP($D770,products!$A:$G,4,0)</f>
        <v>1</v>
      </c>
      <c r="L770">
        <f>VLOOKUP($D770,products!$A:$G,5,0)</f>
        <v>11.95</v>
      </c>
      <c r="M770">
        <f>E770*(Table1[[#This Row],[Size]]*Table1[[#This Row],[Unit Price]])</f>
        <v>23.9</v>
      </c>
      <c r="N770" t="str">
        <f t="shared" si="11"/>
        <v>Robusta</v>
      </c>
      <c r="O770" t="str">
        <f>_xlfn.XLOOKUP(Table1[[#This Row],[Customer ID]],customers!A769:A1769,customers!I769:I1769,"No",0)</f>
        <v>No</v>
      </c>
    </row>
    <row r="771" spans="1:15" x14ac:dyDescent="0.3">
      <c r="A771" s="2" t="s">
        <v>4836</v>
      </c>
      <c r="B771" s="3">
        <v>43912</v>
      </c>
      <c r="C771" s="2" t="s">
        <v>4837</v>
      </c>
      <c r="D771" t="s">
        <v>6151</v>
      </c>
      <c r="E771" s="2">
        <v>6</v>
      </c>
      <c r="F771" s="2" t="str">
        <f>VLOOKUP(C771,customers!A:I,2,0)</f>
        <v>Dalia Eburah</v>
      </c>
      <c r="G771" s="2" t="str">
        <f>IF(VLOOKUP(C771,customers!$A:$I,3,0)=0,"",VLOOKUP(C771,customers!$A:$I,3,0))</f>
        <v>deburahld@google.co.jp</v>
      </c>
      <c r="H771" s="2" t="str">
        <f>VLOOKUP(C771,customers!$A:$I,7,0)</f>
        <v>United Kingdom</v>
      </c>
      <c r="I771" t="str">
        <f>VLOOKUP($D771,products!$A:$G,2,0)</f>
        <v>Rob</v>
      </c>
      <c r="J771" t="str">
        <f>VLOOKUP($D771,products!$A:$G,3,0)</f>
        <v>M</v>
      </c>
      <c r="K771" s="5">
        <f>VLOOKUP($D771,products!$A:$G,4,0)</f>
        <v>2.5</v>
      </c>
      <c r="L771">
        <f>VLOOKUP($D771,products!$A:$G,5,0)</f>
        <v>22.884999999999998</v>
      </c>
      <c r="M771">
        <f>E771*(Table1[[#This Row],[Size]]*Table1[[#This Row],[Unit Price]])</f>
        <v>343.27499999999998</v>
      </c>
      <c r="N771" t="str">
        <f t="shared" ref="N771:N834" si="12">IF(I771="Rob","Robusta",IF(I771="Exc","Excelsa",IF(I771="Ara","Arabica",IF(I771="Lib","Liberica",""))))</f>
        <v>Robusta</v>
      </c>
      <c r="O771" t="str">
        <f>_xlfn.XLOOKUP(Table1[[#This Row],[Customer ID]],customers!A770:A1770,customers!I770:I1770,"No",0)</f>
        <v>No</v>
      </c>
    </row>
    <row r="772" spans="1:15" x14ac:dyDescent="0.3">
      <c r="A772" s="2" t="s">
        <v>4842</v>
      </c>
      <c r="B772" s="3">
        <v>44092</v>
      </c>
      <c r="C772" s="2" t="s">
        <v>4843</v>
      </c>
      <c r="D772" t="s">
        <v>6147</v>
      </c>
      <c r="E772" s="2">
        <v>1</v>
      </c>
      <c r="F772" s="2" t="str">
        <f>VLOOKUP(C772,customers!A:I,2,0)</f>
        <v>Martie Brimilcombe</v>
      </c>
      <c r="G772" s="2" t="str">
        <f>IF(VLOOKUP(C772,customers!$A:$I,3,0)=0,"",VLOOKUP(C772,customers!$A:$I,3,0))</f>
        <v>mbrimilcombele@cnn.com</v>
      </c>
      <c r="H772" s="2" t="str">
        <f>VLOOKUP(C772,customers!$A:$I,7,0)</f>
        <v>United States</v>
      </c>
      <c r="I772" t="str">
        <f>VLOOKUP($D772,products!$A:$G,2,0)</f>
        <v>Ara</v>
      </c>
      <c r="J772" t="str">
        <f>VLOOKUP($D772,products!$A:$G,3,0)</f>
        <v>D</v>
      </c>
      <c r="K772" s="5">
        <f>VLOOKUP($D772,products!$A:$G,4,0)</f>
        <v>1</v>
      </c>
      <c r="L772">
        <f>VLOOKUP($D772,products!$A:$G,5,0)</f>
        <v>9.9499999999999993</v>
      </c>
      <c r="M772">
        <f>E772*(Table1[[#This Row],[Size]]*Table1[[#This Row],[Unit Price]])</f>
        <v>9.9499999999999993</v>
      </c>
      <c r="N772" t="str">
        <f t="shared" si="12"/>
        <v>Arabica</v>
      </c>
      <c r="O772" t="str">
        <f>_xlfn.XLOOKUP(Table1[[#This Row],[Customer ID]],customers!A771:A1771,customers!I771:I1771,"No",0)</f>
        <v>No</v>
      </c>
    </row>
    <row r="773" spans="1:15" x14ac:dyDescent="0.3">
      <c r="A773" s="2" t="s">
        <v>4847</v>
      </c>
      <c r="B773" s="3">
        <v>43468</v>
      </c>
      <c r="C773" s="2" t="s">
        <v>4848</v>
      </c>
      <c r="D773" t="s">
        <v>6173</v>
      </c>
      <c r="E773" s="2">
        <v>3</v>
      </c>
      <c r="F773" s="2" t="str">
        <f>VLOOKUP(C773,customers!A:I,2,0)</f>
        <v>Suzanna Bollam</v>
      </c>
      <c r="G773" s="2" t="str">
        <f>IF(VLOOKUP(C773,customers!$A:$I,3,0)=0,"",VLOOKUP(C773,customers!$A:$I,3,0))</f>
        <v>sbollamlf@list-manage.com</v>
      </c>
      <c r="H773" s="2" t="str">
        <f>VLOOKUP(C773,customers!$A:$I,7,0)</f>
        <v>United States</v>
      </c>
      <c r="I773" t="str">
        <f>VLOOKUP($D773,products!$A:$G,2,0)</f>
        <v>Rob</v>
      </c>
      <c r="J773" t="str">
        <f>VLOOKUP($D773,products!$A:$G,3,0)</f>
        <v>L</v>
      </c>
      <c r="K773" s="5">
        <f>VLOOKUP($D773,products!$A:$G,4,0)</f>
        <v>0.5</v>
      </c>
      <c r="L773">
        <f>VLOOKUP($D773,products!$A:$G,5,0)</f>
        <v>7.169999999999999</v>
      </c>
      <c r="M773">
        <f>E773*(Table1[[#This Row],[Size]]*Table1[[#This Row],[Unit Price]])</f>
        <v>10.754999999999999</v>
      </c>
      <c r="N773" t="str">
        <f t="shared" si="12"/>
        <v>Robusta</v>
      </c>
      <c r="O773" t="str">
        <f>_xlfn.XLOOKUP(Table1[[#This Row],[Customer ID]],customers!A772:A1772,customers!I772:I1772,"No",0)</f>
        <v>No</v>
      </c>
    </row>
    <row r="774" spans="1:15" x14ac:dyDescent="0.3">
      <c r="A774" s="2" t="s">
        <v>4853</v>
      </c>
      <c r="B774" s="3">
        <v>44468</v>
      </c>
      <c r="C774" s="2" t="s">
        <v>4854</v>
      </c>
      <c r="D774" t="s">
        <v>6141</v>
      </c>
      <c r="E774" s="2">
        <v>6</v>
      </c>
      <c r="F774" s="2" t="str">
        <f>VLOOKUP(C774,customers!A:I,2,0)</f>
        <v>Mellisa Mebes</v>
      </c>
      <c r="G774" s="2" t="str">
        <f>IF(VLOOKUP(C774,customers!$A:$I,3,0)=0,"",VLOOKUP(C774,customers!$A:$I,3,0))</f>
        <v/>
      </c>
      <c r="H774" s="2" t="str">
        <f>VLOOKUP(C774,customers!$A:$I,7,0)</f>
        <v>United States</v>
      </c>
      <c r="I774" t="str">
        <f>VLOOKUP($D774,products!$A:$G,2,0)</f>
        <v>Exc</v>
      </c>
      <c r="J774" t="str">
        <f>VLOOKUP($D774,products!$A:$G,3,0)</f>
        <v>M</v>
      </c>
      <c r="K774" s="5">
        <f>VLOOKUP($D774,products!$A:$G,4,0)</f>
        <v>1</v>
      </c>
      <c r="L774">
        <f>VLOOKUP($D774,products!$A:$G,5,0)</f>
        <v>13.75</v>
      </c>
      <c r="M774">
        <f>E774*(Table1[[#This Row],[Size]]*Table1[[#This Row],[Unit Price]])</f>
        <v>82.5</v>
      </c>
      <c r="N774" t="str">
        <f t="shared" si="12"/>
        <v>Excelsa</v>
      </c>
      <c r="O774" t="str">
        <f>_xlfn.XLOOKUP(Table1[[#This Row],[Customer ID]],customers!A773:A1773,customers!I773:I1773,"No",0)</f>
        <v>No</v>
      </c>
    </row>
    <row r="775" spans="1:15" x14ac:dyDescent="0.3">
      <c r="A775" s="2" t="s">
        <v>4858</v>
      </c>
      <c r="B775" s="3">
        <v>44488</v>
      </c>
      <c r="C775" s="2" t="s">
        <v>4859</v>
      </c>
      <c r="D775" t="s">
        <v>6159</v>
      </c>
      <c r="E775" s="2">
        <v>2</v>
      </c>
      <c r="F775" s="2" t="str">
        <f>VLOOKUP(C775,customers!A:I,2,0)</f>
        <v>Alva Filipczak</v>
      </c>
      <c r="G775" s="2" t="str">
        <f>IF(VLOOKUP(C775,customers!$A:$I,3,0)=0,"",VLOOKUP(C775,customers!$A:$I,3,0))</f>
        <v>afilipczaklh@ning.com</v>
      </c>
      <c r="H775" s="2" t="str">
        <f>VLOOKUP(C775,customers!$A:$I,7,0)</f>
        <v>Ireland</v>
      </c>
      <c r="I775" t="str">
        <f>VLOOKUP($D775,products!$A:$G,2,0)</f>
        <v>Lib</v>
      </c>
      <c r="J775" t="str">
        <f>VLOOKUP($D775,products!$A:$G,3,0)</f>
        <v>M</v>
      </c>
      <c r="K775" s="5">
        <f>VLOOKUP($D775,products!$A:$G,4,0)</f>
        <v>0.2</v>
      </c>
      <c r="L775">
        <f>VLOOKUP($D775,products!$A:$G,5,0)</f>
        <v>4.3650000000000002</v>
      </c>
      <c r="M775">
        <f>E775*(Table1[[#This Row],[Size]]*Table1[[#This Row],[Unit Price]])</f>
        <v>1.7460000000000002</v>
      </c>
      <c r="N775" t="str">
        <f t="shared" si="12"/>
        <v>Liberica</v>
      </c>
      <c r="O775" t="str">
        <f>_xlfn.XLOOKUP(Table1[[#This Row],[Customer ID]],customers!A774:A1774,customers!I774:I1774,"No",0)</f>
        <v>No</v>
      </c>
    </row>
    <row r="776" spans="1:15" x14ac:dyDescent="0.3">
      <c r="A776" s="2" t="s">
        <v>4864</v>
      </c>
      <c r="B776" s="3">
        <v>44756</v>
      </c>
      <c r="C776" s="2" t="s">
        <v>4865</v>
      </c>
      <c r="D776" t="s">
        <v>6138</v>
      </c>
      <c r="E776" s="2">
        <v>2</v>
      </c>
      <c r="F776" s="2" t="str">
        <f>VLOOKUP(C776,customers!A:I,2,0)</f>
        <v>Dorette Hinemoor</v>
      </c>
      <c r="G776" s="2" t="str">
        <f>IF(VLOOKUP(C776,customers!$A:$I,3,0)=0,"",VLOOKUP(C776,customers!$A:$I,3,0))</f>
        <v/>
      </c>
      <c r="H776" s="2" t="str">
        <f>VLOOKUP(C776,customers!$A:$I,7,0)</f>
        <v>United States</v>
      </c>
      <c r="I776" t="str">
        <f>VLOOKUP($D776,products!$A:$G,2,0)</f>
        <v>Rob</v>
      </c>
      <c r="J776" t="str">
        <f>VLOOKUP($D776,products!$A:$G,3,0)</f>
        <v>M</v>
      </c>
      <c r="K776" s="5">
        <f>VLOOKUP($D776,products!$A:$G,4,0)</f>
        <v>1</v>
      </c>
      <c r="L776">
        <f>VLOOKUP($D776,products!$A:$G,5,0)</f>
        <v>9.9499999999999993</v>
      </c>
      <c r="M776">
        <f>E776*(Table1[[#This Row],[Size]]*Table1[[#This Row],[Unit Price]])</f>
        <v>19.899999999999999</v>
      </c>
      <c r="N776" t="str">
        <f t="shared" si="12"/>
        <v>Robusta</v>
      </c>
      <c r="O776" t="str">
        <f>_xlfn.XLOOKUP(Table1[[#This Row],[Customer ID]],customers!A775:A1775,customers!I775:I1775,"No",0)</f>
        <v>Yes</v>
      </c>
    </row>
    <row r="777" spans="1:15" x14ac:dyDescent="0.3">
      <c r="A777" s="2" t="s">
        <v>4869</v>
      </c>
      <c r="B777" s="3">
        <v>44396</v>
      </c>
      <c r="C777" s="2" t="s">
        <v>4870</v>
      </c>
      <c r="D777" t="s">
        <v>6176</v>
      </c>
      <c r="E777" s="2">
        <v>2</v>
      </c>
      <c r="F777" s="2" t="str">
        <f>VLOOKUP(C777,customers!A:I,2,0)</f>
        <v>Rhetta Elnaugh</v>
      </c>
      <c r="G777" s="2" t="str">
        <f>IF(VLOOKUP(C777,customers!$A:$I,3,0)=0,"",VLOOKUP(C777,customers!$A:$I,3,0))</f>
        <v>relnaughlj@comsenz.com</v>
      </c>
      <c r="H777" s="2" t="str">
        <f>VLOOKUP(C777,customers!$A:$I,7,0)</f>
        <v>United States</v>
      </c>
      <c r="I777" t="str">
        <f>VLOOKUP($D777,products!$A:$G,2,0)</f>
        <v>Exc</v>
      </c>
      <c r="J777" t="str">
        <f>VLOOKUP($D777,products!$A:$G,3,0)</f>
        <v>L</v>
      </c>
      <c r="K777" s="5">
        <f>VLOOKUP($D777,products!$A:$G,4,0)</f>
        <v>0.5</v>
      </c>
      <c r="L777">
        <f>VLOOKUP($D777,products!$A:$G,5,0)</f>
        <v>8.91</v>
      </c>
      <c r="M777">
        <f>E777*(Table1[[#This Row],[Size]]*Table1[[#This Row],[Unit Price]])</f>
        <v>8.91</v>
      </c>
      <c r="N777" t="str">
        <f t="shared" si="12"/>
        <v>Excelsa</v>
      </c>
      <c r="O777" t="str">
        <f>_xlfn.XLOOKUP(Table1[[#This Row],[Customer ID]],customers!A776:A1776,customers!I776:I1776,"No",0)</f>
        <v>Yes</v>
      </c>
    </row>
    <row r="778" spans="1:15" x14ac:dyDescent="0.3">
      <c r="A778" s="2" t="s">
        <v>4875</v>
      </c>
      <c r="B778" s="3">
        <v>44540</v>
      </c>
      <c r="C778" s="2" t="s">
        <v>4876</v>
      </c>
      <c r="D778" t="s">
        <v>6157</v>
      </c>
      <c r="E778" s="2">
        <v>3</v>
      </c>
      <c r="F778" s="2" t="str">
        <f>VLOOKUP(C778,customers!A:I,2,0)</f>
        <v>Jule Deehan</v>
      </c>
      <c r="G778" s="2" t="str">
        <f>IF(VLOOKUP(C778,customers!$A:$I,3,0)=0,"",VLOOKUP(C778,customers!$A:$I,3,0))</f>
        <v>jdeehanlk@about.me</v>
      </c>
      <c r="H778" s="2" t="str">
        <f>VLOOKUP(C778,customers!$A:$I,7,0)</f>
        <v>United States</v>
      </c>
      <c r="I778" t="str">
        <f>VLOOKUP($D778,products!$A:$G,2,0)</f>
        <v>Ara</v>
      </c>
      <c r="J778" t="str">
        <f>VLOOKUP($D778,products!$A:$G,3,0)</f>
        <v>M</v>
      </c>
      <c r="K778" s="5">
        <f>VLOOKUP($D778,products!$A:$G,4,0)</f>
        <v>0.5</v>
      </c>
      <c r="L778">
        <f>VLOOKUP($D778,products!$A:$G,5,0)</f>
        <v>6.75</v>
      </c>
      <c r="M778">
        <f>E778*(Table1[[#This Row],[Size]]*Table1[[#This Row],[Unit Price]])</f>
        <v>10.125</v>
      </c>
      <c r="N778" t="str">
        <f t="shared" si="12"/>
        <v>Arabica</v>
      </c>
      <c r="O778" t="str">
        <f>_xlfn.XLOOKUP(Table1[[#This Row],[Customer ID]],customers!A777:A1777,customers!I777:I1777,"No",0)</f>
        <v>No</v>
      </c>
    </row>
    <row r="779" spans="1:15" x14ac:dyDescent="0.3">
      <c r="A779" s="2" t="s">
        <v>4881</v>
      </c>
      <c r="B779" s="3">
        <v>43541</v>
      </c>
      <c r="C779" s="2" t="s">
        <v>4882</v>
      </c>
      <c r="D779" t="s">
        <v>6182</v>
      </c>
      <c r="E779" s="2">
        <v>2</v>
      </c>
      <c r="F779" s="2" t="str">
        <f>VLOOKUP(C779,customers!A:I,2,0)</f>
        <v>Janella Eden</v>
      </c>
      <c r="G779" s="2" t="str">
        <f>IF(VLOOKUP(C779,customers!$A:$I,3,0)=0,"",VLOOKUP(C779,customers!$A:$I,3,0))</f>
        <v>jedenll@e-recht24.de</v>
      </c>
      <c r="H779" s="2" t="str">
        <f>VLOOKUP(C779,customers!$A:$I,7,0)</f>
        <v>United States</v>
      </c>
      <c r="I779" t="str">
        <f>VLOOKUP($D779,products!$A:$G,2,0)</f>
        <v>Ara</v>
      </c>
      <c r="J779" t="str">
        <f>VLOOKUP($D779,products!$A:$G,3,0)</f>
        <v>L</v>
      </c>
      <c r="K779" s="5">
        <f>VLOOKUP($D779,products!$A:$G,4,0)</f>
        <v>2.5</v>
      </c>
      <c r="L779">
        <f>VLOOKUP($D779,products!$A:$G,5,0)</f>
        <v>29.784999999999997</v>
      </c>
      <c r="M779">
        <f>E779*(Table1[[#This Row],[Size]]*Table1[[#This Row],[Unit Price]])</f>
        <v>148.92499999999998</v>
      </c>
      <c r="N779" t="str">
        <f t="shared" si="12"/>
        <v>Arabica</v>
      </c>
      <c r="O779" t="str">
        <f>_xlfn.XLOOKUP(Table1[[#This Row],[Customer ID]],customers!A778:A1778,customers!I778:I1778,"No",0)</f>
        <v>No</v>
      </c>
    </row>
    <row r="780" spans="1:15" x14ac:dyDescent="0.3">
      <c r="A780" s="2" t="s">
        <v>4886</v>
      </c>
      <c r="B780" s="3">
        <v>43889</v>
      </c>
      <c r="C780" s="2" t="s">
        <v>4933</v>
      </c>
      <c r="D780" t="s">
        <v>6161</v>
      </c>
      <c r="E780" s="2">
        <v>2</v>
      </c>
      <c r="F780" s="2" t="str">
        <f>VLOOKUP(C780,customers!A:I,2,0)</f>
        <v>Cam Jewster</v>
      </c>
      <c r="G780" s="2" t="str">
        <f>IF(VLOOKUP(C780,customers!$A:$I,3,0)=0,"",VLOOKUP(C780,customers!$A:$I,3,0))</f>
        <v>cjewsterlu@moonfruit.com</v>
      </c>
      <c r="H780" s="2" t="str">
        <f>VLOOKUP(C780,customers!$A:$I,7,0)</f>
        <v>United States</v>
      </c>
      <c r="I780" t="str">
        <f>VLOOKUP($D780,products!$A:$G,2,0)</f>
        <v>Lib</v>
      </c>
      <c r="J780" t="str">
        <f>VLOOKUP($D780,products!$A:$G,3,0)</f>
        <v>L</v>
      </c>
      <c r="K780" s="5">
        <f>VLOOKUP($D780,products!$A:$G,4,0)</f>
        <v>0.5</v>
      </c>
      <c r="L780">
        <f>VLOOKUP($D780,products!$A:$G,5,0)</f>
        <v>9.51</v>
      </c>
      <c r="M780">
        <f>E780*(Table1[[#This Row],[Size]]*Table1[[#This Row],[Unit Price]])</f>
        <v>9.51</v>
      </c>
      <c r="N780" t="str">
        <f t="shared" si="12"/>
        <v>Liberica</v>
      </c>
      <c r="O780" t="str">
        <f>_xlfn.XLOOKUP(Table1[[#This Row],[Customer ID]],customers!A779:A1779,customers!I779:I1779,"No",0)</f>
        <v>Yes</v>
      </c>
    </row>
    <row r="781" spans="1:15" x14ac:dyDescent="0.3">
      <c r="A781" s="2" t="s">
        <v>4892</v>
      </c>
      <c r="B781" s="3">
        <v>43985</v>
      </c>
      <c r="C781" s="2" t="s">
        <v>4893</v>
      </c>
      <c r="D781" t="s">
        <v>6143</v>
      </c>
      <c r="E781" s="2">
        <v>6</v>
      </c>
      <c r="F781" s="2" t="str">
        <f>VLOOKUP(C781,customers!A:I,2,0)</f>
        <v>Ugo Southerden</v>
      </c>
      <c r="G781" s="2" t="str">
        <f>IF(VLOOKUP(C781,customers!$A:$I,3,0)=0,"",VLOOKUP(C781,customers!$A:$I,3,0))</f>
        <v>usoutherdenln@hao123.com</v>
      </c>
      <c r="H781" s="2" t="str">
        <f>VLOOKUP(C781,customers!$A:$I,7,0)</f>
        <v>United States</v>
      </c>
      <c r="I781" t="str">
        <f>VLOOKUP($D781,products!$A:$G,2,0)</f>
        <v>Lib</v>
      </c>
      <c r="J781" t="str">
        <f>VLOOKUP($D781,products!$A:$G,3,0)</f>
        <v>D</v>
      </c>
      <c r="K781" s="5">
        <f>VLOOKUP($D781,products!$A:$G,4,0)</f>
        <v>1</v>
      </c>
      <c r="L781">
        <f>VLOOKUP($D781,products!$A:$G,5,0)</f>
        <v>12.95</v>
      </c>
      <c r="M781">
        <f>E781*(Table1[[#This Row],[Size]]*Table1[[#This Row],[Unit Price]])</f>
        <v>77.699999999999989</v>
      </c>
      <c r="N781" t="str">
        <f t="shared" si="12"/>
        <v>Liberica</v>
      </c>
      <c r="O781" t="str">
        <f>_xlfn.XLOOKUP(Table1[[#This Row],[Customer ID]],customers!A780:A1780,customers!I780:I1780,"No",0)</f>
        <v>Yes</v>
      </c>
    </row>
    <row r="782" spans="1:15" x14ac:dyDescent="0.3">
      <c r="A782" s="2" t="s">
        <v>4898</v>
      </c>
      <c r="B782" s="3">
        <v>43883</v>
      </c>
      <c r="C782" s="2" t="s">
        <v>4899</v>
      </c>
      <c r="D782" t="s">
        <v>6141</v>
      </c>
      <c r="E782" s="2">
        <v>3</v>
      </c>
      <c r="F782" s="2" t="str">
        <f>VLOOKUP(C782,customers!A:I,2,0)</f>
        <v>Verne Dunkerley</v>
      </c>
      <c r="G782" s="2" t="str">
        <f>IF(VLOOKUP(C782,customers!$A:$I,3,0)=0,"",VLOOKUP(C782,customers!$A:$I,3,0))</f>
        <v/>
      </c>
      <c r="H782" s="2" t="str">
        <f>VLOOKUP(C782,customers!$A:$I,7,0)</f>
        <v>United States</v>
      </c>
      <c r="I782" t="str">
        <f>VLOOKUP($D782,products!$A:$G,2,0)</f>
        <v>Exc</v>
      </c>
      <c r="J782" t="str">
        <f>VLOOKUP($D782,products!$A:$G,3,0)</f>
        <v>M</v>
      </c>
      <c r="K782" s="5">
        <f>VLOOKUP($D782,products!$A:$G,4,0)</f>
        <v>1</v>
      </c>
      <c r="L782">
        <f>VLOOKUP($D782,products!$A:$G,5,0)</f>
        <v>13.75</v>
      </c>
      <c r="M782">
        <f>E782*(Table1[[#This Row],[Size]]*Table1[[#This Row],[Unit Price]])</f>
        <v>41.25</v>
      </c>
      <c r="N782" t="str">
        <f t="shared" si="12"/>
        <v>Excelsa</v>
      </c>
      <c r="O782" t="str">
        <f>_xlfn.XLOOKUP(Table1[[#This Row],[Customer ID]],customers!A781:A1781,customers!I781:I1781,"No",0)</f>
        <v>No</v>
      </c>
    </row>
    <row r="783" spans="1:15" x14ac:dyDescent="0.3">
      <c r="A783" s="2" t="s">
        <v>4903</v>
      </c>
      <c r="B783" s="3">
        <v>43778</v>
      </c>
      <c r="C783" s="2" t="s">
        <v>4904</v>
      </c>
      <c r="D783" t="s">
        <v>6164</v>
      </c>
      <c r="E783" s="2">
        <v>4</v>
      </c>
      <c r="F783" s="2" t="str">
        <f>VLOOKUP(C783,customers!A:I,2,0)</f>
        <v>Lacee Burtenshaw</v>
      </c>
      <c r="G783" s="2" t="str">
        <f>IF(VLOOKUP(C783,customers!$A:$I,3,0)=0,"",VLOOKUP(C783,customers!$A:$I,3,0))</f>
        <v>lburtenshawlp@shinystat.com</v>
      </c>
      <c r="H783" s="2" t="str">
        <f>VLOOKUP(C783,customers!$A:$I,7,0)</f>
        <v>United States</v>
      </c>
      <c r="I783" t="str">
        <f>VLOOKUP($D783,products!$A:$G,2,0)</f>
        <v>Lib</v>
      </c>
      <c r="J783" t="str">
        <f>VLOOKUP($D783,products!$A:$G,3,0)</f>
        <v>L</v>
      </c>
      <c r="K783" s="5">
        <f>VLOOKUP($D783,products!$A:$G,4,0)</f>
        <v>2.5</v>
      </c>
      <c r="L783">
        <f>VLOOKUP($D783,products!$A:$G,5,0)</f>
        <v>36.454999999999998</v>
      </c>
      <c r="M783">
        <f>E783*(Table1[[#This Row],[Size]]*Table1[[#This Row],[Unit Price]])</f>
        <v>364.54999999999995</v>
      </c>
      <c r="N783" t="str">
        <f t="shared" si="12"/>
        <v>Liberica</v>
      </c>
      <c r="O783" t="str">
        <f>_xlfn.XLOOKUP(Table1[[#This Row],[Customer ID]],customers!A782:A1782,customers!I782:I1782,"No",0)</f>
        <v>No</v>
      </c>
    </row>
    <row r="784" spans="1:15" x14ac:dyDescent="0.3">
      <c r="A784" s="2" t="s">
        <v>4909</v>
      </c>
      <c r="B784" s="3">
        <v>43897</v>
      </c>
      <c r="C784" s="2" t="s">
        <v>4910</v>
      </c>
      <c r="D784" t="s">
        <v>6184</v>
      </c>
      <c r="E784" s="2">
        <v>6</v>
      </c>
      <c r="F784" s="2" t="str">
        <f>VLOOKUP(C784,customers!A:I,2,0)</f>
        <v>Adorne Gregoratti</v>
      </c>
      <c r="G784" s="2" t="str">
        <f>IF(VLOOKUP(C784,customers!$A:$I,3,0)=0,"",VLOOKUP(C784,customers!$A:$I,3,0))</f>
        <v>agregorattilq@vistaprint.com</v>
      </c>
      <c r="H784" s="2" t="str">
        <f>VLOOKUP(C784,customers!$A:$I,7,0)</f>
        <v>Ireland</v>
      </c>
      <c r="I784" t="str">
        <f>VLOOKUP($D784,products!$A:$G,2,0)</f>
        <v>Exc</v>
      </c>
      <c r="J784" t="str">
        <f>VLOOKUP($D784,products!$A:$G,3,0)</f>
        <v>L</v>
      </c>
      <c r="K784" s="5">
        <f>VLOOKUP($D784,products!$A:$G,4,0)</f>
        <v>0.2</v>
      </c>
      <c r="L784">
        <f>VLOOKUP($D784,products!$A:$G,5,0)</f>
        <v>4.4550000000000001</v>
      </c>
      <c r="M784">
        <f>E784*(Table1[[#This Row],[Size]]*Table1[[#This Row],[Unit Price]])</f>
        <v>5.3460000000000001</v>
      </c>
      <c r="N784" t="str">
        <f t="shared" si="12"/>
        <v>Excelsa</v>
      </c>
      <c r="O784" t="str">
        <f>_xlfn.XLOOKUP(Table1[[#This Row],[Customer ID]],customers!A783:A1783,customers!I783:I1783,"No",0)</f>
        <v>No</v>
      </c>
    </row>
    <row r="785" spans="1:15" x14ac:dyDescent="0.3">
      <c r="A785" s="2" t="s">
        <v>4915</v>
      </c>
      <c r="B785" s="3">
        <v>44312</v>
      </c>
      <c r="C785" s="2" t="s">
        <v>4916</v>
      </c>
      <c r="D785" t="s">
        <v>6160</v>
      </c>
      <c r="E785" s="2">
        <v>5</v>
      </c>
      <c r="F785" s="2" t="str">
        <f>VLOOKUP(C785,customers!A:I,2,0)</f>
        <v>Chris Croster</v>
      </c>
      <c r="G785" s="2" t="str">
        <f>IF(VLOOKUP(C785,customers!$A:$I,3,0)=0,"",VLOOKUP(C785,customers!$A:$I,3,0))</f>
        <v>ccrosterlr@gov.uk</v>
      </c>
      <c r="H785" s="2" t="str">
        <f>VLOOKUP(C785,customers!$A:$I,7,0)</f>
        <v>United States</v>
      </c>
      <c r="I785" t="str">
        <f>VLOOKUP($D785,products!$A:$G,2,0)</f>
        <v>Lib</v>
      </c>
      <c r="J785" t="str">
        <f>VLOOKUP($D785,products!$A:$G,3,0)</f>
        <v>M</v>
      </c>
      <c r="K785" s="5">
        <f>VLOOKUP($D785,products!$A:$G,4,0)</f>
        <v>0.5</v>
      </c>
      <c r="L785">
        <f>VLOOKUP($D785,products!$A:$G,5,0)</f>
        <v>8.73</v>
      </c>
      <c r="M785">
        <f>E785*(Table1[[#This Row],[Size]]*Table1[[#This Row],[Unit Price]])</f>
        <v>21.825000000000003</v>
      </c>
      <c r="N785" t="str">
        <f t="shared" si="12"/>
        <v>Liberica</v>
      </c>
      <c r="O785" t="str">
        <f>_xlfn.XLOOKUP(Table1[[#This Row],[Customer ID]],customers!A784:A1784,customers!I784:I1784,"No",0)</f>
        <v>Yes</v>
      </c>
    </row>
    <row r="786" spans="1:15" x14ac:dyDescent="0.3">
      <c r="A786" s="2" t="s">
        <v>4921</v>
      </c>
      <c r="B786" s="3">
        <v>44511</v>
      </c>
      <c r="C786" s="2" t="s">
        <v>4922</v>
      </c>
      <c r="D786" t="s">
        <v>6170</v>
      </c>
      <c r="E786" s="2">
        <v>2</v>
      </c>
      <c r="F786" s="2" t="str">
        <f>VLOOKUP(C786,customers!A:I,2,0)</f>
        <v>Graeme Whitehead</v>
      </c>
      <c r="G786" s="2" t="str">
        <f>IF(VLOOKUP(C786,customers!$A:$I,3,0)=0,"",VLOOKUP(C786,customers!$A:$I,3,0))</f>
        <v>gwhiteheadls@hp.com</v>
      </c>
      <c r="H786" s="2" t="str">
        <f>VLOOKUP(C786,customers!$A:$I,7,0)</f>
        <v>United States</v>
      </c>
      <c r="I786" t="str">
        <f>VLOOKUP($D786,products!$A:$G,2,0)</f>
        <v>Lib</v>
      </c>
      <c r="J786" t="str">
        <f>VLOOKUP($D786,products!$A:$G,3,0)</f>
        <v>L</v>
      </c>
      <c r="K786" s="5">
        <f>VLOOKUP($D786,products!$A:$G,4,0)</f>
        <v>1</v>
      </c>
      <c r="L786">
        <f>VLOOKUP($D786,products!$A:$G,5,0)</f>
        <v>15.85</v>
      </c>
      <c r="M786">
        <f>E786*(Table1[[#This Row],[Size]]*Table1[[#This Row],[Unit Price]])</f>
        <v>31.7</v>
      </c>
      <c r="N786" t="str">
        <f t="shared" si="12"/>
        <v>Liberica</v>
      </c>
      <c r="O786" t="str">
        <f>_xlfn.XLOOKUP(Table1[[#This Row],[Customer ID]],customers!A785:A1785,customers!I785:I1785,"No",0)</f>
        <v>No</v>
      </c>
    </row>
    <row r="787" spans="1:15" x14ac:dyDescent="0.3">
      <c r="A787" s="2" t="s">
        <v>4926</v>
      </c>
      <c r="B787" s="3">
        <v>44362</v>
      </c>
      <c r="C787" s="2" t="s">
        <v>4927</v>
      </c>
      <c r="D787" t="s">
        <v>6168</v>
      </c>
      <c r="E787" s="2">
        <v>1</v>
      </c>
      <c r="F787" s="2" t="str">
        <f>VLOOKUP(C787,customers!A:I,2,0)</f>
        <v>Haslett Jodrelle</v>
      </c>
      <c r="G787" s="2" t="str">
        <f>IF(VLOOKUP(C787,customers!$A:$I,3,0)=0,"",VLOOKUP(C787,customers!$A:$I,3,0))</f>
        <v>hjodrellelt@samsung.com</v>
      </c>
      <c r="H787" s="2" t="str">
        <f>VLOOKUP(C787,customers!$A:$I,7,0)</f>
        <v>United States</v>
      </c>
      <c r="I787" t="str">
        <f>VLOOKUP($D787,products!$A:$G,2,0)</f>
        <v>Ara</v>
      </c>
      <c r="J787" t="str">
        <f>VLOOKUP($D787,products!$A:$G,3,0)</f>
        <v>D</v>
      </c>
      <c r="K787" s="5">
        <f>VLOOKUP($D787,products!$A:$G,4,0)</f>
        <v>2.5</v>
      </c>
      <c r="L787">
        <f>VLOOKUP($D787,products!$A:$G,5,0)</f>
        <v>22.884999999999998</v>
      </c>
      <c r="M787">
        <f>E787*(Table1[[#This Row],[Size]]*Table1[[#This Row],[Unit Price]])</f>
        <v>57.212499999999991</v>
      </c>
      <c r="N787" t="str">
        <f t="shared" si="12"/>
        <v>Arabica</v>
      </c>
      <c r="O787" t="str">
        <f>_xlfn.XLOOKUP(Table1[[#This Row],[Customer ID]],customers!A786:A1786,customers!I786:I1786,"No",0)</f>
        <v>No</v>
      </c>
    </row>
    <row r="788" spans="1:15" x14ac:dyDescent="0.3">
      <c r="A788" s="2" t="s">
        <v>4932</v>
      </c>
      <c r="B788" s="3">
        <v>43888</v>
      </c>
      <c r="C788" s="2" t="s">
        <v>4933</v>
      </c>
      <c r="D788" t="s">
        <v>6185</v>
      </c>
      <c r="E788" s="2">
        <v>1</v>
      </c>
      <c r="F788" s="2" t="str">
        <f>VLOOKUP(C788,customers!A:I,2,0)</f>
        <v>Cam Jewster</v>
      </c>
      <c r="G788" s="2" t="str">
        <f>IF(VLOOKUP(C788,customers!$A:$I,3,0)=0,"",VLOOKUP(C788,customers!$A:$I,3,0))</f>
        <v>cjewsterlu@moonfruit.com</v>
      </c>
      <c r="H788" s="2" t="str">
        <f>VLOOKUP(C788,customers!$A:$I,7,0)</f>
        <v>United States</v>
      </c>
      <c r="I788" t="str">
        <f>VLOOKUP($D788,products!$A:$G,2,0)</f>
        <v>Exc</v>
      </c>
      <c r="J788" t="str">
        <f>VLOOKUP($D788,products!$A:$G,3,0)</f>
        <v>D</v>
      </c>
      <c r="K788" s="5">
        <f>VLOOKUP($D788,products!$A:$G,4,0)</f>
        <v>2.5</v>
      </c>
      <c r="L788">
        <f>VLOOKUP($D788,products!$A:$G,5,0)</f>
        <v>27.945</v>
      </c>
      <c r="M788">
        <f>E788*(Table1[[#This Row],[Size]]*Table1[[#This Row],[Unit Price]])</f>
        <v>69.862499999999997</v>
      </c>
      <c r="N788" t="str">
        <f t="shared" si="12"/>
        <v>Excelsa</v>
      </c>
      <c r="O788" t="str">
        <f>_xlfn.XLOOKUP(Table1[[#This Row],[Customer ID]],customers!A787:A1787,customers!I787:I1787,"No",0)</f>
        <v>Yes</v>
      </c>
    </row>
    <row r="789" spans="1:15" x14ac:dyDescent="0.3">
      <c r="A789" s="2" t="s">
        <v>4938</v>
      </c>
      <c r="B789" s="3">
        <v>44305</v>
      </c>
      <c r="C789" s="2" t="s">
        <v>4939</v>
      </c>
      <c r="D789" t="s">
        <v>6141</v>
      </c>
      <c r="E789" s="2">
        <v>6</v>
      </c>
      <c r="F789" s="2" t="str">
        <f>VLOOKUP(C789,customers!A:I,2,0)</f>
        <v>Beryl Osborn</v>
      </c>
      <c r="G789" s="2" t="str">
        <f>IF(VLOOKUP(C789,customers!$A:$I,3,0)=0,"",VLOOKUP(C789,customers!$A:$I,3,0))</f>
        <v/>
      </c>
      <c r="H789" s="2" t="str">
        <f>VLOOKUP(C789,customers!$A:$I,7,0)</f>
        <v>United States</v>
      </c>
      <c r="I789" t="str">
        <f>VLOOKUP($D789,products!$A:$G,2,0)</f>
        <v>Exc</v>
      </c>
      <c r="J789" t="str">
        <f>VLOOKUP($D789,products!$A:$G,3,0)</f>
        <v>M</v>
      </c>
      <c r="K789" s="5">
        <f>VLOOKUP($D789,products!$A:$G,4,0)</f>
        <v>1</v>
      </c>
      <c r="L789">
        <f>VLOOKUP($D789,products!$A:$G,5,0)</f>
        <v>13.75</v>
      </c>
      <c r="M789">
        <f>E789*(Table1[[#This Row],[Size]]*Table1[[#This Row],[Unit Price]])</f>
        <v>82.5</v>
      </c>
      <c r="N789" t="str">
        <f t="shared" si="12"/>
        <v>Excelsa</v>
      </c>
      <c r="O789" t="str">
        <f>_xlfn.XLOOKUP(Table1[[#This Row],[Customer ID]],customers!A788:A1788,customers!I788:I1788,"No",0)</f>
        <v>Yes</v>
      </c>
    </row>
    <row r="790" spans="1:15" x14ac:dyDescent="0.3">
      <c r="A790" s="2" t="s">
        <v>4943</v>
      </c>
      <c r="B790" s="3">
        <v>44771</v>
      </c>
      <c r="C790" s="2" t="s">
        <v>4944</v>
      </c>
      <c r="D790" t="s">
        <v>6151</v>
      </c>
      <c r="E790" s="2">
        <v>2</v>
      </c>
      <c r="F790" s="2" t="str">
        <f>VLOOKUP(C790,customers!A:I,2,0)</f>
        <v>Kaela Nottram</v>
      </c>
      <c r="G790" s="2" t="str">
        <f>IF(VLOOKUP(C790,customers!$A:$I,3,0)=0,"",VLOOKUP(C790,customers!$A:$I,3,0))</f>
        <v>knottramlw@odnoklassniki.ru</v>
      </c>
      <c r="H790" s="2" t="str">
        <f>VLOOKUP(C790,customers!$A:$I,7,0)</f>
        <v>Ireland</v>
      </c>
      <c r="I790" t="str">
        <f>VLOOKUP($D790,products!$A:$G,2,0)</f>
        <v>Rob</v>
      </c>
      <c r="J790" t="str">
        <f>VLOOKUP($D790,products!$A:$G,3,0)</f>
        <v>M</v>
      </c>
      <c r="K790" s="5">
        <f>VLOOKUP($D790,products!$A:$G,4,0)</f>
        <v>2.5</v>
      </c>
      <c r="L790">
        <f>VLOOKUP($D790,products!$A:$G,5,0)</f>
        <v>22.884999999999998</v>
      </c>
      <c r="M790">
        <f>E790*(Table1[[#This Row],[Size]]*Table1[[#This Row],[Unit Price]])</f>
        <v>114.42499999999998</v>
      </c>
      <c r="N790" t="str">
        <f t="shared" si="12"/>
        <v>Robusta</v>
      </c>
      <c r="O790" t="str">
        <f>_xlfn.XLOOKUP(Table1[[#This Row],[Customer ID]],customers!A789:A1789,customers!I789:I1789,"No",0)</f>
        <v>Yes</v>
      </c>
    </row>
    <row r="791" spans="1:15" x14ac:dyDescent="0.3">
      <c r="A791" s="2" t="s">
        <v>4949</v>
      </c>
      <c r="B791" s="3">
        <v>43485</v>
      </c>
      <c r="C791" s="2" t="s">
        <v>4950</v>
      </c>
      <c r="D791" t="s">
        <v>6140</v>
      </c>
      <c r="E791" s="2">
        <v>6</v>
      </c>
      <c r="F791" s="2" t="str">
        <f>VLOOKUP(C791,customers!A:I,2,0)</f>
        <v>Nobe Buney</v>
      </c>
      <c r="G791" s="2" t="str">
        <f>IF(VLOOKUP(C791,customers!$A:$I,3,0)=0,"",VLOOKUP(C791,customers!$A:$I,3,0))</f>
        <v>nbuneylx@jugem.jp</v>
      </c>
      <c r="H791" s="2" t="str">
        <f>VLOOKUP(C791,customers!$A:$I,7,0)</f>
        <v>United States</v>
      </c>
      <c r="I791" t="str">
        <f>VLOOKUP($D791,products!$A:$G,2,0)</f>
        <v>Ara</v>
      </c>
      <c r="J791" t="str">
        <f>VLOOKUP($D791,products!$A:$G,3,0)</f>
        <v>L</v>
      </c>
      <c r="K791" s="5">
        <f>VLOOKUP($D791,products!$A:$G,4,0)</f>
        <v>1</v>
      </c>
      <c r="L791">
        <f>VLOOKUP($D791,products!$A:$G,5,0)</f>
        <v>12.95</v>
      </c>
      <c r="M791">
        <f>E791*(Table1[[#This Row],[Size]]*Table1[[#This Row],[Unit Price]])</f>
        <v>77.699999999999989</v>
      </c>
      <c r="N791" t="str">
        <f t="shared" si="12"/>
        <v>Arabica</v>
      </c>
      <c r="O791" t="str">
        <f>_xlfn.XLOOKUP(Table1[[#This Row],[Customer ID]],customers!A790:A1790,customers!I790:I1790,"No",0)</f>
        <v>No</v>
      </c>
    </row>
    <row r="792" spans="1:15" x14ac:dyDescent="0.3">
      <c r="A792" s="2" t="s">
        <v>4955</v>
      </c>
      <c r="B792" s="3">
        <v>44613</v>
      </c>
      <c r="C792" s="2" t="s">
        <v>4956</v>
      </c>
      <c r="D792" t="s">
        <v>6180</v>
      </c>
      <c r="E792" s="2">
        <v>3</v>
      </c>
      <c r="F792" s="2" t="str">
        <f>VLOOKUP(C792,customers!A:I,2,0)</f>
        <v>Silvan McShea</v>
      </c>
      <c r="G792" s="2" t="str">
        <f>IF(VLOOKUP(C792,customers!$A:$I,3,0)=0,"",VLOOKUP(C792,customers!$A:$I,3,0))</f>
        <v>smcshealy@photobucket.com</v>
      </c>
      <c r="H792" s="2" t="str">
        <f>VLOOKUP(C792,customers!$A:$I,7,0)</f>
        <v>United States</v>
      </c>
      <c r="I792" t="str">
        <f>VLOOKUP($D792,products!$A:$G,2,0)</f>
        <v>Ara</v>
      </c>
      <c r="J792" t="str">
        <f>VLOOKUP($D792,products!$A:$G,3,0)</f>
        <v>L</v>
      </c>
      <c r="K792" s="5">
        <f>VLOOKUP($D792,products!$A:$G,4,0)</f>
        <v>0.5</v>
      </c>
      <c r="L792">
        <f>VLOOKUP($D792,products!$A:$G,5,0)</f>
        <v>7.77</v>
      </c>
      <c r="M792">
        <f>E792*(Table1[[#This Row],[Size]]*Table1[[#This Row],[Unit Price]])</f>
        <v>11.654999999999999</v>
      </c>
      <c r="N792" t="str">
        <f t="shared" si="12"/>
        <v>Arabica</v>
      </c>
      <c r="O792" t="str">
        <f>_xlfn.XLOOKUP(Table1[[#This Row],[Customer ID]],customers!A791:A1791,customers!I791:I1791,"No",0)</f>
        <v>No</v>
      </c>
    </row>
    <row r="793" spans="1:15" x14ac:dyDescent="0.3">
      <c r="A793" s="2" t="s">
        <v>4961</v>
      </c>
      <c r="B793" s="3">
        <v>43954</v>
      </c>
      <c r="C793" s="2" t="s">
        <v>4962</v>
      </c>
      <c r="D793" t="s">
        <v>6145</v>
      </c>
      <c r="E793" s="2">
        <v>5</v>
      </c>
      <c r="F793" s="2" t="str">
        <f>VLOOKUP(C793,customers!A:I,2,0)</f>
        <v>Karylin Huddart</v>
      </c>
      <c r="G793" s="2" t="str">
        <f>IF(VLOOKUP(C793,customers!$A:$I,3,0)=0,"",VLOOKUP(C793,customers!$A:$I,3,0))</f>
        <v>khuddartlz@about.com</v>
      </c>
      <c r="H793" s="2" t="str">
        <f>VLOOKUP(C793,customers!$A:$I,7,0)</f>
        <v>United States</v>
      </c>
      <c r="I793" t="str">
        <f>VLOOKUP($D793,products!$A:$G,2,0)</f>
        <v>Lib</v>
      </c>
      <c r="J793" t="str">
        <f>VLOOKUP($D793,products!$A:$G,3,0)</f>
        <v>L</v>
      </c>
      <c r="K793" s="5">
        <f>VLOOKUP($D793,products!$A:$G,4,0)</f>
        <v>0.2</v>
      </c>
      <c r="L793">
        <f>VLOOKUP($D793,products!$A:$G,5,0)</f>
        <v>4.7549999999999999</v>
      </c>
      <c r="M793">
        <f>E793*(Table1[[#This Row],[Size]]*Table1[[#This Row],[Unit Price]])</f>
        <v>4.7550000000000008</v>
      </c>
      <c r="N793" t="str">
        <f t="shared" si="12"/>
        <v>Liberica</v>
      </c>
      <c r="O793" t="str">
        <f>_xlfn.XLOOKUP(Table1[[#This Row],[Customer ID]],customers!A792:A1792,customers!I792:I1792,"No",0)</f>
        <v>Yes</v>
      </c>
    </row>
    <row r="794" spans="1:15" x14ac:dyDescent="0.3">
      <c r="A794" s="2" t="s">
        <v>4967</v>
      </c>
      <c r="B794" s="3">
        <v>43545</v>
      </c>
      <c r="C794" s="2" t="s">
        <v>4968</v>
      </c>
      <c r="D794" t="s">
        <v>6160</v>
      </c>
      <c r="E794" s="2">
        <v>6</v>
      </c>
      <c r="F794" s="2" t="str">
        <f>VLOOKUP(C794,customers!A:I,2,0)</f>
        <v>Jereme Gippes</v>
      </c>
      <c r="G794" s="2" t="str">
        <f>IF(VLOOKUP(C794,customers!$A:$I,3,0)=0,"",VLOOKUP(C794,customers!$A:$I,3,0))</f>
        <v>jgippesm0@cloudflare.com</v>
      </c>
      <c r="H794" s="2" t="str">
        <f>VLOOKUP(C794,customers!$A:$I,7,0)</f>
        <v>United Kingdom</v>
      </c>
      <c r="I794" t="str">
        <f>VLOOKUP($D794,products!$A:$G,2,0)</f>
        <v>Lib</v>
      </c>
      <c r="J794" t="str">
        <f>VLOOKUP($D794,products!$A:$G,3,0)</f>
        <v>M</v>
      </c>
      <c r="K794" s="5">
        <f>VLOOKUP($D794,products!$A:$G,4,0)</f>
        <v>0.5</v>
      </c>
      <c r="L794">
        <f>VLOOKUP($D794,products!$A:$G,5,0)</f>
        <v>8.73</v>
      </c>
      <c r="M794">
        <f>E794*(Table1[[#This Row],[Size]]*Table1[[#This Row],[Unit Price]])</f>
        <v>26.19</v>
      </c>
      <c r="N794" t="str">
        <f t="shared" si="12"/>
        <v>Liberica</v>
      </c>
      <c r="O794" t="str">
        <f>_xlfn.XLOOKUP(Table1[[#This Row],[Customer ID]],customers!A793:A1793,customers!I793:I1793,"No",0)</f>
        <v>Yes</v>
      </c>
    </row>
    <row r="795" spans="1:15" x14ac:dyDescent="0.3">
      <c r="A795" s="2" t="s">
        <v>4973</v>
      </c>
      <c r="B795" s="3">
        <v>43629</v>
      </c>
      <c r="C795" s="2" t="s">
        <v>4974</v>
      </c>
      <c r="D795" t="s">
        <v>6178</v>
      </c>
      <c r="E795" s="2">
        <v>5</v>
      </c>
      <c r="F795" s="2" t="str">
        <f>VLOOKUP(C795,customers!A:I,2,0)</f>
        <v>Lukas Whittlesee</v>
      </c>
      <c r="G795" s="2" t="str">
        <f>IF(VLOOKUP(C795,customers!$A:$I,3,0)=0,"",VLOOKUP(C795,customers!$A:$I,3,0))</f>
        <v>lwhittleseem1@e-recht24.de</v>
      </c>
      <c r="H795" s="2" t="str">
        <f>VLOOKUP(C795,customers!$A:$I,7,0)</f>
        <v>United States</v>
      </c>
      <c r="I795" t="str">
        <f>VLOOKUP($D795,products!$A:$G,2,0)</f>
        <v>Rob</v>
      </c>
      <c r="J795" t="str">
        <f>VLOOKUP($D795,products!$A:$G,3,0)</f>
        <v>L</v>
      </c>
      <c r="K795" s="5">
        <f>VLOOKUP($D795,products!$A:$G,4,0)</f>
        <v>0.2</v>
      </c>
      <c r="L795">
        <f>VLOOKUP($D795,products!$A:$G,5,0)</f>
        <v>3.5849999999999995</v>
      </c>
      <c r="M795">
        <f>E795*(Table1[[#This Row],[Size]]*Table1[[#This Row],[Unit Price]])</f>
        <v>3.585</v>
      </c>
      <c r="N795" t="str">
        <f t="shared" si="12"/>
        <v>Robusta</v>
      </c>
      <c r="O795" t="str">
        <f>_xlfn.XLOOKUP(Table1[[#This Row],[Customer ID]],customers!A794:A1794,customers!I794:I1794,"No",0)</f>
        <v>No</v>
      </c>
    </row>
    <row r="796" spans="1:15" x14ac:dyDescent="0.3">
      <c r="A796" s="2" t="s">
        <v>4979</v>
      </c>
      <c r="B796" s="3">
        <v>43987</v>
      </c>
      <c r="C796" s="2" t="s">
        <v>4980</v>
      </c>
      <c r="D796" t="s">
        <v>6182</v>
      </c>
      <c r="E796" s="2">
        <v>5</v>
      </c>
      <c r="F796" s="2" t="str">
        <f>VLOOKUP(C796,customers!A:I,2,0)</f>
        <v>Gregorius Trengrove</v>
      </c>
      <c r="G796" s="2" t="str">
        <f>IF(VLOOKUP(C796,customers!$A:$I,3,0)=0,"",VLOOKUP(C796,customers!$A:$I,3,0))</f>
        <v>gtrengrovem2@elpais.com</v>
      </c>
      <c r="H796" s="2" t="str">
        <f>VLOOKUP(C796,customers!$A:$I,7,0)</f>
        <v>United States</v>
      </c>
      <c r="I796" t="str">
        <f>VLOOKUP($D796,products!$A:$G,2,0)</f>
        <v>Ara</v>
      </c>
      <c r="J796" t="str">
        <f>VLOOKUP($D796,products!$A:$G,3,0)</f>
        <v>L</v>
      </c>
      <c r="K796" s="5">
        <f>VLOOKUP($D796,products!$A:$G,4,0)</f>
        <v>2.5</v>
      </c>
      <c r="L796">
        <f>VLOOKUP($D796,products!$A:$G,5,0)</f>
        <v>29.784999999999997</v>
      </c>
      <c r="M796">
        <f>E796*(Table1[[#This Row],[Size]]*Table1[[#This Row],[Unit Price]])</f>
        <v>372.31249999999994</v>
      </c>
      <c r="N796" t="str">
        <f t="shared" si="12"/>
        <v>Arabica</v>
      </c>
      <c r="O796" t="str">
        <f>_xlfn.XLOOKUP(Table1[[#This Row],[Customer ID]],customers!A795:A1795,customers!I795:I1795,"No",0)</f>
        <v>No</v>
      </c>
    </row>
    <row r="797" spans="1:15" x14ac:dyDescent="0.3">
      <c r="A797" s="2" t="s">
        <v>4985</v>
      </c>
      <c r="B797" s="3">
        <v>43540</v>
      </c>
      <c r="C797" s="2" t="s">
        <v>4986</v>
      </c>
      <c r="D797" t="s">
        <v>6173</v>
      </c>
      <c r="E797" s="2">
        <v>4</v>
      </c>
      <c r="F797" s="2" t="str">
        <f>VLOOKUP(C797,customers!A:I,2,0)</f>
        <v>Wright Caldero</v>
      </c>
      <c r="G797" s="2" t="str">
        <f>IF(VLOOKUP(C797,customers!$A:$I,3,0)=0,"",VLOOKUP(C797,customers!$A:$I,3,0))</f>
        <v>wcalderom3@stumbleupon.com</v>
      </c>
      <c r="H797" s="2" t="str">
        <f>VLOOKUP(C797,customers!$A:$I,7,0)</f>
        <v>United States</v>
      </c>
      <c r="I797" t="str">
        <f>VLOOKUP($D797,products!$A:$G,2,0)</f>
        <v>Rob</v>
      </c>
      <c r="J797" t="str">
        <f>VLOOKUP($D797,products!$A:$G,3,0)</f>
        <v>L</v>
      </c>
      <c r="K797" s="5">
        <f>VLOOKUP($D797,products!$A:$G,4,0)</f>
        <v>0.5</v>
      </c>
      <c r="L797">
        <f>VLOOKUP($D797,products!$A:$G,5,0)</f>
        <v>7.169999999999999</v>
      </c>
      <c r="M797">
        <f>E797*(Table1[[#This Row],[Size]]*Table1[[#This Row],[Unit Price]])</f>
        <v>14.339999999999998</v>
      </c>
      <c r="N797" t="str">
        <f t="shared" si="12"/>
        <v>Robusta</v>
      </c>
      <c r="O797" t="str">
        <f>_xlfn.XLOOKUP(Table1[[#This Row],[Customer ID]],customers!A796:A1796,customers!I796:I1796,"No",0)</f>
        <v>No</v>
      </c>
    </row>
    <row r="798" spans="1:15" x14ac:dyDescent="0.3">
      <c r="A798" s="2" t="s">
        <v>4991</v>
      </c>
      <c r="B798" s="3">
        <v>44533</v>
      </c>
      <c r="C798" s="2" t="s">
        <v>4992</v>
      </c>
      <c r="D798" t="s">
        <v>6161</v>
      </c>
      <c r="E798" s="2">
        <v>1</v>
      </c>
      <c r="F798" s="2" t="str">
        <f>VLOOKUP(C798,customers!A:I,2,0)</f>
        <v>Merell Zanazzi</v>
      </c>
      <c r="G798" s="2" t="str">
        <f>IF(VLOOKUP(C798,customers!$A:$I,3,0)=0,"",VLOOKUP(C798,customers!$A:$I,3,0))</f>
        <v/>
      </c>
      <c r="H798" s="2" t="str">
        <f>VLOOKUP(C798,customers!$A:$I,7,0)</f>
        <v>United States</v>
      </c>
      <c r="I798" t="str">
        <f>VLOOKUP($D798,products!$A:$G,2,0)</f>
        <v>Lib</v>
      </c>
      <c r="J798" t="str">
        <f>VLOOKUP($D798,products!$A:$G,3,0)</f>
        <v>L</v>
      </c>
      <c r="K798" s="5">
        <f>VLOOKUP($D798,products!$A:$G,4,0)</f>
        <v>0.5</v>
      </c>
      <c r="L798">
        <f>VLOOKUP($D798,products!$A:$G,5,0)</f>
        <v>9.51</v>
      </c>
      <c r="M798">
        <f>E798*(Table1[[#This Row],[Size]]*Table1[[#This Row],[Unit Price]])</f>
        <v>4.7549999999999999</v>
      </c>
      <c r="N798" t="str">
        <f t="shared" si="12"/>
        <v>Liberica</v>
      </c>
      <c r="O798" t="str">
        <f>_xlfn.XLOOKUP(Table1[[#This Row],[Customer ID]],customers!A797:A1797,customers!I797:I1797,"No",0)</f>
        <v>No</v>
      </c>
    </row>
    <row r="799" spans="1:15" x14ac:dyDescent="0.3">
      <c r="A799" s="2" t="s">
        <v>4996</v>
      </c>
      <c r="B799" s="3">
        <v>44751</v>
      </c>
      <c r="C799" s="2" t="s">
        <v>4997</v>
      </c>
      <c r="D799" t="s">
        <v>6180</v>
      </c>
      <c r="E799" s="2">
        <v>4</v>
      </c>
      <c r="F799" s="2" t="str">
        <f>VLOOKUP(C799,customers!A:I,2,0)</f>
        <v>Jed Kennicott</v>
      </c>
      <c r="G799" s="2" t="str">
        <f>IF(VLOOKUP(C799,customers!$A:$I,3,0)=0,"",VLOOKUP(C799,customers!$A:$I,3,0))</f>
        <v>jkennicottm5@yahoo.co.jp</v>
      </c>
      <c r="H799" s="2" t="str">
        <f>VLOOKUP(C799,customers!$A:$I,7,0)</f>
        <v>United States</v>
      </c>
      <c r="I799" t="str">
        <f>VLOOKUP($D799,products!$A:$G,2,0)</f>
        <v>Ara</v>
      </c>
      <c r="J799" t="str">
        <f>VLOOKUP($D799,products!$A:$G,3,0)</f>
        <v>L</v>
      </c>
      <c r="K799" s="5">
        <f>VLOOKUP($D799,products!$A:$G,4,0)</f>
        <v>0.5</v>
      </c>
      <c r="L799">
        <f>VLOOKUP($D799,products!$A:$G,5,0)</f>
        <v>7.77</v>
      </c>
      <c r="M799">
        <f>E799*(Table1[[#This Row],[Size]]*Table1[[#This Row],[Unit Price]])</f>
        <v>15.54</v>
      </c>
      <c r="N799" t="str">
        <f t="shared" si="12"/>
        <v>Arabica</v>
      </c>
      <c r="O799" t="str">
        <f>_xlfn.XLOOKUP(Table1[[#This Row],[Customer ID]],customers!A798:A1798,customers!I798:I1798,"No",0)</f>
        <v>No</v>
      </c>
    </row>
    <row r="800" spans="1:15" x14ac:dyDescent="0.3">
      <c r="A800" s="2" t="s">
        <v>5002</v>
      </c>
      <c r="B800" s="3">
        <v>43950</v>
      </c>
      <c r="C800" s="2" t="s">
        <v>5003</v>
      </c>
      <c r="D800" t="s">
        <v>6163</v>
      </c>
      <c r="E800" s="2">
        <v>3</v>
      </c>
      <c r="F800" s="2" t="str">
        <f>VLOOKUP(C800,customers!A:I,2,0)</f>
        <v>Guenevere Ruggen</v>
      </c>
      <c r="G800" s="2" t="str">
        <f>IF(VLOOKUP(C800,customers!$A:$I,3,0)=0,"",VLOOKUP(C800,customers!$A:$I,3,0))</f>
        <v>gruggenm6@nymag.com</v>
      </c>
      <c r="H800" s="2" t="str">
        <f>VLOOKUP(C800,customers!$A:$I,7,0)</f>
        <v>United States</v>
      </c>
      <c r="I800" t="str">
        <f>VLOOKUP($D800,products!$A:$G,2,0)</f>
        <v>Rob</v>
      </c>
      <c r="J800" t="str">
        <f>VLOOKUP($D800,products!$A:$G,3,0)</f>
        <v>D</v>
      </c>
      <c r="K800" s="5">
        <f>VLOOKUP($D800,products!$A:$G,4,0)</f>
        <v>0.2</v>
      </c>
      <c r="L800">
        <f>VLOOKUP($D800,products!$A:$G,5,0)</f>
        <v>2.6849999999999996</v>
      </c>
      <c r="M800">
        <f>E800*(Table1[[#This Row],[Size]]*Table1[[#This Row],[Unit Price]])</f>
        <v>1.6109999999999998</v>
      </c>
      <c r="N800" t="str">
        <f t="shared" si="12"/>
        <v>Robusta</v>
      </c>
      <c r="O800" t="str">
        <f>_xlfn.XLOOKUP(Table1[[#This Row],[Customer ID]],customers!A799:A1799,customers!I799:I1799,"No",0)</f>
        <v>Yes</v>
      </c>
    </row>
    <row r="801" spans="1:15" x14ac:dyDescent="0.3">
      <c r="A801" s="2" t="s">
        <v>5008</v>
      </c>
      <c r="B801" s="3">
        <v>44588</v>
      </c>
      <c r="C801" s="2" t="s">
        <v>5009</v>
      </c>
      <c r="D801" t="s">
        <v>6183</v>
      </c>
      <c r="E801" s="2">
        <v>3</v>
      </c>
      <c r="F801" s="2" t="str">
        <f>VLOOKUP(C801,customers!A:I,2,0)</f>
        <v>Gonzales Cicculi</v>
      </c>
      <c r="G801" s="2" t="str">
        <f>IF(VLOOKUP(C801,customers!$A:$I,3,0)=0,"",VLOOKUP(C801,customers!$A:$I,3,0))</f>
        <v/>
      </c>
      <c r="H801" s="2" t="str">
        <f>VLOOKUP(C801,customers!$A:$I,7,0)</f>
        <v>United States</v>
      </c>
      <c r="I801" t="str">
        <f>VLOOKUP($D801,products!$A:$G,2,0)</f>
        <v>Exc</v>
      </c>
      <c r="J801" t="str">
        <f>VLOOKUP($D801,products!$A:$G,3,0)</f>
        <v>D</v>
      </c>
      <c r="K801" s="5">
        <f>VLOOKUP($D801,products!$A:$G,4,0)</f>
        <v>1</v>
      </c>
      <c r="L801">
        <f>VLOOKUP($D801,products!$A:$G,5,0)</f>
        <v>12.15</v>
      </c>
      <c r="M801">
        <f>E801*(Table1[[#This Row],[Size]]*Table1[[#This Row],[Unit Price]])</f>
        <v>36.450000000000003</v>
      </c>
      <c r="N801" t="str">
        <f t="shared" si="12"/>
        <v>Excelsa</v>
      </c>
      <c r="O801" t="str">
        <f>_xlfn.XLOOKUP(Table1[[#This Row],[Customer ID]],customers!A800:A1800,customers!I800:I1800,"No",0)</f>
        <v>Yes</v>
      </c>
    </row>
    <row r="802" spans="1:15" x14ac:dyDescent="0.3">
      <c r="A802" s="2" t="s">
        <v>5012</v>
      </c>
      <c r="B802" s="3">
        <v>44240</v>
      </c>
      <c r="C802" s="2" t="s">
        <v>5013</v>
      </c>
      <c r="D802" t="s">
        <v>6163</v>
      </c>
      <c r="E802" s="2">
        <v>6</v>
      </c>
      <c r="F802" s="2" t="str">
        <f>VLOOKUP(C802,customers!A:I,2,0)</f>
        <v>Man Fright</v>
      </c>
      <c r="G802" s="2" t="str">
        <f>IF(VLOOKUP(C802,customers!$A:$I,3,0)=0,"",VLOOKUP(C802,customers!$A:$I,3,0))</f>
        <v>mfrightm8@harvard.edu</v>
      </c>
      <c r="H802" s="2" t="str">
        <f>VLOOKUP(C802,customers!$A:$I,7,0)</f>
        <v>Ireland</v>
      </c>
      <c r="I802" t="str">
        <f>VLOOKUP($D802,products!$A:$G,2,0)</f>
        <v>Rob</v>
      </c>
      <c r="J802" t="str">
        <f>VLOOKUP($D802,products!$A:$G,3,0)</f>
        <v>D</v>
      </c>
      <c r="K802" s="5">
        <f>VLOOKUP($D802,products!$A:$G,4,0)</f>
        <v>0.2</v>
      </c>
      <c r="L802">
        <f>VLOOKUP($D802,products!$A:$G,5,0)</f>
        <v>2.6849999999999996</v>
      </c>
      <c r="M802">
        <f>E802*(Table1[[#This Row],[Size]]*Table1[[#This Row],[Unit Price]])</f>
        <v>3.2219999999999995</v>
      </c>
      <c r="N802" t="str">
        <f t="shared" si="12"/>
        <v>Robusta</v>
      </c>
      <c r="O802" t="str">
        <f>_xlfn.XLOOKUP(Table1[[#This Row],[Customer ID]],customers!A801:A1801,customers!I801:I1801,"No",0)</f>
        <v>No</v>
      </c>
    </row>
    <row r="803" spans="1:15" x14ac:dyDescent="0.3">
      <c r="A803" s="2" t="s">
        <v>5018</v>
      </c>
      <c r="B803" s="3">
        <v>44025</v>
      </c>
      <c r="C803" s="2" t="s">
        <v>5019</v>
      </c>
      <c r="D803" t="s">
        <v>6149</v>
      </c>
      <c r="E803" s="2">
        <v>2</v>
      </c>
      <c r="F803" s="2" t="str">
        <f>VLOOKUP(C803,customers!A:I,2,0)</f>
        <v>Boyce Tarte</v>
      </c>
      <c r="G803" s="2" t="str">
        <f>IF(VLOOKUP(C803,customers!$A:$I,3,0)=0,"",VLOOKUP(C803,customers!$A:$I,3,0))</f>
        <v>btartem9@aol.com</v>
      </c>
      <c r="H803" s="2" t="str">
        <f>VLOOKUP(C803,customers!$A:$I,7,0)</f>
        <v>United States</v>
      </c>
      <c r="I803" t="str">
        <f>VLOOKUP($D803,products!$A:$G,2,0)</f>
        <v>Rob</v>
      </c>
      <c r="J803" t="str">
        <f>VLOOKUP($D803,products!$A:$G,3,0)</f>
        <v>D</v>
      </c>
      <c r="K803" s="5">
        <f>VLOOKUP($D803,products!$A:$G,4,0)</f>
        <v>2.5</v>
      </c>
      <c r="L803">
        <f>VLOOKUP($D803,products!$A:$G,5,0)</f>
        <v>20.584999999999997</v>
      </c>
      <c r="M803">
        <f>E803*(Table1[[#This Row],[Size]]*Table1[[#This Row],[Unit Price]])</f>
        <v>102.92499999999998</v>
      </c>
      <c r="N803" t="str">
        <f t="shared" si="12"/>
        <v>Robusta</v>
      </c>
      <c r="O803" t="str">
        <f>_xlfn.XLOOKUP(Table1[[#This Row],[Customer ID]],customers!A802:A1802,customers!I802:I1802,"No",0)</f>
        <v>Yes</v>
      </c>
    </row>
    <row r="804" spans="1:15" x14ac:dyDescent="0.3">
      <c r="A804" s="2" t="s">
        <v>5024</v>
      </c>
      <c r="B804" s="3">
        <v>43902</v>
      </c>
      <c r="C804" s="2" t="s">
        <v>5025</v>
      </c>
      <c r="D804" t="s">
        <v>6163</v>
      </c>
      <c r="E804" s="2">
        <v>4</v>
      </c>
      <c r="F804" s="2" t="str">
        <f>VLOOKUP(C804,customers!A:I,2,0)</f>
        <v>Caddric Krzysztofiak</v>
      </c>
      <c r="G804" s="2" t="str">
        <f>IF(VLOOKUP(C804,customers!$A:$I,3,0)=0,"",VLOOKUP(C804,customers!$A:$I,3,0))</f>
        <v>ckrzysztofiakma@skyrock.com</v>
      </c>
      <c r="H804" s="2" t="str">
        <f>VLOOKUP(C804,customers!$A:$I,7,0)</f>
        <v>United States</v>
      </c>
      <c r="I804" t="str">
        <f>VLOOKUP($D804,products!$A:$G,2,0)</f>
        <v>Rob</v>
      </c>
      <c r="J804" t="str">
        <f>VLOOKUP($D804,products!$A:$G,3,0)</f>
        <v>D</v>
      </c>
      <c r="K804" s="5">
        <f>VLOOKUP($D804,products!$A:$G,4,0)</f>
        <v>0.2</v>
      </c>
      <c r="L804">
        <f>VLOOKUP($D804,products!$A:$G,5,0)</f>
        <v>2.6849999999999996</v>
      </c>
      <c r="M804">
        <f>E804*(Table1[[#This Row],[Size]]*Table1[[#This Row],[Unit Price]])</f>
        <v>2.1479999999999997</v>
      </c>
      <c r="N804" t="str">
        <f t="shared" si="12"/>
        <v>Robusta</v>
      </c>
      <c r="O804" t="str">
        <f>_xlfn.XLOOKUP(Table1[[#This Row],[Customer ID]],customers!A803:A1803,customers!I803:I1803,"No",0)</f>
        <v>No</v>
      </c>
    </row>
    <row r="805" spans="1:15" x14ac:dyDescent="0.3">
      <c r="A805" s="2" t="s">
        <v>5030</v>
      </c>
      <c r="B805" s="3">
        <v>43955</v>
      </c>
      <c r="C805" s="2" t="s">
        <v>5031</v>
      </c>
      <c r="D805" t="s">
        <v>6166</v>
      </c>
      <c r="E805" s="2">
        <v>4</v>
      </c>
      <c r="F805" s="2" t="str">
        <f>VLOOKUP(C805,customers!A:I,2,0)</f>
        <v>Darn Penquet</v>
      </c>
      <c r="G805" s="2" t="str">
        <f>IF(VLOOKUP(C805,customers!$A:$I,3,0)=0,"",VLOOKUP(C805,customers!$A:$I,3,0))</f>
        <v>dpenquetmb@diigo.com</v>
      </c>
      <c r="H805" s="2" t="str">
        <f>VLOOKUP(C805,customers!$A:$I,7,0)</f>
        <v>United States</v>
      </c>
      <c r="I805" t="str">
        <f>VLOOKUP($D805,products!$A:$G,2,0)</f>
        <v>Exc</v>
      </c>
      <c r="J805" t="str">
        <f>VLOOKUP($D805,products!$A:$G,3,0)</f>
        <v>M</v>
      </c>
      <c r="K805" s="5">
        <f>VLOOKUP($D805,products!$A:$G,4,0)</f>
        <v>2.5</v>
      </c>
      <c r="L805">
        <f>VLOOKUP($D805,products!$A:$G,5,0)</f>
        <v>31.624999999999996</v>
      </c>
      <c r="M805">
        <f>E805*(Table1[[#This Row],[Size]]*Table1[[#This Row],[Unit Price]])</f>
        <v>316.24999999999994</v>
      </c>
      <c r="N805" t="str">
        <f t="shared" si="12"/>
        <v>Excelsa</v>
      </c>
      <c r="O805" t="str">
        <f>_xlfn.XLOOKUP(Table1[[#This Row],[Customer ID]],customers!A804:A1804,customers!I804:I1804,"No",0)</f>
        <v>No</v>
      </c>
    </row>
    <row r="806" spans="1:15" x14ac:dyDescent="0.3">
      <c r="A806" s="2" t="s">
        <v>5035</v>
      </c>
      <c r="B806" s="3">
        <v>44289</v>
      </c>
      <c r="C806" s="2" t="s">
        <v>5036</v>
      </c>
      <c r="D806" t="s">
        <v>6179</v>
      </c>
      <c r="E806" s="2">
        <v>2</v>
      </c>
      <c r="F806" s="2" t="str">
        <f>VLOOKUP(C806,customers!A:I,2,0)</f>
        <v>Jammie Cloke</v>
      </c>
      <c r="G806" s="2" t="str">
        <f>IF(VLOOKUP(C806,customers!$A:$I,3,0)=0,"",VLOOKUP(C806,customers!$A:$I,3,0))</f>
        <v/>
      </c>
      <c r="H806" s="2" t="str">
        <f>VLOOKUP(C806,customers!$A:$I,7,0)</f>
        <v>United Kingdom</v>
      </c>
      <c r="I806" t="str">
        <f>VLOOKUP($D806,products!$A:$G,2,0)</f>
        <v>Rob</v>
      </c>
      <c r="J806" t="str">
        <f>VLOOKUP($D806,products!$A:$G,3,0)</f>
        <v>L</v>
      </c>
      <c r="K806" s="5">
        <f>VLOOKUP($D806,products!$A:$G,4,0)</f>
        <v>1</v>
      </c>
      <c r="L806">
        <f>VLOOKUP($D806,products!$A:$G,5,0)</f>
        <v>11.95</v>
      </c>
      <c r="M806">
        <f>E806*(Table1[[#This Row],[Size]]*Table1[[#This Row],[Unit Price]])</f>
        <v>23.9</v>
      </c>
      <c r="N806" t="str">
        <f t="shared" si="12"/>
        <v>Robusta</v>
      </c>
      <c r="O806" t="str">
        <f>_xlfn.XLOOKUP(Table1[[#This Row],[Customer ID]],customers!A805:A1805,customers!I805:I1805,"No",0)</f>
        <v>No</v>
      </c>
    </row>
    <row r="807" spans="1:15" x14ac:dyDescent="0.3">
      <c r="A807" s="2" t="s">
        <v>5040</v>
      </c>
      <c r="B807" s="3">
        <v>44713</v>
      </c>
      <c r="C807" s="2" t="s">
        <v>5041</v>
      </c>
      <c r="D807" t="s">
        <v>6146</v>
      </c>
      <c r="E807" s="2">
        <v>1</v>
      </c>
      <c r="F807" s="2" t="str">
        <f>VLOOKUP(C807,customers!A:I,2,0)</f>
        <v>Chester Clowton</v>
      </c>
      <c r="G807" s="2" t="str">
        <f>IF(VLOOKUP(C807,customers!$A:$I,3,0)=0,"",VLOOKUP(C807,customers!$A:$I,3,0))</f>
        <v/>
      </c>
      <c r="H807" s="2" t="str">
        <f>VLOOKUP(C807,customers!$A:$I,7,0)</f>
        <v>United States</v>
      </c>
      <c r="I807" t="str">
        <f>VLOOKUP($D807,products!$A:$G,2,0)</f>
        <v>Rob</v>
      </c>
      <c r="J807" t="str">
        <f>VLOOKUP($D807,products!$A:$G,3,0)</f>
        <v>M</v>
      </c>
      <c r="K807" s="5">
        <f>VLOOKUP($D807,products!$A:$G,4,0)</f>
        <v>0.5</v>
      </c>
      <c r="L807">
        <f>VLOOKUP($D807,products!$A:$G,5,0)</f>
        <v>5.97</v>
      </c>
      <c r="M807">
        <f>E807*(Table1[[#This Row],[Size]]*Table1[[#This Row],[Unit Price]])</f>
        <v>2.9849999999999999</v>
      </c>
      <c r="N807" t="str">
        <f t="shared" si="12"/>
        <v>Robusta</v>
      </c>
      <c r="O807" t="str">
        <f>_xlfn.XLOOKUP(Table1[[#This Row],[Customer ID]],customers!A806:A1806,customers!I806:I1806,"No",0)</f>
        <v>No</v>
      </c>
    </row>
    <row r="808" spans="1:15" x14ac:dyDescent="0.3">
      <c r="A808" s="2" t="s">
        <v>5046</v>
      </c>
      <c r="B808" s="3">
        <v>44241</v>
      </c>
      <c r="C808" s="2" t="s">
        <v>5047</v>
      </c>
      <c r="D808" t="s">
        <v>6150</v>
      </c>
      <c r="E808" s="2">
        <v>2</v>
      </c>
      <c r="F808" s="2" t="str">
        <f>VLOOKUP(C808,customers!A:I,2,0)</f>
        <v>Kathleen Diable</v>
      </c>
      <c r="G808" s="2" t="str">
        <f>IF(VLOOKUP(C808,customers!$A:$I,3,0)=0,"",VLOOKUP(C808,customers!$A:$I,3,0))</f>
        <v/>
      </c>
      <c r="H808" s="2" t="str">
        <f>VLOOKUP(C808,customers!$A:$I,7,0)</f>
        <v>United Kingdom</v>
      </c>
      <c r="I808" t="str">
        <f>VLOOKUP($D808,products!$A:$G,2,0)</f>
        <v>Lib</v>
      </c>
      <c r="J808" t="str">
        <f>VLOOKUP($D808,products!$A:$G,3,0)</f>
        <v>D</v>
      </c>
      <c r="K808" s="5">
        <f>VLOOKUP($D808,products!$A:$G,4,0)</f>
        <v>0.2</v>
      </c>
      <c r="L808">
        <f>VLOOKUP($D808,products!$A:$G,5,0)</f>
        <v>3.8849999999999998</v>
      </c>
      <c r="M808">
        <f>E808*(Table1[[#This Row],[Size]]*Table1[[#This Row],[Unit Price]])</f>
        <v>1.554</v>
      </c>
      <c r="N808" t="str">
        <f t="shared" si="12"/>
        <v>Liberica</v>
      </c>
      <c r="O808" t="str">
        <f>_xlfn.XLOOKUP(Table1[[#This Row],[Customer ID]],customers!A807:A1807,customers!I807:I1807,"No",0)</f>
        <v>Yes</v>
      </c>
    </row>
    <row r="809" spans="1:15" x14ac:dyDescent="0.3">
      <c r="A809" s="2" t="s">
        <v>5050</v>
      </c>
      <c r="B809" s="3">
        <v>44543</v>
      </c>
      <c r="C809" s="2" t="s">
        <v>5051</v>
      </c>
      <c r="D809" t="s">
        <v>6169</v>
      </c>
      <c r="E809" s="2">
        <v>3</v>
      </c>
      <c r="F809" s="2" t="str">
        <f>VLOOKUP(C809,customers!A:I,2,0)</f>
        <v>Koren Ferretti</v>
      </c>
      <c r="G809" s="2" t="str">
        <f>IF(VLOOKUP(C809,customers!$A:$I,3,0)=0,"",VLOOKUP(C809,customers!$A:$I,3,0))</f>
        <v>kferrettimf@huffingtonpost.com</v>
      </c>
      <c r="H809" s="2" t="str">
        <f>VLOOKUP(C809,customers!$A:$I,7,0)</f>
        <v>Ireland</v>
      </c>
      <c r="I809" t="str">
        <f>VLOOKUP($D809,products!$A:$G,2,0)</f>
        <v>Lib</v>
      </c>
      <c r="J809" t="str">
        <f>VLOOKUP($D809,products!$A:$G,3,0)</f>
        <v>D</v>
      </c>
      <c r="K809" s="5">
        <f>VLOOKUP($D809,products!$A:$G,4,0)</f>
        <v>0.5</v>
      </c>
      <c r="L809">
        <f>VLOOKUP($D809,products!$A:$G,5,0)</f>
        <v>7.77</v>
      </c>
      <c r="M809">
        <f>E809*(Table1[[#This Row],[Size]]*Table1[[#This Row],[Unit Price]])</f>
        <v>11.654999999999999</v>
      </c>
      <c r="N809" t="str">
        <f t="shared" si="12"/>
        <v>Liberica</v>
      </c>
      <c r="O809" t="str">
        <f>_xlfn.XLOOKUP(Table1[[#This Row],[Customer ID]],customers!A808:A1808,customers!I808:I1808,"No",0)</f>
        <v>No</v>
      </c>
    </row>
    <row r="810" spans="1:15" x14ac:dyDescent="0.3">
      <c r="A810" s="2" t="s">
        <v>5056</v>
      </c>
      <c r="B810" s="3">
        <v>43868</v>
      </c>
      <c r="C810" s="2" t="s">
        <v>5113</v>
      </c>
      <c r="D810" t="s">
        <v>6142</v>
      </c>
      <c r="E810" s="2">
        <v>5</v>
      </c>
      <c r="F810" s="2" t="str">
        <f>VLOOKUP(C810,customers!A:I,2,0)</f>
        <v>Allis Wilmore</v>
      </c>
      <c r="G810" s="2" t="str">
        <f>IF(VLOOKUP(C810,customers!$A:$I,3,0)=0,"",VLOOKUP(C810,customers!$A:$I,3,0))</f>
        <v/>
      </c>
      <c r="H810" s="2" t="str">
        <f>VLOOKUP(C810,customers!$A:$I,7,0)</f>
        <v>United States</v>
      </c>
      <c r="I810" t="str">
        <f>VLOOKUP($D810,products!$A:$G,2,0)</f>
        <v>Rob</v>
      </c>
      <c r="J810" t="str">
        <f>VLOOKUP($D810,products!$A:$G,3,0)</f>
        <v>L</v>
      </c>
      <c r="K810" s="5">
        <f>VLOOKUP($D810,products!$A:$G,4,0)</f>
        <v>2.5</v>
      </c>
      <c r="L810">
        <f>VLOOKUP($D810,products!$A:$G,5,0)</f>
        <v>27.484999999999996</v>
      </c>
      <c r="M810">
        <f>E810*(Table1[[#This Row],[Size]]*Table1[[#This Row],[Unit Price]])</f>
        <v>343.56249999999994</v>
      </c>
      <c r="N810" t="str">
        <f t="shared" si="12"/>
        <v>Robusta</v>
      </c>
      <c r="O810" t="str">
        <f>_xlfn.XLOOKUP(Table1[[#This Row],[Customer ID]],customers!A809:A1809,customers!I809:I1809,"No",0)</f>
        <v>No</v>
      </c>
    </row>
    <row r="811" spans="1:15" x14ac:dyDescent="0.3">
      <c r="A811" s="2" t="s">
        <v>5062</v>
      </c>
      <c r="B811" s="3">
        <v>44235</v>
      </c>
      <c r="C811" s="2" t="s">
        <v>5063</v>
      </c>
      <c r="D811" t="s">
        <v>6163</v>
      </c>
      <c r="E811" s="2">
        <v>3</v>
      </c>
      <c r="F811" s="2" t="str">
        <f>VLOOKUP(C811,customers!A:I,2,0)</f>
        <v>Chaddie Bennie</v>
      </c>
      <c r="G811" s="2" t="str">
        <f>IF(VLOOKUP(C811,customers!$A:$I,3,0)=0,"",VLOOKUP(C811,customers!$A:$I,3,0))</f>
        <v/>
      </c>
      <c r="H811" s="2" t="str">
        <f>VLOOKUP(C811,customers!$A:$I,7,0)</f>
        <v>United States</v>
      </c>
      <c r="I811" t="str">
        <f>VLOOKUP($D811,products!$A:$G,2,0)</f>
        <v>Rob</v>
      </c>
      <c r="J811" t="str">
        <f>VLOOKUP($D811,products!$A:$G,3,0)</f>
        <v>D</v>
      </c>
      <c r="K811" s="5">
        <f>VLOOKUP($D811,products!$A:$G,4,0)</f>
        <v>0.2</v>
      </c>
      <c r="L811">
        <f>VLOOKUP($D811,products!$A:$G,5,0)</f>
        <v>2.6849999999999996</v>
      </c>
      <c r="M811">
        <f>E811*(Table1[[#This Row],[Size]]*Table1[[#This Row],[Unit Price]])</f>
        <v>1.6109999999999998</v>
      </c>
      <c r="N811" t="str">
        <f t="shared" si="12"/>
        <v>Robusta</v>
      </c>
      <c r="O811" t="str">
        <f>_xlfn.XLOOKUP(Table1[[#This Row],[Customer ID]],customers!A810:A1810,customers!I810:I1810,"No",0)</f>
        <v>Yes</v>
      </c>
    </row>
    <row r="812" spans="1:15" x14ac:dyDescent="0.3">
      <c r="A812" s="2" t="s">
        <v>5067</v>
      </c>
      <c r="B812" s="3">
        <v>44054</v>
      </c>
      <c r="C812" s="2" t="s">
        <v>5068</v>
      </c>
      <c r="D812" t="s">
        <v>6161</v>
      </c>
      <c r="E812" s="2">
        <v>3</v>
      </c>
      <c r="F812" s="2" t="str">
        <f>VLOOKUP(C812,customers!A:I,2,0)</f>
        <v>Alberta Balsdone</v>
      </c>
      <c r="G812" s="2" t="str">
        <f>IF(VLOOKUP(C812,customers!$A:$I,3,0)=0,"",VLOOKUP(C812,customers!$A:$I,3,0))</f>
        <v>abalsdonemi@toplist.cz</v>
      </c>
      <c r="H812" s="2" t="str">
        <f>VLOOKUP(C812,customers!$A:$I,7,0)</f>
        <v>United States</v>
      </c>
      <c r="I812" t="str">
        <f>VLOOKUP($D812,products!$A:$G,2,0)</f>
        <v>Lib</v>
      </c>
      <c r="J812" t="str">
        <f>VLOOKUP($D812,products!$A:$G,3,0)</f>
        <v>L</v>
      </c>
      <c r="K812" s="5">
        <f>VLOOKUP($D812,products!$A:$G,4,0)</f>
        <v>0.5</v>
      </c>
      <c r="L812">
        <f>VLOOKUP($D812,products!$A:$G,5,0)</f>
        <v>9.51</v>
      </c>
      <c r="M812">
        <f>E812*(Table1[[#This Row],[Size]]*Table1[[#This Row],[Unit Price]])</f>
        <v>14.265000000000001</v>
      </c>
      <c r="N812" t="str">
        <f t="shared" si="12"/>
        <v>Liberica</v>
      </c>
      <c r="O812" t="str">
        <f>_xlfn.XLOOKUP(Table1[[#This Row],[Customer ID]],customers!A811:A1811,customers!I811:I1811,"No",0)</f>
        <v>No</v>
      </c>
    </row>
    <row r="813" spans="1:15" x14ac:dyDescent="0.3">
      <c r="A813" s="2" t="s">
        <v>5073</v>
      </c>
      <c r="B813" s="3">
        <v>44114</v>
      </c>
      <c r="C813" s="2" t="s">
        <v>5074</v>
      </c>
      <c r="D813" t="s">
        <v>6155</v>
      </c>
      <c r="E813" s="2">
        <v>6</v>
      </c>
      <c r="F813" s="2" t="str">
        <f>VLOOKUP(C813,customers!A:I,2,0)</f>
        <v>Brice Romera</v>
      </c>
      <c r="G813" s="2" t="str">
        <f>IF(VLOOKUP(C813,customers!$A:$I,3,0)=0,"",VLOOKUP(C813,customers!$A:$I,3,0))</f>
        <v>bromeramj@list-manage.com</v>
      </c>
      <c r="H813" s="2" t="str">
        <f>VLOOKUP(C813,customers!$A:$I,7,0)</f>
        <v>Ireland</v>
      </c>
      <c r="I813" t="str">
        <f>VLOOKUP($D813,products!$A:$G,2,0)</f>
        <v>Ara</v>
      </c>
      <c r="J813" t="str">
        <f>VLOOKUP($D813,products!$A:$G,3,0)</f>
        <v>M</v>
      </c>
      <c r="K813" s="5">
        <f>VLOOKUP($D813,products!$A:$G,4,0)</f>
        <v>1</v>
      </c>
      <c r="L813">
        <f>VLOOKUP($D813,products!$A:$G,5,0)</f>
        <v>11.25</v>
      </c>
      <c r="M813">
        <f>E813*(Table1[[#This Row],[Size]]*Table1[[#This Row],[Unit Price]])</f>
        <v>67.5</v>
      </c>
      <c r="N813" t="str">
        <f t="shared" si="12"/>
        <v>Arabica</v>
      </c>
      <c r="O813" t="str">
        <f>_xlfn.XLOOKUP(Table1[[#This Row],[Customer ID]],customers!A812:A1812,customers!I812:I1812,"No",0)</f>
        <v>Yes</v>
      </c>
    </row>
    <row r="814" spans="1:15" x14ac:dyDescent="0.3">
      <c r="A814" s="2" t="s">
        <v>5073</v>
      </c>
      <c r="B814" s="3">
        <v>44114</v>
      </c>
      <c r="C814" s="2" t="s">
        <v>5074</v>
      </c>
      <c r="D814" t="s">
        <v>6165</v>
      </c>
      <c r="E814" s="2">
        <v>6</v>
      </c>
      <c r="F814" s="2" t="str">
        <f>VLOOKUP(C814,customers!A:I,2,0)</f>
        <v>Brice Romera</v>
      </c>
      <c r="G814" s="2" t="str">
        <f>IF(VLOOKUP(C814,customers!$A:$I,3,0)=0,"",VLOOKUP(C814,customers!$A:$I,3,0))</f>
        <v>bromeramj@list-manage.com</v>
      </c>
      <c r="H814" s="2" t="str">
        <f>VLOOKUP(C814,customers!$A:$I,7,0)</f>
        <v>Ireland</v>
      </c>
      <c r="I814" t="str">
        <f>VLOOKUP($D814,products!$A:$G,2,0)</f>
        <v>Lib</v>
      </c>
      <c r="J814" t="str">
        <f>VLOOKUP($D814,products!$A:$G,3,0)</f>
        <v>D</v>
      </c>
      <c r="K814" s="5">
        <f>VLOOKUP($D814,products!$A:$G,4,0)</f>
        <v>2.5</v>
      </c>
      <c r="L814">
        <f>VLOOKUP($D814,products!$A:$G,5,0)</f>
        <v>29.784999999999997</v>
      </c>
      <c r="M814">
        <f>E814*(Table1[[#This Row],[Size]]*Table1[[#This Row],[Unit Price]])</f>
        <v>446.77499999999998</v>
      </c>
      <c r="N814" t="str">
        <f t="shared" si="12"/>
        <v>Liberica</v>
      </c>
      <c r="O814" t="str">
        <f>_xlfn.XLOOKUP(Table1[[#This Row],[Customer ID]],customers!A813:A1813,customers!I813:I1813,"No",0)</f>
        <v>Yes</v>
      </c>
    </row>
    <row r="815" spans="1:15" x14ac:dyDescent="0.3">
      <c r="A815" s="2" t="s">
        <v>5084</v>
      </c>
      <c r="B815" s="3">
        <v>44173</v>
      </c>
      <c r="C815" s="2" t="s">
        <v>5085</v>
      </c>
      <c r="D815" t="s">
        <v>6166</v>
      </c>
      <c r="E815" s="2">
        <v>1</v>
      </c>
      <c r="F815" s="2" t="str">
        <f>VLOOKUP(C815,customers!A:I,2,0)</f>
        <v>Conchita Bryde</v>
      </c>
      <c r="G815" s="2" t="str">
        <f>IF(VLOOKUP(C815,customers!$A:$I,3,0)=0,"",VLOOKUP(C815,customers!$A:$I,3,0))</f>
        <v>cbrydeml@tuttocitta.it</v>
      </c>
      <c r="H815" s="2" t="str">
        <f>VLOOKUP(C815,customers!$A:$I,7,0)</f>
        <v>United States</v>
      </c>
      <c r="I815" t="str">
        <f>VLOOKUP($D815,products!$A:$G,2,0)</f>
        <v>Exc</v>
      </c>
      <c r="J815" t="str">
        <f>VLOOKUP($D815,products!$A:$G,3,0)</f>
        <v>M</v>
      </c>
      <c r="K815" s="5">
        <f>VLOOKUP($D815,products!$A:$G,4,0)</f>
        <v>2.5</v>
      </c>
      <c r="L815">
        <f>VLOOKUP($D815,products!$A:$G,5,0)</f>
        <v>31.624999999999996</v>
      </c>
      <c r="M815">
        <f>E815*(Table1[[#This Row],[Size]]*Table1[[#This Row],[Unit Price]])</f>
        <v>79.062499999999986</v>
      </c>
      <c r="N815" t="str">
        <f t="shared" si="12"/>
        <v>Excelsa</v>
      </c>
      <c r="O815" t="str">
        <f>_xlfn.XLOOKUP(Table1[[#This Row],[Customer ID]],customers!A814:A1814,customers!I814:I1814,"No",0)</f>
        <v>Yes</v>
      </c>
    </row>
    <row r="816" spans="1:15" x14ac:dyDescent="0.3">
      <c r="A816" s="2" t="s">
        <v>5090</v>
      </c>
      <c r="B816" s="3">
        <v>43573</v>
      </c>
      <c r="C816" s="2" t="s">
        <v>5091</v>
      </c>
      <c r="D816" t="s">
        <v>6184</v>
      </c>
      <c r="E816" s="2">
        <v>2</v>
      </c>
      <c r="F816" s="2" t="str">
        <f>VLOOKUP(C816,customers!A:I,2,0)</f>
        <v>Silvanus Enefer</v>
      </c>
      <c r="G816" s="2" t="str">
        <f>IF(VLOOKUP(C816,customers!$A:$I,3,0)=0,"",VLOOKUP(C816,customers!$A:$I,3,0))</f>
        <v>senefermm@blog.com</v>
      </c>
      <c r="H816" s="2" t="str">
        <f>VLOOKUP(C816,customers!$A:$I,7,0)</f>
        <v>United States</v>
      </c>
      <c r="I816" t="str">
        <f>VLOOKUP($D816,products!$A:$G,2,0)</f>
        <v>Exc</v>
      </c>
      <c r="J816" t="str">
        <f>VLOOKUP($D816,products!$A:$G,3,0)</f>
        <v>L</v>
      </c>
      <c r="K816" s="5">
        <f>VLOOKUP($D816,products!$A:$G,4,0)</f>
        <v>0.2</v>
      </c>
      <c r="L816">
        <f>VLOOKUP($D816,products!$A:$G,5,0)</f>
        <v>4.4550000000000001</v>
      </c>
      <c r="M816">
        <f>E816*(Table1[[#This Row],[Size]]*Table1[[#This Row],[Unit Price]])</f>
        <v>1.782</v>
      </c>
      <c r="N816" t="str">
        <f t="shared" si="12"/>
        <v>Excelsa</v>
      </c>
      <c r="O816" t="str">
        <f>_xlfn.XLOOKUP(Table1[[#This Row],[Customer ID]],customers!A815:A1815,customers!I815:I1815,"No",0)</f>
        <v>No</v>
      </c>
    </row>
    <row r="817" spans="1:15" x14ac:dyDescent="0.3">
      <c r="A817" s="2" t="s">
        <v>5096</v>
      </c>
      <c r="B817" s="3">
        <v>44200</v>
      </c>
      <c r="C817" s="2" t="s">
        <v>5097</v>
      </c>
      <c r="D817" t="s">
        <v>6146</v>
      </c>
      <c r="E817" s="2">
        <v>6</v>
      </c>
      <c r="F817" s="2" t="str">
        <f>VLOOKUP(C817,customers!A:I,2,0)</f>
        <v>Lenci Haggerstone</v>
      </c>
      <c r="G817" s="2" t="str">
        <f>IF(VLOOKUP(C817,customers!$A:$I,3,0)=0,"",VLOOKUP(C817,customers!$A:$I,3,0))</f>
        <v>lhaggerstonemn@independent.co.uk</v>
      </c>
      <c r="H817" s="2" t="str">
        <f>VLOOKUP(C817,customers!$A:$I,7,0)</f>
        <v>United States</v>
      </c>
      <c r="I817" t="str">
        <f>VLOOKUP($D817,products!$A:$G,2,0)</f>
        <v>Rob</v>
      </c>
      <c r="J817" t="str">
        <f>VLOOKUP($D817,products!$A:$G,3,0)</f>
        <v>M</v>
      </c>
      <c r="K817" s="5">
        <f>VLOOKUP($D817,products!$A:$G,4,0)</f>
        <v>0.5</v>
      </c>
      <c r="L817">
        <f>VLOOKUP($D817,products!$A:$G,5,0)</f>
        <v>5.97</v>
      </c>
      <c r="M817">
        <f>E817*(Table1[[#This Row],[Size]]*Table1[[#This Row],[Unit Price]])</f>
        <v>17.91</v>
      </c>
      <c r="N817" t="str">
        <f t="shared" si="12"/>
        <v>Robusta</v>
      </c>
      <c r="O817" t="str">
        <f>_xlfn.XLOOKUP(Table1[[#This Row],[Customer ID]],customers!A816:A1816,customers!I816:I1816,"No",0)</f>
        <v>No</v>
      </c>
    </row>
    <row r="818" spans="1:15" x14ac:dyDescent="0.3">
      <c r="A818" s="2" t="s">
        <v>5102</v>
      </c>
      <c r="B818" s="3">
        <v>43534</v>
      </c>
      <c r="C818" s="2" t="s">
        <v>5103</v>
      </c>
      <c r="D818" t="s">
        <v>6161</v>
      </c>
      <c r="E818" s="2">
        <v>4</v>
      </c>
      <c r="F818" s="2" t="str">
        <f>VLOOKUP(C818,customers!A:I,2,0)</f>
        <v>Marvin Gundry</v>
      </c>
      <c r="G818" s="2" t="str">
        <f>IF(VLOOKUP(C818,customers!$A:$I,3,0)=0,"",VLOOKUP(C818,customers!$A:$I,3,0))</f>
        <v>mgundrymo@omniture.com</v>
      </c>
      <c r="H818" s="2" t="str">
        <f>VLOOKUP(C818,customers!$A:$I,7,0)</f>
        <v>Ireland</v>
      </c>
      <c r="I818" t="str">
        <f>VLOOKUP($D818,products!$A:$G,2,0)</f>
        <v>Lib</v>
      </c>
      <c r="J818" t="str">
        <f>VLOOKUP($D818,products!$A:$G,3,0)</f>
        <v>L</v>
      </c>
      <c r="K818" s="5">
        <f>VLOOKUP($D818,products!$A:$G,4,0)</f>
        <v>0.5</v>
      </c>
      <c r="L818">
        <f>VLOOKUP($D818,products!$A:$G,5,0)</f>
        <v>9.51</v>
      </c>
      <c r="M818">
        <f>E818*(Table1[[#This Row],[Size]]*Table1[[#This Row],[Unit Price]])</f>
        <v>19.02</v>
      </c>
      <c r="N818" t="str">
        <f t="shared" si="12"/>
        <v>Liberica</v>
      </c>
      <c r="O818" t="str">
        <f>_xlfn.XLOOKUP(Table1[[#This Row],[Customer ID]],customers!A817:A1817,customers!I817:I1817,"No",0)</f>
        <v>No</v>
      </c>
    </row>
    <row r="819" spans="1:15" x14ac:dyDescent="0.3">
      <c r="A819" s="2" t="s">
        <v>5107</v>
      </c>
      <c r="B819" s="3">
        <v>43798</v>
      </c>
      <c r="C819" s="2" t="s">
        <v>5108</v>
      </c>
      <c r="D819" t="s">
        <v>6169</v>
      </c>
      <c r="E819" s="2">
        <v>2</v>
      </c>
      <c r="F819" s="2" t="str">
        <f>VLOOKUP(C819,customers!A:I,2,0)</f>
        <v>Bayard Wellan</v>
      </c>
      <c r="G819" s="2" t="str">
        <f>IF(VLOOKUP(C819,customers!$A:$I,3,0)=0,"",VLOOKUP(C819,customers!$A:$I,3,0))</f>
        <v>bwellanmp@cafepress.com</v>
      </c>
      <c r="H819" s="2" t="str">
        <f>VLOOKUP(C819,customers!$A:$I,7,0)</f>
        <v>United States</v>
      </c>
      <c r="I819" t="str">
        <f>VLOOKUP($D819,products!$A:$G,2,0)</f>
        <v>Lib</v>
      </c>
      <c r="J819" t="str">
        <f>VLOOKUP($D819,products!$A:$G,3,0)</f>
        <v>D</v>
      </c>
      <c r="K819" s="5">
        <f>VLOOKUP($D819,products!$A:$G,4,0)</f>
        <v>0.5</v>
      </c>
      <c r="L819">
        <f>VLOOKUP($D819,products!$A:$G,5,0)</f>
        <v>7.77</v>
      </c>
      <c r="M819">
        <f>E819*(Table1[[#This Row],[Size]]*Table1[[#This Row],[Unit Price]])</f>
        <v>7.77</v>
      </c>
      <c r="N819" t="str">
        <f t="shared" si="12"/>
        <v>Liberica</v>
      </c>
      <c r="O819" t="str">
        <f>_xlfn.XLOOKUP(Table1[[#This Row],[Customer ID]],customers!A818:A1818,customers!I818:I1818,"No",0)</f>
        <v>No</v>
      </c>
    </row>
    <row r="820" spans="1:15" x14ac:dyDescent="0.3">
      <c r="A820" s="2" t="s">
        <v>5112</v>
      </c>
      <c r="B820" s="3">
        <v>44761</v>
      </c>
      <c r="C820" s="2" t="s">
        <v>5113</v>
      </c>
      <c r="D820" t="s">
        <v>6170</v>
      </c>
      <c r="E820" s="2">
        <v>5</v>
      </c>
      <c r="F820" s="2" t="str">
        <f>VLOOKUP(C820,customers!A:I,2,0)</f>
        <v>Allis Wilmore</v>
      </c>
      <c r="G820" s="2" t="str">
        <f>IF(VLOOKUP(C820,customers!$A:$I,3,0)=0,"",VLOOKUP(C820,customers!$A:$I,3,0))</f>
        <v/>
      </c>
      <c r="H820" s="2" t="str">
        <f>VLOOKUP(C820,customers!$A:$I,7,0)</f>
        <v>United States</v>
      </c>
      <c r="I820" t="str">
        <f>VLOOKUP($D820,products!$A:$G,2,0)</f>
        <v>Lib</v>
      </c>
      <c r="J820" t="str">
        <f>VLOOKUP($D820,products!$A:$G,3,0)</f>
        <v>L</v>
      </c>
      <c r="K820" s="5">
        <f>VLOOKUP($D820,products!$A:$G,4,0)</f>
        <v>1</v>
      </c>
      <c r="L820">
        <f>VLOOKUP($D820,products!$A:$G,5,0)</f>
        <v>15.85</v>
      </c>
      <c r="M820">
        <f>E820*(Table1[[#This Row],[Size]]*Table1[[#This Row],[Unit Price]])</f>
        <v>79.25</v>
      </c>
      <c r="N820" t="str">
        <f t="shared" si="12"/>
        <v>Liberica</v>
      </c>
      <c r="O820" t="str">
        <f>_xlfn.XLOOKUP(Table1[[#This Row],[Customer ID]],customers!A819:A1819,customers!I819:I1819,"No",0)</f>
        <v>No</v>
      </c>
    </row>
    <row r="821" spans="1:15" x14ac:dyDescent="0.3">
      <c r="A821" s="2" t="s">
        <v>5117</v>
      </c>
      <c r="B821" s="3">
        <v>44008</v>
      </c>
      <c r="C821" s="2" t="s">
        <v>5118</v>
      </c>
      <c r="D821" t="s">
        <v>6145</v>
      </c>
      <c r="E821" s="2">
        <v>1</v>
      </c>
      <c r="F821" s="2" t="str">
        <f>VLOOKUP(C821,customers!A:I,2,0)</f>
        <v>Caddric Atcheson</v>
      </c>
      <c r="G821" s="2" t="str">
        <f>IF(VLOOKUP(C821,customers!$A:$I,3,0)=0,"",VLOOKUP(C821,customers!$A:$I,3,0))</f>
        <v>catchesonmr@xinhuanet.com</v>
      </c>
      <c r="H821" s="2" t="str">
        <f>VLOOKUP(C821,customers!$A:$I,7,0)</f>
        <v>United States</v>
      </c>
      <c r="I821" t="str">
        <f>VLOOKUP($D821,products!$A:$G,2,0)</f>
        <v>Lib</v>
      </c>
      <c r="J821" t="str">
        <f>VLOOKUP($D821,products!$A:$G,3,0)</f>
        <v>L</v>
      </c>
      <c r="K821" s="5">
        <f>VLOOKUP($D821,products!$A:$G,4,0)</f>
        <v>0.2</v>
      </c>
      <c r="L821">
        <f>VLOOKUP($D821,products!$A:$G,5,0)</f>
        <v>4.7549999999999999</v>
      </c>
      <c r="M821">
        <f>E821*(Table1[[#This Row],[Size]]*Table1[[#This Row],[Unit Price]])</f>
        <v>0.95100000000000007</v>
      </c>
      <c r="N821" t="str">
        <f t="shared" si="12"/>
        <v>Liberica</v>
      </c>
      <c r="O821" t="str">
        <f>_xlfn.XLOOKUP(Table1[[#This Row],[Customer ID]],customers!A820:A1820,customers!I820:I1820,"No",0)</f>
        <v>Yes</v>
      </c>
    </row>
    <row r="822" spans="1:15" x14ac:dyDescent="0.3">
      <c r="A822" s="2" t="s">
        <v>5123</v>
      </c>
      <c r="B822" s="3">
        <v>43510</v>
      </c>
      <c r="C822" s="2" t="s">
        <v>5124</v>
      </c>
      <c r="D822" t="s">
        <v>6141</v>
      </c>
      <c r="E822" s="2">
        <v>4</v>
      </c>
      <c r="F822" s="2" t="str">
        <f>VLOOKUP(C822,customers!A:I,2,0)</f>
        <v>Eustace Stenton</v>
      </c>
      <c r="G822" s="2" t="str">
        <f>IF(VLOOKUP(C822,customers!$A:$I,3,0)=0,"",VLOOKUP(C822,customers!$A:$I,3,0))</f>
        <v>estentonms@google.it</v>
      </c>
      <c r="H822" s="2" t="str">
        <f>VLOOKUP(C822,customers!$A:$I,7,0)</f>
        <v>United States</v>
      </c>
      <c r="I822" t="str">
        <f>VLOOKUP($D822,products!$A:$G,2,0)</f>
        <v>Exc</v>
      </c>
      <c r="J822" t="str">
        <f>VLOOKUP($D822,products!$A:$G,3,0)</f>
        <v>M</v>
      </c>
      <c r="K822" s="5">
        <f>VLOOKUP($D822,products!$A:$G,4,0)</f>
        <v>1</v>
      </c>
      <c r="L822">
        <f>VLOOKUP($D822,products!$A:$G,5,0)</f>
        <v>13.75</v>
      </c>
      <c r="M822">
        <f>E822*(Table1[[#This Row],[Size]]*Table1[[#This Row],[Unit Price]])</f>
        <v>55</v>
      </c>
      <c r="N822" t="str">
        <f t="shared" si="12"/>
        <v>Excelsa</v>
      </c>
      <c r="O822" t="str">
        <f>_xlfn.XLOOKUP(Table1[[#This Row],[Customer ID]],customers!A821:A1821,customers!I821:I1821,"No",0)</f>
        <v>Yes</v>
      </c>
    </row>
    <row r="823" spans="1:15" x14ac:dyDescent="0.3">
      <c r="A823" s="2" t="s">
        <v>5129</v>
      </c>
      <c r="B823" s="3">
        <v>44144</v>
      </c>
      <c r="C823" s="2" t="s">
        <v>5130</v>
      </c>
      <c r="D823" t="s">
        <v>6172</v>
      </c>
      <c r="E823" s="2">
        <v>5</v>
      </c>
      <c r="F823" s="2" t="str">
        <f>VLOOKUP(C823,customers!A:I,2,0)</f>
        <v>Ericka Tripp</v>
      </c>
      <c r="G823" s="2" t="str">
        <f>IF(VLOOKUP(C823,customers!$A:$I,3,0)=0,"",VLOOKUP(C823,customers!$A:$I,3,0))</f>
        <v>etrippmt@wp.com</v>
      </c>
      <c r="H823" s="2" t="str">
        <f>VLOOKUP(C823,customers!$A:$I,7,0)</f>
        <v>United States</v>
      </c>
      <c r="I823" t="str">
        <f>VLOOKUP($D823,products!$A:$G,2,0)</f>
        <v>Rob</v>
      </c>
      <c r="J823" t="str">
        <f>VLOOKUP($D823,products!$A:$G,3,0)</f>
        <v>D</v>
      </c>
      <c r="K823" s="5">
        <f>VLOOKUP($D823,products!$A:$G,4,0)</f>
        <v>0.5</v>
      </c>
      <c r="L823">
        <f>VLOOKUP($D823,products!$A:$G,5,0)</f>
        <v>5.3699999999999992</v>
      </c>
      <c r="M823">
        <f>E823*(Table1[[#This Row],[Size]]*Table1[[#This Row],[Unit Price]])</f>
        <v>13.424999999999997</v>
      </c>
      <c r="N823" t="str">
        <f t="shared" si="12"/>
        <v>Robusta</v>
      </c>
      <c r="O823" t="str">
        <f>_xlfn.XLOOKUP(Table1[[#This Row],[Customer ID]],customers!A822:A1822,customers!I822:I1822,"No",0)</f>
        <v>No</v>
      </c>
    </row>
    <row r="824" spans="1:15" x14ac:dyDescent="0.3">
      <c r="A824" s="2" t="s">
        <v>5135</v>
      </c>
      <c r="B824" s="3">
        <v>43585</v>
      </c>
      <c r="C824" s="2" t="s">
        <v>5136</v>
      </c>
      <c r="D824" t="s">
        <v>6148</v>
      </c>
      <c r="E824" s="2">
        <v>4</v>
      </c>
      <c r="F824" s="2" t="str">
        <f>VLOOKUP(C824,customers!A:I,2,0)</f>
        <v>Lyndsey MacManus</v>
      </c>
      <c r="G824" s="2" t="str">
        <f>IF(VLOOKUP(C824,customers!$A:$I,3,0)=0,"",VLOOKUP(C824,customers!$A:$I,3,0))</f>
        <v>lmacmanusmu@imdb.com</v>
      </c>
      <c r="H824" s="2" t="str">
        <f>VLOOKUP(C824,customers!$A:$I,7,0)</f>
        <v>United States</v>
      </c>
      <c r="I824" t="str">
        <f>VLOOKUP($D824,products!$A:$G,2,0)</f>
        <v>Exc</v>
      </c>
      <c r="J824" t="str">
        <f>VLOOKUP($D824,products!$A:$G,3,0)</f>
        <v>L</v>
      </c>
      <c r="K824" s="5">
        <f>VLOOKUP($D824,products!$A:$G,4,0)</f>
        <v>2.5</v>
      </c>
      <c r="L824">
        <f>VLOOKUP($D824,products!$A:$G,5,0)</f>
        <v>34.154999999999994</v>
      </c>
      <c r="M824">
        <f>E824*(Table1[[#This Row],[Size]]*Table1[[#This Row],[Unit Price]])</f>
        <v>341.54999999999995</v>
      </c>
      <c r="N824" t="str">
        <f t="shared" si="12"/>
        <v>Excelsa</v>
      </c>
      <c r="O824" t="str">
        <f>_xlfn.XLOOKUP(Table1[[#This Row],[Customer ID]],customers!A823:A1823,customers!I823:I1823,"No",0)</f>
        <v>No</v>
      </c>
    </row>
    <row r="825" spans="1:15" x14ac:dyDescent="0.3">
      <c r="A825" s="2" t="s">
        <v>5141</v>
      </c>
      <c r="B825" s="3">
        <v>44134</v>
      </c>
      <c r="C825" s="2" t="s">
        <v>5142</v>
      </c>
      <c r="D825" t="s">
        <v>6170</v>
      </c>
      <c r="E825" s="2">
        <v>3</v>
      </c>
      <c r="F825" s="2" t="str">
        <f>VLOOKUP(C825,customers!A:I,2,0)</f>
        <v>Tess Benediktovich</v>
      </c>
      <c r="G825" s="2" t="str">
        <f>IF(VLOOKUP(C825,customers!$A:$I,3,0)=0,"",VLOOKUP(C825,customers!$A:$I,3,0))</f>
        <v>tbenediktovichmv@ebay.com</v>
      </c>
      <c r="H825" s="2" t="str">
        <f>VLOOKUP(C825,customers!$A:$I,7,0)</f>
        <v>United States</v>
      </c>
      <c r="I825" t="str">
        <f>VLOOKUP($D825,products!$A:$G,2,0)</f>
        <v>Lib</v>
      </c>
      <c r="J825" t="str">
        <f>VLOOKUP($D825,products!$A:$G,3,0)</f>
        <v>L</v>
      </c>
      <c r="K825" s="5">
        <f>VLOOKUP($D825,products!$A:$G,4,0)</f>
        <v>1</v>
      </c>
      <c r="L825">
        <f>VLOOKUP($D825,products!$A:$G,5,0)</f>
        <v>15.85</v>
      </c>
      <c r="M825">
        <f>E825*(Table1[[#This Row],[Size]]*Table1[[#This Row],[Unit Price]])</f>
        <v>47.55</v>
      </c>
      <c r="N825" t="str">
        <f t="shared" si="12"/>
        <v>Liberica</v>
      </c>
      <c r="O825" t="str">
        <f>_xlfn.XLOOKUP(Table1[[#This Row],[Customer ID]],customers!A824:A1824,customers!I824:I1824,"No",0)</f>
        <v>Yes</v>
      </c>
    </row>
    <row r="826" spans="1:15" x14ac:dyDescent="0.3">
      <c r="A826" s="2" t="s">
        <v>5147</v>
      </c>
      <c r="B826" s="3">
        <v>43781</v>
      </c>
      <c r="C826" s="2" t="s">
        <v>5148</v>
      </c>
      <c r="D826" t="s">
        <v>6152</v>
      </c>
      <c r="E826" s="2">
        <v>5</v>
      </c>
      <c r="F826" s="2" t="str">
        <f>VLOOKUP(C826,customers!A:I,2,0)</f>
        <v>Correy Bourner</v>
      </c>
      <c r="G826" s="2" t="str">
        <f>IF(VLOOKUP(C826,customers!$A:$I,3,0)=0,"",VLOOKUP(C826,customers!$A:$I,3,0))</f>
        <v>cbournermw@chronoengine.com</v>
      </c>
      <c r="H826" s="2" t="str">
        <f>VLOOKUP(C826,customers!$A:$I,7,0)</f>
        <v>United States</v>
      </c>
      <c r="I826" t="str">
        <f>VLOOKUP($D826,products!$A:$G,2,0)</f>
        <v>Ara</v>
      </c>
      <c r="J826" t="str">
        <f>VLOOKUP($D826,products!$A:$G,3,0)</f>
        <v>M</v>
      </c>
      <c r="K826" s="5">
        <f>VLOOKUP($D826,products!$A:$G,4,0)</f>
        <v>0.2</v>
      </c>
      <c r="L826">
        <f>VLOOKUP($D826,products!$A:$G,5,0)</f>
        <v>3.375</v>
      </c>
      <c r="M826">
        <f>E826*(Table1[[#This Row],[Size]]*Table1[[#This Row],[Unit Price]])</f>
        <v>3.375</v>
      </c>
      <c r="N826" t="str">
        <f t="shared" si="12"/>
        <v>Arabica</v>
      </c>
      <c r="O826" t="str">
        <f>_xlfn.XLOOKUP(Table1[[#This Row],[Customer ID]],customers!A825:A1825,customers!I825:I1825,"No",0)</f>
        <v>Yes</v>
      </c>
    </row>
    <row r="827" spans="1:15" x14ac:dyDescent="0.3">
      <c r="A827" s="2" t="s">
        <v>5152</v>
      </c>
      <c r="B827" s="3">
        <v>44603</v>
      </c>
      <c r="C827" s="2" t="s">
        <v>5188</v>
      </c>
      <c r="D827" t="s">
        <v>6147</v>
      </c>
      <c r="E827" s="2">
        <v>3</v>
      </c>
      <c r="F827" s="2" t="str">
        <f>VLOOKUP(C827,customers!A:I,2,0)</f>
        <v>Odelia Skerme</v>
      </c>
      <c r="G827" s="2" t="str">
        <f>IF(VLOOKUP(C827,customers!$A:$I,3,0)=0,"",VLOOKUP(C827,customers!$A:$I,3,0))</f>
        <v>oskermen3@hatena.ne.jp</v>
      </c>
      <c r="H827" s="2" t="str">
        <f>VLOOKUP(C827,customers!$A:$I,7,0)</f>
        <v>United States</v>
      </c>
      <c r="I827" t="str">
        <f>VLOOKUP($D827,products!$A:$G,2,0)</f>
        <v>Ara</v>
      </c>
      <c r="J827" t="str">
        <f>VLOOKUP($D827,products!$A:$G,3,0)</f>
        <v>D</v>
      </c>
      <c r="K827" s="5">
        <f>VLOOKUP($D827,products!$A:$G,4,0)</f>
        <v>1</v>
      </c>
      <c r="L827">
        <f>VLOOKUP($D827,products!$A:$G,5,0)</f>
        <v>9.9499999999999993</v>
      </c>
      <c r="M827">
        <f>E827*(Table1[[#This Row],[Size]]*Table1[[#This Row],[Unit Price]])</f>
        <v>29.849999999999998</v>
      </c>
      <c r="N827" t="str">
        <f t="shared" si="12"/>
        <v>Arabica</v>
      </c>
      <c r="O827" t="str">
        <f>_xlfn.XLOOKUP(Table1[[#This Row],[Customer ID]],customers!A826:A1826,customers!I826:I1826,"No",0)</f>
        <v>Yes</v>
      </c>
    </row>
    <row r="828" spans="1:15" x14ac:dyDescent="0.3">
      <c r="A828" s="2" t="s">
        <v>5158</v>
      </c>
      <c r="B828" s="3">
        <v>44283</v>
      </c>
      <c r="C828" s="2" t="s">
        <v>5159</v>
      </c>
      <c r="D828" t="s">
        <v>6139</v>
      </c>
      <c r="E828" s="2">
        <v>5</v>
      </c>
      <c r="F828" s="2" t="str">
        <f>VLOOKUP(C828,customers!A:I,2,0)</f>
        <v>Kandy Heddan</v>
      </c>
      <c r="G828" s="2" t="str">
        <f>IF(VLOOKUP(C828,customers!$A:$I,3,0)=0,"",VLOOKUP(C828,customers!$A:$I,3,0))</f>
        <v>kheddanmy@icq.com</v>
      </c>
      <c r="H828" s="2" t="str">
        <f>VLOOKUP(C828,customers!$A:$I,7,0)</f>
        <v>United States</v>
      </c>
      <c r="I828" t="str">
        <f>VLOOKUP($D828,products!$A:$G,2,0)</f>
        <v>Exc</v>
      </c>
      <c r="J828" t="str">
        <f>VLOOKUP($D828,products!$A:$G,3,0)</f>
        <v>M</v>
      </c>
      <c r="K828" s="5">
        <f>VLOOKUP($D828,products!$A:$G,4,0)</f>
        <v>0.5</v>
      </c>
      <c r="L828">
        <f>VLOOKUP($D828,products!$A:$G,5,0)</f>
        <v>8.25</v>
      </c>
      <c r="M828">
        <f>E828*(Table1[[#This Row],[Size]]*Table1[[#This Row],[Unit Price]])</f>
        <v>20.625</v>
      </c>
      <c r="N828" t="str">
        <f t="shared" si="12"/>
        <v>Excelsa</v>
      </c>
      <c r="O828" t="str">
        <f>_xlfn.XLOOKUP(Table1[[#This Row],[Customer ID]],customers!A827:A1827,customers!I827:I1827,"No",0)</f>
        <v>Yes</v>
      </c>
    </row>
    <row r="829" spans="1:15" x14ac:dyDescent="0.3">
      <c r="A829" s="2" t="s">
        <v>5164</v>
      </c>
      <c r="B829" s="3">
        <v>44540</v>
      </c>
      <c r="C829" s="2" t="s">
        <v>5165</v>
      </c>
      <c r="D829" t="s">
        <v>6156</v>
      </c>
      <c r="E829" s="2">
        <v>5</v>
      </c>
      <c r="F829" s="2" t="str">
        <f>VLOOKUP(C829,customers!A:I,2,0)</f>
        <v>Ibby Charters</v>
      </c>
      <c r="G829" s="2" t="str">
        <f>IF(VLOOKUP(C829,customers!$A:$I,3,0)=0,"",VLOOKUP(C829,customers!$A:$I,3,0))</f>
        <v>ichartersmz@abc.net.au</v>
      </c>
      <c r="H829" s="2" t="str">
        <f>VLOOKUP(C829,customers!$A:$I,7,0)</f>
        <v>United States</v>
      </c>
      <c r="I829" t="str">
        <f>VLOOKUP($D829,products!$A:$G,2,0)</f>
        <v>Exc</v>
      </c>
      <c r="J829" t="str">
        <f>VLOOKUP($D829,products!$A:$G,3,0)</f>
        <v>M</v>
      </c>
      <c r="K829" s="5">
        <f>VLOOKUP($D829,products!$A:$G,4,0)</f>
        <v>0.2</v>
      </c>
      <c r="L829">
        <f>VLOOKUP($D829,products!$A:$G,5,0)</f>
        <v>4.125</v>
      </c>
      <c r="M829">
        <f>E829*(Table1[[#This Row],[Size]]*Table1[[#This Row],[Unit Price]])</f>
        <v>4.125</v>
      </c>
      <c r="N829" t="str">
        <f t="shared" si="12"/>
        <v>Excelsa</v>
      </c>
      <c r="O829" t="str">
        <f>_xlfn.XLOOKUP(Table1[[#This Row],[Customer ID]],customers!A828:A1828,customers!I828:I1828,"No",0)</f>
        <v>No</v>
      </c>
    </row>
    <row r="830" spans="1:15" x14ac:dyDescent="0.3">
      <c r="A830" s="2" t="s">
        <v>5170</v>
      </c>
      <c r="B830" s="3">
        <v>44505</v>
      </c>
      <c r="C830" s="2" t="s">
        <v>5171</v>
      </c>
      <c r="D830" t="s">
        <v>6168</v>
      </c>
      <c r="E830" s="2">
        <v>6</v>
      </c>
      <c r="F830" s="2" t="str">
        <f>VLOOKUP(C830,customers!A:I,2,0)</f>
        <v>Adora Roubert</v>
      </c>
      <c r="G830" s="2" t="str">
        <f>IF(VLOOKUP(C830,customers!$A:$I,3,0)=0,"",VLOOKUP(C830,customers!$A:$I,3,0))</f>
        <v>aroubertn0@tmall.com</v>
      </c>
      <c r="H830" s="2" t="str">
        <f>VLOOKUP(C830,customers!$A:$I,7,0)</f>
        <v>United States</v>
      </c>
      <c r="I830" t="str">
        <f>VLOOKUP($D830,products!$A:$G,2,0)</f>
        <v>Ara</v>
      </c>
      <c r="J830" t="str">
        <f>VLOOKUP($D830,products!$A:$G,3,0)</f>
        <v>D</v>
      </c>
      <c r="K830" s="5">
        <f>VLOOKUP($D830,products!$A:$G,4,0)</f>
        <v>2.5</v>
      </c>
      <c r="L830">
        <f>VLOOKUP($D830,products!$A:$G,5,0)</f>
        <v>22.884999999999998</v>
      </c>
      <c r="M830">
        <f>E830*(Table1[[#This Row],[Size]]*Table1[[#This Row],[Unit Price]])</f>
        <v>343.27499999999998</v>
      </c>
      <c r="N830" t="str">
        <f t="shared" si="12"/>
        <v>Arabica</v>
      </c>
      <c r="O830" t="str">
        <f>_xlfn.XLOOKUP(Table1[[#This Row],[Customer ID]],customers!A829:A1829,customers!I829:I1829,"No",0)</f>
        <v>Yes</v>
      </c>
    </row>
    <row r="831" spans="1:15" x14ac:dyDescent="0.3">
      <c r="A831" s="2" t="s">
        <v>5176</v>
      </c>
      <c r="B831" s="3">
        <v>43890</v>
      </c>
      <c r="C831" s="2" t="s">
        <v>5177</v>
      </c>
      <c r="D831" t="s">
        <v>6154</v>
      </c>
      <c r="E831" s="2">
        <v>1</v>
      </c>
      <c r="F831" s="2" t="str">
        <f>VLOOKUP(C831,customers!A:I,2,0)</f>
        <v>Hillel Mairs</v>
      </c>
      <c r="G831" s="2" t="str">
        <f>IF(VLOOKUP(C831,customers!$A:$I,3,0)=0,"",VLOOKUP(C831,customers!$A:$I,3,0))</f>
        <v>hmairsn1@so-net.ne.jp</v>
      </c>
      <c r="H831" s="2" t="str">
        <f>VLOOKUP(C831,customers!$A:$I,7,0)</f>
        <v>United States</v>
      </c>
      <c r="I831" t="str">
        <f>VLOOKUP($D831,products!$A:$G,2,0)</f>
        <v>Ara</v>
      </c>
      <c r="J831" t="str">
        <f>VLOOKUP($D831,products!$A:$G,3,0)</f>
        <v>D</v>
      </c>
      <c r="K831" s="5">
        <f>VLOOKUP($D831,products!$A:$G,4,0)</f>
        <v>0.2</v>
      </c>
      <c r="L831">
        <f>VLOOKUP($D831,products!$A:$G,5,0)</f>
        <v>2.9849999999999999</v>
      </c>
      <c r="M831">
        <f>E831*(Table1[[#This Row],[Size]]*Table1[[#This Row],[Unit Price]])</f>
        <v>0.59699999999999998</v>
      </c>
      <c r="N831" t="str">
        <f t="shared" si="12"/>
        <v>Arabica</v>
      </c>
      <c r="O831" t="str">
        <f>_xlfn.XLOOKUP(Table1[[#This Row],[Customer ID]],customers!A830:A1830,customers!I830:I1830,"No",0)</f>
        <v>No</v>
      </c>
    </row>
    <row r="832" spans="1:15" x14ac:dyDescent="0.3">
      <c r="A832" s="2" t="s">
        <v>5182</v>
      </c>
      <c r="B832" s="3">
        <v>44414</v>
      </c>
      <c r="C832" s="2" t="s">
        <v>5183</v>
      </c>
      <c r="D832" t="s">
        <v>6141</v>
      </c>
      <c r="E832" s="2">
        <v>2</v>
      </c>
      <c r="F832" s="2" t="str">
        <f>VLOOKUP(C832,customers!A:I,2,0)</f>
        <v>Helaina Rainforth</v>
      </c>
      <c r="G832" s="2" t="str">
        <f>IF(VLOOKUP(C832,customers!$A:$I,3,0)=0,"",VLOOKUP(C832,customers!$A:$I,3,0))</f>
        <v>hrainforthn2@blog.com</v>
      </c>
      <c r="H832" s="2" t="str">
        <f>VLOOKUP(C832,customers!$A:$I,7,0)</f>
        <v>United States</v>
      </c>
      <c r="I832" t="str">
        <f>VLOOKUP($D832,products!$A:$G,2,0)</f>
        <v>Exc</v>
      </c>
      <c r="J832" t="str">
        <f>VLOOKUP($D832,products!$A:$G,3,0)</f>
        <v>M</v>
      </c>
      <c r="K832" s="5">
        <f>VLOOKUP($D832,products!$A:$G,4,0)</f>
        <v>1</v>
      </c>
      <c r="L832">
        <f>VLOOKUP($D832,products!$A:$G,5,0)</f>
        <v>13.75</v>
      </c>
      <c r="M832">
        <f>E832*(Table1[[#This Row],[Size]]*Table1[[#This Row],[Unit Price]])</f>
        <v>27.5</v>
      </c>
      <c r="N832" t="str">
        <f t="shared" si="12"/>
        <v>Excelsa</v>
      </c>
      <c r="O832" t="str">
        <f>_xlfn.XLOOKUP(Table1[[#This Row],[Customer ID]],customers!A831:A1831,customers!I831:I1831,"No",0)</f>
        <v>No</v>
      </c>
    </row>
    <row r="833" spans="1:15" x14ac:dyDescent="0.3">
      <c r="A833" s="2" t="s">
        <v>5182</v>
      </c>
      <c r="B833" s="3">
        <v>44414</v>
      </c>
      <c r="C833" s="2" t="s">
        <v>5183</v>
      </c>
      <c r="D833" t="s">
        <v>6154</v>
      </c>
      <c r="E833" s="2">
        <v>2</v>
      </c>
      <c r="F833" s="2" t="str">
        <f>VLOOKUP(C833,customers!A:I,2,0)</f>
        <v>Helaina Rainforth</v>
      </c>
      <c r="G833" s="2" t="str">
        <f>IF(VLOOKUP(C833,customers!$A:$I,3,0)=0,"",VLOOKUP(C833,customers!$A:$I,3,0))</f>
        <v>hrainforthn2@blog.com</v>
      </c>
      <c r="H833" s="2" t="str">
        <f>VLOOKUP(C833,customers!$A:$I,7,0)</f>
        <v>United States</v>
      </c>
      <c r="I833" t="str">
        <f>VLOOKUP($D833,products!$A:$G,2,0)</f>
        <v>Ara</v>
      </c>
      <c r="J833" t="str">
        <f>VLOOKUP($D833,products!$A:$G,3,0)</f>
        <v>D</v>
      </c>
      <c r="K833" s="5">
        <f>VLOOKUP($D833,products!$A:$G,4,0)</f>
        <v>0.2</v>
      </c>
      <c r="L833">
        <f>VLOOKUP($D833,products!$A:$G,5,0)</f>
        <v>2.9849999999999999</v>
      </c>
      <c r="M833">
        <f>E833*(Table1[[#This Row],[Size]]*Table1[[#This Row],[Unit Price]])</f>
        <v>1.194</v>
      </c>
      <c r="N833" t="str">
        <f t="shared" si="12"/>
        <v>Arabica</v>
      </c>
      <c r="O833" t="str">
        <f>_xlfn.XLOOKUP(Table1[[#This Row],[Customer ID]],customers!A832:A1832,customers!I832:I1832,"No",0)</f>
        <v>No</v>
      </c>
    </row>
    <row r="834" spans="1:15" x14ac:dyDescent="0.3">
      <c r="A834" s="2" t="s">
        <v>5193</v>
      </c>
      <c r="B834" s="3">
        <v>44274</v>
      </c>
      <c r="C834" s="2" t="s">
        <v>5194</v>
      </c>
      <c r="D834" t="s">
        <v>6138</v>
      </c>
      <c r="E834" s="2">
        <v>6</v>
      </c>
      <c r="F834" s="2" t="str">
        <f>VLOOKUP(C834,customers!A:I,2,0)</f>
        <v>Isac Jesper</v>
      </c>
      <c r="G834" s="2" t="str">
        <f>IF(VLOOKUP(C834,customers!$A:$I,3,0)=0,"",VLOOKUP(C834,customers!$A:$I,3,0))</f>
        <v>ijespern4@theglobeandmail.com</v>
      </c>
      <c r="H834" s="2" t="str">
        <f>VLOOKUP(C834,customers!$A:$I,7,0)</f>
        <v>United States</v>
      </c>
      <c r="I834" t="str">
        <f>VLOOKUP($D834,products!$A:$G,2,0)</f>
        <v>Rob</v>
      </c>
      <c r="J834" t="str">
        <f>VLOOKUP($D834,products!$A:$G,3,0)</f>
        <v>M</v>
      </c>
      <c r="K834" s="5">
        <f>VLOOKUP($D834,products!$A:$G,4,0)</f>
        <v>1</v>
      </c>
      <c r="L834">
        <f>VLOOKUP($D834,products!$A:$G,5,0)</f>
        <v>9.9499999999999993</v>
      </c>
      <c r="M834">
        <f>E834*(Table1[[#This Row],[Size]]*Table1[[#This Row],[Unit Price]])</f>
        <v>59.699999999999996</v>
      </c>
      <c r="N834" t="str">
        <f t="shared" si="12"/>
        <v>Robusta</v>
      </c>
      <c r="O834" t="str">
        <f>_xlfn.XLOOKUP(Table1[[#This Row],[Customer ID]],customers!A833:A1833,customers!I833:I1833,"No",0)</f>
        <v>No</v>
      </c>
    </row>
    <row r="835" spans="1:15" x14ac:dyDescent="0.3">
      <c r="A835" s="2" t="s">
        <v>5199</v>
      </c>
      <c r="B835" s="3">
        <v>44302</v>
      </c>
      <c r="C835" s="2" t="s">
        <v>5200</v>
      </c>
      <c r="D835" t="s">
        <v>6149</v>
      </c>
      <c r="E835" s="2">
        <v>4</v>
      </c>
      <c r="F835" s="2" t="str">
        <f>VLOOKUP(C835,customers!A:I,2,0)</f>
        <v>Lenette Dwerryhouse</v>
      </c>
      <c r="G835" s="2" t="str">
        <f>IF(VLOOKUP(C835,customers!$A:$I,3,0)=0,"",VLOOKUP(C835,customers!$A:$I,3,0))</f>
        <v>ldwerryhousen5@gravatar.com</v>
      </c>
      <c r="H835" s="2" t="str">
        <f>VLOOKUP(C835,customers!$A:$I,7,0)</f>
        <v>United States</v>
      </c>
      <c r="I835" t="str">
        <f>VLOOKUP($D835,products!$A:$G,2,0)</f>
        <v>Rob</v>
      </c>
      <c r="J835" t="str">
        <f>VLOOKUP($D835,products!$A:$G,3,0)</f>
        <v>D</v>
      </c>
      <c r="K835" s="5">
        <f>VLOOKUP($D835,products!$A:$G,4,0)</f>
        <v>2.5</v>
      </c>
      <c r="L835">
        <f>VLOOKUP($D835,products!$A:$G,5,0)</f>
        <v>20.584999999999997</v>
      </c>
      <c r="M835">
        <f>E835*(Table1[[#This Row],[Size]]*Table1[[#This Row],[Unit Price]])</f>
        <v>205.84999999999997</v>
      </c>
      <c r="N835" t="str">
        <f t="shared" ref="N835:N898" si="13">IF(I835="Rob","Robusta",IF(I835="Exc","Excelsa",IF(I835="Ara","Arabica",IF(I835="Lib","Liberica",""))))</f>
        <v>Robusta</v>
      </c>
      <c r="O835" t="str">
        <f>_xlfn.XLOOKUP(Table1[[#This Row],[Customer ID]],customers!A834:A1834,customers!I834:I1834,"No",0)</f>
        <v>Yes</v>
      </c>
    </row>
    <row r="836" spans="1:15" x14ac:dyDescent="0.3">
      <c r="A836" s="2" t="s">
        <v>5205</v>
      </c>
      <c r="B836" s="3">
        <v>44141</v>
      </c>
      <c r="C836" s="2" t="s">
        <v>5206</v>
      </c>
      <c r="D836" t="s">
        <v>6168</v>
      </c>
      <c r="E836" s="2">
        <v>1</v>
      </c>
      <c r="F836" s="2" t="str">
        <f>VLOOKUP(C836,customers!A:I,2,0)</f>
        <v>Nadeen Broomer</v>
      </c>
      <c r="G836" s="2" t="str">
        <f>IF(VLOOKUP(C836,customers!$A:$I,3,0)=0,"",VLOOKUP(C836,customers!$A:$I,3,0))</f>
        <v>nbroomern6@examiner.com</v>
      </c>
      <c r="H836" s="2" t="str">
        <f>VLOOKUP(C836,customers!$A:$I,7,0)</f>
        <v>United States</v>
      </c>
      <c r="I836" t="str">
        <f>VLOOKUP($D836,products!$A:$G,2,0)</f>
        <v>Ara</v>
      </c>
      <c r="J836" t="str">
        <f>VLOOKUP($D836,products!$A:$G,3,0)</f>
        <v>D</v>
      </c>
      <c r="K836" s="5">
        <f>VLOOKUP($D836,products!$A:$G,4,0)</f>
        <v>2.5</v>
      </c>
      <c r="L836">
        <f>VLOOKUP($D836,products!$A:$G,5,0)</f>
        <v>22.884999999999998</v>
      </c>
      <c r="M836">
        <f>E836*(Table1[[#This Row],[Size]]*Table1[[#This Row],[Unit Price]])</f>
        <v>57.212499999999991</v>
      </c>
      <c r="N836" t="str">
        <f t="shared" si="13"/>
        <v>Arabica</v>
      </c>
      <c r="O836" t="str">
        <f>_xlfn.XLOOKUP(Table1[[#This Row],[Customer ID]],customers!A835:A1835,customers!I835:I1835,"No",0)</f>
        <v>No</v>
      </c>
    </row>
    <row r="837" spans="1:15" x14ac:dyDescent="0.3">
      <c r="A837" s="2" t="s">
        <v>5211</v>
      </c>
      <c r="B837" s="3">
        <v>44270</v>
      </c>
      <c r="C837" s="2" t="s">
        <v>5212</v>
      </c>
      <c r="D837" t="s">
        <v>6176</v>
      </c>
      <c r="E837" s="2">
        <v>1</v>
      </c>
      <c r="F837" s="2" t="str">
        <f>VLOOKUP(C837,customers!A:I,2,0)</f>
        <v>Konstantine Thoumasson</v>
      </c>
      <c r="G837" s="2" t="str">
        <f>IF(VLOOKUP(C837,customers!$A:$I,3,0)=0,"",VLOOKUP(C837,customers!$A:$I,3,0))</f>
        <v>kthoumassonn7@bloglovin.com</v>
      </c>
      <c r="H837" s="2" t="str">
        <f>VLOOKUP(C837,customers!$A:$I,7,0)</f>
        <v>United States</v>
      </c>
      <c r="I837" t="str">
        <f>VLOOKUP($D837,products!$A:$G,2,0)</f>
        <v>Exc</v>
      </c>
      <c r="J837" t="str">
        <f>VLOOKUP($D837,products!$A:$G,3,0)</f>
        <v>L</v>
      </c>
      <c r="K837" s="5">
        <f>VLOOKUP($D837,products!$A:$G,4,0)</f>
        <v>0.5</v>
      </c>
      <c r="L837">
        <f>VLOOKUP($D837,products!$A:$G,5,0)</f>
        <v>8.91</v>
      </c>
      <c r="M837">
        <f>E837*(Table1[[#This Row],[Size]]*Table1[[#This Row],[Unit Price]])</f>
        <v>4.4550000000000001</v>
      </c>
      <c r="N837" t="str">
        <f t="shared" si="13"/>
        <v>Excelsa</v>
      </c>
      <c r="O837" t="str">
        <f>_xlfn.XLOOKUP(Table1[[#This Row],[Customer ID]],customers!A836:A1836,customers!I836:I1836,"No",0)</f>
        <v>Yes</v>
      </c>
    </row>
    <row r="838" spans="1:15" x14ac:dyDescent="0.3">
      <c r="A838" s="2" t="s">
        <v>5216</v>
      </c>
      <c r="B838" s="3">
        <v>44486</v>
      </c>
      <c r="C838" s="2" t="s">
        <v>5217</v>
      </c>
      <c r="D838" t="s">
        <v>6154</v>
      </c>
      <c r="E838" s="2">
        <v>4</v>
      </c>
      <c r="F838" s="2" t="str">
        <f>VLOOKUP(C838,customers!A:I,2,0)</f>
        <v>Frans Habbergham</v>
      </c>
      <c r="G838" s="2" t="str">
        <f>IF(VLOOKUP(C838,customers!$A:$I,3,0)=0,"",VLOOKUP(C838,customers!$A:$I,3,0))</f>
        <v>fhabberghamn8@discovery.com</v>
      </c>
      <c r="H838" s="2" t="str">
        <f>VLOOKUP(C838,customers!$A:$I,7,0)</f>
        <v>United States</v>
      </c>
      <c r="I838" t="str">
        <f>VLOOKUP($D838,products!$A:$G,2,0)</f>
        <v>Ara</v>
      </c>
      <c r="J838" t="str">
        <f>VLOOKUP($D838,products!$A:$G,3,0)</f>
        <v>D</v>
      </c>
      <c r="K838" s="5">
        <f>VLOOKUP($D838,products!$A:$G,4,0)</f>
        <v>0.2</v>
      </c>
      <c r="L838">
        <f>VLOOKUP($D838,products!$A:$G,5,0)</f>
        <v>2.9849999999999999</v>
      </c>
      <c r="M838">
        <f>E838*(Table1[[#This Row],[Size]]*Table1[[#This Row],[Unit Price]])</f>
        <v>2.3879999999999999</v>
      </c>
      <c r="N838" t="str">
        <f t="shared" si="13"/>
        <v>Arabica</v>
      </c>
      <c r="O838" t="str">
        <f>_xlfn.XLOOKUP(Table1[[#This Row],[Customer ID]],customers!A837:A1837,customers!I837:I1837,"No",0)</f>
        <v>No</v>
      </c>
    </row>
    <row r="839" spans="1:15" x14ac:dyDescent="0.3">
      <c r="A839" s="2" t="s">
        <v>5222</v>
      </c>
      <c r="B839" s="3">
        <v>43715</v>
      </c>
      <c r="C839" s="2" t="s">
        <v>5113</v>
      </c>
      <c r="D839" t="s">
        <v>6181</v>
      </c>
      <c r="E839" s="2">
        <v>3</v>
      </c>
      <c r="F839" s="2" t="str">
        <f>VLOOKUP(C839,customers!A:I,2,0)</f>
        <v>Allis Wilmore</v>
      </c>
      <c r="G839" s="2" t="str">
        <f>IF(VLOOKUP(C839,customers!$A:$I,3,0)=0,"",VLOOKUP(C839,customers!$A:$I,3,0))</f>
        <v/>
      </c>
      <c r="H839" s="2" t="str">
        <f>VLOOKUP(C839,customers!$A:$I,7,0)</f>
        <v>United States</v>
      </c>
      <c r="I839" t="str">
        <f>VLOOKUP($D839,products!$A:$G,2,0)</f>
        <v>Lib</v>
      </c>
      <c r="J839" t="str">
        <f>VLOOKUP($D839,products!$A:$G,3,0)</f>
        <v>M</v>
      </c>
      <c r="K839" s="5">
        <f>VLOOKUP($D839,products!$A:$G,4,0)</f>
        <v>2.5</v>
      </c>
      <c r="L839">
        <f>VLOOKUP($D839,products!$A:$G,5,0)</f>
        <v>33.464999999999996</v>
      </c>
      <c r="M839">
        <f>E839*(Table1[[#This Row],[Size]]*Table1[[#This Row],[Unit Price]])</f>
        <v>250.98749999999998</v>
      </c>
      <c r="N839" t="str">
        <f t="shared" si="13"/>
        <v>Liberica</v>
      </c>
      <c r="O839" t="str">
        <f>_xlfn.XLOOKUP(Table1[[#This Row],[Customer ID]],customers!A838:A1838,customers!I838:I1838,"No",0)</f>
        <v>No</v>
      </c>
    </row>
    <row r="840" spans="1:15" x14ac:dyDescent="0.3">
      <c r="A840" s="2" t="s">
        <v>5228</v>
      </c>
      <c r="B840" s="3">
        <v>44755</v>
      </c>
      <c r="C840" s="2" t="s">
        <v>5229</v>
      </c>
      <c r="D840" t="s">
        <v>6168</v>
      </c>
      <c r="E840" s="2">
        <v>5</v>
      </c>
      <c r="F840" s="2" t="str">
        <f>VLOOKUP(C840,customers!A:I,2,0)</f>
        <v>Romain Avrashin</v>
      </c>
      <c r="G840" s="2" t="str">
        <f>IF(VLOOKUP(C840,customers!$A:$I,3,0)=0,"",VLOOKUP(C840,customers!$A:$I,3,0))</f>
        <v>ravrashinna@tamu.edu</v>
      </c>
      <c r="H840" s="2" t="str">
        <f>VLOOKUP(C840,customers!$A:$I,7,0)</f>
        <v>United States</v>
      </c>
      <c r="I840" t="str">
        <f>VLOOKUP($D840,products!$A:$G,2,0)</f>
        <v>Ara</v>
      </c>
      <c r="J840" t="str">
        <f>VLOOKUP($D840,products!$A:$G,3,0)</f>
        <v>D</v>
      </c>
      <c r="K840" s="5">
        <f>VLOOKUP($D840,products!$A:$G,4,0)</f>
        <v>2.5</v>
      </c>
      <c r="L840">
        <f>VLOOKUP($D840,products!$A:$G,5,0)</f>
        <v>22.884999999999998</v>
      </c>
      <c r="M840">
        <f>E840*(Table1[[#This Row],[Size]]*Table1[[#This Row],[Unit Price]])</f>
        <v>286.06249999999994</v>
      </c>
      <c r="N840" t="str">
        <f t="shared" si="13"/>
        <v>Arabica</v>
      </c>
      <c r="O840" t="str">
        <f>_xlfn.XLOOKUP(Table1[[#This Row],[Customer ID]],customers!A839:A1839,customers!I839:I1839,"No",0)</f>
        <v>No</v>
      </c>
    </row>
    <row r="841" spans="1:15" x14ac:dyDescent="0.3">
      <c r="A841" s="2" t="s">
        <v>5234</v>
      </c>
      <c r="B841" s="3">
        <v>44521</v>
      </c>
      <c r="C841" s="2" t="s">
        <v>5235</v>
      </c>
      <c r="D841" t="s">
        <v>6139</v>
      </c>
      <c r="E841" s="2">
        <v>5</v>
      </c>
      <c r="F841" s="2" t="str">
        <f>VLOOKUP(C841,customers!A:I,2,0)</f>
        <v>Miran Doidge</v>
      </c>
      <c r="G841" s="2" t="str">
        <f>IF(VLOOKUP(C841,customers!$A:$I,3,0)=0,"",VLOOKUP(C841,customers!$A:$I,3,0))</f>
        <v>mdoidgenb@etsy.com</v>
      </c>
      <c r="H841" s="2" t="str">
        <f>VLOOKUP(C841,customers!$A:$I,7,0)</f>
        <v>United States</v>
      </c>
      <c r="I841" t="str">
        <f>VLOOKUP($D841,products!$A:$G,2,0)</f>
        <v>Exc</v>
      </c>
      <c r="J841" t="str">
        <f>VLOOKUP($D841,products!$A:$G,3,0)</f>
        <v>M</v>
      </c>
      <c r="K841" s="5">
        <f>VLOOKUP($D841,products!$A:$G,4,0)</f>
        <v>0.5</v>
      </c>
      <c r="L841">
        <f>VLOOKUP($D841,products!$A:$G,5,0)</f>
        <v>8.25</v>
      </c>
      <c r="M841">
        <f>E841*(Table1[[#This Row],[Size]]*Table1[[#This Row],[Unit Price]])</f>
        <v>20.625</v>
      </c>
      <c r="N841" t="str">
        <f t="shared" si="13"/>
        <v>Excelsa</v>
      </c>
      <c r="O841" t="str">
        <f>_xlfn.XLOOKUP(Table1[[#This Row],[Customer ID]],customers!A840:A1840,customers!I840:I1840,"No",0)</f>
        <v>No</v>
      </c>
    </row>
    <row r="842" spans="1:15" x14ac:dyDescent="0.3">
      <c r="A842" s="2" t="s">
        <v>5240</v>
      </c>
      <c r="B842" s="3">
        <v>44574</v>
      </c>
      <c r="C842" s="2" t="s">
        <v>5241</v>
      </c>
      <c r="D842" t="s">
        <v>6173</v>
      </c>
      <c r="E842" s="2">
        <v>4</v>
      </c>
      <c r="F842" s="2" t="str">
        <f>VLOOKUP(C842,customers!A:I,2,0)</f>
        <v>Janeva Edinboro</v>
      </c>
      <c r="G842" s="2" t="str">
        <f>IF(VLOOKUP(C842,customers!$A:$I,3,0)=0,"",VLOOKUP(C842,customers!$A:$I,3,0))</f>
        <v>jedinboronc@reverbnation.com</v>
      </c>
      <c r="H842" s="2" t="str">
        <f>VLOOKUP(C842,customers!$A:$I,7,0)</f>
        <v>United States</v>
      </c>
      <c r="I842" t="str">
        <f>VLOOKUP($D842,products!$A:$G,2,0)</f>
        <v>Rob</v>
      </c>
      <c r="J842" t="str">
        <f>VLOOKUP($D842,products!$A:$G,3,0)</f>
        <v>L</v>
      </c>
      <c r="K842" s="5">
        <f>VLOOKUP($D842,products!$A:$G,4,0)</f>
        <v>0.5</v>
      </c>
      <c r="L842">
        <f>VLOOKUP($D842,products!$A:$G,5,0)</f>
        <v>7.169999999999999</v>
      </c>
      <c r="M842">
        <f>E842*(Table1[[#This Row],[Size]]*Table1[[#This Row],[Unit Price]])</f>
        <v>14.339999999999998</v>
      </c>
      <c r="N842" t="str">
        <f t="shared" si="13"/>
        <v>Robusta</v>
      </c>
      <c r="O842" t="str">
        <f>_xlfn.XLOOKUP(Table1[[#This Row],[Customer ID]],customers!A841:A1841,customers!I841:I1841,"No",0)</f>
        <v>Yes</v>
      </c>
    </row>
    <row r="843" spans="1:15" x14ac:dyDescent="0.3">
      <c r="A843" s="2" t="s">
        <v>5246</v>
      </c>
      <c r="B843" s="3">
        <v>44755</v>
      </c>
      <c r="C843" s="2" t="s">
        <v>5247</v>
      </c>
      <c r="D843" t="s">
        <v>6159</v>
      </c>
      <c r="E843" s="2">
        <v>1</v>
      </c>
      <c r="F843" s="2" t="str">
        <f>VLOOKUP(C843,customers!A:I,2,0)</f>
        <v>Trumaine Tewelson</v>
      </c>
      <c r="G843" s="2" t="str">
        <f>IF(VLOOKUP(C843,customers!$A:$I,3,0)=0,"",VLOOKUP(C843,customers!$A:$I,3,0))</f>
        <v>ttewelsonnd@cdbaby.com</v>
      </c>
      <c r="H843" s="2" t="str">
        <f>VLOOKUP(C843,customers!$A:$I,7,0)</f>
        <v>United States</v>
      </c>
      <c r="I843" t="str">
        <f>VLOOKUP($D843,products!$A:$G,2,0)</f>
        <v>Lib</v>
      </c>
      <c r="J843" t="str">
        <f>VLOOKUP($D843,products!$A:$G,3,0)</f>
        <v>M</v>
      </c>
      <c r="K843" s="5">
        <f>VLOOKUP($D843,products!$A:$G,4,0)</f>
        <v>0.2</v>
      </c>
      <c r="L843">
        <f>VLOOKUP($D843,products!$A:$G,5,0)</f>
        <v>4.3650000000000002</v>
      </c>
      <c r="M843">
        <f>E843*(Table1[[#This Row],[Size]]*Table1[[#This Row],[Unit Price]])</f>
        <v>0.87300000000000011</v>
      </c>
      <c r="N843" t="str">
        <f t="shared" si="13"/>
        <v>Liberica</v>
      </c>
      <c r="O843" t="str">
        <f>_xlfn.XLOOKUP(Table1[[#This Row],[Customer ID]],customers!A842:A1842,customers!I842:I1842,"No",0)</f>
        <v>No</v>
      </c>
    </row>
    <row r="844" spans="1:15" x14ac:dyDescent="0.3">
      <c r="A844" s="2" t="s">
        <v>5251</v>
      </c>
      <c r="B844" s="3">
        <v>44502</v>
      </c>
      <c r="C844" s="2" t="s">
        <v>5188</v>
      </c>
      <c r="D844" t="s">
        <v>6156</v>
      </c>
      <c r="E844" s="2">
        <v>2</v>
      </c>
      <c r="F844" s="2" t="str">
        <f>VLOOKUP(C844,customers!A:I,2,0)</f>
        <v>Odelia Skerme</v>
      </c>
      <c r="G844" s="2" t="str">
        <f>IF(VLOOKUP(C844,customers!$A:$I,3,0)=0,"",VLOOKUP(C844,customers!$A:$I,3,0))</f>
        <v>oskermen3@hatena.ne.jp</v>
      </c>
      <c r="H844" s="2" t="str">
        <f>VLOOKUP(C844,customers!$A:$I,7,0)</f>
        <v>United States</v>
      </c>
      <c r="I844" t="str">
        <f>VLOOKUP($D844,products!$A:$G,2,0)</f>
        <v>Exc</v>
      </c>
      <c r="J844" t="str">
        <f>VLOOKUP($D844,products!$A:$G,3,0)</f>
        <v>M</v>
      </c>
      <c r="K844" s="5">
        <f>VLOOKUP($D844,products!$A:$G,4,0)</f>
        <v>0.2</v>
      </c>
      <c r="L844">
        <f>VLOOKUP($D844,products!$A:$G,5,0)</f>
        <v>4.125</v>
      </c>
      <c r="M844">
        <f>E844*(Table1[[#This Row],[Size]]*Table1[[#This Row],[Unit Price]])</f>
        <v>1.6500000000000001</v>
      </c>
      <c r="N844" t="str">
        <f t="shared" si="13"/>
        <v>Excelsa</v>
      </c>
      <c r="O844" t="str">
        <f>_xlfn.XLOOKUP(Table1[[#This Row],[Customer ID]],customers!A843:A1843,customers!I843:I1843,"No",0)</f>
        <v>No</v>
      </c>
    </row>
    <row r="845" spans="1:15" x14ac:dyDescent="0.3">
      <c r="A845" s="2" t="s">
        <v>5256</v>
      </c>
      <c r="B845" s="3">
        <v>44387</v>
      </c>
      <c r="C845" s="2" t="s">
        <v>5257</v>
      </c>
      <c r="D845" t="s">
        <v>6156</v>
      </c>
      <c r="E845" s="2">
        <v>2</v>
      </c>
      <c r="F845" s="2" t="str">
        <f>VLOOKUP(C845,customers!A:I,2,0)</f>
        <v>De Drewitt</v>
      </c>
      <c r="G845" s="2" t="str">
        <f>IF(VLOOKUP(C845,customers!$A:$I,3,0)=0,"",VLOOKUP(C845,customers!$A:$I,3,0))</f>
        <v>ddrewittnf@mapquest.com</v>
      </c>
      <c r="H845" s="2" t="str">
        <f>VLOOKUP(C845,customers!$A:$I,7,0)</f>
        <v>United States</v>
      </c>
      <c r="I845" t="str">
        <f>VLOOKUP($D845,products!$A:$G,2,0)</f>
        <v>Exc</v>
      </c>
      <c r="J845" t="str">
        <f>VLOOKUP($D845,products!$A:$G,3,0)</f>
        <v>M</v>
      </c>
      <c r="K845" s="5">
        <f>VLOOKUP($D845,products!$A:$G,4,0)</f>
        <v>0.2</v>
      </c>
      <c r="L845">
        <f>VLOOKUP($D845,products!$A:$G,5,0)</f>
        <v>4.125</v>
      </c>
      <c r="M845">
        <f>E845*(Table1[[#This Row],[Size]]*Table1[[#This Row],[Unit Price]])</f>
        <v>1.6500000000000001</v>
      </c>
      <c r="N845" t="str">
        <f t="shared" si="13"/>
        <v>Excelsa</v>
      </c>
      <c r="O845" t="str">
        <f>_xlfn.XLOOKUP(Table1[[#This Row],[Customer ID]],customers!A844:A1844,customers!I844:I1844,"No",0)</f>
        <v>Yes</v>
      </c>
    </row>
    <row r="846" spans="1:15" x14ac:dyDescent="0.3">
      <c r="A846" s="2" t="s">
        <v>5262</v>
      </c>
      <c r="B846" s="3">
        <v>44476</v>
      </c>
      <c r="C846" s="2" t="s">
        <v>5263</v>
      </c>
      <c r="D846" t="s">
        <v>6158</v>
      </c>
      <c r="E846" s="2">
        <v>6</v>
      </c>
      <c r="F846" s="2" t="str">
        <f>VLOOKUP(C846,customers!A:I,2,0)</f>
        <v>Adelheid Gladhill</v>
      </c>
      <c r="G846" s="2" t="str">
        <f>IF(VLOOKUP(C846,customers!$A:$I,3,0)=0,"",VLOOKUP(C846,customers!$A:$I,3,0))</f>
        <v>agladhillng@stanford.edu</v>
      </c>
      <c r="H846" s="2" t="str">
        <f>VLOOKUP(C846,customers!$A:$I,7,0)</f>
        <v>United States</v>
      </c>
      <c r="I846" t="str">
        <f>VLOOKUP($D846,products!$A:$G,2,0)</f>
        <v>Ara</v>
      </c>
      <c r="J846" t="str">
        <f>VLOOKUP($D846,products!$A:$G,3,0)</f>
        <v>D</v>
      </c>
      <c r="K846" s="5">
        <f>VLOOKUP($D846,products!$A:$G,4,0)</f>
        <v>0.5</v>
      </c>
      <c r="L846">
        <f>VLOOKUP($D846,products!$A:$G,5,0)</f>
        <v>5.97</v>
      </c>
      <c r="M846">
        <f>E846*(Table1[[#This Row],[Size]]*Table1[[#This Row],[Unit Price]])</f>
        <v>17.91</v>
      </c>
      <c r="N846" t="str">
        <f t="shared" si="13"/>
        <v>Arabica</v>
      </c>
      <c r="O846" t="str">
        <f>_xlfn.XLOOKUP(Table1[[#This Row],[Customer ID]],customers!A845:A1845,customers!I845:I1845,"No",0)</f>
        <v>Yes</v>
      </c>
    </row>
    <row r="847" spans="1:15" x14ac:dyDescent="0.3">
      <c r="A847" s="2" t="s">
        <v>5268</v>
      </c>
      <c r="B847" s="3">
        <v>43889</v>
      </c>
      <c r="C847" s="2" t="s">
        <v>5269</v>
      </c>
      <c r="D847" t="s">
        <v>6185</v>
      </c>
      <c r="E847" s="2">
        <v>6</v>
      </c>
      <c r="F847" s="2" t="str">
        <f>VLOOKUP(C847,customers!A:I,2,0)</f>
        <v>Murielle Lorinez</v>
      </c>
      <c r="G847" s="2" t="str">
        <f>IF(VLOOKUP(C847,customers!$A:$I,3,0)=0,"",VLOOKUP(C847,customers!$A:$I,3,0))</f>
        <v>mlorineznh@whitehouse.gov</v>
      </c>
      <c r="H847" s="2" t="str">
        <f>VLOOKUP(C847,customers!$A:$I,7,0)</f>
        <v>United States</v>
      </c>
      <c r="I847" t="str">
        <f>VLOOKUP($D847,products!$A:$G,2,0)</f>
        <v>Exc</v>
      </c>
      <c r="J847" t="str">
        <f>VLOOKUP($D847,products!$A:$G,3,0)</f>
        <v>D</v>
      </c>
      <c r="K847" s="5">
        <f>VLOOKUP($D847,products!$A:$G,4,0)</f>
        <v>2.5</v>
      </c>
      <c r="L847">
        <f>VLOOKUP($D847,products!$A:$G,5,0)</f>
        <v>27.945</v>
      </c>
      <c r="M847">
        <f>E847*(Table1[[#This Row],[Size]]*Table1[[#This Row],[Unit Price]])</f>
        <v>419.17499999999995</v>
      </c>
      <c r="N847" t="str">
        <f t="shared" si="13"/>
        <v>Excelsa</v>
      </c>
      <c r="O847" t="str">
        <f>_xlfn.XLOOKUP(Table1[[#This Row],[Customer ID]],customers!A846:A1846,customers!I846:I1846,"No",0)</f>
        <v>No</v>
      </c>
    </row>
    <row r="848" spans="1:15" x14ac:dyDescent="0.3">
      <c r="A848" s="2" t="s">
        <v>5273</v>
      </c>
      <c r="B848" s="3">
        <v>44747</v>
      </c>
      <c r="C848" s="2" t="s">
        <v>5274</v>
      </c>
      <c r="D848" t="s">
        <v>6175</v>
      </c>
      <c r="E848" s="2">
        <v>2</v>
      </c>
      <c r="F848" s="2" t="str">
        <f>VLOOKUP(C848,customers!A:I,2,0)</f>
        <v>Edin Mathe</v>
      </c>
      <c r="G848" s="2" t="str">
        <f>IF(VLOOKUP(C848,customers!$A:$I,3,0)=0,"",VLOOKUP(C848,customers!$A:$I,3,0))</f>
        <v/>
      </c>
      <c r="H848" s="2" t="str">
        <f>VLOOKUP(C848,customers!$A:$I,7,0)</f>
        <v>United States</v>
      </c>
      <c r="I848" t="str">
        <f>VLOOKUP($D848,products!$A:$G,2,0)</f>
        <v>Ara</v>
      </c>
      <c r="J848" t="str">
        <f>VLOOKUP($D848,products!$A:$G,3,0)</f>
        <v>M</v>
      </c>
      <c r="K848" s="5">
        <f>VLOOKUP($D848,products!$A:$G,4,0)</f>
        <v>2.5</v>
      </c>
      <c r="L848">
        <f>VLOOKUP($D848,products!$A:$G,5,0)</f>
        <v>25.874999999999996</v>
      </c>
      <c r="M848">
        <f>E848*(Table1[[#This Row],[Size]]*Table1[[#This Row],[Unit Price]])</f>
        <v>129.37499999999997</v>
      </c>
      <c r="N848" t="str">
        <f t="shared" si="13"/>
        <v>Arabica</v>
      </c>
      <c r="O848" t="str">
        <f>_xlfn.XLOOKUP(Table1[[#This Row],[Customer ID]],customers!A847:A1847,customers!I847:I1847,"No",0)</f>
        <v>Yes</v>
      </c>
    </row>
    <row r="849" spans="1:15" x14ac:dyDescent="0.3">
      <c r="A849" s="2" t="s">
        <v>5278</v>
      </c>
      <c r="B849" s="3">
        <v>44460</v>
      </c>
      <c r="C849" s="2" t="s">
        <v>5279</v>
      </c>
      <c r="D849" t="s">
        <v>6154</v>
      </c>
      <c r="E849" s="2">
        <v>3</v>
      </c>
      <c r="F849" s="2" t="str">
        <f>VLOOKUP(C849,customers!A:I,2,0)</f>
        <v>Mordy Van Der Vlies</v>
      </c>
      <c r="G849" s="2" t="str">
        <f>IF(VLOOKUP(C849,customers!$A:$I,3,0)=0,"",VLOOKUP(C849,customers!$A:$I,3,0))</f>
        <v>mvannj@wikipedia.org</v>
      </c>
      <c r="H849" s="2" t="str">
        <f>VLOOKUP(C849,customers!$A:$I,7,0)</f>
        <v>United States</v>
      </c>
      <c r="I849" t="str">
        <f>VLOOKUP($D849,products!$A:$G,2,0)</f>
        <v>Ara</v>
      </c>
      <c r="J849" t="str">
        <f>VLOOKUP($D849,products!$A:$G,3,0)</f>
        <v>D</v>
      </c>
      <c r="K849" s="5">
        <f>VLOOKUP($D849,products!$A:$G,4,0)</f>
        <v>0.2</v>
      </c>
      <c r="L849">
        <f>VLOOKUP($D849,products!$A:$G,5,0)</f>
        <v>2.9849999999999999</v>
      </c>
      <c r="M849">
        <f>E849*(Table1[[#This Row],[Size]]*Table1[[#This Row],[Unit Price]])</f>
        <v>1.7909999999999999</v>
      </c>
      <c r="N849" t="str">
        <f t="shared" si="13"/>
        <v>Arabica</v>
      </c>
      <c r="O849" t="str">
        <f>_xlfn.XLOOKUP(Table1[[#This Row],[Customer ID]],customers!A848:A1848,customers!I848:I1848,"No",0)</f>
        <v>Yes</v>
      </c>
    </row>
    <row r="850" spans="1:15" x14ac:dyDescent="0.3">
      <c r="A850" s="2" t="s">
        <v>5283</v>
      </c>
      <c r="B850" s="3">
        <v>43468</v>
      </c>
      <c r="C850" s="2" t="s">
        <v>5284</v>
      </c>
      <c r="D850" t="s">
        <v>6176</v>
      </c>
      <c r="E850" s="2">
        <v>6</v>
      </c>
      <c r="F850" s="2" t="str">
        <f>VLOOKUP(C850,customers!A:I,2,0)</f>
        <v>Spencer Wastell</v>
      </c>
      <c r="G850" s="2" t="str">
        <f>IF(VLOOKUP(C850,customers!$A:$I,3,0)=0,"",VLOOKUP(C850,customers!$A:$I,3,0))</f>
        <v/>
      </c>
      <c r="H850" s="2" t="str">
        <f>VLOOKUP(C850,customers!$A:$I,7,0)</f>
        <v>United States</v>
      </c>
      <c r="I850" t="str">
        <f>VLOOKUP($D850,products!$A:$G,2,0)</f>
        <v>Exc</v>
      </c>
      <c r="J850" t="str">
        <f>VLOOKUP($D850,products!$A:$G,3,0)</f>
        <v>L</v>
      </c>
      <c r="K850" s="5">
        <f>VLOOKUP($D850,products!$A:$G,4,0)</f>
        <v>0.5</v>
      </c>
      <c r="L850">
        <f>VLOOKUP($D850,products!$A:$G,5,0)</f>
        <v>8.91</v>
      </c>
      <c r="M850">
        <f>E850*(Table1[[#This Row],[Size]]*Table1[[#This Row],[Unit Price]])</f>
        <v>26.73</v>
      </c>
      <c r="N850" t="str">
        <f t="shared" si="13"/>
        <v>Excelsa</v>
      </c>
      <c r="O850" t="str">
        <f>_xlfn.XLOOKUP(Table1[[#This Row],[Customer ID]],customers!A849:A1849,customers!I849:I1849,"No",0)</f>
        <v>No</v>
      </c>
    </row>
    <row r="851" spans="1:15" x14ac:dyDescent="0.3">
      <c r="A851" s="2" t="s">
        <v>5288</v>
      </c>
      <c r="B851" s="3">
        <v>44628</v>
      </c>
      <c r="C851" s="2" t="s">
        <v>5289</v>
      </c>
      <c r="D851" t="s">
        <v>6167</v>
      </c>
      <c r="E851" s="2">
        <v>6</v>
      </c>
      <c r="F851" s="2" t="str">
        <f>VLOOKUP(C851,customers!A:I,2,0)</f>
        <v>Jemimah Ethelston</v>
      </c>
      <c r="G851" s="2" t="str">
        <f>IF(VLOOKUP(C851,customers!$A:$I,3,0)=0,"",VLOOKUP(C851,customers!$A:$I,3,0))</f>
        <v>jethelstonnl@creativecommons.org</v>
      </c>
      <c r="H851" s="2" t="str">
        <f>VLOOKUP(C851,customers!$A:$I,7,0)</f>
        <v>United States</v>
      </c>
      <c r="I851" t="str">
        <f>VLOOKUP($D851,products!$A:$G,2,0)</f>
        <v>Ara</v>
      </c>
      <c r="J851" t="str">
        <f>VLOOKUP($D851,products!$A:$G,3,0)</f>
        <v>L</v>
      </c>
      <c r="K851" s="5">
        <f>VLOOKUP($D851,products!$A:$G,4,0)</f>
        <v>0.2</v>
      </c>
      <c r="L851">
        <f>VLOOKUP($D851,products!$A:$G,5,0)</f>
        <v>3.8849999999999998</v>
      </c>
      <c r="M851">
        <f>E851*(Table1[[#This Row],[Size]]*Table1[[#This Row],[Unit Price]])</f>
        <v>4.6619999999999999</v>
      </c>
      <c r="N851" t="str">
        <f t="shared" si="13"/>
        <v>Arabica</v>
      </c>
      <c r="O851" t="str">
        <f>_xlfn.XLOOKUP(Table1[[#This Row],[Customer ID]],customers!A850:A1850,customers!I850:I1850,"No",0)</f>
        <v>Yes</v>
      </c>
    </row>
    <row r="852" spans="1:15" x14ac:dyDescent="0.3">
      <c r="A852" s="2" t="s">
        <v>5288</v>
      </c>
      <c r="B852" s="3">
        <v>44628</v>
      </c>
      <c r="C852" s="2" t="s">
        <v>5289</v>
      </c>
      <c r="D852" t="s">
        <v>6152</v>
      </c>
      <c r="E852" s="2">
        <v>2</v>
      </c>
      <c r="F852" s="2" t="str">
        <f>VLOOKUP(C852,customers!A:I,2,0)</f>
        <v>Jemimah Ethelston</v>
      </c>
      <c r="G852" s="2" t="str">
        <f>IF(VLOOKUP(C852,customers!$A:$I,3,0)=0,"",VLOOKUP(C852,customers!$A:$I,3,0))</f>
        <v>jethelstonnl@creativecommons.org</v>
      </c>
      <c r="H852" s="2" t="str">
        <f>VLOOKUP(C852,customers!$A:$I,7,0)</f>
        <v>United States</v>
      </c>
      <c r="I852" t="str">
        <f>VLOOKUP($D852,products!$A:$G,2,0)</f>
        <v>Ara</v>
      </c>
      <c r="J852" t="str">
        <f>VLOOKUP($D852,products!$A:$G,3,0)</f>
        <v>M</v>
      </c>
      <c r="K852" s="5">
        <f>VLOOKUP($D852,products!$A:$G,4,0)</f>
        <v>0.2</v>
      </c>
      <c r="L852">
        <f>VLOOKUP($D852,products!$A:$G,5,0)</f>
        <v>3.375</v>
      </c>
      <c r="M852">
        <f>E852*(Table1[[#This Row],[Size]]*Table1[[#This Row],[Unit Price]])</f>
        <v>1.35</v>
      </c>
      <c r="N852" t="str">
        <f t="shared" si="13"/>
        <v>Arabica</v>
      </c>
      <c r="O852" t="str">
        <f>_xlfn.XLOOKUP(Table1[[#This Row],[Customer ID]],customers!A851:A1851,customers!I851:I1851,"No",0)</f>
        <v>Yes</v>
      </c>
    </row>
    <row r="853" spans="1:15" x14ac:dyDescent="0.3">
      <c r="A853" s="2" t="s">
        <v>5299</v>
      </c>
      <c r="B853" s="3">
        <v>43900</v>
      </c>
      <c r="C853" s="2" t="s">
        <v>5300</v>
      </c>
      <c r="D853" t="s">
        <v>6169</v>
      </c>
      <c r="E853" s="2">
        <v>1</v>
      </c>
      <c r="F853" s="2" t="str">
        <f>VLOOKUP(C853,customers!A:I,2,0)</f>
        <v>Perice Eberz</v>
      </c>
      <c r="G853" s="2" t="str">
        <f>IF(VLOOKUP(C853,customers!$A:$I,3,0)=0,"",VLOOKUP(C853,customers!$A:$I,3,0))</f>
        <v>peberznn@woothemes.com</v>
      </c>
      <c r="H853" s="2" t="str">
        <f>VLOOKUP(C853,customers!$A:$I,7,0)</f>
        <v>United States</v>
      </c>
      <c r="I853" t="str">
        <f>VLOOKUP($D853,products!$A:$G,2,0)</f>
        <v>Lib</v>
      </c>
      <c r="J853" t="str">
        <f>VLOOKUP($D853,products!$A:$G,3,0)</f>
        <v>D</v>
      </c>
      <c r="K853" s="5">
        <f>VLOOKUP($D853,products!$A:$G,4,0)</f>
        <v>0.5</v>
      </c>
      <c r="L853">
        <f>VLOOKUP($D853,products!$A:$G,5,0)</f>
        <v>7.77</v>
      </c>
      <c r="M853">
        <f>E853*(Table1[[#This Row],[Size]]*Table1[[#This Row],[Unit Price]])</f>
        <v>3.8849999999999998</v>
      </c>
      <c r="N853" t="str">
        <f t="shared" si="13"/>
        <v>Liberica</v>
      </c>
      <c r="O853" t="str">
        <f>_xlfn.XLOOKUP(Table1[[#This Row],[Customer ID]],customers!A852:A1852,customers!I852:I1852,"No",0)</f>
        <v>Yes</v>
      </c>
    </row>
    <row r="854" spans="1:15" x14ac:dyDescent="0.3">
      <c r="A854" s="2" t="s">
        <v>5305</v>
      </c>
      <c r="B854" s="3">
        <v>44527</v>
      </c>
      <c r="C854" s="2" t="s">
        <v>5306</v>
      </c>
      <c r="D854" t="s">
        <v>6165</v>
      </c>
      <c r="E854" s="2">
        <v>4</v>
      </c>
      <c r="F854" s="2" t="str">
        <f>VLOOKUP(C854,customers!A:I,2,0)</f>
        <v>Bear Gaish</v>
      </c>
      <c r="G854" s="2" t="str">
        <f>IF(VLOOKUP(C854,customers!$A:$I,3,0)=0,"",VLOOKUP(C854,customers!$A:$I,3,0))</f>
        <v>bgaishno@altervista.org</v>
      </c>
      <c r="H854" s="2" t="str">
        <f>VLOOKUP(C854,customers!$A:$I,7,0)</f>
        <v>United States</v>
      </c>
      <c r="I854" t="str">
        <f>VLOOKUP($D854,products!$A:$G,2,0)</f>
        <v>Lib</v>
      </c>
      <c r="J854" t="str">
        <f>VLOOKUP($D854,products!$A:$G,3,0)</f>
        <v>D</v>
      </c>
      <c r="K854" s="5">
        <f>VLOOKUP($D854,products!$A:$G,4,0)</f>
        <v>2.5</v>
      </c>
      <c r="L854">
        <f>VLOOKUP($D854,products!$A:$G,5,0)</f>
        <v>29.784999999999997</v>
      </c>
      <c r="M854">
        <f>E854*(Table1[[#This Row],[Size]]*Table1[[#This Row],[Unit Price]])</f>
        <v>297.84999999999997</v>
      </c>
      <c r="N854" t="str">
        <f t="shared" si="13"/>
        <v>Liberica</v>
      </c>
      <c r="O854" t="str">
        <f>_xlfn.XLOOKUP(Table1[[#This Row],[Customer ID]],customers!A853:A1853,customers!I853:I1853,"No",0)</f>
        <v>Yes</v>
      </c>
    </row>
    <row r="855" spans="1:15" x14ac:dyDescent="0.3">
      <c r="A855" s="2" t="s">
        <v>5310</v>
      </c>
      <c r="B855" s="3">
        <v>44259</v>
      </c>
      <c r="C855" s="2" t="s">
        <v>5311</v>
      </c>
      <c r="D855" t="s">
        <v>6147</v>
      </c>
      <c r="E855" s="2">
        <v>2</v>
      </c>
      <c r="F855" s="2" t="str">
        <f>VLOOKUP(C855,customers!A:I,2,0)</f>
        <v>Lynnea Danton</v>
      </c>
      <c r="G855" s="2" t="str">
        <f>IF(VLOOKUP(C855,customers!$A:$I,3,0)=0,"",VLOOKUP(C855,customers!$A:$I,3,0))</f>
        <v>ldantonnp@miitbeian.gov.cn</v>
      </c>
      <c r="H855" s="2" t="str">
        <f>VLOOKUP(C855,customers!$A:$I,7,0)</f>
        <v>United States</v>
      </c>
      <c r="I855" t="str">
        <f>VLOOKUP($D855,products!$A:$G,2,0)</f>
        <v>Ara</v>
      </c>
      <c r="J855" t="str">
        <f>VLOOKUP($D855,products!$A:$G,3,0)</f>
        <v>D</v>
      </c>
      <c r="K855" s="5">
        <f>VLOOKUP($D855,products!$A:$G,4,0)</f>
        <v>1</v>
      </c>
      <c r="L855">
        <f>VLOOKUP($D855,products!$A:$G,5,0)</f>
        <v>9.9499999999999993</v>
      </c>
      <c r="M855">
        <f>E855*(Table1[[#This Row],[Size]]*Table1[[#This Row],[Unit Price]])</f>
        <v>19.899999999999999</v>
      </c>
      <c r="N855" t="str">
        <f t="shared" si="13"/>
        <v>Arabica</v>
      </c>
      <c r="O855" t="str">
        <f>_xlfn.XLOOKUP(Table1[[#This Row],[Customer ID]],customers!A854:A1854,customers!I854:I1854,"No",0)</f>
        <v>No</v>
      </c>
    </row>
    <row r="856" spans="1:15" x14ac:dyDescent="0.3">
      <c r="A856" s="2" t="s">
        <v>5315</v>
      </c>
      <c r="B856" s="3">
        <v>44516</v>
      </c>
      <c r="C856" s="2" t="s">
        <v>5316</v>
      </c>
      <c r="D856" t="s">
        <v>6173</v>
      </c>
      <c r="E856" s="2">
        <v>5</v>
      </c>
      <c r="F856" s="2" t="str">
        <f>VLOOKUP(C856,customers!A:I,2,0)</f>
        <v>Skipton Morrall</v>
      </c>
      <c r="G856" s="2" t="str">
        <f>IF(VLOOKUP(C856,customers!$A:$I,3,0)=0,"",VLOOKUP(C856,customers!$A:$I,3,0))</f>
        <v>smorrallnq@answers.com</v>
      </c>
      <c r="H856" s="2" t="str">
        <f>VLOOKUP(C856,customers!$A:$I,7,0)</f>
        <v>United States</v>
      </c>
      <c r="I856" t="str">
        <f>VLOOKUP($D856,products!$A:$G,2,0)</f>
        <v>Rob</v>
      </c>
      <c r="J856" t="str">
        <f>VLOOKUP($D856,products!$A:$G,3,0)</f>
        <v>L</v>
      </c>
      <c r="K856" s="5">
        <f>VLOOKUP($D856,products!$A:$G,4,0)</f>
        <v>0.5</v>
      </c>
      <c r="L856">
        <f>VLOOKUP($D856,products!$A:$G,5,0)</f>
        <v>7.169999999999999</v>
      </c>
      <c r="M856">
        <f>E856*(Table1[[#This Row],[Size]]*Table1[[#This Row],[Unit Price]])</f>
        <v>17.924999999999997</v>
      </c>
      <c r="N856" t="str">
        <f t="shared" si="13"/>
        <v>Robusta</v>
      </c>
      <c r="O856" t="str">
        <f>_xlfn.XLOOKUP(Table1[[#This Row],[Customer ID]],customers!A855:A1855,customers!I855:I1855,"No",0)</f>
        <v>Yes</v>
      </c>
    </row>
    <row r="857" spans="1:15" x14ac:dyDescent="0.3">
      <c r="A857" s="2" t="s">
        <v>5321</v>
      </c>
      <c r="B857" s="3">
        <v>43632</v>
      </c>
      <c r="C857" s="2" t="s">
        <v>5322</v>
      </c>
      <c r="D857" t="s">
        <v>6165</v>
      </c>
      <c r="E857" s="2">
        <v>3</v>
      </c>
      <c r="F857" s="2" t="str">
        <f>VLOOKUP(C857,customers!A:I,2,0)</f>
        <v>Devan Crownshaw</v>
      </c>
      <c r="G857" s="2" t="str">
        <f>IF(VLOOKUP(C857,customers!$A:$I,3,0)=0,"",VLOOKUP(C857,customers!$A:$I,3,0))</f>
        <v>dcrownshawnr@photobucket.com</v>
      </c>
      <c r="H857" s="2" t="str">
        <f>VLOOKUP(C857,customers!$A:$I,7,0)</f>
        <v>United States</v>
      </c>
      <c r="I857" t="str">
        <f>VLOOKUP($D857,products!$A:$G,2,0)</f>
        <v>Lib</v>
      </c>
      <c r="J857" t="str">
        <f>VLOOKUP($D857,products!$A:$G,3,0)</f>
        <v>D</v>
      </c>
      <c r="K857" s="5">
        <f>VLOOKUP($D857,products!$A:$G,4,0)</f>
        <v>2.5</v>
      </c>
      <c r="L857">
        <f>VLOOKUP($D857,products!$A:$G,5,0)</f>
        <v>29.784999999999997</v>
      </c>
      <c r="M857">
        <f>E857*(Table1[[#This Row],[Size]]*Table1[[#This Row],[Unit Price]])</f>
        <v>223.38749999999999</v>
      </c>
      <c r="N857" t="str">
        <f t="shared" si="13"/>
        <v>Liberica</v>
      </c>
      <c r="O857" t="str">
        <f>_xlfn.XLOOKUP(Table1[[#This Row],[Customer ID]],customers!A856:A1856,customers!I856:I1856,"No",0)</f>
        <v>No</v>
      </c>
    </row>
    <row r="858" spans="1:15" x14ac:dyDescent="0.3">
      <c r="A858" s="2" t="s">
        <v>5327</v>
      </c>
      <c r="B858" s="3">
        <v>44031</v>
      </c>
      <c r="C858" s="2" t="s">
        <v>5188</v>
      </c>
      <c r="D858" t="s">
        <v>6159</v>
      </c>
      <c r="E858" s="2">
        <v>2</v>
      </c>
      <c r="F858" s="2" t="str">
        <f>VLOOKUP(C858,customers!A:I,2,0)</f>
        <v>Odelia Skerme</v>
      </c>
      <c r="G858" s="2" t="str">
        <f>IF(VLOOKUP(C858,customers!$A:$I,3,0)=0,"",VLOOKUP(C858,customers!$A:$I,3,0))</f>
        <v>oskermen3@hatena.ne.jp</v>
      </c>
      <c r="H858" s="2" t="str">
        <f>VLOOKUP(C858,customers!$A:$I,7,0)</f>
        <v>United States</v>
      </c>
      <c r="I858" t="str">
        <f>VLOOKUP($D858,products!$A:$G,2,0)</f>
        <v>Lib</v>
      </c>
      <c r="J858" t="str">
        <f>VLOOKUP($D858,products!$A:$G,3,0)</f>
        <v>M</v>
      </c>
      <c r="K858" s="5">
        <f>VLOOKUP($D858,products!$A:$G,4,0)</f>
        <v>0.2</v>
      </c>
      <c r="L858">
        <f>VLOOKUP($D858,products!$A:$G,5,0)</f>
        <v>4.3650000000000002</v>
      </c>
      <c r="M858">
        <f>E858*(Table1[[#This Row],[Size]]*Table1[[#This Row],[Unit Price]])</f>
        <v>1.7460000000000002</v>
      </c>
      <c r="N858" t="str">
        <f t="shared" si="13"/>
        <v>Liberica</v>
      </c>
      <c r="O858" t="str">
        <f>_xlfn.XLOOKUP(Table1[[#This Row],[Customer ID]],customers!A857:A1857,customers!I857:I1857,"No",0)</f>
        <v>No</v>
      </c>
    </row>
    <row r="859" spans="1:15" x14ac:dyDescent="0.3">
      <c r="A859" s="2" t="s">
        <v>5333</v>
      </c>
      <c r="B859" s="3">
        <v>43889</v>
      </c>
      <c r="C859" s="2" t="s">
        <v>5334</v>
      </c>
      <c r="D859" t="s">
        <v>6142</v>
      </c>
      <c r="E859" s="2">
        <v>5</v>
      </c>
      <c r="F859" s="2" t="str">
        <f>VLOOKUP(C859,customers!A:I,2,0)</f>
        <v>Joceline Reddoch</v>
      </c>
      <c r="G859" s="2" t="str">
        <f>IF(VLOOKUP(C859,customers!$A:$I,3,0)=0,"",VLOOKUP(C859,customers!$A:$I,3,0))</f>
        <v>jreddochnt@sun.com</v>
      </c>
      <c r="H859" s="2" t="str">
        <f>VLOOKUP(C859,customers!$A:$I,7,0)</f>
        <v>United States</v>
      </c>
      <c r="I859" t="str">
        <f>VLOOKUP($D859,products!$A:$G,2,0)</f>
        <v>Rob</v>
      </c>
      <c r="J859" t="str">
        <f>VLOOKUP($D859,products!$A:$G,3,0)</f>
        <v>L</v>
      </c>
      <c r="K859" s="5">
        <f>VLOOKUP($D859,products!$A:$G,4,0)</f>
        <v>2.5</v>
      </c>
      <c r="L859">
        <f>VLOOKUP($D859,products!$A:$G,5,0)</f>
        <v>27.484999999999996</v>
      </c>
      <c r="M859">
        <f>E859*(Table1[[#This Row],[Size]]*Table1[[#This Row],[Unit Price]])</f>
        <v>343.56249999999994</v>
      </c>
      <c r="N859" t="str">
        <f t="shared" si="13"/>
        <v>Robusta</v>
      </c>
      <c r="O859" t="str">
        <f>_xlfn.XLOOKUP(Table1[[#This Row],[Customer ID]],customers!A858:A1858,customers!I858:I1858,"No",0)</f>
        <v>No</v>
      </c>
    </row>
    <row r="860" spans="1:15" x14ac:dyDescent="0.3">
      <c r="A860" s="2" t="s">
        <v>5339</v>
      </c>
      <c r="B860" s="3">
        <v>43638</v>
      </c>
      <c r="C860" s="2" t="s">
        <v>5340</v>
      </c>
      <c r="D860" t="s">
        <v>6160</v>
      </c>
      <c r="E860" s="2">
        <v>4</v>
      </c>
      <c r="F860" s="2" t="str">
        <f>VLOOKUP(C860,customers!A:I,2,0)</f>
        <v>Shelley Titley</v>
      </c>
      <c r="G860" s="2" t="str">
        <f>IF(VLOOKUP(C860,customers!$A:$I,3,0)=0,"",VLOOKUP(C860,customers!$A:$I,3,0))</f>
        <v>stitleynu@whitehouse.gov</v>
      </c>
      <c r="H860" s="2" t="str">
        <f>VLOOKUP(C860,customers!$A:$I,7,0)</f>
        <v>United States</v>
      </c>
      <c r="I860" t="str">
        <f>VLOOKUP($D860,products!$A:$G,2,0)</f>
        <v>Lib</v>
      </c>
      <c r="J860" t="str">
        <f>VLOOKUP($D860,products!$A:$G,3,0)</f>
        <v>M</v>
      </c>
      <c r="K860" s="5">
        <f>VLOOKUP($D860,products!$A:$G,4,0)</f>
        <v>0.5</v>
      </c>
      <c r="L860">
        <f>VLOOKUP($D860,products!$A:$G,5,0)</f>
        <v>8.73</v>
      </c>
      <c r="M860">
        <f>E860*(Table1[[#This Row],[Size]]*Table1[[#This Row],[Unit Price]])</f>
        <v>17.46</v>
      </c>
      <c r="N860" t="str">
        <f t="shared" si="13"/>
        <v>Liberica</v>
      </c>
      <c r="O860" t="str">
        <f>_xlfn.XLOOKUP(Table1[[#This Row],[Customer ID]],customers!A859:A1859,customers!I859:I1859,"No",0)</f>
        <v>No</v>
      </c>
    </row>
    <row r="861" spans="1:15" x14ac:dyDescent="0.3">
      <c r="A861" s="2" t="s">
        <v>5345</v>
      </c>
      <c r="B861" s="3">
        <v>43716</v>
      </c>
      <c r="C861" s="2" t="s">
        <v>5346</v>
      </c>
      <c r="D861" t="s">
        <v>6182</v>
      </c>
      <c r="E861" s="2">
        <v>6</v>
      </c>
      <c r="F861" s="2" t="str">
        <f>VLOOKUP(C861,customers!A:I,2,0)</f>
        <v>Redd Simao</v>
      </c>
      <c r="G861" s="2" t="str">
        <f>IF(VLOOKUP(C861,customers!$A:$I,3,0)=0,"",VLOOKUP(C861,customers!$A:$I,3,0))</f>
        <v>rsimaonv@simplemachines.org</v>
      </c>
      <c r="H861" s="2" t="str">
        <f>VLOOKUP(C861,customers!$A:$I,7,0)</f>
        <v>United States</v>
      </c>
      <c r="I861" t="str">
        <f>VLOOKUP($D861,products!$A:$G,2,0)</f>
        <v>Ara</v>
      </c>
      <c r="J861" t="str">
        <f>VLOOKUP($D861,products!$A:$G,3,0)</f>
        <v>L</v>
      </c>
      <c r="K861" s="5">
        <f>VLOOKUP($D861,products!$A:$G,4,0)</f>
        <v>2.5</v>
      </c>
      <c r="L861">
        <f>VLOOKUP($D861,products!$A:$G,5,0)</f>
        <v>29.784999999999997</v>
      </c>
      <c r="M861">
        <f>E861*(Table1[[#This Row],[Size]]*Table1[[#This Row],[Unit Price]])</f>
        <v>446.77499999999998</v>
      </c>
      <c r="N861" t="str">
        <f t="shared" si="13"/>
        <v>Arabica</v>
      </c>
      <c r="O861" t="str">
        <f>_xlfn.XLOOKUP(Table1[[#This Row],[Customer ID]],customers!A860:A1860,customers!I860:I1860,"No",0)</f>
        <v>No</v>
      </c>
    </row>
    <row r="862" spans="1:15" x14ac:dyDescent="0.3">
      <c r="A862" s="2" t="s">
        <v>5351</v>
      </c>
      <c r="B862" s="3">
        <v>44707</v>
      </c>
      <c r="C862" s="2" t="s">
        <v>5352</v>
      </c>
      <c r="D862" t="s">
        <v>6175</v>
      </c>
      <c r="E862" s="2">
        <v>1</v>
      </c>
      <c r="F862" s="2" t="str">
        <f>VLOOKUP(C862,customers!A:I,2,0)</f>
        <v>Cece Inker</v>
      </c>
      <c r="G862" s="2" t="str">
        <f>IF(VLOOKUP(C862,customers!$A:$I,3,0)=0,"",VLOOKUP(C862,customers!$A:$I,3,0))</f>
        <v/>
      </c>
      <c r="H862" s="2" t="str">
        <f>VLOOKUP(C862,customers!$A:$I,7,0)</f>
        <v>United States</v>
      </c>
      <c r="I862" t="str">
        <f>VLOOKUP($D862,products!$A:$G,2,0)</f>
        <v>Ara</v>
      </c>
      <c r="J862" t="str">
        <f>VLOOKUP($D862,products!$A:$G,3,0)</f>
        <v>M</v>
      </c>
      <c r="K862" s="5">
        <f>VLOOKUP($D862,products!$A:$G,4,0)</f>
        <v>2.5</v>
      </c>
      <c r="L862">
        <f>VLOOKUP($D862,products!$A:$G,5,0)</f>
        <v>25.874999999999996</v>
      </c>
      <c r="M862">
        <f>E862*(Table1[[#This Row],[Size]]*Table1[[#This Row],[Unit Price]])</f>
        <v>64.687499999999986</v>
      </c>
      <c r="N862" t="str">
        <f t="shared" si="13"/>
        <v>Arabica</v>
      </c>
      <c r="O862" t="str">
        <f>_xlfn.XLOOKUP(Table1[[#This Row],[Customer ID]],customers!A861:A1861,customers!I861:I1861,"No",0)</f>
        <v>No</v>
      </c>
    </row>
    <row r="863" spans="1:15" x14ac:dyDescent="0.3">
      <c r="A863" s="2" t="s">
        <v>5356</v>
      </c>
      <c r="B863" s="3">
        <v>43802</v>
      </c>
      <c r="C863" s="2" t="s">
        <v>5357</v>
      </c>
      <c r="D863" t="s">
        <v>6143</v>
      </c>
      <c r="E863" s="2">
        <v>6</v>
      </c>
      <c r="F863" s="2" t="str">
        <f>VLOOKUP(C863,customers!A:I,2,0)</f>
        <v>Noel Chisholm</v>
      </c>
      <c r="G863" s="2" t="str">
        <f>IF(VLOOKUP(C863,customers!$A:$I,3,0)=0,"",VLOOKUP(C863,customers!$A:$I,3,0))</f>
        <v>nchisholmnx@example.com</v>
      </c>
      <c r="H863" s="2" t="str">
        <f>VLOOKUP(C863,customers!$A:$I,7,0)</f>
        <v>United States</v>
      </c>
      <c r="I863" t="str">
        <f>VLOOKUP($D863,products!$A:$G,2,0)</f>
        <v>Lib</v>
      </c>
      <c r="J863" t="str">
        <f>VLOOKUP($D863,products!$A:$G,3,0)</f>
        <v>D</v>
      </c>
      <c r="K863" s="5">
        <f>VLOOKUP($D863,products!$A:$G,4,0)</f>
        <v>1</v>
      </c>
      <c r="L863">
        <f>VLOOKUP($D863,products!$A:$G,5,0)</f>
        <v>12.95</v>
      </c>
      <c r="M863">
        <f>E863*(Table1[[#This Row],[Size]]*Table1[[#This Row],[Unit Price]])</f>
        <v>77.699999999999989</v>
      </c>
      <c r="N863" t="str">
        <f t="shared" si="13"/>
        <v>Liberica</v>
      </c>
      <c r="O863" t="str">
        <f>_xlfn.XLOOKUP(Table1[[#This Row],[Customer ID]],customers!A862:A1862,customers!I862:I1862,"No",0)</f>
        <v>Yes</v>
      </c>
    </row>
    <row r="864" spans="1:15" x14ac:dyDescent="0.3">
      <c r="A864" s="2" t="s">
        <v>5362</v>
      </c>
      <c r="B864" s="3">
        <v>43725</v>
      </c>
      <c r="C864" s="2" t="s">
        <v>5363</v>
      </c>
      <c r="D864" t="s">
        <v>6138</v>
      </c>
      <c r="E864" s="2">
        <v>1</v>
      </c>
      <c r="F864" s="2" t="str">
        <f>VLOOKUP(C864,customers!A:I,2,0)</f>
        <v>Grazia Oats</v>
      </c>
      <c r="G864" s="2" t="str">
        <f>IF(VLOOKUP(C864,customers!$A:$I,3,0)=0,"",VLOOKUP(C864,customers!$A:$I,3,0))</f>
        <v>goatsny@live.com</v>
      </c>
      <c r="H864" s="2" t="str">
        <f>VLOOKUP(C864,customers!$A:$I,7,0)</f>
        <v>United States</v>
      </c>
      <c r="I864" t="str">
        <f>VLOOKUP($D864,products!$A:$G,2,0)</f>
        <v>Rob</v>
      </c>
      <c r="J864" t="str">
        <f>VLOOKUP($D864,products!$A:$G,3,0)</f>
        <v>M</v>
      </c>
      <c r="K864" s="5">
        <f>VLOOKUP($D864,products!$A:$G,4,0)</f>
        <v>1</v>
      </c>
      <c r="L864">
        <f>VLOOKUP($D864,products!$A:$G,5,0)</f>
        <v>9.9499999999999993</v>
      </c>
      <c r="M864">
        <f>E864*(Table1[[#This Row],[Size]]*Table1[[#This Row],[Unit Price]])</f>
        <v>9.9499999999999993</v>
      </c>
      <c r="N864" t="str">
        <f t="shared" si="13"/>
        <v>Robusta</v>
      </c>
      <c r="O864" t="str">
        <f>_xlfn.XLOOKUP(Table1[[#This Row],[Customer ID]],customers!A863:A1863,customers!I863:I1863,"No",0)</f>
        <v>Yes</v>
      </c>
    </row>
    <row r="865" spans="1:15" x14ac:dyDescent="0.3">
      <c r="A865" s="2" t="s">
        <v>5368</v>
      </c>
      <c r="B865" s="3">
        <v>44712</v>
      </c>
      <c r="C865" s="2" t="s">
        <v>5369</v>
      </c>
      <c r="D865" t="s">
        <v>6162</v>
      </c>
      <c r="E865" s="2">
        <v>2</v>
      </c>
      <c r="F865" s="2" t="str">
        <f>VLOOKUP(C865,customers!A:I,2,0)</f>
        <v>Meade Birkin</v>
      </c>
      <c r="G865" s="2" t="str">
        <f>IF(VLOOKUP(C865,customers!$A:$I,3,0)=0,"",VLOOKUP(C865,customers!$A:$I,3,0))</f>
        <v>mbirkinnz@java.com</v>
      </c>
      <c r="H865" s="2" t="str">
        <f>VLOOKUP(C865,customers!$A:$I,7,0)</f>
        <v>United States</v>
      </c>
      <c r="I865" t="str">
        <f>VLOOKUP($D865,products!$A:$G,2,0)</f>
        <v>Lib</v>
      </c>
      <c r="J865" t="str">
        <f>VLOOKUP($D865,products!$A:$G,3,0)</f>
        <v>M</v>
      </c>
      <c r="K865" s="5">
        <f>VLOOKUP($D865,products!$A:$G,4,0)</f>
        <v>1</v>
      </c>
      <c r="L865">
        <f>VLOOKUP($D865,products!$A:$G,5,0)</f>
        <v>14.55</v>
      </c>
      <c r="M865">
        <f>E865*(Table1[[#This Row],[Size]]*Table1[[#This Row],[Unit Price]])</f>
        <v>29.1</v>
      </c>
      <c r="N865" t="str">
        <f t="shared" si="13"/>
        <v>Liberica</v>
      </c>
      <c r="O865" t="str">
        <f>_xlfn.XLOOKUP(Table1[[#This Row],[Customer ID]],customers!A864:A1864,customers!I864:I1864,"No",0)</f>
        <v>Yes</v>
      </c>
    </row>
    <row r="866" spans="1:15" x14ac:dyDescent="0.3">
      <c r="A866" s="2" t="s">
        <v>5374</v>
      </c>
      <c r="B866" s="3">
        <v>43759</v>
      </c>
      <c r="C866" s="2" t="s">
        <v>5375</v>
      </c>
      <c r="D866" t="s">
        <v>6178</v>
      </c>
      <c r="E866" s="2">
        <v>6</v>
      </c>
      <c r="F866" s="2" t="str">
        <f>VLOOKUP(C866,customers!A:I,2,0)</f>
        <v>Ronda Pyson</v>
      </c>
      <c r="G866" s="2" t="str">
        <f>IF(VLOOKUP(C866,customers!$A:$I,3,0)=0,"",VLOOKUP(C866,customers!$A:$I,3,0))</f>
        <v>rpysono0@constantcontact.com</v>
      </c>
      <c r="H866" s="2" t="str">
        <f>VLOOKUP(C866,customers!$A:$I,7,0)</f>
        <v>Ireland</v>
      </c>
      <c r="I866" t="str">
        <f>VLOOKUP($D866,products!$A:$G,2,0)</f>
        <v>Rob</v>
      </c>
      <c r="J866" t="str">
        <f>VLOOKUP($D866,products!$A:$G,3,0)</f>
        <v>L</v>
      </c>
      <c r="K866" s="5">
        <f>VLOOKUP($D866,products!$A:$G,4,0)</f>
        <v>0.2</v>
      </c>
      <c r="L866">
        <f>VLOOKUP($D866,products!$A:$G,5,0)</f>
        <v>3.5849999999999995</v>
      </c>
      <c r="M866">
        <f>E866*(Table1[[#This Row],[Size]]*Table1[[#This Row],[Unit Price]])</f>
        <v>4.3019999999999996</v>
      </c>
      <c r="N866" t="str">
        <f t="shared" si="13"/>
        <v>Robusta</v>
      </c>
      <c r="O866" t="str">
        <f>_xlfn.XLOOKUP(Table1[[#This Row],[Customer ID]],customers!A865:A1865,customers!I865:I1865,"No",0)</f>
        <v>No</v>
      </c>
    </row>
    <row r="867" spans="1:15" x14ac:dyDescent="0.3">
      <c r="A867" s="2" t="s">
        <v>5380</v>
      </c>
      <c r="B867" s="3">
        <v>44675</v>
      </c>
      <c r="C867" s="2" t="s">
        <v>5428</v>
      </c>
      <c r="D867" t="s">
        <v>6157</v>
      </c>
      <c r="E867" s="2">
        <v>1</v>
      </c>
      <c r="F867" s="2" t="str">
        <f>VLOOKUP(C867,customers!A:I,2,0)</f>
        <v>Modesty MacConnechie</v>
      </c>
      <c r="G867" s="2" t="str">
        <f>IF(VLOOKUP(C867,customers!$A:$I,3,0)=0,"",VLOOKUP(C867,customers!$A:$I,3,0))</f>
        <v>mmacconnechieo9@reuters.com</v>
      </c>
      <c r="H867" s="2" t="str">
        <f>VLOOKUP(C867,customers!$A:$I,7,0)</f>
        <v>United States</v>
      </c>
      <c r="I867" t="str">
        <f>VLOOKUP($D867,products!$A:$G,2,0)</f>
        <v>Ara</v>
      </c>
      <c r="J867" t="str">
        <f>VLOOKUP($D867,products!$A:$G,3,0)</f>
        <v>M</v>
      </c>
      <c r="K867" s="5">
        <f>VLOOKUP($D867,products!$A:$G,4,0)</f>
        <v>0.5</v>
      </c>
      <c r="L867">
        <f>VLOOKUP($D867,products!$A:$G,5,0)</f>
        <v>6.75</v>
      </c>
      <c r="M867">
        <f>E867*(Table1[[#This Row],[Size]]*Table1[[#This Row],[Unit Price]])</f>
        <v>3.375</v>
      </c>
      <c r="N867" t="str">
        <f t="shared" si="13"/>
        <v>Arabica</v>
      </c>
      <c r="O867" t="str">
        <f>_xlfn.XLOOKUP(Table1[[#This Row],[Customer ID]],customers!A866:A1866,customers!I866:I1866,"No",0)</f>
        <v>Yes</v>
      </c>
    </row>
    <row r="868" spans="1:15" x14ac:dyDescent="0.3">
      <c r="A868" s="2" t="s">
        <v>5385</v>
      </c>
      <c r="B868" s="3">
        <v>44209</v>
      </c>
      <c r="C868" s="2" t="s">
        <v>5386</v>
      </c>
      <c r="D868" t="s">
        <v>6158</v>
      </c>
      <c r="E868" s="2">
        <v>3</v>
      </c>
      <c r="F868" s="2" t="str">
        <f>VLOOKUP(C868,customers!A:I,2,0)</f>
        <v>Rafaela Treacher</v>
      </c>
      <c r="G868" s="2" t="str">
        <f>IF(VLOOKUP(C868,customers!$A:$I,3,0)=0,"",VLOOKUP(C868,customers!$A:$I,3,0))</f>
        <v>rtreachero2@usa.gov</v>
      </c>
      <c r="H868" s="2" t="str">
        <f>VLOOKUP(C868,customers!$A:$I,7,0)</f>
        <v>Ireland</v>
      </c>
      <c r="I868" t="str">
        <f>VLOOKUP($D868,products!$A:$G,2,0)</f>
        <v>Ara</v>
      </c>
      <c r="J868" t="str">
        <f>VLOOKUP($D868,products!$A:$G,3,0)</f>
        <v>D</v>
      </c>
      <c r="K868" s="5">
        <f>VLOOKUP($D868,products!$A:$G,4,0)</f>
        <v>0.5</v>
      </c>
      <c r="L868">
        <f>VLOOKUP($D868,products!$A:$G,5,0)</f>
        <v>5.97</v>
      </c>
      <c r="M868">
        <f>E868*(Table1[[#This Row],[Size]]*Table1[[#This Row],[Unit Price]])</f>
        <v>8.9550000000000001</v>
      </c>
      <c r="N868" t="str">
        <f t="shared" si="13"/>
        <v>Arabica</v>
      </c>
      <c r="O868" t="str">
        <f>_xlfn.XLOOKUP(Table1[[#This Row],[Customer ID]],customers!A867:A1867,customers!I867:I1867,"No",0)</f>
        <v>No</v>
      </c>
    </row>
    <row r="869" spans="1:15" x14ac:dyDescent="0.3">
      <c r="A869" s="2" t="s">
        <v>5391</v>
      </c>
      <c r="B869" s="3">
        <v>44792</v>
      </c>
      <c r="C869" s="2" t="s">
        <v>5392</v>
      </c>
      <c r="D869" t="s">
        <v>6182</v>
      </c>
      <c r="E869" s="2">
        <v>1</v>
      </c>
      <c r="F869" s="2" t="str">
        <f>VLOOKUP(C869,customers!A:I,2,0)</f>
        <v>Bee Fattorini</v>
      </c>
      <c r="G869" s="2" t="str">
        <f>IF(VLOOKUP(C869,customers!$A:$I,3,0)=0,"",VLOOKUP(C869,customers!$A:$I,3,0))</f>
        <v>bfattorinio3@quantcast.com</v>
      </c>
      <c r="H869" s="2" t="str">
        <f>VLOOKUP(C869,customers!$A:$I,7,0)</f>
        <v>Ireland</v>
      </c>
      <c r="I869" t="str">
        <f>VLOOKUP($D869,products!$A:$G,2,0)</f>
        <v>Ara</v>
      </c>
      <c r="J869" t="str">
        <f>VLOOKUP($D869,products!$A:$G,3,0)</f>
        <v>L</v>
      </c>
      <c r="K869" s="5">
        <f>VLOOKUP($D869,products!$A:$G,4,0)</f>
        <v>2.5</v>
      </c>
      <c r="L869">
        <f>VLOOKUP($D869,products!$A:$G,5,0)</f>
        <v>29.784999999999997</v>
      </c>
      <c r="M869">
        <f>E869*(Table1[[#This Row],[Size]]*Table1[[#This Row],[Unit Price]])</f>
        <v>74.462499999999991</v>
      </c>
      <c r="N869" t="str">
        <f t="shared" si="13"/>
        <v>Arabica</v>
      </c>
      <c r="O869" t="str">
        <f>_xlfn.XLOOKUP(Table1[[#This Row],[Customer ID]],customers!A868:A1868,customers!I868:I1868,"No",0)</f>
        <v>Yes</v>
      </c>
    </row>
    <row r="870" spans="1:15" x14ac:dyDescent="0.3">
      <c r="A870" s="2" t="s">
        <v>5396</v>
      </c>
      <c r="B870" s="3">
        <v>43526</v>
      </c>
      <c r="C870" s="2" t="s">
        <v>5397</v>
      </c>
      <c r="D870" t="s">
        <v>6139</v>
      </c>
      <c r="E870" s="2">
        <v>5</v>
      </c>
      <c r="F870" s="2" t="str">
        <f>VLOOKUP(C870,customers!A:I,2,0)</f>
        <v>Margie Palleske</v>
      </c>
      <c r="G870" s="2" t="str">
        <f>IF(VLOOKUP(C870,customers!$A:$I,3,0)=0,"",VLOOKUP(C870,customers!$A:$I,3,0))</f>
        <v>mpalleskeo4@nyu.edu</v>
      </c>
      <c r="H870" s="2" t="str">
        <f>VLOOKUP(C870,customers!$A:$I,7,0)</f>
        <v>United States</v>
      </c>
      <c r="I870" t="str">
        <f>VLOOKUP($D870,products!$A:$G,2,0)</f>
        <v>Exc</v>
      </c>
      <c r="J870" t="str">
        <f>VLOOKUP($D870,products!$A:$G,3,0)</f>
        <v>M</v>
      </c>
      <c r="K870" s="5">
        <f>VLOOKUP($D870,products!$A:$G,4,0)</f>
        <v>0.5</v>
      </c>
      <c r="L870">
        <f>VLOOKUP($D870,products!$A:$G,5,0)</f>
        <v>8.25</v>
      </c>
      <c r="M870">
        <f>E870*(Table1[[#This Row],[Size]]*Table1[[#This Row],[Unit Price]])</f>
        <v>20.625</v>
      </c>
      <c r="N870" t="str">
        <f t="shared" si="13"/>
        <v>Excelsa</v>
      </c>
      <c r="O870" t="str">
        <f>_xlfn.XLOOKUP(Table1[[#This Row],[Customer ID]],customers!A869:A1869,customers!I869:I1869,"No",0)</f>
        <v>Yes</v>
      </c>
    </row>
    <row r="871" spans="1:15" x14ac:dyDescent="0.3">
      <c r="A871" s="2" t="s">
        <v>5402</v>
      </c>
      <c r="B871" s="3">
        <v>43851</v>
      </c>
      <c r="C871" s="2" t="s">
        <v>5403</v>
      </c>
      <c r="D871" t="s">
        <v>6146</v>
      </c>
      <c r="E871" s="2">
        <v>3</v>
      </c>
      <c r="F871" s="2" t="str">
        <f>VLOOKUP(C871,customers!A:I,2,0)</f>
        <v>Alexina Randals</v>
      </c>
      <c r="G871" s="2" t="str">
        <f>IF(VLOOKUP(C871,customers!$A:$I,3,0)=0,"",VLOOKUP(C871,customers!$A:$I,3,0))</f>
        <v/>
      </c>
      <c r="H871" s="2" t="str">
        <f>VLOOKUP(C871,customers!$A:$I,7,0)</f>
        <v>United States</v>
      </c>
      <c r="I871" t="str">
        <f>VLOOKUP($D871,products!$A:$G,2,0)</f>
        <v>Rob</v>
      </c>
      <c r="J871" t="str">
        <f>VLOOKUP($D871,products!$A:$G,3,0)</f>
        <v>M</v>
      </c>
      <c r="K871" s="5">
        <f>VLOOKUP($D871,products!$A:$G,4,0)</f>
        <v>0.5</v>
      </c>
      <c r="L871">
        <f>VLOOKUP($D871,products!$A:$G,5,0)</f>
        <v>5.97</v>
      </c>
      <c r="M871">
        <f>E871*(Table1[[#This Row],[Size]]*Table1[[#This Row],[Unit Price]])</f>
        <v>8.9550000000000001</v>
      </c>
      <c r="N871" t="str">
        <f t="shared" si="13"/>
        <v>Robusta</v>
      </c>
      <c r="O871" t="str">
        <f>_xlfn.XLOOKUP(Table1[[#This Row],[Customer ID]],customers!A870:A1870,customers!I870:I1870,"No",0)</f>
        <v>Yes</v>
      </c>
    </row>
    <row r="872" spans="1:15" x14ac:dyDescent="0.3">
      <c r="A872" s="2" t="s">
        <v>5407</v>
      </c>
      <c r="B872" s="3">
        <v>44460</v>
      </c>
      <c r="C872" s="2" t="s">
        <v>5408</v>
      </c>
      <c r="D872" t="s">
        <v>6144</v>
      </c>
      <c r="E872" s="2">
        <v>1</v>
      </c>
      <c r="F872" s="2" t="str">
        <f>VLOOKUP(C872,customers!A:I,2,0)</f>
        <v>Filip Antcliffe</v>
      </c>
      <c r="G872" s="2" t="str">
        <f>IF(VLOOKUP(C872,customers!$A:$I,3,0)=0,"",VLOOKUP(C872,customers!$A:$I,3,0))</f>
        <v>fantcliffeo6@amazon.co.jp</v>
      </c>
      <c r="H872" s="2" t="str">
        <f>VLOOKUP(C872,customers!$A:$I,7,0)</f>
        <v>Ireland</v>
      </c>
      <c r="I872" t="str">
        <f>VLOOKUP($D872,products!$A:$G,2,0)</f>
        <v>Exc</v>
      </c>
      <c r="J872" t="str">
        <f>VLOOKUP($D872,products!$A:$G,3,0)</f>
        <v>D</v>
      </c>
      <c r="K872" s="5">
        <f>VLOOKUP($D872,products!$A:$G,4,0)</f>
        <v>0.5</v>
      </c>
      <c r="L872">
        <f>VLOOKUP($D872,products!$A:$G,5,0)</f>
        <v>7.29</v>
      </c>
      <c r="M872">
        <f>E872*(Table1[[#This Row],[Size]]*Table1[[#This Row],[Unit Price]])</f>
        <v>3.645</v>
      </c>
      <c r="N872" t="str">
        <f t="shared" si="13"/>
        <v>Excelsa</v>
      </c>
      <c r="O872" t="str">
        <f>_xlfn.XLOOKUP(Table1[[#This Row],[Customer ID]],customers!A871:A1871,customers!I871:I1871,"No",0)</f>
        <v>Yes</v>
      </c>
    </row>
    <row r="873" spans="1:15" x14ac:dyDescent="0.3">
      <c r="A873" s="2" t="s">
        <v>5413</v>
      </c>
      <c r="B873" s="3">
        <v>43707</v>
      </c>
      <c r="C873" s="2" t="s">
        <v>5414</v>
      </c>
      <c r="D873" t="s">
        <v>6171</v>
      </c>
      <c r="E873" s="2">
        <v>2</v>
      </c>
      <c r="F873" s="2" t="str">
        <f>VLOOKUP(C873,customers!A:I,2,0)</f>
        <v>Peyter Matignon</v>
      </c>
      <c r="G873" s="2" t="str">
        <f>IF(VLOOKUP(C873,customers!$A:$I,3,0)=0,"",VLOOKUP(C873,customers!$A:$I,3,0))</f>
        <v>pmatignono7@harvard.edu</v>
      </c>
      <c r="H873" s="2" t="str">
        <f>VLOOKUP(C873,customers!$A:$I,7,0)</f>
        <v>United Kingdom</v>
      </c>
      <c r="I873" t="str">
        <f>VLOOKUP($D873,products!$A:$G,2,0)</f>
        <v>Exc</v>
      </c>
      <c r="J873" t="str">
        <f>VLOOKUP($D873,products!$A:$G,3,0)</f>
        <v>L</v>
      </c>
      <c r="K873" s="5">
        <f>VLOOKUP($D873,products!$A:$G,4,0)</f>
        <v>1</v>
      </c>
      <c r="L873">
        <f>VLOOKUP($D873,products!$A:$G,5,0)</f>
        <v>14.85</v>
      </c>
      <c r="M873">
        <f>E873*(Table1[[#This Row],[Size]]*Table1[[#This Row],[Unit Price]])</f>
        <v>29.7</v>
      </c>
      <c r="N873" t="str">
        <f t="shared" si="13"/>
        <v>Excelsa</v>
      </c>
      <c r="O873" t="str">
        <f>_xlfn.XLOOKUP(Table1[[#This Row],[Customer ID]],customers!A872:A1872,customers!I872:I1872,"No",0)</f>
        <v>Yes</v>
      </c>
    </row>
    <row r="874" spans="1:15" x14ac:dyDescent="0.3">
      <c r="A874" s="2" t="s">
        <v>5421</v>
      </c>
      <c r="B874" s="3">
        <v>43521</v>
      </c>
      <c r="C874" s="2" t="s">
        <v>5422</v>
      </c>
      <c r="D874" t="s">
        <v>6155</v>
      </c>
      <c r="E874" s="2">
        <v>2</v>
      </c>
      <c r="F874" s="2" t="str">
        <f>VLOOKUP(C874,customers!A:I,2,0)</f>
        <v>Claudie Weond</v>
      </c>
      <c r="G874" s="2" t="str">
        <f>IF(VLOOKUP(C874,customers!$A:$I,3,0)=0,"",VLOOKUP(C874,customers!$A:$I,3,0))</f>
        <v>cweondo8@theglobeandmail.com</v>
      </c>
      <c r="H874" s="2" t="str">
        <f>VLOOKUP(C874,customers!$A:$I,7,0)</f>
        <v>United States</v>
      </c>
      <c r="I874" t="str">
        <f>VLOOKUP($D874,products!$A:$G,2,0)</f>
        <v>Ara</v>
      </c>
      <c r="J874" t="str">
        <f>VLOOKUP($D874,products!$A:$G,3,0)</f>
        <v>M</v>
      </c>
      <c r="K874" s="5">
        <f>VLOOKUP($D874,products!$A:$G,4,0)</f>
        <v>1</v>
      </c>
      <c r="L874">
        <f>VLOOKUP($D874,products!$A:$G,5,0)</f>
        <v>11.25</v>
      </c>
      <c r="M874">
        <f>E874*(Table1[[#This Row],[Size]]*Table1[[#This Row],[Unit Price]])</f>
        <v>22.5</v>
      </c>
      <c r="N874" t="str">
        <f t="shared" si="13"/>
        <v>Arabica</v>
      </c>
      <c r="O874" t="str">
        <f>_xlfn.XLOOKUP(Table1[[#This Row],[Customer ID]],customers!A873:A1873,customers!I873:I1873,"No",0)</f>
        <v>No</v>
      </c>
    </row>
    <row r="875" spans="1:15" x14ac:dyDescent="0.3">
      <c r="A875" s="2" t="s">
        <v>5427</v>
      </c>
      <c r="B875" s="3">
        <v>43725</v>
      </c>
      <c r="C875" s="2" t="s">
        <v>5428</v>
      </c>
      <c r="D875" t="s">
        <v>6174</v>
      </c>
      <c r="E875" s="2">
        <v>4</v>
      </c>
      <c r="F875" s="2" t="str">
        <f>VLOOKUP(C875,customers!A:I,2,0)</f>
        <v>Modesty MacConnechie</v>
      </c>
      <c r="G875" s="2" t="str">
        <f>IF(VLOOKUP(C875,customers!$A:$I,3,0)=0,"",VLOOKUP(C875,customers!$A:$I,3,0))</f>
        <v>mmacconnechieo9@reuters.com</v>
      </c>
      <c r="H875" s="2" t="str">
        <f>VLOOKUP(C875,customers!$A:$I,7,0)</f>
        <v>United States</v>
      </c>
      <c r="I875" t="str">
        <f>VLOOKUP($D875,products!$A:$G,2,0)</f>
        <v>Rob</v>
      </c>
      <c r="J875" t="str">
        <f>VLOOKUP($D875,products!$A:$G,3,0)</f>
        <v>M</v>
      </c>
      <c r="K875" s="5">
        <f>VLOOKUP($D875,products!$A:$G,4,0)</f>
        <v>0.2</v>
      </c>
      <c r="L875">
        <f>VLOOKUP($D875,products!$A:$G,5,0)</f>
        <v>2.9849999999999999</v>
      </c>
      <c r="M875">
        <f>E875*(Table1[[#This Row],[Size]]*Table1[[#This Row],[Unit Price]])</f>
        <v>2.3879999999999999</v>
      </c>
      <c r="N875" t="str">
        <f t="shared" si="13"/>
        <v>Robusta</v>
      </c>
      <c r="O875" t="str">
        <f>_xlfn.XLOOKUP(Table1[[#This Row],[Customer ID]],customers!A874:A1874,customers!I874:I1874,"No",0)</f>
        <v>Yes</v>
      </c>
    </row>
    <row r="876" spans="1:15" x14ac:dyDescent="0.3">
      <c r="A876" s="2" t="s">
        <v>5433</v>
      </c>
      <c r="B876" s="3">
        <v>43680</v>
      </c>
      <c r="C876" s="2" t="s">
        <v>5434</v>
      </c>
      <c r="D876" t="s">
        <v>6140</v>
      </c>
      <c r="E876" s="2">
        <v>2</v>
      </c>
      <c r="F876" s="2" t="str">
        <f>VLOOKUP(C876,customers!A:I,2,0)</f>
        <v>Jaquenette Skentelbery</v>
      </c>
      <c r="G876" s="2" t="str">
        <f>IF(VLOOKUP(C876,customers!$A:$I,3,0)=0,"",VLOOKUP(C876,customers!$A:$I,3,0))</f>
        <v>jskentelberyoa@paypal.com</v>
      </c>
      <c r="H876" s="2" t="str">
        <f>VLOOKUP(C876,customers!$A:$I,7,0)</f>
        <v>United States</v>
      </c>
      <c r="I876" t="str">
        <f>VLOOKUP($D876,products!$A:$G,2,0)</f>
        <v>Ara</v>
      </c>
      <c r="J876" t="str">
        <f>VLOOKUP($D876,products!$A:$G,3,0)</f>
        <v>L</v>
      </c>
      <c r="K876" s="5">
        <f>VLOOKUP($D876,products!$A:$G,4,0)</f>
        <v>1</v>
      </c>
      <c r="L876">
        <f>VLOOKUP($D876,products!$A:$G,5,0)</f>
        <v>12.95</v>
      </c>
      <c r="M876">
        <f>E876*(Table1[[#This Row],[Size]]*Table1[[#This Row],[Unit Price]])</f>
        <v>25.9</v>
      </c>
      <c r="N876" t="str">
        <f t="shared" si="13"/>
        <v>Arabica</v>
      </c>
      <c r="O876" t="str">
        <f>_xlfn.XLOOKUP(Table1[[#This Row],[Customer ID]],customers!A875:A1875,customers!I875:I1875,"No",0)</f>
        <v>No</v>
      </c>
    </row>
    <row r="877" spans="1:15" x14ac:dyDescent="0.3">
      <c r="A877" s="2" t="s">
        <v>5439</v>
      </c>
      <c r="B877" s="3">
        <v>44253</v>
      </c>
      <c r="C877" s="2" t="s">
        <v>5440</v>
      </c>
      <c r="D877" t="s">
        <v>6160</v>
      </c>
      <c r="E877" s="2">
        <v>5</v>
      </c>
      <c r="F877" s="2" t="str">
        <f>VLOOKUP(C877,customers!A:I,2,0)</f>
        <v>Orazio Comber</v>
      </c>
      <c r="G877" s="2" t="str">
        <f>IF(VLOOKUP(C877,customers!$A:$I,3,0)=0,"",VLOOKUP(C877,customers!$A:$I,3,0))</f>
        <v>ocomberob@goo.gl</v>
      </c>
      <c r="H877" s="2" t="str">
        <f>VLOOKUP(C877,customers!$A:$I,7,0)</f>
        <v>Ireland</v>
      </c>
      <c r="I877" t="str">
        <f>VLOOKUP($D877,products!$A:$G,2,0)</f>
        <v>Lib</v>
      </c>
      <c r="J877" t="str">
        <f>VLOOKUP($D877,products!$A:$G,3,0)</f>
        <v>M</v>
      </c>
      <c r="K877" s="5">
        <f>VLOOKUP($D877,products!$A:$G,4,0)</f>
        <v>0.5</v>
      </c>
      <c r="L877">
        <f>VLOOKUP($D877,products!$A:$G,5,0)</f>
        <v>8.73</v>
      </c>
      <c r="M877">
        <f>E877*(Table1[[#This Row],[Size]]*Table1[[#This Row],[Unit Price]])</f>
        <v>21.825000000000003</v>
      </c>
      <c r="N877" t="str">
        <f t="shared" si="13"/>
        <v>Liberica</v>
      </c>
      <c r="O877" t="str">
        <f>_xlfn.XLOOKUP(Table1[[#This Row],[Customer ID]],customers!A876:A1876,customers!I876:I1876,"No",0)</f>
        <v>No</v>
      </c>
    </row>
    <row r="878" spans="1:15" x14ac:dyDescent="0.3">
      <c r="A878" s="2" t="s">
        <v>5439</v>
      </c>
      <c r="B878" s="3">
        <v>44253</v>
      </c>
      <c r="C878" s="2" t="s">
        <v>5440</v>
      </c>
      <c r="D878" t="s">
        <v>6180</v>
      </c>
      <c r="E878" s="2">
        <v>6</v>
      </c>
      <c r="F878" s="2" t="str">
        <f>VLOOKUP(C878,customers!A:I,2,0)</f>
        <v>Orazio Comber</v>
      </c>
      <c r="G878" s="2" t="str">
        <f>IF(VLOOKUP(C878,customers!$A:$I,3,0)=0,"",VLOOKUP(C878,customers!$A:$I,3,0))</f>
        <v>ocomberob@goo.gl</v>
      </c>
      <c r="H878" s="2" t="str">
        <f>VLOOKUP(C878,customers!$A:$I,7,0)</f>
        <v>Ireland</v>
      </c>
      <c r="I878" t="str">
        <f>VLOOKUP($D878,products!$A:$G,2,0)</f>
        <v>Ara</v>
      </c>
      <c r="J878" t="str">
        <f>VLOOKUP($D878,products!$A:$G,3,0)</f>
        <v>L</v>
      </c>
      <c r="K878" s="5">
        <f>VLOOKUP($D878,products!$A:$G,4,0)</f>
        <v>0.5</v>
      </c>
      <c r="L878">
        <f>VLOOKUP($D878,products!$A:$G,5,0)</f>
        <v>7.77</v>
      </c>
      <c r="M878">
        <f>E878*(Table1[[#This Row],[Size]]*Table1[[#This Row],[Unit Price]])</f>
        <v>23.31</v>
      </c>
      <c r="N878" t="str">
        <f t="shared" si="13"/>
        <v>Arabica</v>
      </c>
      <c r="O878" t="str">
        <f>_xlfn.XLOOKUP(Table1[[#This Row],[Customer ID]],customers!A877:A1877,customers!I877:I1877,"No",0)</f>
        <v>No</v>
      </c>
    </row>
    <row r="879" spans="1:15" x14ac:dyDescent="0.3">
      <c r="A879" s="2" t="s">
        <v>5450</v>
      </c>
      <c r="B879" s="3">
        <v>44411</v>
      </c>
      <c r="C879" s="2" t="s">
        <v>5451</v>
      </c>
      <c r="D879" t="s">
        <v>6161</v>
      </c>
      <c r="E879" s="2">
        <v>3</v>
      </c>
      <c r="F879" s="2" t="str">
        <f>VLOOKUP(C879,customers!A:I,2,0)</f>
        <v>Zachary Tramel</v>
      </c>
      <c r="G879" s="2" t="str">
        <f>IF(VLOOKUP(C879,customers!$A:$I,3,0)=0,"",VLOOKUP(C879,customers!$A:$I,3,0))</f>
        <v>ztramelod@netlog.com</v>
      </c>
      <c r="H879" s="2" t="str">
        <f>VLOOKUP(C879,customers!$A:$I,7,0)</f>
        <v>United States</v>
      </c>
      <c r="I879" t="str">
        <f>VLOOKUP($D879,products!$A:$G,2,0)</f>
        <v>Lib</v>
      </c>
      <c r="J879" t="str">
        <f>VLOOKUP($D879,products!$A:$G,3,0)</f>
        <v>L</v>
      </c>
      <c r="K879" s="5">
        <f>VLOOKUP($D879,products!$A:$G,4,0)</f>
        <v>0.5</v>
      </c>
      <c r="L879">
        <f>VLOOKUP($D879,products!$A:$G,5,0)</f>
        <v>9.51</v>
      </c>
      <c r="M879">
        <f>E879*(Table1[[#This Row],[Size]]*Table1[[#This Row],[Unit Price]])</f>
        <v>14.265000000000001</v>
      </c>
      <c r="N879" t="str">
        <f t="shared" si="13"/>
        <v>Liberica</v>
      </c>
      <c r="O879" t="str">
        <f>_xlfn.XLOOKUP(Table1[[#This Row],[Customer ID]],customers!A878:A1878,customers!I878:I1878,"No",0)</f>
        <v>No</v>
      </c>
    </row>
    <row r="880" spans="1:15" x14ac:dyDescent="0.3">
      <c r="A880" s="2" t="s">
        <v>5456</v>
      </c>
      <c r="B880" s="3">
        <v>44323</v>
      </c>
      <c r="C880" s="2" t="s">
        <v>5457</v>
      </c>
      <c r="D880" t="s">
        <v>6142</v>
      </c>
      <c r="E880" s="2">
        <v>1</v>
      </c>
      <c r="F880" s="2" t="str">
        <f>VLOOKUP(C880,customers!A:I,2,0)</f>
        <v>Izaak Primak</v>
      </c>
      <c r="G880" s="2" t="str">
        <f>IF(VLOOKUP(C880,customers!$A:$I,3,0)=0,"",VLOOKUP(C880,customers!$A:$I,3,0))</f>
        <v/>
      </c>
      <c r="H880" s="2" t="str">
        <f>VLOOKUP(C880,customers!$A:$I,7,0)</f>
        <v>United States</v>
      </c>
      <c r="I880" t="str">
        <f>VLOOKUP($D880,products!$A:$G,2,0)</f>
        <v>Rob</v>
      </c>
      <c r="J880" t="str">
        <f>VLOOKUP($D880,products!$A:$G,3,0)</f>
        <v>L</v>
      </c>
      <c r="K880" s="5">
        <f>VLOOKUP($D880,products!$A:$G,4,0)</f>
        <v>2.5</v>
      </c>
      <c r="L880">
        <f>VLOOKUP($D880,products!$A:$G,5,0)</f>
        <v>27.484999999999996</v>
      </c>
      <c r="M880">
        <f>E880*(Table1[[#This Row],[Size]]*Table1[[#This Row],[Unit Price]])</f>
        <v>68.712499999999991</v>
      </c>
      <c r="N880" t="str">
        <f t="shared" si="13"/>
        <v>Robusta</v>
      </c>
      <c r="O880" t="str">
        <f>_xlfn.XLOOKUP(Table1[[#This Row],[Customer ID]],customers!A879:A1879,customers!I879:I1879,"No",0)</f>
        <v>Yes</v>
      </c>
    </row>
    <row r="881" spans="1:15" x14ac:dyDescent="0.3">
      <c r="A881" s="2" t="s">
        <v>5461</v>
      </c>
      <c r="B881" s="3">
        <v>43630</v>
      </c>
      <c r="C881" s="2" t="s">
        <v>5462</v>
      </c>
      <c r="D881" t="s">
        <v>6153</v>
      </c>
      <c r="E881" s="2">
        <v>3</v>
      </c>
      <c r="F881" s="2" t="str">
        <f>VLOOKUP(C881,customers!A:I,2,0)</f>
        <v>Brittani Thoresbie</v>
      </c>
      <c r="G881" s="2" t="str">
        <f>IF(VLOOKUP(C881,customers!$A:$I,3,0)=0,"",VLOOKUP(C881,customers!$A:$I,3,0))</f>
        <v/>
      </c>
      <c r="H881" s="2" t="str">
        <f>VLOOKUP(C881,customers!$A:$I,7,0)</f>
        <v>United States</v>
      </c>
      <c r="I881" t="str">
        <f>VLOOKUP($D881,products!$A:$G,2,0)</f>
        <v>Exc</v>
      </c>
      <c r="J881" t="str">
        <f>VLOOKUP($D881,products!$A:$G,3,0)</f>
        <v>D</v>
      </c>
      <c r="K881" s="5">
        <f>VLOOKUP($D881,products!$A:$G,4,0)</f>
        <v>0.2</v>
      </c>
      <c r="L881">
        <f>VLOOKUP($D881,products!$A:$G,5,0)</f>
        <v>3.645</v>
      </c>
      <c r="M881">
        <f>E881*(Table1[[#This Row],[Size]]*Table1[[#This Row],[Unit Price]])</f>
        <v>2.1870000000000003</v>
      </c>
      <c r="N881" t="str">
        <f t="shared" si="13"/>
        <v>Excelsa</v>
      </c>
      <c r="O881" t="str">
        <f>_xlfn.XLOOKUP(Table1[[#This Row],[Customer ID]],customers!A880:A1880,customers!I880:I1880,"No",0)</f>
        <v>No</v>
      </c>
    </row>
    <row r="882" spans="1:15" x14ac:dyDescent="0.3">
      <c r="A882" s="2" t="s">
        <v>5466</v>
      </c>
      <c r="B882" s="3">
        <v>43790</v>
      </c>
      <c r="C882" s="2" t="s">
        <v>5467</v>
      </c>
      <c r="D882" t="s">
        <v>6178</v>
      </c>
      <c r="E882" s="2">
        <v>2</v>
      </c>
      <c r="F882" s="2" t="str">
        <f>VLOOKUP(C882,customers!A:I,2,0)</f>
        <v>Constanta Hatfull</v>
      </c>
      <c r="G882" s="2" t="str">
        <f>IF(VLOOKUP(C882,customers!$A:$I,3,0)=0,"",VLOOKUP(C882,customers!$A:$I,3,0))</f>
        <v>chatfullog@ebay.com</v>
      </c>
      <c r="H882" s="2" t="str">
        <f>VLOOKUP(C882,customers!$A:$I,7,0)</f>
        <v>United States</v>
      </c>
      <c r="I882" t="str">
        <f>VLOOKUP($D882,products!$A:$G,2,0)</f>
        <v>Rob</v>
      </c>
      <c r="J882" t="str">
        <f>VLOOKUP($D882,products!$A:$G,3,0)</f>
        <v>L</v>
      </c>
      <c r="K882" s="5">
        <f>VLOOKUP($D882,products!$A:$G,4,0)</f>
        <v>0.2</v>
      </c>
      <c r="L882">
        <f>VLOOKUP($D882,products!$A:$G,5,0)</f>
        <v>3.5849999999999995</v>
      </c>
      <c r="M882">
        <f>E882*(Table1[[#This Row],[Size]]*Table1[[#This Row],[Unit Price]])</f>
        <v>1.4339999999999999</v>
      </c>
      <c r="N882" t="str">
        <f t="shared" si="13"/>
        <v>Robusta</v>
      </c>
      <c r="O882" t="str">
        <f>_xlfn.XLOOKUP(Table1[[#This Row],[Customer ID]],customers!A881:A1881,customers!I881:I1881,"No",0)</f>
        <v>No</v>
      </c>
    </row>
    <row r="883" spans="1:15" x14ac:dyDescent="0.3">
      <c r="A883" s="2" t="s">
        <v>5472</v>
      </c>
      <c r="B883" s="3">
        <v>44286</v>
      </c>
      <c r="C883" s="2" t="s">
        <v>5473</v>
      </c>
      <c r="D883" t="s">
        <v>6167</v>
      </c>
      <c r="E883" s="2">
        <v>6</v>
      </c>
      <c r="F883" s="2" t="str">
        <f>VLOOKUP(C883,customers!A:I,2,0)</f>
        <v>Bobbe Castagneto</v>
      </c>
      <c r="G883" s="2" t="str">
        <f>IF(VLOOKUP(C883,customers!$A:$I,3,0)=0,"",VLOOKUP(C883,customers!$A:$I,3,0))</f>
        <v/>
      </c>
      <c r="H883" s="2" t="str">
        <f>VLOOKUP(C883,customers!$A:$I,7,0)</f>
        <v>United States</v>
      </c>
      <c r="I883" t="str">
        <f>VLOOKUP($D883,products!$A:$G,2,0)</f>
        <v>Ara</v>
      </c>
      <c r="J883" t="str">
        <f>VLOOKUP($D883,products!$A:$G,3,0)</f>
        <v>L</v>
      </c>
      <c r="K883" s="5">
        <f>VLOOKUP($D883,products!$A:$G,4,0)</f>
        <v>0.2</v>
      </c>
      <c r="L883">
        <f>VLOOKUP($D883,products!$A:$G,5,0)</f>
        <v>3.8849999999999998</v>
      </c>
      <c r="M883">
        <f>E883*(Table1[[#This Row],[Size]]*Table1[[#This Row],[Unit Price]])</f>
        <v>4.6619999999999999</v>
      </c>
      <c r="N883" t="str">
        <f t="shared" si="13"/>
        <v>Arabica</v>
      </c>
      <c r="O883" t="str">
        <f>_xlfn.XLOOKUP(Table1[[#This Row],[Customer ID]],customers!A882:A1882,customers!I882:I1882,"No",0)</f>
        <v>Yes</v>
      </c>
    </row>
    <row r="884" spans="1:15" x14ac:dyDescent="0.3">
      <c r="A884" s="2" t="s">
        <v>5477</v>
      </c>
      <c r="B884" s="3">
        <v>43647</v>
      </c>
      <c r="C884" s="2" t="s">
        <v>5526</v>
      </c>
      <c r="D884" t="s">
        <v>6168</v>
      </c>
      <c r="E884" s="2">
        <v>5</v>
      </c>
      <c r="F884" s="2" t="str">
        <f>VLOOKUP(C884,customers!A:I,2,0)</f>
        <v>Kippie Marrison</v>
      </c>
      <c r="G884" s="2" t="str">
        <f>IF(VLOOKUP(C884,customers!$A:$I,3,0)=0,"",VLOOKUP(C884,customers!$A:$I,3,0))</f>
        <v>kmarrisonoq@dropbox.com</v>
      </c>
      <c r="H884" s="2" t="str">
        <f>VLOOKUP(C884,customers!$A:$I,7,0)</f>
        <v>United States</v>
      </c>
      <c r="I884" t="str">
        <f>VLOOKUP($D884,products!$A:$G,2,0)</f>
        <v>Ara</v>
      </c>
      <c r="J884" t="str">
        <f>VLOOKUP($D884,products!$A:$G,3,0)</f>
        <v>D</v>
      </c>
      <c r="K884" s="5">
        <f>VLOOKUP($D884,products!$A:$G,4,0)</f>
        <v>2.5</v>
      </c>
      <c r="L884">
        <f>VLOOKUP($D884,products!$A:$G,5,0)</f>
        <v>22.884999999999998</v>
      </c>
      <c r="M884">
        <f>E884*(Table1[[#This Row],[Size]]*Table1[[#This Row],[Unit Price]])</f>
        <v>286.06249999999994</v>
      </c>
      <c r="N884" t="str">
        <f t="shared" si="13"/>
        <v>Arabica</v>
      </c>
      <c r="O884" t="str">
        <f>_xlfn.XLOOKUP(Table1[[#This Row],[Customer ID]],customers!A883:A1883,customers!I883:I1883,"No",0)</f>
        <v>Yes</v>
      </c>
    </row>
    <row r="885" spans="1:15" x14ac:dyDescent="0.3">
      <c r="A885" s="2" t="s">
        <v>5483</v>
      </c>
      <c r="B885" s="3">
        <v>43956</v>
      </c>
      <c r="C885" s="2" t="s">
        <v>5484</v>
      </c>
      <c r="D885" t="s">
        <v>6175</v>
      </c>
      <c r="E885" s="2">
        <v>3</v>
      </c>
      <c r="F885" s="2" t="str">
        <f>VLOOKUP(C885,customers!A:I,2,0)</f>
        <v>Lindon Agnolo</v>
      </c>
      <c r="G885" s="2" t="str">
        <f>IF(VLOOKUP(C885,customers!$A:$I,3,0)=0,"",VLOOKUP(C885,customers!$A:$I,3,0))</f>
        <v>lagnolooj@pinterest.com</v>
      </c>
      <c r="H885" s="2" t="str">
        <f>VLOOKUP(C885,customers!$A:$I,7,0)</f>
        <v>United States</v>
      </c>
      <c r="I885" t="str">
        <f>VLOOKUP($D885,products!$A:$G,2,0)</f>
        <v>Ara</v>
      </c>
      <c r="J885" t="str">
        <f>VLOOKUP($D885,products!$A:$G,3,0)</f>
        <v>M</v>
      </c>
      <c r="K885" s="5">
        <f>VLOOKUP($D885,products!$A:$G,4,0)</f>
        <v>2.5</v>
      </c>
      <c r="L885">
        <f>VLOOKUP($D885,products!$A:$G,5,0)</f>
        <v>25.874999999999996</v>
      </c>
      <c r="M885">
        <f>E885*(Table1[[#This Row],[Size]]*Table1[[#This Row],[Unit Price]])</f>
        <v>194.06249999999994</v>
      </c>
      <c r="N885" t="str">
        <f t="shared" si="13"/>
        <v>Arabica</v>
      </c>
      <c r="O885" t="str">
        <f>_xlfn.XLOOKUP(Table1[[#This Row],[Customer ID]],customers!A884:A1884,customers!I884:I1884,"No",0)</f>
        <v>Yes</v>
      </c>
    </row>
    <row r="886" spans="1:15" x14ac:dyDescent="0.3">
      <c r="A886" s="2" t="s">
        <v>5489</v>
      </c>
      <c r="B886" s="3">
        <v>43941</v>
      </c>
      <c r="C886" s="2" t="s">
        <v>5490</v>
      </c>
      <c r="D886" t="s">
        <v>6172</v>
      </c>
      <c r="E886" s="2">
        <v>1</v>
      </c>
      <c r="F886" s="2" t="str">
        <f>VLOOKUP(C886,customers!A:I,2,0)</f>
        <v>Delainey Kiddy</v>
      </c>
      <c r="G886" s="2" t="str">
        <f>IF(VLOOKUP(C886,customers!$A:$I,3,0)=0,"",VLOOKUP(C886,customers!$A:$I,3,0))</f>
        <v>dkiddyok@fda.gov</v>
      </c>
      <c r="H886" s="2" t="str">
        <f>VLOOKUP(C886,customers!$A:$I,7,0)</f>
        <v>United States</v>
      </c>
      <c r="I886" t="str">
        <f>VLOOKUP($D886,products!$A:$G,2,0)</f>
        <v>Rob</v>
      </c>
      <c r="J886" t="str">
        <f>VLOOKUP($D886,products!$A:$G,3,0)</f>
        <v>D</v>
      </c>
      <c r="K886" s="5">
        <f>VLOOKUP($D886,products!$A:$G,4,0)</f>
        <v>0.5</v>
      </c>
      <c r="L886">
        <f>VLOOKUP($D886,products!$A:$G,5,0)</f>
        <v>5.3699999999999992</v>
      </c>
      <c r="M886">
        <f>E886*(Table1[[#This Row],[Size]]*Table1[[#This Row],[Unit Price]])</f>
        <v>2.6849999999999996</v>
      </c>
      <c r="N886" t="str">
        <f t="shared" si="13"/>
        <v>Robusta</v>
      </c>
      <c r="O886" t="str">
        <f>_xlfn.XLOOKUP(Table1[[#This Row],[Customer ID]],customers!A885:A1885,customers!I885:I1885,"No",0)</f>
        <v>Yes</v>
      </c>
    </row>
    <row r="887" spans="1:15" x14ac:dyDescent="0.3">
      <c r="A887" s="2" t="s">
        <v>5495</v>
      </c>
      <c r="B887" s="3">
        <v>43664</v>
      </c>
      <c r="C887" s="2" t="s">
        <v>5496</v>
      </c>
      <c r="D887" t="s">
        <v>6149</v>
      </c>
      <c r="E887" s="2">
        <v>6</v>
      </c>
      <c r="F887" s="2" t="str">
        <f>VLOOKUP(C887,customers!A:I,2,0)</f>
        <v>Helli Petroulis</v>
      </c>
      <c r="G887" s="2" t="str">
        <f>IF(VLOOKUP(C887,customers!$A:$I,3,0)=0,"",VLOOKUP(C887,customers!$A:$I,3,0))</f>
        <v>hpetroulisol@state.tx.us</v>
      </c>
      <c r="H887" s="2" t="str">
        <f>VLOOKUP(C887,customers!$A:$I,7,0)</f>
        <v>Ireland</v>
      </c>
      <c r="I887" t="str">
        <f>VLOOKUP($D887,products!$A:$G,2,0)</f>
        <v>Rob</v>
      </c>
      <c r="J887" t="str">
        <f>VLOOKUP($D887,products!$A:$G,3,0)</f>
        <v>D</v>
      </c>
      <c r="K887" s="5">
        <f>VLOOKUP($D887,products!$A:$G,4,0)</f>
        <v>2.5</v>
      </c>
      <c r="L887">
        <f>VLOOKUP($D887,products!$A:$G,5,0)</f>
        <v>20.584999999999997</v>
      </c>
      <c r="M887">
        <f>E887*(Table1[[#This Row],[Size]]*Table1[[#This Row],[Unit Price]])</f>
        <v>308.77499999999998</v>
      </c>
      <c r="N887" t="str">
        <f t="shared" si="13"/>
        <v>Robusta</v>
      </c>
      <c r="O887" t="str">
        <f>_xlfn.XLOOKUP(Table1[[#This Row],[Customer ID]],customers!A886:A1886,customers!I886:I1886,"No",0)</f>
        <v>No</v>
      </c>
    </row>
    <row r="888" spans="1:15" x14ac:dyDescent="0.3">
      <c r="A888" s="2" t="s">
        <v>5501</v>
      </c>
      <c r="B888" s="3">
        <v>44518</v>
      </c>
      <c r="C888" s="2" t="s">
        <v>5502</v>
      </c>
      <c r="D888" t="s">
        <v>6160</v>
      </c>
      <c r="E888" s="2">
        <v>2</v>
      </c>
      <c r="F888" s="2" t="str">
        <f>VLOOKUP(C888,customers!A:I,2,0)</f>
        <v>Marty Scholl</v>
      </c>
      <c r="G888" s="2" t="str">
        <f>IF(VLOOKUP(C888,customers!$A:$I,3,0)=0,"",VLOOKUP(C888,customers!$A:$I,3,0))</f>
        <v>mschollom@taobao.com</v>
      </c>
      <c r="H888" s="2" t="str">
        <f>VLOOKUP(C888,customers!$A:$I,7,0)</f>
        <v>United States</v>
      </c>
      <c r="I888" t="str">
        <f>VLOOKUP($D888,products!$A:$G,2,0)</f>
        <v>Lib</v>
      </c>
      <c r="J888" t="str">
        <f>VLOOKUP($D888,products!$A:$G,3,0)</f>
        <v>M</v>
      </c>
      <c r="K888" s="5">
        <f>VLOOKUP($D888,products!$A:$G,4,0)</f>
        <v>0.5</v>
      </c>
      <c r="L888">
        <f>VLOOKUP($D888,products!$A:$G,5,0)</f>
        <v>8.73</v>
      </c>
      <c r="M888">
        <f>E888*(Table1[[#This Row],[Size]]*Table1[[#This Row],[Unit Price]])</f>
        <v>8.73</v>
      </c>
      <c r="N888" t="str">
        <f t="shared" si="13"/>
        <v>Liberica</v>
      </c>
      <c r="O888" t="str">
        <f>_xlfn.XLOOKUP(Table1[[#This Row],[Customer ID]],customers!A887:A1887,customers!I887:I1887,"No",0)</f>
        <v>No</v>
      </c>
    </row>
    <row r="889" spans="1:15" x14ac:dyDescent="0.3">
      <c r="A889" s="2" t="s">
        <v>5507</v>
      </c>
      <c r="B889" s="3">
        <v>44002</v>
      </c>
      <c r="C889" s="2" t="s">
        <v>5508</v>
      </c>
      <c r="D889" t="s">
        <v>6184</v>
      </c>
      <c r="E889" s="2">
        <v>3</v>
      </c>
      <c r="F889" s="2" t="str">
        <f>VLOOKUP(C889,customers!A:I,2,0)</f>
        <v>Kienan Ferson</v>
      </c>
      <c r="G889" s="2" t="str">
        <f>IF(VLOOKUP(C889,customers!$A:$I,3,0)=0,"",VLOOKUP(C889,customers!$A:$I,3,0))</f>
        <v>kfersonon@g.co</v>
      </c>
      <c r="H889" s="2" t="str">
        <f>VLOOKUP(C889,customers!$A:$I,7,0)</f>
        <v>United States</v>
      </c>
      <c r="I889" t="str">
        <f>VLOOKUP($D889,products!$A:$G,2,0)</f>
        <v>Exc</v>
      </c>
      <c r="J889" t="str">
        <f>VLOOKUP($D889,products!$A:$G,3,0)</f>
        <v>L</v>
      </c>
      <c r="K889" s="5">
        <f>VLOOKUP($D889,products!$A:$G,4,0)</f>
        <v>0.2</v>
      </c>
      <c r="L889">
        <f>VLOOKUP($D889,products!$A:$G,5,0)</f>
        <v>4.4550000000000001</v>
      </c>
      <c r="M889">
        <f>E889*(Table1[[#This Row],[Size]]*Table1[[#This Row],[Unit Price]])</f>
        <v>2.673</v>
      </c>
      <c r="N889" t="str">
        <f t="shared" si="13"/>
        <v>Excelsa</v>
      </c>
      <c r="O889" t="str">
        <f>_xlfn.XLOOKUP(Table1[[#This Row],[Customer ID]],customers!A888:A1888,customers!I888:I1888,"No",0)</f>
        <v>No</v>
      </c>
    </row>
    <row r="890" spans="1:15" x14ac:dyDescent="0.3">
      <c r="A890" s="2" t="s">
        <v>5513</v>
      </c>
      <c r="B890" s="3">
        <v>44292</v>
      </c>
      <c r="C890" s="2" t="s">
        <v>5514</v>
      </c>
      <c r="D890" t="s">
        <v>6167</v>
      </c>
      <c r="E890" s="2">
        <v>2</v>
      </c>
      <c r="F890" s="2" t="str">
        <f>VLOOKUP(C890,customers!A:I,2,0)</f>
        <v>Blake Kelloway</v>
      </c>
      <c r="G890" s="2" t="str">
        <f>IF(VLOOKUP(C890,customers!$A:$I,3,0)=0,"",VLOOKUP(C890,customers!$A:$I,3,0))</f>
        <v>bkellowayoo@omniture.com</v>
      </c>
      <c r="H890" s="2" t="str">
        <f>VLOOKUP(C890,customers!$A:$I,7,0)</f>
        <v>United States</v>
      </c>
      <c r="I890" t="str">
        <f>VLOOKUP($D890,products!$A:$G,2,0)</f>
        <v>Ara</v>
      </c>
      <c r="J890" t="str">
        <f>VLOOKUP($D890,products!$A:$G,3,0)</f>
        <v>L</v>
      </c>
      <c r="K890" s="5">
        <f>VLOOKUP($D890,products!$A:$G,4,0)</f>
        <v>0.2</v>
      </c>
      <c r="L890">
        <f>VLOOKUP($D890,products!$A:$G,5,0)</f>
        <v>3.8849999999999998</v>
      </c>
      <c r="M890">
        <f>E890*(Table1[[#This Row],[Size]]*Table1[[#This Row],[Unit Price]])</f>
        <v>1.554</v>
      </c>
      <c r="N890" t="str">
        <f t="shared" si="13"/>
        <v>Arabica</v>
      </c>
      <c r="O890" t="str">
        <f>_xlfn.XLOOKUP(Table1[[#This Row],[Customer ID]],customers!A889:A1889,customers!I889:I1889,"No",0)</f>
        <v>Yes</v>
      </c>
    </row>
    <row r="891" spans="1:15" x14ac:dyDescent="0.3">
      <c r="A891" s="2" t="s">
        <v>5519</v>
      </c>
      <c r="B891" s="3">
        <v>43633</v>
      </c>
      <c r="C891" s="2" t="s">
        <v>5520</v>
      </c>
      <c r="D891" t="s">
        <v>6163</v>
      </c>
      <c r="E891" s="2">
        <v>1</v>
      </c>
      <c r="F891" s="2" t="str">
        <f>VLOOKUP(C891,customers!A:I,2,0)</f>
        <v>Scarlett Oliffe</v>
      </c>
      <c r="G891" s="2" t="str">
        <f>IF(VLOOKUP(C891,customers!$A:$I,3,0)=0,"",VLOOKUP(C891,customers!$A:$I,3,0))</f>
        <v>soliffeop@yellowbook.com</v>
      </c>
      <c r="H891" s="2" t="str">
        <f>VLOOKUP(C891,customers!$A:$I,7,0)</f>
        <v>United States</v>
      </c>
      <c r="I891" t="str">
        <f>VLOOKUP($D891,products!$A:$G,2,0)</f>
        <v>Rob</v>
      </c>
      <c r="J891" t="str">
        <f>VLOOKUP($D891,products!$A:$G,3,0)</f>
        <v>D</v>
      </c>
      <c r="K891" s="5">
        <f>VLOOKUP($D891,products!$A:$G,4,0)</f>
        <v>0.2</v>
      </c>
      <c r="L891">
        <f>VLOOKUP($D891,products!$A:$G,5,0)</f>
        <v>2.6849999999999996</v>
      </c>
      <c r="M891">
        <f>E891*(Table1[[#This Row],[Size]]*Table1[[#This Row],[Unit Price]])</f>
        <v>0.53699999999999992</v>
      </c>
      <c r="N891" t="str">
        <f t="shared" si="13"/>
        <v>Robusta</v>
      </c>
      <c r="O891" t="str">
        <f>_xlfn.XLOOKUP(Table1[[#This Row],[Customer ID]],customers!A890:A1890,customers!I890:I1890,"No",0)</f>
        <v>Yes</v>
      </c>
    </row>
    <row r="892" spans="1:15" x14ac:dyDescent="0.3">
      <c r="A892" s="2" t="s">
        <v>5525</v>
      </c>
      <c r="B892" s="3">
        <v>44646</v>
      </c>
      <c r="C892" s="2" t="s">
        <v>5526</v>
      </c>
      <c r="D892" t="s">
        <v>6149</v>
      </c>
      <c r="E892" s="2">
        <v>1</v>
      </c>
      <c r="F892" s="2" t="str">
        <f>VLOOKUP(C892,customers!A:I,2,0)</f>
        <v>Kippie Marrison</v>
      </c>
      <c r="G892" s="2" t="str">
        <f>IF(VLOOKUP(C892,customers!$A:$I,3,0)=0,"",VLOOKUP(C892,customers!$A:$I,3,0))</f>
        <v>kmarrisonoq@dropbox.com</v>
      </c>
      <c r="H892" s="2" t="str">
        <f>VLOOKUP(C892,customers!$A:$I,7,0)</f>
        <v>United States</v>
      </c>
      <c r="I892" t="str">
        <f>VLOOKUP($D892,products!$A:$G,2,0)</f>
        <v>Rob</v>
      </c>
      <c r="J892" t="str">
        <f>VLOOKUP($D892,products!$A:$G,3,0)</f>
        <v>D</v>
      </c>
      <c r="K892" s="5">
        <f>VLOOKUP($D892,products!$A:$G,4,0)</f>
        <v>2.5</v>
      </c>
      <c r="L892">
        <f>VLOOKUP($D892,products!$A:$G,5,0)</f>
        <v>20.584999999999997</v>
      </c>
      <c r="M892">
        <f>E892*(Table1[[#This Row],[Size]]*Table1[[#This Row],[Unit Price]])</f>
        <v>51.462499999999991</v>
      </c>
      <c r="N892" t="str">
        <f t="shared" si="13"/>
        <v>Robusta</v>
      </c>
      <c r="O892" t="str">
        <f>_xlfn.XLOOKUP(Table1[[#This Row],[Customer ID]],customers!A891:A1891,customers!I891:I1891,"No",0)</f>
        <v>Yes</v>
      </c>
    </row>
    <row r="893" spans="1:15" x14ac:dyDescent="0.3">
      <c r="A893" s="2" t="s">
        <v>5531</v>
      </c>
      <c r="B893" s="3">
        <v>44469</v>
      </c>
      <c r="C893" s="2" t="s">
        <v>5532</v>
      </c>
      <c r="D893" t="s">
        <v>6168</v>
      </c>
      <c r="E893" s="2">
        <v>5</v>
      </c>
      <c r="F893" s="2" t="str">
        <f>VLOOKUP(C893,customers!A:I,2,0)</f>
        <v>Celestia Dolohunty</v>
      </c>
      <c r="G893" s="2" t="str">
        <f>IF(VLOOKUP(C893,customers!$A:$I,3,0)=0,"",VLOOKUP(C893,customers!$A:$I,3,0))</f>
        <v>cdolohuntyor@dailymail.co.uk</v>
      </c>
      <c r="H893" s="2" t="str">
        <f>VLOOKUP(C893,customers!$A:$I,7,0)</f>
        <v>United States</v>
      </c>
      <c r="I893" t="str">
        <f>VLOOKUP($D893,products!$A:$G,2,0)</f>
        <v>Ara</v>
      </c>
      <c r="J893" t="str">
        <f>VLOOKUP($D893,products!$A:$G,3,0)</f>
        <v>D</v>
      </c>
      <c r="K893" s="5">
        <f>VLOOKUP($D893,products!$A:$G,4,0)</f>
        <v>2.5</v>
      </c>
      <c r="L893">
        <f>VLOOKUP($D893,products!$A:$G,5,0)</f>
        <v>22.884999999999998</v>
      </c>
      <c r="M893">
        <f>E893*(Table1[[#This Row],[Size]]*Table1[[#This Row],[Unit Price]])</f>
        <v>286.06249999999994</v>
      </c>
      <c r="N893" t="str">
        <f t="shared" si="13"/>
        <v>Arabica</v>
      </c>
      <c r="O893" t="str">
        <f>_xlfn.XLOOKUP(Table1[[#This Row],[Customer ID]],customers!A892:A1892,customers!I892:I1892,"No",0)</f>
        <v>Yes</v>
      </c>
    </row>
    <row r="894" spans="1:15" x14ac:dyDescent="0.3">
      <c r="A894" s="2" t="s">
        <v>5537</v>
      </c>
      <c r="B894" s="3">
        <v>43635</v>
      </c>
      <c r="C894" s="2" t="s">
        <v>5538</v>
      </c>
      <c r="D894" t="s">
        <v>6156</v>
      </c>
      <c r="E894" s="2">
        <v>5</v>
      </c>
      <c r="F894" s="2" t="str">
        <f>VLOOKUP(C894,customers!A:I,2,0)</f>
        <v>Patsy Vasilenko</v>
      </c>
      <c r="G894" s="2" t="str">
        <f>IF(VLOOKUP(C894,customers!$A:$I,3,0)=0,"",VLOOKUP(C894,customers!$A:$I,3,0))</f>
        <v>pvasilenkoos@addtoany.com</v>
      </c>
      <c r="H894" s="2" t="str">
        <f>VLOOKUP(C894,customers!$A:$I,7,0)</f>
        <v>United Kingdom</v>
      </c>
      <c r="I894" t="str">
        <f>VLOOKUP($D894,products!$A:$G,2,0)</f>
        <v>Exc</v>
      </c>
      <c r="J894" t="str">
        <f>VLOOKUP($D894,products!$A:$G,3,0)</f>
        <v>M</v>
      </c>
      <c r="K894" s="5">
        <f>VLOOKUP($D894,products!$A:$G,4,0)</f>
        <v>0.2</v>
      </c>
      <c r="L894">
        <f>VLOOKUP($D894,products!$A:$G,5,0)</f>
        <v>4.125</v>
      </c>
      <c r="M894">
        <f>E894*(Table1[[#This Row],[Size]]*Table1[[#This Row],[Unit Price]])</f>
        <v>4.125</v>
      </c>
      <c r="N894" t="str">
        <f t="shared" si="13"/>
        <v>Excelsa</v>
      </c>
      <c r="O894" t="str">
        <f>_xlfn.XLOOKUP(Table1[[#This Row],[Customer ID]],customers!A893:A1893,customers!I893:I1893,"No",0)</f>
        <v>No</v>
      </c>
    </row>
    <row r="895" spans="1:15" x14ac:dyDescent="0.3">
      <c r="A895" s="2" t="s">
        <v>5543</v>
      </c>
      <c r="B895" s="3">
        <v>44651</v>
      </c>
      <c r="C895" s="2" t="s">
        <v>5544</v>
      </c>
      <c r="D895" t="s">
        <v>6161</v>
      </c>
      <c r="E895" s="2">
        <v>6</v>
      </c>
      <c r="F895" s="2" t="str">
        <f>VLOOKUP(C895,customers!A:I,2,0)</f>
        <v>Raphaela Schankelborg</v>
      </c>
      <c r="G895" s="2" t="str">
        <f>IF(VLOOKUP(C895,customers!$A:$I,3,0)=0,"",VLOOKUP(C895,customers!$A:$I,3,0))</f>
        <v>rschankelborgot@ameblo.jp</v>
      </c>
      <c r="H895" s="2" t="str">
        <f>VLOOKUP(C895,customers!$A:$I,7,0)</f>
        <v>United States</v>
      </c>
      <c r="I895" t="str">
        <f>VLOOKUP($D895,products!$A:$G,2,0)</f>
        <v>Lib</v>
      </c>
      <c r="J895" t="str">
        <f>VLOOKUP($D895,products!$A:$G,3,0)</f>
        <v>L</v>
      </c>
      <c r="K895" s="5">
        <f>VLOOKUP($D895,products!$A:$G,4,0)</f>
        <v>0.5</v>
      </c>
      <c r="L895">
        <f>VLOOKUP($D895,products!$A:$G,5,0)</f>
        <v>9.51</v>
      </c>
      <c r="M895">
        <f>E895*(Table1[[#This Row],[Size]]*Table1[[#This Row],[Unit Price]])</f>
        <v>28.53</v>
      </c>
      <c r="N895" t="str">
        <f t="shared" si="13"/>
        <v>Liberica</v>
      </c>
      <c r="O895" t="str">
        <f>_xlfn.XLOOKUP(Table1[[#This Row],[Customer ID]],customers!A894:A1894,customers!I894:I1894,"No",0)</f>
        <v>Yes</v>
      </c>
    </row>
    <row r="896" spans="1:15" x14ac:dyDescent="0.3">
      <c r="A896" s="2" t="s">
        <v>5548</v>
      </c>
      <c r="B896" s="3">
        <v>44016</v>
      </c>
      <c r="C896" s="2" t="s">
        <v>5549</v>
      </c>
      <c r="D896" t="s">
        <v>6149</v>
      </c>
      <c r="E896" s="2">
        <v>4</v>
      </c>
      <c r="F896" s="2" t="str">
        <f>VLOOKUP(C896,customers!A:I,2,0)</f>
        <v>Sharity Wickens</v>
      </c>
      <c r="G896" s="2" t="str">
        <f>IF(VLOOKUP(C896,customers!$A:$I,3,0)=0,"",VLOOKUP(C896,customers!$A:$I,3,0))</f>
        <v/>
      </c>
      <c r="H896" s="2" t="str">
        <f>VLOOKUP(C896,customers!$A:$I,7,0)</f>
        <v>Ireland</v>
      </c>
      <c r="I896" t="str">
        <f>VLOOKUP($D896,products!$A:$G,2,0)</f>
        <v>Rob</v>
      </c>
      <c r="J896" t="str">
        <f>VLOOKUP($D896,products!$A:$G,3,0)</f>
        <v>D</v>
      </c>
      <c r="K896" s="5">
        <f>VLOOKUP($D896,products!$A:$G,4,0)</f>
        <v>2.5</v>
      </c>
      <c r="L896">
        <f>VLOOKUP($D896,products!$A:$G,5,0)</f>
        <v>20.584999999999997</v>
      </c>
      <c r="M896">
        <f>E896*(Table1[[#This Row],[Size]]*Table1[[#This Row],[Unit Price]])</f>
        <v>205.84999999999997</v>
      </c>
      <c r="N896" t="str">
        <f t="shared" si="13"/>
        <v>Robusta</v>
      </c>
      <c r="O896" t="str">
        <f>_xlfn.XLOOKUP(Table1[[#This Row],[Customer ID]],customers!A895:A1895,customers!I895:I1895,"No",0)</f>
        <v>Yes</v>
      </c>
    </row>
    <row r="897" spans="1:15" x14ac:dyDescent="0.3">
      <c r="A897" s="2" t="s">
        <v>5553</v>
      </c>
      <c r="B897" s="3">
        <v>44521</v>
      </c>
      <c r="C897" s="2" t="s">
        <v>5554</v>
      </c>
      <c r="D897" t="s">
        <v>6166</v>
      </c>
      <c r="E897" s="2">
        <v>5</v>
      </c>
      <c r="F897" s="2" t="str">
        <f>VLOOKUP(C897,customers!A:I,2,0)</f>
        <v>Derick Snow</v>
      </c>
      <c r="G897" s="2" t="str">
        <f>IF(VLOOKUP(C897,customers!$A:$I,3,0)=0,"",VLOOKUP(C897,customers!$A:$I,3,0))</f>
        <v/>
      </c>
      <c r="H897" s="2" t="str">
        <f>VLOOKUP(C897,customers!$A:$I,7,0)</f>
        <v>United States</v>
      </c>
      <c r="I897" t="str">
        <f>VLOOKUP($D897,products!$A:$G,2,0)</f>
        <v>Exc</v>
      </c>
      <c r="J897" t="str">
        <f>VLOOKUP($D897,products!$A:$G,3,0)</f>
        <v>M</v>
      </c>
      <c r="K897" s="5">
        <f>VLOOKUP($D897,products!$A:$G,4,0)</f>
        <v>2.5</v>
      </c>
      <c r="L897">
        <f>VLOOKUP($D897,products!$A:$G,5,0)</f>
        <v>31.624999999999996</v>
      </c>
      <c r="M897">
        <f>E897*(Table1[[#This Row],[Size]]*Table1[[#This Row],[Unit Price]])</f>
        <v>395.31249999999994</v>
      </c>
      <c r="N897" t="str">
        <f t="shared" si="13"/>
        <v>Excelsa</v>
      </c>
      <c r="O897" t="str">
        <f>_xlfn.XLOOKUP(Table1[[#This Row],[Customer ID]],customers!A896:A1896,customers!I896:I1896,"No",0)</f>
        <v>No</v>
      </c>
    </row>
    <row r="898" spans="1:15" x14ac:dyDescent="0.3">
      <c r="A898" s="2" t="s">
        <v>5558</v>
      </c>
      <c r="B898" s="3">
        <v>44347</v>
      </c>
      <c r="C898" s="2" t="s">
        <v>5559</v>
      </c>
      <c r="D898" t="s">
        <v>6172</v>
      </c>
      <c r="E898" s="2">
        <v>6</v>
      </c>
      <c r="F898" s="2" t="str">
        <f>VLOOKUP(C898,customers!A:I,2,0)</f>
        <v>Baxy Cargen</v>
      </c>
      <c r="G898" s="2" t="str">
        <f>IF(VLOOKUP(C898,customers!$A:$I,3,0)=0,"",VLOOKUP(C898,customers!$A:$I,3,0))</f>
        <v>bcargenow@geocities.jp</v>
      </c>
      <c r="H898" s="2" t="str">
        <f>VLOOKUP(C898,customers!$A:$I,7,0)</f>
        <v>United States</v>
      </c>
      <c r="I898" t="str">
        <f>VLOOKUP($D898,products!$A:$G,2,0)</f>
        <v>Rob</v>
      </c>
      <c r="J898" t="str">
        <f>VLOOKUP($D898,products!$A:$G,3,0)</f>
        <v>D</v>
      </c>
      <c r="K898" s="5">
        <f>VLOOKUP($D898,products!$A:$G,4,0)</f>
        <v>0.5</v>
      </c>
      <c r="L898">
        <f>VLOOKUP($D898,products!$A:$G,5,0)</f>
        <v>5.3699999999999992</v>
      </c>
      <c r="M898">
        <f>E898*(Table1[[#This Row],[Size]]*Table1[[#This Row],[Unit Price]])</f>
        <v>16.11</v>
      </c>
      <c r="N898" t="str">
        <f t="shared" si="13"/>
        <v>Robusta</v>
      </c>
      <c r="O898" t="str">
        <f>_xlfn.XLOOKUP(Table1[[#This Row],[Customer ID]],customers!A897:A1897,customers!I897:I1897,"No",0)</f>
        <v>Yes</v>
      </c>
    </row>
    <row r="899" spans="1:15" x14ac:dyDescent="0.3">
      <c r="A899" s="2" t="s">
        <v>5564</v>
      </c>
      <c r="B899" s="3">
        <v>43932</v>
      </c>
      <c r="C899" s="2" t="s">
        <v>5565</v>
      </c>
      <c r="D899" t="s">
        <v>6183</v>
      </c>
      <c r="E899" s="2">
        <v>2</v>
      </c>
      <c r="F899" s="2" t="str">
        <f>VLOOKUP(C899,customers!A:I,2,0)</f>
        <v>Ryann Stickler</v>
      </c>
      <c r="G899" s="2" t="str">
        <f>IF(VLOOKUP(C899,customers!$A:$I,3,0)=0,"",VLOOKUP(C899,customers!$A:$I,3,0))</f>
        <v>rsticklerox@printfriendly.com</v>
      </c>
      <c r="H899" s="2" t="str">
        <f>VLOOKUP(C899,customers!$A:$I,7,0)</f>
        <v>United Kingdom</v>
      </c>
      <c r="I899" t="str">
        <f>VLOOKUP($D899,products!$A:$G,2,0)</f>
        <v>Exc</v>
      </c>
      <c r="J899" t="str">
        <f>VLOOKUP($D899,products!$A:$G,3,0)</f>
        <v>D</v>
      </c>
      <c r="K899" s="5">
        <f>VLOOKUP($D899,products!$A:$G,4,0)</f>
        <v>1</v>
      </c>
      <c r="L899">
        <f>VLOOKUP($D899,products!$A:$G,5,0)</f>
        <v>12.15</v>
      </c>
      <c r="M899">
        <f>E899*(Table1[[#This Row],[Size]]*Table1[[#This Row],[Unit Price]])</f>
        <v>24.3</v>
      </c>
      <c r="N899" t="str">
        <f t="shared" ref="N899:N962" si="14">IF(I899="Rob","Robusta",IF(I899="Exc","Excelsa",IF(I899="Ara","Arabica",IF(I899="Lib","Liberica",""))))</f>
        <v>Excelsa</v>
      </c>
      <c r="O899" t="str">
        <f>_xlfn.XLOOKUP(Table1[[#This Row],[Customer ID]],customers!A898:A1898,customers!I898:I1898,"No",0)</f>
        <v>No</v>
      </c>
    </row>
    <row r="900" spans="1:15" x14ac:dyDescent="0.3">
      <c r="A900" s="2" t="s">
        <v>5570</v>
      </c>
      <c r="B900" s="3">
        <v>44089</v>
      </c>
      <c r="C900" s="2" t="s">
        <v>5571</v>
      </c>
      <c r="D900" t="s">
        <v>6173</v>
      </c>
      <c r="E900" s="2">
        <v>5</v>
      </c>
      <c r="F900" s="2" t="str">
        <f>VLOOKUP(C900,customers!A:I,2,0)</f>
        <v>Daryn Cassius</v>
      </c>
      <c r="G900" s="2" t="str">
        <f>IF(VLOOKUP(C900,customers!$A:$I,3,0)=0,"",VLOOKUP(C900,customers!$A:$I,3,0))</f>
        <v/>
      </c>
      <c r="H900" s="2" t="str">
        <f>VLOOKUP(C900,customers!$A:$I,7,0)</f>
        <v>United States</v>
      </c>
      <c r="I900" t="str">
        <f>VLOOKUP($D900,products!$A:$G,2,0)</f>
        <v>Rob</v>
      </c>
      <c r="J900" t="str">
        <f>VLOOKUP($D900,products!$A:$G,3,0)</f>
        <v>L</v>
      </c>
      <c r="K900" s="5">
        <f>VLOOKUP($D900,products!$A:$G,4,0)</f>
        <v>0.5</v>
      </c>
      <c r="L900">
        <f>VLOOKUP($D900,products!$A:$G,5,0)</f>
        <v>7.169999999999999</v>
      </c>
      <c r="M900">
        <f>E900*(Table1[[#This Row],[Size]]*Table1[[#This Row],[Unit Price]])</f>
        <v>17.924999999999997</v>
      </c>
      <c r="N900" t="str">
        <f t="shared" si="14"/>
        <v>Robusta</v>
      </c>
      <c r="O900" t="str">
        <f>_xlfn.XLOOKUP(Table1[[#This Row],[Customer ID]],customers!A899:A1899,customers!I899:I1899,"No",0)</f>
        <v>No</v>
      </c>
    </row>
    <row r="901" spans="1:15" x14ac:dyDescent="0.3">
      <c r="A901" s="2" t="s">
        <v>5575</v>
      </c>
      <c r="B901" s="3">
        <v>44523</v>
      </c>
      <c r="C901" s="2" t="s">
        <v>5554</v>
      </c>
      <c r="D901" t="s">
        <v>6162</v>
      </c>
      <c r="E901" s="2">
        <v>5</v>
      </c>
      <c r="F901" s="2" t="str">
        <f>VLOOKUP(C901,customers!A:I,2,0)</f>
        <v>Derick Snow</v>
      </c>
      <c r="G901" s="2" t="str">
        <f>IF(VLOOKUP(C901,customers!$A:$I,3,0)=0,"",VLOOKUP(C901,customers!$A:$I,3,0))</f>
        <v/>
      </c>
      <c r="H901" s="2" t="str">
        <f>VLOOKUP(C901,customers!$A:$I,7,0)</f>
        <v>United States</v>
      </c>
      <c r="I901" t="str">
        <f>VLOOKUP($D901,products!$A:$G,2,0)</f>
        <v>Lib</v>
      </c>
      <c r="J901" t="str">
        <f>VLOOKUP($D901,products!$A:$G,3,0)</f>
        <v>M</v>
      </c>
      <c r="K901" s="5">
        <f>VLOOKUP($D901,products!$A:$G,4,0)</f>
        <v>1</v>
      </c>
      <c r="L901">
        <f>VLOOKUP($D901,products!$A:$G,5,0)</f>
        <v>14.55</v>
      </c>
      <c r="M901">
        <f>E901*(Table1[[#This Row],[Size]]*Table1[[#This Row],[Unit Price]])</f>
        <v>72.75</v>
      </c>
      <c r="N901" t="str">
        <f t="shared" si="14"/>
        <v>Liberica</v>
      </c>
      <c r="O901" t="str">
        <f>_xlfn.XLOOKUP(Table1[[#This Row],[Customer ID]],customers!A900:A1900,customers!I900:I1900,"No",0)</f>
        <v>No</v>
      </c>
    </row>
    <row r="902" spans="1:15" x14ac:dyDescent="0.3">
      <c r="A902" s="2" t="s">
        <v>5580</v>
      </c>
      <c r="B902" s="3">
        <v>44584</v>
      </c>
      <c r="C902" s="2" t="s">
        <v>5581</v>
      </c>
      <c r="D902" t="s">
        <v>6170</v>
      </c>
      <c r="E902" s="2">
        <v>3</v>
      </c>
      <c r="F902" s="2" t="str">
        <f>VLOOKUP(C902,customers!A:I,2,0)</f>
        <v>Skelly Dolohunty</v>
      </c>
      <c r="G902" s="2" t="str">
        <f>IF(VLOOKUP(C902,customers!$A:$I,3,0)=0,"",VLOOKUP(C902,customers!$A:$I,3,0))</f>
        <v/>
      </c>
      <c r="H902" s="2" t="str">
        <f>VLOOKUP(C902,customers!$A:$I,7,0)</f>
        <v>Ireland</v>
      </c>
      <c r="I902" t="str">
        <f>VLOOKUP($D902,products!$A:$G,2,0)</f>
        <v>Lib</v>
      </c>
      <c r="J902" t="str">
        <f>VLOOKUP($D902,products!$A:$G,3,0)</f>
        <v>L</v>
      </c>
      <c r="K902" s="5">
        <f>VLOOKUP($D902,products!$A:$G,4,0)</f>
        <v>1</v>
      </c>
      <c r="L902">
        <f>VLOOKUP($D902,products!$A:$G,5,0)</f>
        <v>15.85</v>
      </c>
      <c r="M902">
        <f>E902*(Table1[[#This Row],[Size]]*Table1[[#This Row],[Unit Price]])</f>
        <v>47.55</v>
      </c>
      <c r="N902" t="str">
        <f t="shared" si="14"/>
        <v>Liberica</v>
      </c>
      <c r="O902" t="str">
        <f>_xlfn.XLOOKUP(Table1[[#This Row],[Customer ID]],customers!A901:A1901,customers!I901:I1901,"No",0)</f>
        <v>No</v>
      </c>
    </row>
    <row r="903" spans="1:15" x14ac:dyDescent="0.3">
      <c r="A903" s="2" t="s">
        <v>5585</v>
      </c>
      <c r="B903" s="3">
        <v>44223</v>
      </c>
      <c r="C903" s="2" t="s">
        <v>5586</v>
      </c>
      <c r="D903" t="s">
        <v>6178</v>
      </c>
      <c r="E903" s="2">
        <v>1</v>
      </c>
      <c r="F903" s="2" t="str">
        <f>VLOOKUP(C903,customers!A:I,2,0)</f>
        <v>Drake Jevon</v>
      </c>
      <c r="G903" s="2" t="str">
        <f>IF(VLOOKUP(C903,customers!$A:$I,3,0)=0,"",VLOOKUP(C903,customers!$A:$I,3,0))</f>
        <v>djevonp1@ibm.com</v>
      </c>
      <c r="H903" s="2" t="str">
        <f>VLOOKUP(C903,customers!$A:$I,7,0)</f>
        <v>United States</v>
      </c>
      <c r="I903" t="str">
        <f>VLOOKUP($D903,products!$A:$G,2,0)</f>
        <v>Rob</v>
      </c>
      <c r="J903" t="str">
        <f>VLOOKUP($D903,products!$A:$G,3,0)</f>
        <v>L</v>
      </c>
      <c r="K903" s="5">
        <f>VLOOKUP($D903,products!$A:$G,4,0)</f>
        <v>0.2</v>
      </c>
      <c r="L903">
        <f>VLOOKUP($D903,products!$A:$G,5,0)</f>
        <v>3.5849999999999995</v>
      </c>
      <c r="M903">
        <f>E903*(Table1[[#This Row],[Size]]*Table1[[#This Row],[Unit Price]])</f>
        <v>0.71699999999999997</v>
      </c>
      <c r="N903" t="str">
        <f t="shared" si="14"/>
        <v>Robusta</v>
      </c>
      <c r="O903" t="str">
        <f>_xlfn.XLOOKUP(Table1[[#This Row],[Customer ID]],customers!A902:A1902,customers!I902:I1902,"No",0)</f>
        <v>Yes</v>
      </c>
    </row>
    <row r="904" spans="1:15" x14ac:dyDescent="0.3">
      <c r="A904" s="2" t="s">
        <v>5591</v>
      </c>
      <c r="B904" s="3">
        <v>43640</v>
      </c>
      <c r="C904" s="2" t="s">
        <v>5592</v>
      </c>
      <c r="D904" t="s">
        <v>6166</v>
      </c>
      <c r="E904" s="2">
        <v>5</v>
      </c>
      <c r="F904" s="2" t="str">
        <f>VLOOKUP(C904,customers!A:I,2,0)</f>
        <v>Hall Ranner</v>
      </c>
      <c r="G904" s="2" t="str">
        <f>IF(VLOOKUP(C904,customers!$A:$I,3,0)=0,"",VLOOKUP(C904,customers!$A:$I,3,0))</f>
        <v>hrannerp2@omniture.com</v>
      </c>
      <c r="H904" s="2" t="str">
        <f>VLOOKUP(C904,customers!$A:$I,7,0)</f>
        <v>United States</v>
      </c>
      <c r="I904" t="str">
        <f>VLOOKUP($D904,products!$A:$G,2,0)</f>
        <v>Exc</v>
      </c>
      <c r="J904" t="str">
        <f>VLOOKUP($D904,products!$A:$G,3,0)</f>
        <v>M</v>
      </c>
      <c r="K904" s="5">
        <f>VLOOKUP($D904,products!$A:$G,4,0)</f>
        <v>2.5</v>
      </c>
      <c r="L904">
        <f>VLOOKUP($D904,products!$A:$G,5,0)</f>
        <v>31.624999999999996</v>
      </c>
      <c r="M904">
        <f>E904*(Table1[[#This Row],[Size]]*Table1[[#This Row],[Unit Price]])</f>
        <v>395.31249999999994</v>
      </c>
      <c r="N904" t="str">
        <f t="shared" si="14"/>
        <v>Excelsa</v>
      </c>
      <c r="O904" t="str">
        <f>_xlfn.XLOOKUP(Table1[[#This Row],[Customer ID]],customers!A903:A1903,customers!I903:I1903,"No",0)</f>
        <v>No</v>
      </c>
    </row>
    <row r="905" spans="1:15" x14ac:dyDescent="0.3">
      <c r="A905" s="2" t="s">
        <v>5597</v>
      </c>
      <c r="B905" s="3">
        <v>43905</v>
      </c>
      <c r="C905" s="2" t="s">
        <v>5598</v>
      </c>
      <c r="D905" t="s">
        <v>6160</v>
      </c>
      <c r="E905" s="2">
        <v>2</v>
      </c>
      <c r="F905" s="2" t="str">
        <f>VLOOKUP(C905,customers!A:I,2,0)</f>
        <v>Berkly Imrie</v>
      </c>
      <c r="G905" s="2" t="str">
        <f>IF(VLOOKUP(C905,customers!$A:$I,3,0)=0,"",VLOOKUP(C905,customers!$A:$I,3,0))</f>
        <v>bimriep3@addtoany.com</v>
      </c>
      <c r="H905" s="2" t="str">
        <f>VLOOKUP(C905,customers!$A:$I,7,0)</f>
        <v>United States</v>
      </c>
      <c r="I905" t="str">
        <f>VLOOKUP($D905,products!$A:$G,2,0)</f>
        <v>Lib</v>
      </c>
      <c r="J905" t="str">
        <f>VLOOKUP($D905,products!$A:$G,3,0)</f>
        <v>M</v>
      </c>
      <c r="K905" s="5">
        <f>VLOOKUP($D905,products!$A:$G,4,0)</f>
        <v>0.5</v>
      </c>
      <c r="L905">
        <f>VLOOKUP($D905,products!$A:$G,5,0)</f>
        <v>8.73</v>
      </c>
      <c r="M905">
        <f>E905*(Table1[[#This Row],[Size]]*Table1[[#This Row],[Unit Price]])</f>
        <v>8.73</v>
      </c>
      <c r="N905" t="str">
        <f t="shared" si="14"/>
        <v>Liberica</v>
      </c>
      <c r="O905" t="str">
        <f>_xlfn.XLOOKUP(Table1[[#This Row],[Customer ID]],customers!A904:A1904,customers!I904:I1904,"No",0)</f>
        <v>No</v>
      </c>
    </row>
    <row r="906" spans="1:15" x14ac:dyDescent="0.3">
      <c r="A906" s="2" t="s">
        <v>5603</v>
      </c>
      <c r="B906" s="3">
        <v>44463</v>
      </c>
      <c r="C906" s="2" t="s">
        <v>5604</v>
      </c>
      <c r="D906" t="s">
        <v>6182</v>
      </c>
      <c r="E906" s="2">
        <v>5</v>
      </c>
      <c r="F906" s="2" t="str">
        <f>VLOOKUP(C906,customers!A:I,2,0)</f>
        <v>Dorey Sopper</v>
      </c>
      <c r="G906" s="2" t="str">
        <f>IF(VLOOKUP(C906,customers!$A:$I,3,0)=0,"",VLOOKUP(C906,customers!$A:$I,3,0))</f>
        <v>dsopperp4@eventbrite.com</v>
      </c>
      <c r="H906" s="2" t="str">
        <f>VLOOKUP(C906,customers!$A:$I,7,0)</f>
        <v>United States</v>
      </c>
      <c r="I906" t="str">
        <f>VLOOKUP($D906,products!$A:$G,2,0)</f>
        <v>Ara</v>
      </c>
      <c r="J906" t="str">
        <f>VLOOKUP($D906,products!$A:$G,3,0)</f>
        <v>L</v>
      </c>
      <c r="K906" s="5">
        <f>VLOOKUP($D906,products!$A:$G,4,0)</f>
        <v>2.5</v>
      </c>
      <c r="L906">
        <f>VLOOKUP($D906,products!$A:$G,5,0)</f>
        <v>29.784999999999997</v>
      </c>
      <c r="M906">
        <f>E906*(Table1[[#This Row],[Size]]*Table1[[#This Row],[Unit Price]])</f>
        <v>372.31249999999994</v>
      </c>
      <c r="N906" t="str">
        <f t="shared" si="14"/>
        <v>Arabica</v>
      </c>
      <c r="O906" t="str">
        <f>_xlfn.XLOOKUP(Table1[[#This Row],[Customer ID]],customers!A905:A1905,customers!I905:I1905,"No",0)</f>
        <v>No</v>
      </c>
    </row>
    <row r="907" spans="1:15" x14ac:dyDescent="0.3">
      <c r="A907" s="2" t="s">
        <v>5609</v>
      </c>
      <c r="B907" s="3">
        <v>43560</v>
      </c>
      <c r="C907" s="2" t="s">
        <v>5610</v>
      </c>
      <c r="D907" t="s">
        <v>6157</v>
      </c>
      <c r="E907" s="2">
        <v>6</v>
      </c>
      <c r="F907" s="2" t="str">
        <f>VLOOKUP(C907,customers!A:I,2,0)</f>
        <v>Darcy Lochran</v>
      </c>
      <c r="G907" s="2" t="str">
        <f>IF(VLOOKUP(C907,customers!$A:$I,3,0)=0,"",VLOOKUP(C907,customers!$A:$I,3,0))</f>
        <v/>
      </c>
      <c r="H907" s="2" t="str">
        <f>VLOOKUP(C907,customers!$A:$I,7,0)</f>
        <v>United States</v>
      </c>
      <c r="I907" t="str">
        <f>VLOOKUP($D907,products!$A:$G,2,0)</f>
        <v>Ara</v>
      </c>
      <c r="J907" t="str">
        <f>VLOOKUP($D907,products!$A:$G,3,0)</f>
        <v>M</v>
      </c>
      <c r="K907" s="5">
        <f>VLOOKUP($D907,products!$A:$G,4,0)</f>
        <v>0.5</v>
      </c>
      <c r="L907">
        <f>VLOOKUP($D907,products!$A:$G,5,0)</f>
        <v>6.75</v>
      </c>
      <c r="M907">
        <f>E907*(Table1[[#This Row],[Size]]*Table1[[#This Row],[Unit Price]])</f>
        <v>20.25</v>
      </c>
      <c r="N907" t="str">
        <f t="shared" si="14"/>
        <v>Arabica</v>
      </c>
      <c r="O907" t="str">
        <f>_xlfn.XLOOKUP(Table1[[#This Row],[Customer ID]],customers!A906:A1906,customers!I906:I1906,"No",0)</f>
        <v>Yes</v>
      </c>
    </row>
    <row r="908" spans="1:15" x14ac:dyDescent="0.3">
      <c r="A908" s="2" t="s">
        <v>5614</v>
      </c>
      <c r="B908" s="3">
        <v>44588</v>
      </c>
      <c r="C908" s="2" t="s">
        <v>5615</v>
      </c>
      <c r="D908" t="s">
        <v>6157</v>
      </c>
      <c r="E908" s="2">
        <v>4</v>
      </c>
      <c r="F908" s="2" t="str">
        <f>VLOOKUP(C908,customers!A:I,2,0)</f>
        <v>Lauritz Ledgley</v>
      </c>
      <c r="G908" s="2" t="str">
        <f>IF(VLOOKUP(C908,customers!$A:$I,3,0)=0,"",VLOOKUP(C908,customers!$A:$I,3,0))</f>
        <v>lledgleyp6@de.vu</v>
      </c>
      <c r="H908" s="2" t="str">
        <f>VLOOKUP(C908,customers!$A:$I,7,0)</f>
        <v>United States</v>
      </c>
      <c r="I908" t="str">
        <f>VLOOKUP($D908,products!$A:$G,2,0)</f>
        <v>Ara</v>
      </c>
      <c r="J908" t="str">
        <f>VLOOKUP($D908,products!$A:$G,3,0)</f>
        <v>M</v>
      </c>
      <c r="K908" s="5">
        <f>VLOOKUP($D908,products!$A:$G,4,0)</f>
        <v>0.5</v>
      </c>
      <c r="L908">
        <f>VLOOKUP($D908,products!$A:$G,5,0)</f>
        <v>6.75</v>
      </c>
      <c r="M908">
        <f>E908*(Table1[[#This Row],[Size]]*Table1[[#This Row],[Unit Price]])</f>
        <v>13.5</v>
      </c>
      <c r="N908" t="str">
        <f t="shared" si="14"/>
        <v>Arabica</v>
      </c>
      <c r="O908" t="str">
        <f>_xlfn.XLOOKUP(Table1[[#This Row],[Customer ID]],customers!A907:A1907,customers!I907:I1907,"No",0)</f>
        <v>Yes</v>
      </c>
    </row>
    <row r="909" spans="1:15" x14ac:dyDescent="0.3">
      <c r="A909" s="2" t="s">
        <v>5620</v>
      </c>
      <c r="B909" s="3">
        <v>44449</v>
      </c>
      <c r="C909" s="2" t="s">
        <v>5621</v>
      </c>
      <c r="D909" t="s">
        <v>6143</v>
      </c>
      <c r="E909" s="2">
        <v>3</v>
      </c>
      <c r="F909" s="2" t="str">
        <f>VLOOKUP(C909,customers!A:I,2,0)</f>
        <v>Tawnya Menary</v>
      </c>
      <c r="G909" s="2" t="str">
        <f>IF(VLOOKUP(C909,customers!$A:$I,3,0)=0,"",VLOOKUP(C909,customers!$A:$I,3,0))</f>
        <v>tmenaryp7@phoca.cz</v>
      </c>
      <c r="H909" s="2" t="str">
        <f>VLOOKUP(C909,customers!$A:$I,7,0)</f>
        <v>United States</v>
      </c>
      <c r="I909" t="str">
        <f>VLOOKUP($D909,products!$A:$G,2,0)</f>
        <v>Lib</v>
      </c>
      <c r="J909" t="str">
        <f>VLOOKUP($D909,products!$A:$G,3,0)</f>
        <v>D</v>
      </c>
      <c r="K909" s="5">
        <f>VLOOKUP($D909,products!$A:$G,4,0)</f>
        <v>1</v>
      </c>
      <c r="L909">
        <f>VLOOKUP($D909,products!$A:$G,5,0)</f>
        <v>12.95</v>
      </c>
      <c r="M909">
        <f>E909*(Table1[[#This Row],[Size]]*Table1[[#This Row],[Unit Price]])</f>
        <v>38.849999999999994</v>
      </c>
      <c r="N909" t="str">
        <f t="shared" si="14"/>
        <v>Liberica</v>
      </c>
      <c r="O909" t="str">
        <f>_xlfn.XLOOKUP(Table1[[#This Row],[Customer ID]],customers!A908:A1908,customers!I908:I1908,"No",0)</f>
        <v>No</v>
      </c>
    </row>
    <row r="910" spans="1:15" x14ac:dyDescent="0.3">
      <c r="A910" s="2" t="s">
        <v>5626</v>
      </c>
      <c r="B910" s="3">
        <v>43836</v>
      </c>
      <c r="C910" s="2" t="s">
        <v>5627</v>
      </c>
      <c r="D910" t="s">
        <v>6179</v>
      </c>
      <c r="E910" s="2">
        <v>5</v>
      </c>
      <c r="F910" s="2" t="str">
        <f>VLOOKUP(C910,customers!A:I,2,0)</f>
        <v>Gustaf Ciccotti</v>
      </c>
      <c r="G910" s="2" t="str">
        <f>IF(VLOOKUP(C910,customers!$A:$I,3,0)=0,"",VLOOKUP(C910,customers!$A:$I,3,0))</f>
        <v>gciccottip8@so-net.ne.jp</v>
      </c>
      <c r="H910" s="2" t="str">
        <f>VLOOKUP(C910,customers!$A:$I,7,0)</f>
        <v>United States</v>
      </c>
      <c r="I910" t="str">
        <f>VLOOKUP($D910,products!$A:$G,2,0)</f>
        <v>Rob</v>
      </c>
      <c r="J910" t="str">
        <f>VLOOKUP($D910,products!$A:$G,3,0)</f>
        <v>L</v>
      </c>
      <c r="K910" s="5">
        <f>VLOOKUP($D910,products!$A:$G,4,0)</f>
        <v>1</v>
      </c>
      <c r="L910">
        <f>VLOOKUP($D910,products!$A:$G,5,0)</f>
        <v>11.95</v>
      </c>
      <c r="M910">
        <f>E910*(Table1[[#This Row],[Size]]*Table1[[#This Row],[Unit Price]])</f>
        <v>59.75</v>
      </c>
      <c r="N910" t="str">
        <f t="shared" si="14"/>
        <v>Robusta</v>
      </c>
      <c r="O910" t="str">
        <f>_xlfn.XLOOKUP(Table1[[#This Row],[Customer ID]],customers!A909:A1909,customers!I909:I1909,"No",0)</f>
        <v>No</v>
      </c>
    </row>
    <row r="911" spans="1:15" x14ac:dyDescent="0.3">
      <c r="A911" s="2" t="s">
        <v>5632</v>
      </c>
      <c r="B911" s="3">
        <v>44635</v>
      </c>
      <c r="C911" s="2" t="s">
        <v>5633</v>
      </c>
      <c r="D911" t="s">
        <v>6178</v>
      </c>
      <c r="E911" s="2">
        <v>3</v>
      </c>
      <c r="F911" s="2" t="str">
        <f>VLOOKUP(C911,customers!A:I,2,0)</f>
        <v>Bobbe Renner</v>
      </c>
      <c r="G911" s="2" t="str">
        <f>IF(VLOOKUP(C911,customers!$A:$I,3,0)=0,"",VLOOKUP(C911,customers!$A:$I,3,0))</f>
        <v/>
      </c>
      <c r="H911" s="2" t="str">
        <f>VLOOKUP(C911,customers!$A:$I,7,0)</f>
        <v>United States</v>
      </c>
      <c r="I911" t="str">
        <f>VLOOKUP($D911,products!$A:$G,2,0)</f>
        <v>Rob</v>
      </c>
      <c r="J911" t="str">
        <f>VLOOKUP($D911,products!$A:$G,3,0)</f>
        <v>L</v>
      </c>
      <c r="K911" s="5">
        <f>VLOOKUP($D911,products!$A:$G,4,0)</f>
        <v>0.2</v>
      </c>
      <c r="L911">
        <f>VLOOKUP($D911,products!$A:$G,5,0)</f>
        <v>3.5849999999999995</v>
      </c>
      <c r="M911">
        <f>E911*(Table1[[#This Row],[Size]]*Table1[[#This Row],[Unit Price]])</f>
        <v>2.1509999999999998</v>
      </c>
      <c r="N911" t="str">
        <f t="shared" si="14"/>
        <v>Robusta</v>
      </c>
      <c r="O911" t="str">
        <f>_xlfn.XLOOKUP(Table1[[#This Row],[Customer ID]],customers!A910:A1910,customers!I910:I1910,"No",0)</f>
        <v>No</v>
      </c>
    </row>
    <row r="912" spans="1:15" x14ac:dyDescent="0.3">
      <c r="A912" s="2" t="s">
        <v>5637</v>
      </c>
      <c r="B912" s="3">
        <v>44447</v>
      </c>
      <c r="C912" s="2" t="s">
        <v>5638</v>
      </c>
      <c r="D912" t="s">
        <v>6168</v>
      </c>
      <c r="E912" s="2">
        <v>4</v>
      </c>
      <c r="F912" s="2" t="str">
        <f>VLOOKUP(C912,customers!A:I,2,0)</f>
        <v>Wilton Jallin</v>
      </c>
      <c r="G912" s="2" t="str">
        <f>IF(VLOOKUP(C912,customers!$A:$I,3,0)=0,"",VLOOKUP(C912,customers!$A:$I,3,0))</f>
        <v>wjallinpa@pcworld.com</v>
      </c>
      <c r="H912" s="2" t="str">
        <f>VLOOKUP(C912,customers!$A:$I,7,0)</f>
        <v>United States</v>
      </c>
      <c r="I912" t="str">
        <f>VLOOKUP($D912,products!$A:$G,2,0)</f>
        <v>Ara</v>
      </c>
      <c r="J912" t="str">
        <f>VLOOKUP($D912,products!$A:$G,3,0)</f>
        <v>D</v>
      </c>
      <c r="K912" s="5">
        <f>VLOOKUP($D912,products!$A:$G,4,0)</f>
        <v>2.5</v>
      </c>
      <c r="L912">
        <f>VLOOKUP($D912,products!$A:$G,5,0)</f>
        <v>22.884999999999998</v>
      </c>
      <c r="M912">
        <f>E912*(Table1[[#This Row],[Size]]*Table1[[#This Row],[Unit Price]])</f>
        <v>228.84999999999997</v>
      </c>
      <c r="N912" t="str">
        <f t="shared" si="14"/>
        <v>Arabica</v>
      </c>
      <c r="O912" t="str">
        <f>_xlfn.XLOOKUP(Table1[[#This Row],[Customer ID]],customers!A911:A1911,customers!I911:I1911,"No",0)</f>
        <v>No</v>
      </c>
    </row>
    <row r="913" spans="1:15" x14ac:dyDescent="0.3">
      <c r="A913" s="2" t="s">
        <v>5643</v>
      </c>
      <c r="B913" s="3">
        <v>44511</v>
      </c>
      <c r="C913" s="2" t="s">
        <v>5644</v>
      </c>
      <c r="D913" t="s">
        <v>6155</v>
      </c>
      <c r="E913" s="2">
        <v>4</v>
      </c>
      <c r="F913" s="2" t="str">
        <f>VLOOKUP(C913,customers!A:I,2,0)</f>
        <v>Mindy Bogey</v>
      </c>
      <c r="G913" s="2" t="str">
        <f>IF(VLOOKUP(C913,customers!$A:$I,3,0)=0,"",VLOOKUP(C913,customers!$A:$I,3,0))</f>
        <v>mbogeypb@thetimes.co.uk</v>
      </c>
      <c r="H913" s="2" t="str">
        <f>VLOOKUP(C913,customers!$A:$I,7,0)</f>
        <v>United States</v>
      </c>
      <c r="I913" t="str">
        <f>VLOOKUP($D913,products!$A:$G,2,0)</f>
        <v>Ara</v>
      </c>
      <c r="J913" t="str">
        <f>VLOOKUP($D913,products!$A:$G,3,0)</f>
        <v>M</v>
      </c>
      <c r="K913" s="5">
        <f>VLOOKUP($D913,products!$A:$G,4,0)</f>
        <v>1</v>
      </c>
      <c r="L913">
        <f>VLOOKUP($D913,products!$A:$G,5,0)</f>
        <v>11.25</v>
      </c>
      <c r="M913">
        <f>E913*(Table1[[#This Row],[Size]]*Table1[[#This Row],[Unit Price]])</f>
        <v>45</v>
      </c>
      <c r="N913" t="str">
        <f t="shared" si="14"/>
        <v>Arabica</v>
      </c>
      <c r="O913" t="str">
        <f>_xlfn.XLOOKUP(Table1[[#This Row],[Customer ID]],customers!A912:A1912,customers!I912:I1912,"No",0)</f>
        <v>Yes</v>
      </c>
    </row>
    <row r="914" spans="1:15" x14ac:dyDescent="0.3">
      <c r="A914" s="2" t="s">
        <v>5649</v>
      </c>
      <c r="B914" s="3">
        <v>43726</v>
      </c>
      <c r="C914" s="2" t="s">
        <v>5650</v>
      </c>
      <c r="D914" t="s">
        <v>6151</v>
      </c>
      <c r="E914" s="2">
        <v>6</v>
      </c>
      <c r="F914" s="2" t="str">
        <f>VLOOKUP(C914,customers!A:I,2,0)</f>
        <v>Paulie Fonzone</v>
      </c>
      <c r="G914" s="2" t="str">
        <f>IF(VLOOKUP(C914,customers!$A:$I,3,0)=0,"",VLOOKUP(C914,customers!$A:$I,3,0))</f>
        <v/>
      </c>
      <c r="H914" s="2" t="str">
        <f>VLOOKUP(C914,customers!$A:$I,7,0)</f>
        <v>United States</v>
      </c>
      <c r="I914" t="str">
        <f>VLOOKUP($D914,products!$A:$G,2,0)</f>
        <v>Rob</v>
      </c>
      <c r="J914" t="str">
        <f>VLOOKUP($D914,products!$A:$G,3,0)</f>
        <v>M</v>
      </c>
      <c r="K914" s="5">
        <f>VLOOKUP($D914,products!$A:$G,4,0)</f>
        <v>2.5</v>
      </c>
      <c r="L914">
        <f>VLOOKUP($D914,products!$A:$G,5,0)</f>
        <v>22.884999999999998</v>
      </c>
      <c r="M914">
        <f>E914*(Table1[[#This Row],[Size]]*Table1[[#This Row],[Unit Price]])</f>
        <v>343.27499999999998</v>
      </c>
      <c r="N914" t="str">
        <f t="shared" si="14"/>
        <v>Robusta</v>
      </c>
      <c r="O914" t="str">
        <f>_xlfn.XLOOKUP(Table1[[#This Row],[Customer ID]],customers!A913:A1913,customers!I913:I1913,"No",0)</f>
        <v>Yes</v>
      </c>
    </row>
    <row r="915" spans="1:15" x14ac:dyDescent="0.3">
      <c r="A915" s="2" t="s">
        <v>5654</v>
      </c>
      <c r="B915" s="3">
        <v>44406</v>
      </c>
      <c r="C915" s="2" t="s">
        <v>5655</v>
      </c>
      <c r="D915" t="s">
        <v>6157</v>
      </c>
      <c r="E915" s="2">
        <v>1</v>
      </c>
      <c r="F915" s="2" t="str">
        <f>VLOOKUP(C915,customers!A:I,2,0)</f>
        <v>Merrile Cobbledick</v>
      </c>
      <c r="G915" s="2" t="str">
        <f>IF(VLOOKUP(C915,customers!$A:$I,3,0)=0,"",VLOOKUP(C915,customers!$A:$I,3,0))</f>
        <v>mcobbledickpd@ucsd.edu</v>
      </c>
      <c r="H915" s="2" t="str">
        <f>VLOOKUP(C915,customers!$A:$I,7,0)</f>
        <v>United States</v>
      </c>
      <c r="I915" t="str">
        <f>VLOOKUP($D915,products!$A:$G,2,0)</f>
        <v>Ara</v>
      </c>
      <c r="J915" t="str">
        <f>VLOOKUP($D915,products!$A:$G,3,0)</f>
        <v>M</v>
      </c>
      <c r="K915" s="5">
        <f>VLOOKUP($D915,products!$A:$G,4,0)</f>
        <v>0.5</v>
      </c>
      <c r="L915">
        <f>VLOOKUP($D915,products!$A:$G,5,0)</f>
        <v>6.75</v>
      </c>
      <c r="M915">
        <f>E915*(Table1[[#This Row],[Size]]*Table1[[#This Row],[Unit Price]])</f>
        <v>3.375</v>
      </c>
      <c r="N915" t="str">
        <f t="shared" si="14"/>
        <v>Arabica</v>
      </c>
      <c r="O915" t="str">
        <f>_xlfn.XLOOKUP(Table1[[#This Row],[Customer ID]],customers!A914:A1914,customers!I914:I1914,"No",0)</f>
        <v>No</v>
      </c>
    </row>
    <row r="916" spans="1:15" x14ac:dyDescent="0.3">
      <c r="A916" s="2" t="s">
        <v>5660</v>
      </c>
      <c r="B916" s="3">
        <v>44640</v>
      </c>
      <c r="C916" s="2" t="s">
        <v>5661</v>
      </c>
      <c r="D916" t="s">
        <v>6155</v>
      </c>
      <c r="E916" s="2">
        <v>4</v>
      </c>
      <c r="F916" s="2" t="str">
        <f>VLOOKUP(C916,customers!A:I,2,0)</f>
        <v>Antonius Lewry</v>
      </c>
      <c r="G916" s="2" t="str">
        <f>IF(VLOOKUP(C916,customers!$A:$I,3,0)=0,"",VLOOKUP(C916,customers!$A:$I,3,0))</f>
        <v>alewrype@whitehouse.gov</v>
      </c>
      <c r="H916" s="2" t="str">
        <f>VLOOKUP(C916,customers!$A:$I,7,0)</f>
        <v>United States</v>
      </c>
      <c r="I916" t="str">
        <f>VLOOKUP($D916,products!$A:$G,2,0)</f>
        <v>Ara</v>
      </c>
      <c r="J916" t="str">
        <f>VLOOKUP($D916,products!$A:$G,3,0)</f>
        <v>M</v>
      </c>
      <c r="K916" s="5">
        <f>VLOOKUP($D916,products!$A:$G,4,0)</f>
        <v>1</v>
      </c>
      <c r="L916">
        <f>VLOOKUP($D916,products!$A:$G,5,0)</f>
        <v>11.25</v>
      </c>
      <c r="M916">
        <f>E916*(Table1[[#This Row],[Size]]*Table1[[#This Row],[Unit Price]])</f>
        <v>45</v>
      </c>
      <c r="N916" t="str">
        <f t="shared" si="14"/>
        <v>Arabica</v>
      </c>
      <c r="O916" t="str">
        <f>_xlfn.XLOOKUP(Table1[[#This Row],[Customer ID]],customers!A915:A1915,customers!I915:I1915,"No",0)</f>
        <v>No</v>
      </c>
    </row>
    <row r="917" spans="1:15" x14ac:dyDescent="0.3">
      <c r="A917" s="2" t="s">
        <v>5666</v>
      </c>
      <c r="B917" s="3">
        <v>43955</v>
      </c>
      <c r="C917" s="2" t="s">
        <v>5667</v>
      </c>
      <c r="D917" t="s">
        <v>6185</v>
      </c>
      <c r="E917" s="2">
        <v>3</v>
      </c>
      <c r="F917" s="2" t="str">
        <f>VLOOKUP(C917,customers!A:I,2,0)</f>
        <v>Isis Hessel</v>
      </c>
      <c r="G917" s="2" t="str">
        <f>IF(VLOOKUP(C917,customers!$A:$I,3,0)=0,"",VLOOKUP(C917,customers!$A:$I,3,0))</f>
        <v>ihesselpf@ox.ac.uk</v>
      </c>
      <c r="H917" s="2" t="str">
        <f>VLOOKUP(C917,customers!$A:$I,7,0)</f>
        <v>United States</v>
      </c>
      <c r="I917" t="str">
        <f>VLOOKUP($D917,products!$A:$G,2,0)</f>
        <v>Exc</v>
      </c>
      <c r="J917" t="str">
        <f>VLOOKUP($D917,products!$A:$G,3,0)</f>
        <v>D</v>
      </c>
      <c r="K917" s="5">
        <f>VLOOKUP($D917,products!$A:$G,4,0)</f>
        <v>2.5</v>
      </c>
      <c r="L917">
        <f>VLOOKUP($D917,products!$A:$G,5,0)</f>
        <v>27.945</v>
      </c>
      <c r="M917">
        <f>E917*(Table1[[#This Row],[Size]]*Table1[[#This Row],[Unit Price]])</f>
        <v>209.58749999999998</v>
      </c>
      <c r="N917" t="str">
        <f t="shared" si="14"/>
        <v>Excelsa</v>
      </c>
      <c r="O917" t="str">
        <f>_xlfn.XLOOKUP(Table1[[#This Row],[Customer ID]],customers!A916:A1916,customers!I916:I1916,"No",0)</f>
        <v>Yes</v>
      </c>
    </row>
    <row r="918" spans="1:15" x14ac:dyDescent="0.3">
      <c r="A918" s="2" t="s">
        <v>5672</v>
      </c>
      <c r="B918" s="3">
        <v>44291</v>
      </c>
      <c r="C918" s="2" t="s">
        <v>5673</v>
      </c>
      <c r="D918" t="s">
        <v>6153</v>
      </c>
      <c r="E918" s="2">
        <v>1</v>
      </c>
      <c r="F918" s="2" t="str">
        <f>VLOOKUP(C918,customers!A:I,2,0)</f>
        <v>Harland Trematick</v>
      </c>
      <c r="G918" s="2" t="str">
        <f>IF(VLOOKUP(C918,customers!$A:$I,3,0)=0,"",VLOOKUP(C918,customers!$A:$I,3,0))</f>
        <v/>
      </c>
      <c r="H918" s="2" t="str">
        <f>VLOOKUP(C918,customers!$A:$I,7,0)</f>
        <v>Ireland</v>
      </c>
      <c r="I918" t="str">
        <f>VLOOKUP($D918,products!$A:$G,2,0)</f>
        <v>Exc</v>
      </c>
      <c r="J918" t="str">
        <f>VLOOKUP($D918,products!$A:$G,3,0)</f>
        <v>D</v>
      </c>
      <c r="K918" s="5">
        <f>VLOOKUP($D918,products!$A:$G,4,0)</f>
        <v>0.2</v>
      </c>
      <c r="L918">
        <f>VLOOKUP($D918,products!$A:$G,5,0)</f>
        <v>3.645</v>
      </c>
      <c r="M918">
        <f>E918*(Table1[[#This Row],[Size]]*Table1[[#This Row],[Unit Price]])</f>
        <v>0.72900000000000009</v>
      </c>
      <c r="N918" t="str">
        <f t="shared" si="14"/>
        <v>Excelsa</v>
      </c>
      <c r="O918" t="str">
        <f>_xlfn.XLOOKUP(Table1[[#This Row],[Customer ID]],customers!A917:A1917,customers!I917:I1917,"No",0)</f>
        <v>Yes</v>
      </c>
    </row>
    <row r="919" spans="1:15" x14ac:dyDescent="0.3">
      <c r="A919" s="2" t="s">
        <v>5676</v>
      </c>
      <c r="B919" s="3">
        <v>44573</v>
      </c>
      <c r="C919" s="2" t="s">
        <v>5677</v>
      </c>
      <c r="D919" t="s">
        <v>6157</v>
      </c>
      <c r="E919" s="2">
        <v>1</v>
      </c>
      <c r="F919" s="2" t="str">
        <f>VLOOKUP(C919,customers!A:I,2,0)</f>
        <v>Chloris Sorrell</v>
      </c>
      <c r="G919" s="2" t="str">
        <f>IF(VLOOKUP(C919,customers!$A:$I,3,0)=0,"",VLOOKUP(C919,customers!$A:$I,3,0))</f>
        <v>csorrellph@amazon.com</v>
      </c>
      <c r="H919" s="2" t="str">
        <f>VLOOKUP(C919,customers!$A:$I,7,0)</f>
        <v>United Kingdom</v>
      </c>
      <c r="I919" t="str">
        <f>VLOOKUP($D919,products!$A:$G,2,0)</f>
        <v>Ara</v>
      </c>
      <c r="J919" t="str">
        <f>VLOOKUP($D919,products!$A:$G,3,0)</f>
        <v>M</v>
      </c>
      <c r="K919" s="5">
        <f>VLOOKUP($D919,products!$A:$G,4,0)</f>
        <v>0.5</v>
      </c>
      <c r="L919">
        <f>VLOOKUP($D919,products!$A:$G,5,0)</f>
        <v>6.75</v>
      </c>
      <c r="M919">
        <f>E919*(Table1[[#This Row],[Size]]*Table1[[#This Row],[Unit Price]])</f>
        <v>3.375</v>
      </c>
      <c r="N919" t="str">
        <f t="shared" si="14"/>
        <v>Arabica</v>
      </c>
      <c r="O919" t="str">
        <f>_xlfn.XLOOKUP(Table1[[#This Row],[Customer ID]],customers!A918:A1918,customers!I918:I1918,"No",0)</f>
        <v>No</v>
      </c>
    </row>
    <row r="920" spans="1:15" x14ac:dyDescent="0.3">
      <c r="A920" s="2" t="s">
        <v>5676</v>
      </c>
      <c r="B920" s="3">
        <v>44573</v>
      </c>
      <c r="C920" s="2" t="s">
        <v>5677</v>
      </c>
      <c r="D920" t="s">
        <v>6144</v>
      </c>
      <c r="E920" s="2">
        <v>3</v>
      </c>
      <c r="F920" s="2" t="str">
        <f>VLOOKUP(C920,customers!A:I,2,0)</f>
        <v>Chloris Sorrell</v>
      </c>
      <c r="G920" s="2" t="str">
        <f>IF(VLOOKUP(C920,customers!$A:$I,3,0)=0,"",VLOOKUP(C920,customers!$A:$I,3,0))</f>
        <v>csorrellph@amazon.com</v>
      </c>
      <c r="H920" s="2" t="str">
        <f>VLOOKUP(C920,customers!$A:$I,7,0)</f>
        <v>United Kingdom</v>
      </c>
      <c r="I920" t="str">
        <f>VLOOKUP($D920,products!$A:$G,2,0)</f>
        <v>Exc</v>
      </c>
      <c r="J920" t="str">
        <f>VLOOKUP($D920,products!$A:$G,3,0)</f>
        <v>D</v>
      </c>
      <c r="K920" s="5">
        <f>VLOOKUP($D920,products!$A:$G,4,0)</f>
        <v>0.5</v>
      </c>
      <c r="L920">
        <f>VLOOKUP($D920,products!$A:$G,5,0)</f>
        <v>7.29</v>
      </c>
      <c r="M920">
        <f>E920*(Table1[[#This Row],[Size]]*Table1[[#This Row],[Unit Price]])</f>
        <v>10.935</v>
      </c>
      <c r="N920" t="str">
        <f t="shared" si="14"/>
        <v>Excelsa</v>
      </c>
      <c r="O920" t="str">
        <f>_xlfn.XLOOKUP(Table1[[#This Row],[Customer ID]],customers!A919:A1919,customers!I919:I1919,"No",0)</f>
        <v>No</v>
      </c>
    </row>
    <row r="921" spans="1:15" x14ac:dyDescent="0.3">
      <c r="A921" s="2" t="s">
        <v>5687</v>
      </c>
      <c r="B921" s="3">
        <v>44181</v>
      </c>
      <c r="C921" s="2" t="s">
        <v>5688</v>
      </c>
      <c r="D921" t="s">
        <v>6163</v>
      </c>
      <c r="E921" s="2">
        <v>5</v>
      </c>
      <c r="F921" s="2" t="str">
        <f>VLOOKUP(C921,customers!A:I,2,0)</f>
        <v>Quintina Heavyside</v>
      </c>
      <c r="G921" s="2" t="str">
        <f>IF(VLOOKUP(C921,customers!$A:$I,3,0)=0,"",VLOOKUP(C921,customers!$A:$I,3,0))</f>
        <v>qheavysidepj@unc.edu</v>
      </c>
      <c r="H921" s="2" t="str">
        <f>VLOOKUP(C921,customers!$A:$I,7,0)</f>
        <v>United States</v>
      </c>
      <c r="I921" t="str">
        <f>VLOOKUP($D921,products!$A:$G,2,0)</f>
        <v>Rob</v>
      </c>
      <c r="J921" t="str">
        <f>VLOOKUP($D921,products!$A:$G,3,0)</f>
        <v>D</v>
      </c>
      <c r="K921" s="5">
        <f>VLOOKUP($D921,products!$A:$G,4,0)</f>
        <v>0.2</v>
      </c>
      <c r="L921">
        <f>VLOOKUP($D921,products!$A:$G,5,0)</f>
        <v>2.6849999999999996</v>
      </c>
      <c r="M921">
        <f>E921*(Table1[[#This Row],[Size]]*Table1[[#This Row],[Unit Price]])</f>
        <v>2.6849999999999996</v>
      </c>
      <c r="N921" t="str">
        <f t="shared" si="14"/>
        <v>Robusta</v>
      </c>
      <c r="O921" t="str">
        <f>_xlfn.XLOOKUP(Table1[[#This Row],[Customer ID]],customers!A920:A1920,customers!I920:I1920,"No",0)</f>
        <v>Yes</v>
      </c>
    </row>
    <row r="922" spans="1:15" x14ac:dyDescent="0.3">
      <c r="A922" s="2" t="s">
        <v>5693</v>
      </c>
      <c r="B922" s="3">
        <v>44711</v>
      </c>
      <c r="C922" s="2" t="s">
        <v>5694</v>
      </c>
      <c r="D922" t="s">
        <v>6149</v>
      </c>
      <c r="E922" s="2">
        <v>6</v>
      </c>
      <c r="F922" s="2" t="str">
        <f>VLOOKUP(C922,customers!A:I,2,0)</f>
        <v>Hadley Reuven</v>
      </c>
      <c r="G922" s="2" t="str">
        <f>IF(VLOOKUP(C922,customers!$A:$I,3,0)=0,"",VLOOKUP(C922,customers!$A:$I,3,0))</f>
        <v>hreuvenpk@whitehouse.gov</v>
      </c>
      <c r="H922" s="2" t="str">
        <f>VLOOKUP(C922,customers!$A:$I,7,0)</f>
        <v>United States</v>
      </c>
      <c r="I922" t="str">
        <f>VLOOKUP($D922,products!$A:$G,2,0)</f>
        <v>Rob</v>
      </c>
      <c r="J922" t="str">
        <f>VLOOKUP($D922,products!$A:$G,3,0)</f>
        <v>D</v>
      </c>
      <c r="K922" s="5">
        <f>VLOOKUP($D922,products!$A:$G,4,0)</f>
        <v>2.5</v>
      </c>
      <c r="L922">
        <f>VLOOKUP($D922,products!$A:$G,5,0)</f>
        <v>20.584999999999997</v>
      </c>
      <c r="M922">
        <f>E922*(Table1[[#This Row],[Size]]*Table1[[#This Row],[Unit Price]])</f>
        <v>308.77499999999998</v>
      </c>
      <c r="N922" t="str">
        <f t="shared" si="14"/>
        <v>Robusta</v>
      </c>
      <c r="O922" t="str">
        <f>_xlfn.XLOOKUP(Table1[[#This Row],[Customer ID]],customers!A921:A1921,customers!I921:I1921,"No",0)</f>
        <v>No</v>
      </c>
    </row>
    <row r="923" spans="1:15" x14ac:dyDescent="0.3">
      <c r="A923" s="2" t="s">
        <v>5699</v>
      </c>
      <c r="B923" s="3">
        <v>44509</v>
      </c>
      <c r="C923" s="2" t="s">
        <v>5700</v>
      </c>
      <c r="D923" t="s">
        <v>6150</v>
      </c>
      <c r="E923" s="2">
        <v>2</v>
      </c>
      <c r="F923" s="2" t="str">
        <f>VLOOKUP(C923,customers!A:I,2,0)</f>
        <v>Mitch Attwool</v>
      </c>
      <c r="G923" s="2" t="str">
        <f>IF(VLOOKUP(C923,customers!$A:$I,3,0)=0,"",VLOOKUP(C923,customers!$A:$I,3,0))</f>
        <v>mattwoolpl@nba.com</v>
      </c>
      <c r="H923" s="2" t="str">
        <f>VLOOKUP(C923,customers!$A:$I,7,0)</f>
        <v>United States</v>
      </c>
      <c r="I923" t="str">
        <f>VLOOKUP($D923,products!$A:$G,2,0)</f>
        <v>Lib</v>
      </c>
      <c r="J923" t="str">
        <f>VLOOKUP($D923,products!$A:$G,3,0)</f>
        <v>D</v>
      </c>
      <c r="K923" s="5">
        <f>VLOOKUP($D923,products!$A:$G,4,0)</f>
        <v>0.2</v>
      </c>
      <c r="L923">
        <f>VLOOKUP($D923,products!$A:$G,5,0)</f>
        <v>3.8849999999999998</v>
      </c>
      <c r="M923">
        <f>E923*(Table1[[#This Row],[Size]]*Table1[[#This Row],[Unit Price]])</f>
        <v>1.554</v>
      </c>
      <c r="N923" t="str">
        <f t="shared" si="14"/>
        <v>Liberica</v>
      </c>
      <c r="O923" t="str">
        <f>_xlfn.XLOOKUP(Table1[[#This Row],[Customer ID]],customers!A922:A1922,customers!I922:I1922,"No",0)</f>
        <v>No</v>
      </c>
    </row>
    <row r="924" spans="1:15" x14ac:dyDescent="0.3">
      <c r="A924" s="2" t="s">
        <v>5705</v>
      </c>
      <c r="B924" s="3">
        <v>44659</v>
      </c>
      <c r="C924" s="2" t="s">
        <v>5706</v>
      </c>
      <c r="D924" t="s">
        <v>6155</v>
      </c>
      <c r="E924" s="2">
        <v>6</v>
      </c>
      <c r="F924" s="2" t="str">
        <f>VLOOKUP(C924,customers!A:I,2,0)</f>
        <v>Charin Maplethorp</v>
      </c>
      <c r="G924" s="2" t="str">
        <f>IF(VLOOKUP(C924,customers!$A:$I,3,0)=0,"",VLOOKUP(C924,customers!$A:$I,3,0))</f>
        <v/>
      </c>
      <c r="H924" s="2" t="str">
        <f>VLOOKUP(C924,customers!$A:$I,7,0)</f>
        <v>United States</v>
      </c>
      <c r="I924" t="str">
        <f>VLOOKUP($D924,products!$A:$G,2,0)</f>
        <v>Ara</v>
      </c>
      <c r="J924" t="str">
        <f>VLOOKUP($D924,products!$A:$G,3,0)</f>
        <v>M</v>
      </c>
      <c r="K924" s="5">
        <f>VLOOKUP($D924,products!$A:$G,4,0)</f>
        <v>1</v>
      </c>
      <c r="L924">
        <f>VLOOKUP($D924,products!$A:$G,5,0)</f>
        <v>11.25</v>
      </c>
      <c r="M924">
        <f>E924*(Table1[[#This Row],[Size]]*Table1[[#This Row],[Unit Price]])</f>
        <v>67.5</v>
      </c>
      <c r="N924" t="str">
        <f t="shared" si="14"/>
        <v>Arabica</v>
      </c>
      <c r="O924" t="str">
        <f>_xlfn.XLOOKUP(Table1[[#This Row],[Customer ID]],customers!A923:A1923,customers!I923:I1923,"No",0)</f>
        <v>Yes</v>
      </c>
    </row>
    <row r="925" spans="1:15" x14ac:dyDescent="0.3">
      <c r="A925" s="2" t="s">
        <v>5709</v>
      </c>
      <c r="B925" s="3">
        <v>43746</v>
      </c>
      <c r="C925" s="2" t="s">
        <v>5710</v>
      </c>
      <c r="D925" t="s">
        <v>6185</v>
      </c>
      <c r="E925" s="2">
        <v>1</v>
      </c>
      <c r="F925" s="2" t="str">
        <f>VLOOKUP(C925,customers!A:I,2,0)</f>
        <v>Goldie Wynes</v>
      </c>
      <c r="G925" s="2" t="str">
        <f>IF(VLOOKUP(C925,customers!$A:$I,3,0)=0,"",VLOOKUP(C925,customers!$A:$I,3,0))</f>
        <v>gwynespn@dagondesign.com</v>
      </c>
      <c r="H925" s="2" t="str">
        <f>VLOOKUP(C925,customers!$A:$I,7,0)</f>
        <v>United States</v>
      </c>
      <c r="I925" t="str">
        <f>VLOOKUP($D925,products!$A:$G,2,0)</f>
        <v>Exc</v>
      </c>
      <c r="J925" t="str">
        <f>VLOOKUP($D925,products!$A:$G,3,0)</f>
        <v>D</v>
      </c>
      <c r="K925" s="5">
        <f>VLOOKUP($D925,products!$A:$G,4,0)</f>
        <v>2.5</v>
      </c>
      <c r="L925">
        <f>VLOOKUP($D925,products!$A:$G,5,0)</f>
        <v>27.945</v>
      </c>
      <c r="M925">
        <f>E925*(Table1[[#This Row],[Size]]*Table1[[#This Row],[Unit Price]])</f>
        <v>69.862499999999997</v>
      </c>
      <c r="N925" t="str">
        <f t="shared" si="14"/>
        <v>Excelsa</v>
      </c>
      <c r="O925" t="str">
        <f>_xlfn.XLOOKUP(Table1[[#This Row],[Customer ID]],customers!A924:A1924,customers!I924:I1924,"No",0)</f>
        <v>No</v>
      </c>
    </row>
    <row r="926" spans="1:15" x14ac:dyDescent="0.3">
      <c r="A926" s="2" t="s">
        <v>5715</v>
      </c>
      <c r="B926" s="3">
        <v>44451</v>
      </c>
      <c r="C926" s="2" t="s">
        <v>5716</v>
      </c>
      <c r="D926" t="s">
        <v>6182</v>
      </c>
      <c r="E926" s="2">
        <v>3</v>
      </c>
      <c r="F926" s="2" t="str">
        <f>VLOOKUP(C926,customers!A:I,2,0)</f>
        <v>Celie MacCourt</v>
      </c>
      <c r="G926" s="2" t="str">
        <f>IF(VLOOKUP(C926,customers!$A:$I,3,0)=0,"",VLOOKUP(C926,customers!$A:$I,3,0))</f>
        <v>cmaccourtpo@amazon.com</v>
      </c>
      <c r="H926" s="2" t="str">
        <f>VLOOKUP(C926,customers!$A:$I,7,0)</f>
        <v>United States</v>
      </c>
      <c r="I926" t="str">
        <f>VLOOKUP($D926,products!$A:$G,2,0)</f>
        <v>Ara</v>
      </c>
      <c r="J926" t="str">
        <f>VLOOKUP($D926,products!$A:$G,3,0)</f>
        <v>L</v>
      </c>
      <c r="K926" s="5">
        <f>VLOOKUP($D926,products!$A:$G,4,0)</f>
        <v>2.5</v>
      </c>
      <c r="L926">
        <f>VLOOKUP($D926,products!$A:$G,5,0)</f>
        <v>29.784999999999997</v>
      </c>
      <c r="M926">
        <f>E926*(Table1[[#This Row],[Size]]*Table1[[#This Row],[Unit Price]])</f>
        <v>223.38749999999999</v>
      </c>
      <c r="N926" t="str">
        <f t="shared" si="14"/>
        <v>Arabica</v>
      </c>
      <c r="O926" t="str">
        <f>_xlfn.XLOOKUP(Table1[[#This Row],[Customer ID]],customers!A925:A1925,customers!I925:I1925,"No",0)</f>
        <v>No</v>
      </c>
    </row>
    <row r="927" spans="1:15" x14ac:dyDescent="0.3">
      <c r="A927" s="2" t="s">
        <v>5720</v>
      </c>
      <c r="B927" s="3">
        <v>44770</v>
      </c>
      <c r="C927" s="2" t="s">
        <v>5554</v>
      </c>
      <c r="D927" t="s">
        <v>6157</v>
      </c>
      <c r="E927" s="2">
        <v>3</v>
      </c>
      <c r="F927" s="2" t="str">
        <f>VLOOKUP(C927,customers!A:I,2,0)</f>
        <v>Derick Snow</v>
      </c>
      <c r="G927" s="2" t="str">
        <f>IF(VLOOKUP(C927,customers!$A:$I,3,0)=0,"",VLOOKUP(C927,customers!$A:$I,3,0))</f>
        <v/>
      </c>
      <c r="H927" s="2" t="str">
        <f>VLOOKUP(C927,customers!$A:$I,7,0)</f>
        <v>United States</v>
      </c>
      <c r="I927" t="str">
        <f>VLOOKUP($D927,products!$A:$G,2,0)</f>
        <v>Ara</v>
      </c>
      <c r="J927" t="str">
        <f>VLOOKUP($D927,products!$A:$G,3,0)</f>
        <v>M</v>
      </c>
      <c r="K927" s="5">
        <f>VLOOKUP($D927,products!$A:$G,4,0)</f>
        <v>0.5</v>
      </c>
      <c r="L927">
        <f>VLOOKUP($D927,products!$A:$G,5,0)</f>
        <v>6.75</v>
      </c>
      <c r="M927">
        <f>E927*(Table1[[#This Row],[Size]]*Table1[[#This Row],[Unit Price]])</f>
        <v>10.125</v>
      </c>
      <c r="N927" t="str">
        <f t="shared" si="14"/>
        <v>Arabica</v>
      </c>
      <c r="O927" t="str">
        <f>_xlfn.XLOOKUP(Table1[[#This Row],[Customer ID]],customers!A926:A1926,customers!I926:I1926,"No",0)</f>
        <v>No</v>
      </c>
    </row>
    <row r="928" spans="1:15" x14ac:dyDescent="0.3">
      <c r="A928" s="2" t="s">
        <v>5725</v>
      </c>
      <c r="B928" s="3">
        <v>44012</v>
      </c>
      <c r="C928" s="2" t="s">
        <v>5726</v>
      </c>
      <c r="D928" t="s">
        <v>6157</v>
      </c>
      <c r="E928" s="2">
        <v>5</v>
      </c>
      <c r="F928" s="2" t="str">
        <f>VLOOKUP(C928,customers!A:I,2,0)</f>
        <v>Evy Wilsone</v>
      </c>
      <c r="G928" s="2" t="str">
        <f>IF(VLOOKUP(C928,customers!$A:$I,3,0)=0,"",VLOOKUP(C928,customers!$A:$I,3,0))</f>
        <v>ewilsonepq@eepurl.com</v>
      </c>
      <c r="H928" s="2" t="str">
        <f>VLOOKUP(C928,customers!$A:$I,7,0)</f>
        <v>United States</v>
      </c>
      <c r="I928" t="str">
        <f>VLOOKUP($D928,products!$A:$G,2,0)</f>
        <v>Ara</v>
      </c>
      <c r="J928" t="str">
        <f>VLOOKUP($D928,products!$A:$G,3,0)</f>
        <v>M</v>
      </c>
      <c r="K928" s="5">
        <f>VLOOKUP($D928,products!$A:$G,4,0)</f>
        <v>0.5</v>
      </c>
      <c r="L928">
        <f>VLOOKUP($D928,products!$A:$G,5,0)</f>
        <v>6.75</v>
      </c>
      <c r="M928">
        <f>E928*(Table1[[#This Row],[Size]]*Table1[[#This Row],[Unit Price]])</f>
        <v>16.875</v>
      </c>
      <c r="N928" t="str">
        <f t="shared" si="14"/>
        <v>Arabica</v>
      </c>
      <c r="O928" t="str">
        <f>_xlfn.XLOOKUP(Table1[[#This Row],[Customer ID]],customers!A927:A1927,customers!I927:I1927,"No",0)</f>
        <v>Yes</v>
      </c>
    </row>
    <row r="929" spans="1:15" x14ac:dyDescent="0.3">
      <c r="A929" s="2" t="s">
        <v>5731</v>
      </c>
      <c r="B929" s="3">
        <v>43474</v>
      </c>
      <c r="C929" s="2" t="s">
        <v>5732</v>
      </c>
      <c r="D929" t="s">
        <v>6185</v>
      </c>
      <c r="E929" s="2">
        <v>4</v>
      </c>
      <c r="F929" s="2" t="str">
        <f>VLOOKUP(C929,customers!A:I,2,0)</f>
        <v>Dolores Duffie</v>
      </c>
      <c r="G929" s="2" t="str">
        <f>IF(VLOOKUP(C929,customers!$A:$I,3,0)=0,"",VLOOKUP(C929,customers!$A:$I,3,0))</f>
        <v>dduffiepr@time.com</v>
      </c>
      <c r="H929" s="2" t="str">
        <f>VLOOKUP(C929,customers!$A:$I,7,0)</f>
        <v>United States</v>
      </c>
      <c r="I929" t="str">
        <f>VLOOKUP($D929,products!$A:$G,2,0)</f>
        <v>Exc</v>
      </c>
      <c r="J929" t="str">
        <f>VLOOKUP($D929,products!$A:$G,3,0)</f>
        <v>D</v>
      </c>
      <c r="K929" s="5">
        <f>VLOOKUP($D929,products!$A:$G,4,0)</f>
        <v>2.5</v>
      </c>
      <c r="L929">
        <f>VLOOKUP($D929,products!$A:$G,5,0)</f>
        <v>27.945</v>
      </c>
      <c r="M929">
        <f>E929*(Table1[[#This Row],[Size]]*Table1[[#This Row],[Unit Price]])</f>
        <v>279.45</v>
      </c>
      <c r="N929" t="str">
        <f t="shared" si="14"/>
        <v>Excelsa</v>
      </c>
      <c r="O929" t="str">
        <f>_xlfn.XLOOKUP(Table1[[#This Row],[Customer ID]],customers!A928:A1928,customers!I928:I1928,"No",0)</f>
        <v>No</v>
      </c>
    </row>
    <row r="930" spans="1:15" x14ac:dyDescent="0.3">
      <c r="A930" s="2" t="s">
        <v>5737</v>
      </c>
      <c r="B930" s="3">
        <v>44754</v>
      </c>
      <c r="C930" s="2" t="s">
        <v>5738</v>
      </c>
      <c r="D930" t="s">
        <v>6166</v>
      </c>
      <c r="E930" s="2">
        <v>2</v>
      </c>
      <c r="F930" s="2" t="str">
        <f>VLOOKUP(C930,customers!A:I,2,0)</f>
        <v>Mathilda Matiasek</v>
      </c>
      <c r="G930" s="2" t="str">
        <f>IF(VLOOKUP(C930,customers!$A:$I,3,0)=0,"",VLOOKUP(C930,customers!$A:$I,3,0))</f>
        <v>mmatiasekps@ucoz.ru</v>
      </c>
      <c r="H930" s="2" t="str">
        <f>VLOOKUP(C930,customers!$A:$I,7,0)</f>
        <v>United States</v>
      </c>
      <c r="I930" t="str">
        <f>VLOOKUP($D930,products!$A:$G,2,0)</f>
        <v>Exc</v>
      </c>
      <c r="J930" t="str">
        <f>VLOOKUP($D930,products!$A:$G,3,0)</f>
        <v>M</v>
      </c>
      <c r="K930" s="5">
        <f>VLOOKUP($D930,products!$A:$G,4,0)</f>
        <v>2.5</v>
      </c>
      <c r="L930">
        <f>VLOOKUP($D930,products!$A:$G,5,0)</f>
        <v>31.624999999999996</v>
      </c>
      <c r="M930">
        <f>E930*(Table1[[#This Row],[Size]]*Table1[[#This Row],[Unit Price]])</f>
        <v>158.12499999999997</v>
      </c>
      <c r="N930" t="str">
        <f t="shared" si="14"/>
        <v>Excelsa</v>
      </c>
      <c r="O930" t="str">
        <f>_xlfn.XLOOKUP(Table1[[#This Row],[Customer ID]],customers!A929:A1929,customers!I929:I1929,"No",0)</f>
        <v>Yes</v>
      </c>
    </row>
    <row r="931" spans="1:15" x14ac:dyDescent="0.3">
      <c r="A931" s="2" t="s">
        <v>5742</v>
      </c>
      <c r="B931" s="3">
        <v>44165</v>
      </c>
      <c r="C931" s="2" t="s">
        <v>5743</v>
      </c>
      <c r="D931" t="s">
        <v>6184</v>
      </c>
      <c r="E931" s="2">
        <v>2</v>
      </c>
      <c r="F931" s="2" t="str">
        <f>VLOOKUP(C931,customers!A:I,2,0)</f>
        <v>Jarred Camillo</v>
      </c>
      <c r="G931" s="2" t="str">
        <f>IF(VLOOKUP(C931,customers!$A:$I,3,0)=0,"",VLOOKUP(C931,customers!$A:$I,3,0))</f>
        <v>jcamillopt@shinystat.com</v>
      </c>
      <c r="H931" s="2" t="str">
        <f>VLOOKUP(C931,customers!$A:$I,7,0)</f>
        <v>United States</v>
      </c>
      <c r="I931" t="str">
        <f>VLOOKUP($D931,products!$A:$G,2,0)</f>
        <v>Exc</v>
      </c>
      <c r="J931" t="str">
        <f>VLOOKUP($D931,products!$A:$G,3,0)</f>
        <v>L</v>
      </c>
      <c r="K931" s="5">
        <f>VLOOKUP($D931,products!$A:$G,4,0)</f>
        <v>0.2</v>
      </c>
      <c r="L931">
        <f>VLOOKUP($D931,products!$A:$G,5,0)</f>
        <v>4.4550000000000001</v>
      </c>
      <c r="M931">
        <f>E931*(Table1[[#This Row],[Size]]*Table1[[#This Row],[Unit Price]])</f>
        <v>1.782</v>
      </c>
      <c r="N931" t="str">
        <f t="shared" si="14"/>
        <v>Excelsa</v>
      </c>
      <c r="O931" t="str">
        <f>_xlfn.XLOOKUP(Table1[[#This Row],[Customer ID]],customers!A930:A1930,customers!I930:I1930,"No",0)</f>
        <v>Yes</v>
      </c>
    </row>
    <row r="932" spans="1:15" x14ac:dyDescent="0.3">
      <c r="A932" s="2" t="s">
        <v>5748</v>
      </c>
      <c r="B932" s="3">
        <v>43546</v>
      </c>
      <c r="C932" s="2" t="s">
        <v>5749</v>
      </c>
      <c r="D932" t="s">
        <v>6183</v>
      </c>
      <c r="E932" s="2">
        <v>1</v>
      </c>
      <c r="F932" s="2" t="str">
        <f>VLOOKUP(C932,customers!A:I,2,0)</f>
        <v>Kameko Philbrick</v>
      </c>
      <c r="G932" s="2" t="str">
        <f>IF(VLOOKUP(C932,customers!$A:$I,3,0)=0,"",VLOOKUP(C932,customers!$A:$I,3,0))</f>
        <v>kphilbrickpu@cdc.gov</v>
      </c>
      <c r="H932" s="2" t="str">
        <f>VLOOKUP(C932,customers!$A:$I,7,0)</f>
        <v>United States</v>
      </c>
      <c r="I932" t="str">
        <f>VLOOKUP($D932,products!$A:$G,2,0)</f>
        <v>Exc</v>
      </c>
      <c r="J932" t="str">
        <f>VLOOKUP($D932,products!$A:$G,3,0)</f>
        <v>D</v>
      </c>
      <c r="K932" s="5">
        <f>VLOOKUP($D932,products!$A:$G,4,0)</f>
        <v>1</v>
      </c>
      <c r="L932">
        <f>VLOOKUP($D932,products!$A:$G,5,0)</f>
        <v>12.15</v>
      </c>
      <c r="M932">
        <f>E932*(Table1[[#This Row],[Size]]*Table1[[#This Row],[Unit Price]])</f>
        <v>12.15</v>
      </c>
      <c r="N932" t="str">
        <f t="shared" si="14"/>
        <v>Excelsa</v>
      </c>
      <c r="O932" t="str">
        <f>_xlfn.XLOOKUP(Table1[[#This Row],[Customer ID]],customers!A931:A1931,customers!I931:I1931,"No",0)</f>
        <v>Yes</v>
      </c>
    </row>
    <row r="933" spans="1:15" x14ac:dyDescent="0.3">
      <c r="A933" s="2" t="s">
        <v>5753</v>
      </c>
      <c r="B933" s="3">
        <v>44607</v>
      </c>
      <c r="C933" s="2" t="s">
        <v>5754</v>
      </c>
      <c r="D933" t="s">
        <v>6158</v>
      </c>
      <c r="E933" s="2">
        <v>4</v>
      </c>
      <c r="F933" s="2" t="str">
        <f>VLOOKUP(C933,customers!A:I,2,0)</f>
        <v>Mallory Shrimpling</v>
      </c>
      <c r="G933" s="2" t="str">
        <f>IF(VLOOKUP(C933,customers!$A:$I,3,0)=0,"",VLOOKUP(C933,customers!$A:$I,3,0))</f>
        <v/>
      </c>
      <c r="H933" s="2" t="str">
        <f>VLOOKUP(C933,customers!$A:$I,7,0)</f>
        <v>United States</v>
      </c>
      <c r="I933" t="str">
        <f>VLOOKUP($D933,products!$A:$G,2,0)</f>
        <v>Ara</v>
      </c>
      <c r="J933" t="str">
        <f>VLOOKUP($D933,products!$A:$G,3,0)</f>
        <v>D</v>
      </c>
      <c r="K933" s="5">
        <f>VLOOKUP($D933,products!$A:$G,4,0)</f>
        <v>0.5</v>
      </c>
      <c r="L933">
        <f>VLOOKUP($D933,products!$A:$G,5,0)</f>
        <v>5.97</v>
      </c>
      <c r="M933">
        <f>E933*(Table1[[#This Row],[Size]]*Table1[[#This Row],[Unit Price]])</f>
        <v>11.94</v>
      </c>
      <c r="N933" t="str">
        <f t="shared" si="14"/>
        <v>Arabica</v>
      </c>
      <c r="O933" t="str">
        <f>_xlfn.XLOOKUP(Table1[[#This Row],[Customer ID]],customers!A932:A1932,customers!I932:I1932,"No",0)</f>
        <v>Yes</v>
      </c>
    </row>
    <row r="934" spans="1:15" x14ac:dyDescent="0.3">
      <c r="A934" s="2" t="s">
        <v>5757</v>
      </c>
      <c r="B934" s="3">
        <v>44117</v>
      </c>
      <c r="C934" s="2" t="s">
        <v>5758</v>
      </c>
      <c r="D934" t="s">
        <v>6141</v>
      </c>
      <c r="E934" s="2">
        <v>4</v>
      </c>
      <c r="F934" s="2" t="str">
        <f>VLOOKUP(C934,customers!A:I,2,0)</f>
        <v>Barnett Sillis</v>
      </c>
      <c r="G934" s="2" t="str">
        <f>IF(VLOOKUP(C934,customers!$A:$I,3,0)=0,"",VLOOKUP(C934,customers!$A:$I,3,0))</f>
        <v>bsillispw@istockphoto.com</v>
      </c>
      <c r="H934" s="2" t="str">
        <f>VLOOKUP(C934,customers!$A:$I,7,0)</f>
        <v>United States</v>
      </c>
      <c r="I934" t="str">
        <f>VLOOKUP($D934,products!$A:$G,2,0)</f>
        <v>Exc</v>
      </c>
      <c r="J934" t="str">
        <f>VLOOKUP($D934,products!$A:$G,3,0)</f>
        <v>M</v>
      </c>
      <c r="K934" s="5">
        <f>VLOOKUP($D934,products!$A:$G,4,0)</f>
        <v>1</v>
      </c>
      <c r="L934">
        <f>VLOOKUP($D934,products!$A:$G,5,0)</f>
        <v>13.75</v>
      </c>
      <c r="M934">
        <f>E934*(Table1[[#This Row],[Size]]*Table1[[#This Row],[Unit Price]])</f>
        <v>55</v>
      </c>
      <c r="N934" t="str">
        <f t="shared" si="14"/>
        <v>Excelsa</v>
      </c>
      <c r="O934" t="str">
        <f>_xlfn.XLOOKUP(Table1[[#This Row],[Customer ID]],customers!A933:A1933,customers!I933:I1933,"No",0)</f>
        <v>No</v>
      </c>
    </row>
    <row r="935" spans="1:15" x14ac:dyDescent="0.3">
      <c r="A935" s="2" t="s">
        <v>5763</v>
      </c>
      <c r="B935" s="3">
        <v>44557</v>
      </c>
      <c r="C935" s="2" t="s">
        <v>5764</v>
      </c>
      <c r="D935" t="s">
        <v>6177</v>
      </c>
      <c r="E935" s="2">
        <v>3</v>
      </c>
      <c r="F935" s="2" t="str">
        <f>VLOOKUP(C935,customers!A:I,2,0)</f>
        <v>Brenn Dundredge</v>
      </c>
      <c r="G935" s="2" t="str">
        <f>IF(VLOOKUP(C935,customers!$A:$I,3,0)=0,"",VLOOKUP(C935,customers!$A:$I,3,0))</f>
        <v/>
      </c>
      <c r="H935" s="2" t="str">
        <f>VLOOKUP(C935,customers!$A:$I,7,0)</f>
        <v>United States</v>
      </c>
      <c r="I935" t="str">
        <f>VLOOKUP($D935,products!$A:$G,2,0)</f>
        <v>Rob</v>
      </c>
      <c r="J935" t="str">
        <f>VLOOKUP($D935,products!$A:$G,3,0)</f>
        <v>D</v>
      </c>
      <c r="K935" s="5">
        <f>VLOOKUP($D935,products!$A:$G,4,0)</f>
        <v>1</v>
      </c>
      <c r="L935">
        <f>VLOOKUP($D935,products!$A:$G,5,0)</f>
        <v>8.9499999999999993</v>
      </c>
      <c r="M935">
        <f>E935*(Table1[[#This Row],[Size]]*Table1[[#This Row],[Unit Price]])</f>
        <v>26.849999999999998</v>
      </c>
      <c r="N935" t="str">
        <f t="shared" si="14"/>
        <v>Robusta</v>
      </c>
      <c r="O935" t="str">
        <f>_xlfn.XLOOKUP(Table1[[#This Row],[Customer ID]],customers!A934:A1934,customers!I934:I1934,"No",0)</f>
        <v>Yes</v>
      </c>
    </row>
    <row r="936" spans="1:15" x14ac:dyDescent="0.3">
      <c r="A936" s="2" t="s">
        <v>5768</v>
      </c>
      <c r="B936" s="3">
        <v>44409</v>
      </c>
      <c r="C936" s="2" t="s">
        <v>5769</v>
      </c>
      <c r="D936" t="s">
        <v>6151</v>
      </c>
      <c r="E936" s="2">
        <v>5</v>
      </c>
      <c r="F936" s="2" t="str">
        <f>VLOOKUP(C936,customers!A:I,2,0)</f>
        <v>Read Cutts</v>
      </c>
      <c r="G936" s="2" t="str">
        <f>IF(VLOOKUP(C936,customers!$A:$I,3,0)=0,"",VLOOKUP(C936,customers!$A:$I,3,0))</f>
        <v>rcuttspy@techcrunch.com</v>
      </c>
      <c r="H936" s="2" t="str">
        <f>VLOOKUP(C936,customers!$A:$I,7,0)</f>
        <v>United States</v>
      </c>
      <c r="I936" t="str">
        <f>VLOOKUP($D936,products!$A:$G,2,0)</f>
        <v>Rob</v>
      </c>
      <c r="J936" t="str">
        <f>VLOOKUP($D936,products!$A:$G,3,0)</f>
        <v>M</v>
      </c>
      <c r="K936" s="5">
        <f>VLOOKUP($D936,products!$A:$G,4,0)</f>
        <v>2.5</v>
      </c>
      <c r="L936">
        <f>VLOOKUP($D936,products!$A:$G,5,0)</f>
        <v>22.884999999999998</v>
      </c>
      <c r="M936">
        <f>E936*(Table1[[#This Row],[Size]]*Table1[[#This Row],[Unit Price]])</f>
        <v>286.06249999999994</v>
      </c>
      <c r="N936" t="str">
        <f t="shared" si="14"/>
        <v>Robusta</v>
      </c>
      <c r="O936" t="str">
        <f>_xlfn.XLOOKUP(Table1[[#This Row],[Customer ID]],customers!A935:A1935,customers!I935:I1935,"No",0)</f>
        <v>No</v>
      </c>
    </row>
    <row r="937" spans="1:15" x14ac:dyDescent="0.3">
      <c r="A937" s="2" t="s">
        <v>5774</v>
      </c>
      <c r="B937" s="3">
        <v>44153</v>
      </c>
      <c r="C937" s="2" t="s">
        <v>5775</v>
      </c>
      <c r="D937" t="s">
        <v>6175</v>
      </c>
      <c r="E937" s="2">
        <v>6</v>
      </c>
      <c r="F937" s="2" t="str">
        <f>VLOOKUP(C937,customers!A:I,2,0)</f>
        <v>Michale Delves</v>
      </c>
      <c r="G937" s="2" t="str">
        <f>IF(VLOOKUP(C937,customers!$A:$I,3,0)=0,"",VLOOKUP(C937,customers!$A:$I,3,0))</f>
        <v>mdelvespz@nature.com</v>
      </c>
      <c r="H937" s="2" t="str">
        <f>VLOOKUP(C937,customers!$A:$I,7,0)</f>
        <v>United States</v>
      </c>
      <c r="I937" t="str">
        <f>VLOOKUP($D937,products!$A:$G,2,0)</f>
        <v>Ara</v>
      </c>
      <c r="J937" t="str">
        <f>VLOOKUP($D937,products!$A:$G,3,0)</f>
        <v>M</v>
      </c>
      <c r="K937" s="5">
        <f>VLOOKUP($D937,products!$A:$G,4,0)</f>
        <v>2.5</v>
      </c>
      <c r="L937">
        <f>VLOOKUP($D937,products!$A:$G,5,0)</f>
        <v>25.874999999999996</v>
      </c>
      <c r="M937">
        <f>E937*(Table1[[#This Row],[Size]]*Table1[[#This Row],[Unit Price]])</f>
        <v>388.12499999999989</v>
      </c>
      <c r="N937" t="str">
        <f t="shared" si="14"/>
        <v>Arabica</v>
      </c>
      <c r="O937" t="str">
        <f>_xlfn.XLOOKUP(Table1[[#This Row],[Customer ID]],customers!A936:A1936,customers!I936:I1936,"No",0)</f>
        <v>Yes</v>
      </c>
    </row>
    <row r="938" spans="1:15" x14ac:dyDescent="0.3">
      <c r="A938" s="2" t="s">
        <v>5780</v>
      </c>
      <c r="B938" s="3">
        <v>44493</v>
      </c>
      <c r="C938" s="2" t="s">
        <v>5781</v>
      </c>
      <c r="D938" t="s">
        <v>6169</v>
      </c>
      <c r="E938" s="2">
        <v>3</v>
      </c>
      <c r="F938" s="2" t="str">
        <f>VLOOKUP(C938,customers!A:I,2,0)</f>
        <v>Devland Gritton</v>
      </c>
      <c r="G938" s="2" t="str">
        <f>IF(VLOOKUP(C938,customers!$A:$I,3,0)=0,"",VLOOKUP(C938,customers!$A:$I,3,0))</f>
        <v>dgrittonq0@nydailynews.com</v>
      </c>
      <c r="H938" s="2" t="str">
        <f>VLOOKUP(C938,customers!$A:$I,7,0)</f>
        <v>United States</v>
      </c>
      <c r="I938" t="str">
        <f>VLOOKUP($D938,products!$A:$G,2,0)</f>
        <v>Lib</v>
      </c>
      <c r="J938" t="str">
        <f>VLOOKUP($D938,products!$A:$G,3,0)</f>
        <v>D</v>
      </c>
      <c r="K938" s="5">
        <f>VLOOKUP($D938,products!$A:$G,4,0)</f>
        <v>0.5</v>
      </c>
      <c r="L938">
        <f>VLOOKUP($D938,products!$A:$G,5,0)</f>
        <v>7.77</v>
      </c>
      <c r="M938">
        <f>E938*(Table1[[#This Row],[Size]]*Table1[[#This Row],[Unit Price]])</f>
        <v>11.654999999999999</v>
      </c>
      <c r="N938" t="str">
        <f t="shared" si="14"/>
        <v>Liberica</v>
      </c>
      <c r="O938" t="str">
        <f>_xlfn.XLOOKUP(Table1[[#This Row],[Customer ID]],customers!A937:A1937,customers!I937:I1937,"No",0)</f>
        <v>Yes</v>
      </c>
    </row>
    <row r="939" spans="1:15" x14ac:dyDescent="0.3">
      <c r="A939" s="2" t="s">
        <v>5780</v>
      </c>
      <c r="B939" s="3">
        <v>44493</v>
      </c>
      <c r="C939" s="2" t="s">
        <v>5781</v>
      </c>
      <c r="D939" t="s">
        <v>6151</v>
      </c>
      <c r="E939" s="2">
        <v>4</v>
      </c>
      <c r="F939" s="2" t="str">
        <f>VLOOKUP(C939,customers!A:I,2,0)</f>
        <v>Devland Gritton</v>
      </c>
      <c r="G939" s="2" t="str">
        <f>IF(VLOOKUP(C939,customers!$A:$I,3,0)=0,"",VLOOKUP(C939,customers!$A:$I,3,0))</f>
        <v>dgrittonq0@nydailynews.com</v>
      </c>
      <c r="H939" s="2" t="str">
        <f>VLOOKUP(C939,customers!$A:$I,7,0)</f>
        <v>United States</v>
      </c>
      <c r="I939" t="str">
        <f>VLOOKUP($D939,products!$A:$G,2,0)</f>
        <v>Rob</v>
      </c>
      <c r="J939" t="str">
        <f>VLOOKUP($D939,products!$A:$G,3,0)</f>
        <v>M</v>
      </c>
      <c r="K939" s="5">
        <f>VLOOKUP($D939,products!$A:$G,4,0)</f>
        <v>2.5</v>
      </c>
      <c r="L939">
        <f>VLOOKUP($D939,products!$A:$G,5,0)</f>
        <v>22.884999999999998</v>
      </c>
      <c r="M939">
        <f>E939*(Table1[[#This Row],[Size]]*Table1[[#This Row],[Unit Price]])</f>
        <v>228.84999999999997</v>
      </c>
      <c r="N939" t="str">
        <f t="shared" si="14"/>
        <v>Robusta</v>
      </c>
      <c r="O939" t="str">
        <f>_xlfn.XLOOKUP(Table1[[#This Row],[Customer ID]],customers!A938:A1938,customers!I938:I1938,"No",0)</f>
        <v>Yes</v>
      </c>
    </row>
    <row r="940" spans="1:15" x14ac:dyDescent="0.3">
      <c r="A940" s="2" t="s">
        <v>5791</v>
      </c>
      <c r="B940" s="3">
        <v>43829</v>
      </c>
      <c r="C940" s="2" t="s">
        <v>5792</v>
      </c>
      <c r="D940" t="s">
        <v>6171</v>
      </c>
      <c r="E940" s="2">
        <v>5</v>
      </c>
      <c r="F940" s="2" t="str">
        <f>VLOOKUP(C940,customers!A:I,2,0)</f>
        <v>Dell Gut</v>
      </c>
      <c r="G940" s="2" t="str">
        <f>IF(VLOOKUP(C940,customers!$A:$I,3,0)=0,"",VLOOKUP(C940,customers!$A:$I,3,0))</f>
        <v>dgutq2@umich.edu</v>
      </c>
      <c r="H940" s="2" t="str">
        <f>VLOOKUP(C940,customers!$A:$I,7,0)</f>
        <v>United States</v>
      </c>
      <c r="I940" t="str">
        <f>VLOOKUP($D940,products!$A:$G,2,0)</f>
        <v>Exc</v>
      </c>
      <c r="J940" t="str">
        <f>VLOOKUP($D940,products!$A:$G,3,0)</f>
        <v>L</v>
      </c>
      <c r="K940" s="5">
        <f>VLOOKUP($D940,products!$A:$G,4,0)</f>
        <v>1</v>
      </c>
      <c r="L940">
        <f>VLOOKUP($D940,products!$A:$G,5,0)</f>
        <v>14.85</v>
      </c>
      <c r="M940">
        <f>E940*(Table1[[#This Row],[Size]]*Table1[[#This Row],[Unit Price]])</f>
        <v>74.25</v>
      </c>
      <c r="N940" t="str">
        <f t="shared" si="14"/>
        <v>Excelsa</v>
      </c>
      <c r="O940" t="str">
        <f>_xlfn.XLOOKUP(Table1[[#This Row],[Customer ID]],customers!A939:A1939,customers!I939:I1939,"No",0)</f>
        <v>Yes</v>
      </c>
    </row>
    <row r="941" spans="1:15" x14ac:dyDescent="0.3">
      <c r="A941" s="2" t="s">
        <v>5797</v>
      </c>
      <c r="B941" s="3">
        <v>44229</v>
      </c>
      <c r="C941" s="2" t="s">
        <v>5798</v>
      </c>
      <c r="D941" t="s">
        <v>6145</v>
      </c>
      <c r="E941" s="2">
        <v>6</v>
      </c>
      <c r="F941" s="2" t="str">
        <f>VLOOKUP(C941,customers!A:I,2,0)</f>
        <v>Willy Pummery</v>
      </c>
      <c r="G941" s="2" t="str">
        <f>IF(VLOOKUP(C941,customers!$A:$I,3,0)=0,"",VLOOKUP(C941,customers!$A:$I,3,0))</f>
        <v>wpummeryq3@topsy.com</v>
      </c>
      <c r="H941" s="2" t="str">
        <f>VLOOKUP(C941,customers!$A:$I,7,0)</f>
        <v>United States</v>
      </c>
      <c r="I941" t="str">
        <f>VLOOKUP($D941,products!$A:$G,2,0)</f>
        <v>Lib</v>
      </c>
      <c r="J941" t="str">
        <f>VLOOKUP($D941,products!$A:$G,3,0)</f>
        <v>L</v>
      </c>
      <c r="K941" s="5">
        <f>VLOOKUP($D941,products!$A:$G,4,0)</f>
        <v>0.2</v>
      </c>
      <c r="L941">
        <f>VLOOKUP($D941,products!$A:$G,5,0)</f>
        <v>4.7549999999999999</v>
      </c>
      <c r="M941">
        <f>E941*(Table1[[#This Row],[Size]]*Table1[[#This Row],[Unit Price]])</f>
        <v>5.7060000000000004</v>
      </c>
      <c r="N941" t="str">
        <f t="shared" si="14"/>
        <v>Liberica</v>
      </c>
      <c r="O941" t="str">
        <f>_xlfn.XLOOKUP(Table1[[#This Row],[Customer ID]],customers!A940:A1940,customers!I940:I1940,"No",0)</f>
        <v>No</v>
      </c>
    </row>
    <row r="942" spans="1:15" x14ac:dyDescent="0.3">
      <c r="A942" s="2" t="s">
        <v>5803</v>
      </c>
      <c r="B942" s="3">
        <v>44332</v>
      </c>
      <c r="C942" s="2" t="s">
        <v>5804</v>
      </c>
      <c r="D942" t="s">
        <v>6173</v>
      </c>
      <c r="E942" s="2">
        <v>2</v>
      </c>
      <c r="F942" s="2" t="str">
        <f>VLOOKUP(C942,customers!A:I,2,0)</f>
        <v>Geoffrey Siuda</v>
      </c>
      <c r="G942" s="2" t="str">
        <f>IF(VLOOKUP(C942,customers!$A:$I,3,0)=0,"",VLOOKUP(C942,customers!$A:$I,3,0))</f>
        <v>gsiudaq4@nytimes.com</v>
      </c>
      <c r="H942" s="2" t="str">
        <f>VLOOKUP(C942,customers!$A:$I,7,0)</f>
        <v>United States</v>
      </c>
      <c r="I942" t="str">
        <f>VLOOKUP($D942,products!$A:$G,2,0)</f>
        <v>Rob</v>
      </c>
      <c r="J942" t="str">
        <f>VLOOKUP($D942,products!$A:$G,3,0)</f>
        <v>L</v>
      </c>
      <c r="K942" s="5">
        <f>VLOOKUP($D942,products!$A:$G,4,0)</f>
        <v>0.5</v>
      </c>
      <c r="L942">
        <f>VLOOKUP($D942,products!$A:$G,5,0)</f>
        <v>7.169999999999999</v>
      </c>
      <c r="M942">
        <f>E942*(Table1[[#This Row],[Size]]*Table1[[#This Row],[Unit Price]])</f>
        <v>7.169999999999999</v>
      </c>
      <c r="N942" t="str">
        <f t="shared" si="14"/>
        <v>Robusta</v>
      </c>
      <c r="O942" t="str">
        <f>_xlfn.XLOOKUP(Table1[[#This Row],[Customer ID]],customers!A941:A1941,customers!I941:I1941,"No",0)</f>
        <v>Yes</v>
      </c>
    </row>
    <row r="943" spans="1:15" x14ac:dyDescent="0.3">
      <c r="A943" s="2" t="s">
        <v>5809</v>
      </c>
      <c r="B943" s="3">
        <v>44674</v>
      </c>
      <c r="C943" s="2" t="s">
        <v>5810</v>
      </c>
      <c r="D943" t="s">
        <v>6180</v>
      </c>
      <c r="E943" s="2">
        <v>2</v>
      </c>
      <c r="F943" s="2" t="str">
        <f>VLOOKUP(C943,customers!A:I,2,0)</f>
        <v>Henderson Crowne</v>
      </c>
      <c r="G943" s="2" t="str">
        <f>IF(VLOOKUP(C943,customers!$A:$I,3,0)=0,"",VLOOKUP(C943,customers!$A:$I,3,0))</f>
        <v>hcrowneq5@wufoo.com</v>
      </c>
      <c r="H943" s="2" t="str">
        <f>VLOOKUP(C943,customers!$A:$I,7,0)</f>
        <v>Ireland</v>
      </c>
      <c r="I943" t="str">
        <f>VLOOKUP($D943,products!$A:$G,2,0)</f>
        <v>Ara</v>
      </c>
      <c r="J943" t="str">
        <f>VLOOKUP($D943,products!$A:$G,3,0)</f>
        <v>L</v>
      </c>
      <c r="K943" s="5">
        <f>VLOOKUP($D943,products!$A:$G,4,0)</f>
        <v>0.5</v>
      </c>
      <c r="L943">
        <f>VLOOKUP($D943,products!$A:$G,5,0)</f>
        <v>7.77</v>
      </c>
      <c r="M943">
        <f>E943*(Table1[[#This Row],[Size]]*Table1[[#This Row],[Unit Price]])</f>
        <v>7.77</v>
      </c>
      <c r="N943" t="str">
        <f t="shared" si="14"/>
        <v>Arabica</v>
      </c>
      <c r="O943" t="str">
        <f>_xlfn.XLOOKUP(Table1[[#This Row],[Customer ID]],customers!A942:A1942,customers!I942:I1942,"No",0)</f>
        <v>Yes</v>
      </c>
    </row>
    <row r="944" spans="1:15" x14ac:dyDescent="0.3">
      <c r="A944" s="2" t="s">
        <v>5816</v>
      </c>
      <c r="B944" s="3">
        <v>44464</v>
      </c>
      <c r="C944" s="2" t="s">
        <v>5817</v>
      </c>
      <c r="D944" t="s">
        <v>6179</v>
      </c>
      <c r="E944" s="2">
        <v>3</v>
      </c>
      <c r="F944" s="2" t="str">
        <f>VLOOKUP(C944,customers!A:I,2,0)</f>
        <v>Vernor Pawsey</v>
      </c>
      <c r="G944" s="2" t="str">
        <f>IF(VLOOKUP(C944,customers!$A:$I,3,0)=0,"",VLOOKUP(C944,customers!$A:$I,3,0))</f>
        <v>vpawseyq6@tiny.cc</v>
      </c>
      <c r="H944" s="2" t="str">
        <f>VLOOKUP(C944,customers!$A:$I,7,0)</f>
        <v>United States</v>
      </c>
      <c r="I944" t="str">
        <f>VLOOKUP($D944,products!$A:$G,2,0)</f>
        <v>Rob</v>
      </c>
      <c r="J944" t="str">
        <f>VLOOKUP($D944,products!$A:$G,3,0)</f>
        <v>L</v>
      </c>
      <c r="K944" s="5">
        <f>VLOOKUP($D944,products!$A:$G,4,0)</f>
        <v>1</v>
      </c>
      <c r="L944">
        <f>VLOOKUP($D944,products!$A:$G,5,0)</f>
        <v>11.95</v>
      </c>
      <c r="M944">
        <f>E944*(Table1[[#This Row],[Size]]*Table1[[#This Row],[Unit Price]])</f>
        <v>35.849999999999994</v>
      </c>
      <c r="N944" t="str">
        <f t="shared" si="14"/>
        <v>Robusta</v>
      </c>
      <c r="O944" t="str">
        <f>_xlfn.XLOOKUP(Table1[[#This Row],[Customer ID]],customers!A943:A1943,customers!I943:I1943,"No",0)</f>
        <v>No</v>
      </c>
    </row>
    <row r="945" spans="1:15" x14ac:dyDescent="0.3">
      <c r="A945" s="2" t="s">
        <v>5822</v>
      </c>
      <c r="B945" s="3">
        <v>44719</v>
      </c>
      <c r="C945" s="2" t="s">
        <v>5823</v>
      </c>
      <c r="D945" t="s">
        <v>6180</v>
      </c>
      <c r="E945" s="2">
        <v>6</v>
      </c>
      <c r="F945" s="2" t="str">
        <f>VLOOKUP(C945,customers!A:I,2,0)</f>
        <v>Augustin Waterhouse</v>
      </c>
      <c r="G945" s="2" t="str">
        <f>IF(VLOOKUP(C945,customers!$A:$I,3,0)=0,"",VLOOKUP(C945,customers!$A:$I,3,0))</f>
        <v>awaterhouseq7@istockphoto.com</v>
      </c>
      <c r="H945" s="2" t="str">
        <f>VLOOKUP(C945,customers!$A:$I,7,0)</f>
        <v>United States</v>
      </c>
      <c r="I945" t="str">
        <f>VLOOKUP($D945,products!$A:$G,2,0)</f>
        <v>Ara</v>
      </c>
      <c r="J945" t="str">
        <f>VLOOKUP($D945,products!$A:$G,3,0)</f>
        <v>L</v>
      </c>
      <c r="K945" s="5">
        <f>VLOOKUP($D945,products!$A:$G,4,0)</f>
        <v>0.5</v>
      </c>
      <c r="L945">
        <f>VLOOKUP($D945,products!$A:$G,5,0)</f>
        <v>7.77</v>
      </c>
      <c r="M945">
        <f>E945*(Table1[[#This Row],[Size]]*Table1[[#This Row],[Unit Price]])</f>
        <v>23.31</v>
      </c>
      <c r="N945" t="str">
        <f t="shared" si="14"/>
        <v>Arabica</v>
      </c>
      <c r="O945" t="str">
        <f>_xlfn.XLOOKUP(Table1[[#This Row],[Customer ID]],customers!A944:A1944,customers!I944:I1944,"No",0)</f>
        <v>No</v>
      </c>
    </row>
    <row r="946" spans="1:15" x14ac:dyDescent="0.3">
      <c r="A946" s="2" t="s">
        <v>5828</v>
      </c>
      <c r="B946" s="3">
        <v>44054</v>
      </c>
      <c r="C946" s="2" t="s">
        <v>5829</v>
      </c>
      <c r="D946" t="s">
        <v>6173</v>
      </c>
      <c r="E946" s="2">
        <v>5</v>
      </c>
      <c r="F946" s="2" t="str">
        <f>VLOOKUP(C946,customers!A:I,2,0)</f>
        <v>Fanchon Haughian</v>
      </c>
      <c r="G946" s="2" t="str">
        <f>IF(VLOOKUP(C946,customers!$A:$I,3,0)=0,"",VLOOKUP(C946,customers!$A:$I,3,0))</f>
        <v>fhaughianq8@1688.com</v>
      </c>
      <c r="H946" s="2" t="str">
        <f>VLOOKUP(C946,customers!$A:$I,7,0)</f>
        <v>United States</v>
      </c>
      <c r="I946" t="str">
        <f>VLOOKUP($D946,products!$A:$G,2,0)</f>
        <v>Rob</v>
      </c>
      <c r="J946" t="str">
        <f>VLOOKUP($D946,products!$A:$G,3,0)</f>
        <v>L</v>
      </c>
      <c r="K946" s="5">
        <f>VLOOKUP($D946,products!$A:$G,4,0)</f>
        <v>0.5</v>
      </c>
      <c r="L946">
        <f>VLOOKUP($D946,products!$A:$G,5,0)</f>
        <v>7.169999999999999</v>
      </c>
      <c r="M946">
        <f>E946*(Table1[[#This Row],[Size]]*Table1[[#This Row],[Unit Price]])</f>
        <v>17.924999999999997</v>
      </c>
      <c r="N946" t="str">
        <f t="shared" si="14"/>
        <v>Robusta</v>
      </c>
      <c r="O946" t="str">
        <f>_xlfn.XLOOKUP(Table1[[#This Row],[Customer ID]],customers!A945:A1945,customers!I945:I1945,"No",0)</f>
        <v>No</v>
      </c>
    </row>
    <row r="947" spans="1:15" x14ac:dyDescent="0.3">
      <c r="A947" s="2" t="s">
        <v>5834</v>
      </c>
      <c r="B947" s="3">
        <v>43524</v>
      </c>
      <c r="C947" s="2" t="s">
        <v>5835</v>
      </c>
      <c r="D947" t="s">
        <v>6165</v>
      </c>
      <c r="E947" s="2">
        <v>4</v>
      </c>
      <c r="F947" s="2" t="str">
        <f>VLOOKUP(C947,customers!A:I,2,0)</f>
        <v>Jaimie Hatz</v>
      </c>
      <c r="G947" s="2" t="str">
        <f>IF(VLOOKUP(C947,customers!$A:$I,3,0)=0,"",VLOOKUP(C947,customers!$A:$I,3,0))</f>
        <v/>
      </c>
      <c r="H947" s="2" t="str">
        <f>VLOOKUP(C947,customers!$A:$I,7,0)</f>
        <v>United States</v>
      </c>
      <c r="I947" t="str">
        <f>VLOOKUP($D947,products!$A:$G,2,0)</f>
        <v>Lib</v>
      </c>
      <c r="J947" t="str">
        <f>VLOOKUP($D947,products!$A:$G,3,0)</f>
        <v>D</v>
      </c>
      <c r="K947" s="5">
        <f>VLOOKUP($D947,products!$A:$G,4,0)</f>
        <v>2.5</v>
      </c>
      <c r="L947">
        <f>VLOOKUP($D947,products!$A:$G,5,0)</f>
        <v>29.784999999999997</v>
      </c>
      <c r="M947">
        <f>E947*(Table1[[#This Row],[Size]]*Table1[[#This Row],[Unit Price]])</f>
        <v>297.84999999999997</v>
      </c>
      <c r="N947" t="str">
        <f t="shared" si="14"/>
        <v>Liberica</v>
      </c>
      <c r="O947" t="str">
        <f>_xlfn.XLOOKUP(Table1[[#This Row],[Customer ID]],customers!A946:A1946,customers!I946:I1946,"No",0)</f>
        <v>No</v>
      </c>
    </row>
    <row r="948" spans="1:15" x14ac:dyDescent="0.3">
      <c r="A948" s="2" t="s">
        <v>5839</v>
      </c>
      <c r="B948" s="3">
        <v>43719</v>
      </c>
      <c r="C948" s="2" t="s">
        <v>5840</v>
      </c>
      <c r="D948" t="s">
        <v>6169</v>
      </c>
      <c r="E948" s="2">
        <v>3</v>
      </c>
      <c r="F948" s="2" t="str">
        <f>VLOOKUP(C948,customers!A:I,2,0)</f>
        <v>Edeline Edney</v>
      </c>
      <c r="G948" s="2" t="str">
        <f>IF(VLOOKUP(C948,customers!$A:$I,3,0)=0,"",VLOOKUP(C948,customers!$A:$I,3,0))</f>
        <v/>
      </c>
      <c r="H948" s="2" t="str">
        <f>VLOOKUP(C948,customers!$A:$I,7,0)</f>
        <v>United States</v>
      </c>
      <c r="I948" t="str">
        <f>VLOOKUP($D948,products!$A:$G,2,0)</f>
        <v>Lib</v>
      </c>
      <c r="J948" t="str">
        <f>VLOOKUP($D948,products!$A:$G,3,0)</f>
        <v>D</v>
      </c>
      <c r="K948" s="5">
        <f>VLOOKUP($D948,products!$A:$G,4,0)</f>
        <v>0.5</v>
      </c>
      <c r="L948">
        <f>VLOOKUP($D948,products!$A:$G,5,0)</f>
        <v>7.77</v>
      </c>
      <c r="M948">
        <f>E948*(Table1[[#This Row],[Size]]*Table1[[#This Row],[Unit Price]])</f>
        <v>11.654999999999999</v>
      </c>
      <c r="N948" t="str">
        <f t="shared" si="14"/>
        <v>Liberica</v>
      </c>
      <c r="O948" t="str">
        <f>_xlfn.XLOOKUP(Table1[[#This Row],[Customer ID]],customers!A947:A1947,customers!I947:I1947,"No",0)</f>
        <v>No</v>
      </c>
    </row>
    <row r="949" spans="1:15" x14ac:dyDescent="0.3">
      <c r="A949" s="2" t="s">
        <v>5844</v>
      </c>
      <c r="B949" s="3">
        <v>44294</v>
      </c>
      <c r="C949" s="2" t="s">
        <v>5845</v>
      </c>
      <c r="D949" t="s">
        <v>6155</v>
      </c>
      <c r="E949" s="2">
        <v>1</v>
      </c>
      <c r="F949" s="2" t="str">
        <f>VLOOKUP(C949,customers!A:I,2,0)</f>
        <v>Rickie Faltin</v>
      </c>
      <c r="G949" s="2" t="str">
        <f>IF(VLOOKUP(C949,customers!$A:$I,3,0)=0,"",VLOOKUP(C949,customers!$A:$I,3,0))</f>
        <v>rfaltinqb@topsy.com</v>
      </c>
      <c r="H949" s="2" t="str">
        <f>VLOOKUP(C949,customers!$A:$I,7,0)</f>
        <v>Ireland</v>
      </c>
      <c r="I949" t="str">
        <f>VLOOKUP($D949,products!$A:$G,2,0)</f>
        <v>Ara</v>
      </c>
      <c r="J949" t="str">
        <f>VLOOKUP($D949,products!$A:$G,3,0)</f>
        <v>M</v>
      </c>
      <c r="K949" s="5">
        <f>VLOOKUP($D949,products!$A:$G,4,0)</f>
        <v>1</v>
      </c>
      <c r="L949">
        <f>VLOOKUP($D949,products!$A:$G,5,0)</f>
        <v>11.25</v>
      </c>
      <c r="M949">
        <f>E949*(Table1[[#This Row],[Size]]*Table1[[#This Row],[Unit Price]])</f>
        <v>11.25</v>
      </c>
      <c r="N949" t="str">
        <f t="shared" si="14"/>
        <v>Arabica</v>
      </c>
      <c r="O949" t="str">
        <f>_xlfn.XLOOKUP(Table1[[#This Row],[Customer ID]],customers!A948:A1948,customers!I948:I1948,"No",0)</f>
        <v>No</v>
      </c>
    </row>
    <row r="950" spans="1:15" x14ac:dyDescent="0.3">
      <c r="A950" s="2" t="s">
        <v>5849</v>
      </c>
      <c r="B950" s="3">
        <v>44445</v>
      </c>
      <c r="C950" s="2" t="s">
        <v>5850</v>
      </c>
      <c r="D950" t="s">
        <v>6185</v>
      </c>
      <c r="E950" s="2">
        <v>3</v>
      </c>
      <c r="F950" s="2" t="str">
        <f>VLOOKUP(C950,customers!A:I,2,0)</f>
        <v>Gnni Cheeke</v>
      </c>
      <c r="G950" s="2" t="str">
        <f>IF(VLOOKUP(C950,customers!$A:$I,3,0)=0,"",VLOOKUP(C950,customers!$A:$I,3,0))</f>
        <v>gcheekeqc@sitemeter.com</v>
      </c>
      <c r="H950" s="2" t="str">
        <f>VLOOKUP(C950,customers!$A:$I,7,0)</f>
        <v>United Kingdom</v>
      </c>
      <c r="I950" t="str">
        <f>VLOOKUP($D950,products!$A:$G,2,0)</f>
        <v>Exc</v>
      </c>
      <c r="J950" t="str">
        <f>VLOOKUP($D950,products!$A:$G,3,0)</f>
        <v>D</v>
      </c>
      <c r="K950" s="5">
        <f>VLOOKUP($D950,products!$A:$G,4,0)</f>
        <v>2.5</v>
      </c>
      <c r="L950">
        <f>VLOOKUP($D950,products!$A:$G,5,0)</f>
        <v>27.945</v>
      </c>
      <c r="M950">
        <f>E950*(Table1[[#This Row],[Size]]*Table1[[#This Row],[Unit Price]])</f>
        <v>209.58749999999998</v>
      </c>
      <c r="N950" t="str">
        <f t="shared" si="14"/>
        <v>Excelsa</v>
      </c>
      <c r="O950" t="str">
        <f>_xlfn.XLOOKUP(Table1[[#This Row],[Customer ID]],customers!A949:A1949,customers!I949:I1949,"No",0)</f>
        <v>Yes</v>
      </c>
    </row>
    <row r="951" spans="1:15" x14ac:dyDescent="0.3">
      <c r="A951" s="2" t="s">
        <v>5855</v>
      </c>
      <c r="B951" s="3">
        <v>44449</v>
      </c>
      <c r="C951" s="2" t="s">
        <v>5856</v>
      </c>
      <c r="D951" t="s">
        <v>6142</v>
      </c>
      <c r="E951" s="2">
        <v>4</v>
      </c>
      <c r="F951" s="2" t="str">
        <f>VLOOKUP(C951,customers!A:I,2,0)</f>
        <v>Gwenni Ratt</v>
      </c>
      <c r="G951" s="2" t="str">
        <f>IF(VLOOKUP(C951,customers!$A:$I,3,0)=0,"",VLOOKUP(C951,customers!$A:$I,3,0))</f>
        <v>grattqd@phpbb.com</v>
      </c>
      <c r="H951" s="2" t="str">
        <f>VLOOKUP(C951,customers!$A:$I,7,0)</f>
        <v>Ireland</v>
      </c>
      <c r="I951" t="str">
        <f>VLOOKUP($D951,products!$A:$G,2,0)</f>
        <v>Rob</v>
      </c>
      <c r="J951" t="str">
        <f>VLOOKUP($D951,products!$A:$G,3,0)</f>
        <v>L</v>
      </c>
      <c r="K951" s="5">
        <f>VLOOKUP($D951,products!$A:$G,4,0)</f>
        <v>2.5</v>
      </c>
      <c r="L951">
        <f>VLOOKUP($D951,products!$A:$G,5,0)</f>
        <v>27.484999999999996</v>
      </c>
      <c r="M951">
        <f>E951*(Table1[[#This Row],[Size]]*Table1[[#This Row],[Unit Price]])</f>
        <v>274.84999999999997</v>
      </c>
      <c r="N951" t="str">
        <f t="shared" si="14"/>
        <v>Robusta</v>
      </c>
      <c r="O951" t="str">
        <f>_xlfn.XLOOKUP(Table1[[#This Row],[Customer ID]],customers!A950:A1950,customers!I950:I1950,"No",0)</f>
        <v>No</v>
      </c>
    </row>
    <row r="952" spans="1:15" x14ac:dyDescent="0.3">
      <c r="A952" s="2" t="s">
        <v>5861</v>
      </c>
      <c r="B952" s="3">
        <v>44703</v>
      </c>
      <c r="C952" s="2" t="s">
        <v>5862</v>
      </c>
      <c r="D952" t="s">
        <v>6178</v>
      </c>
      <c r="E952" s="2">
        <v>4</v>
      </c>
      <c r="F952" s="2" t="str">
        <f>VLOOKUP(C952,customers!A:I,2,0)</f>
        <v>Johnath Fairebrother</v>
      </c>
      <c r="G952" s="2" t="str">
        <f>IF(VLOOKUP(C952,customers!$A:$I,3,0)=0,"",VLOOKUP(C952,customers!$A:$I,3,0))</f>
        <v/>
      </c>
      <c r="H952" s="2" t="str">
        <f>VLOOKUP(C952,customers!$A:$I,7,0)</f>
        <v>United States</v>
      </c>
      <c r="I952" t="str">
        <f>VLOOKUP($D952,products!$A:$G,2,0)</f>
        <v>Rob</v>
      </c>
      <c r="J952" t="str">
        <f>VLOOKUP($D952,products!$A:$G,3,0)</f>
        <v>L</v>
      </c>
      <c r="K952" s="5">
        <f>VLOOKUP($D952,products!$A:$G,4,0)</f>
        <v>0.2</v>
      </c>
      <c r="L952">
        <f>VLOOKUP($D952,products!$A:$G,5,0)</f>
        <v>3.5849999999999995</v>
      </c>
      <c r="M952">
        <f>E952*(Table1[[#This Row],[Size]]*Table1[[#This Row],[Unit Price]])</f>
        <v>2.8679999999999999</v>
      </c>
      <c r="N952" t="str">
        <f t="shared" si="14"/>
        <v>Robusta</v>
      </c>
      <c r="O952" t="str">
        <f>_xlfn.XLOOKUP(Table1[[#This Row],[Customer ID]],customers!A951:A1951,customers!I951:I1951,"No",0)</f>
        <v>Yes</v>
      </c>
    </row>
    <row r="953" spans="1:15" x14ac:dyDescent="0.3">
      <c r="A953" s="2" t="s">
        <v>5866</v>
      </c>
      <c r="B953" s="3">
        <v>44092</v>
      </c>
      <c r="C953" s="2" t="s">
        <v>5867</v>
      </c>
      <c r="D953" t="s">
        <v>6178</v>
      </c>
      <c r="E953" s="2">
        <v>6</v>
      </c>
      <c r="F953" s="2" t="str">
        <f>VLOOKUP(C953,customers!A:I,2,0)</f>
        <v>Ingamar Eberlein</v>
      </c>
      <c r="G953" s="2" t="str">
        <f>IF(VLOOKUP(C953,customers!$A:$I,3,0)=0,"",VLOOKUP(C953,customers!$A:$I,3,0))</f>
        <v>ieberleinqf@hc360.com</v>
      </c>
      <c r="H953" s="2" t="str">
        <f>VLOOKUP(C953,customers!$A:$I,7,0)</f>
        <v>United States</v>
      </c>
      <c r="I953" t="str">
        <f>VLOOKUP($D953,products!$A:$G,2,0)</f>
        <v>Rob</v>
      </c>
      <c r="J953" t="str">
        <f>VLOOKUP($D953,products!$A:$G,3,0)</f>
        <v>L</v>
      </c>
      <c r="K953" s="5">
        <f>VLOOKUP($D953,products!$A:$G,4,0)</f>
        <v>0.2</v>
      </c>
      <c r="L953">
        <f>VLOOKUP($D953,products!$A:$G,5,0)</f>
        <v>3.5849999999999995</v>
      </c>
      <c r="M953">
        <f>E953*(Table1[[#This Row],[Size]]*Table1[[#This Row],[Unit Price]])</f>
        <v>4.3019999999999996</v>
      </c>
      <c r="N953" t="str">
        <f t="shared" si="14"/>
        <v>Robusta</v>
      </c>
      <c r="O953" t="str">
        <f>_xlfn.XLOOKUP(Table1[[#This Row],[Customer ID]],customers!A952:A1952,customers!I952:I1952,"No",0)</f>
        <v>No</v>
      </c>
    </row>
    <row r="954" spans="1:15" x14ac:dyDescent="0.3">
      <c r="A954" s="2" t="s">
        <v>5872</v>
      </c>
      <c r="B954" s="3">
        <v>44439</v>
      </c>
      <c r="C954" s="2" t="s">
        <v>5873</v>
      </c>
      <c r="D954" t="s">
        <v>6155</v>
      </c>
      <c r="E954" s="2">
        <v>2</v>
      </c>
      <c r="F954" s="2" t="str">
        <f>VLOOKUP(C954,customers!A:I,2,0)</f>
        <v>Jilly Dreng</v>
      </c>
      <c r="G954" s="2" t="str">
        <f>IF(VLOOKUP(C954,customers!$A:$I,3,0)=0,"",VLOOKUP(C954,customers!$A:$I,3,0))</f>
        <v>jdrengqg@uiuc.edu</v>
      </c>
      <c r="H954" s="2" t="str">
        <f>VLOOKUP(C954,customers!$A:$I,7,0)</f>
        <v>Ireland</v>
      </c>
      <c r="I954" t="str">
        <f>VLOOKUP($D954,products!$A:$G,2,0)</f>
        <v>Ara</v>
      </c>
      <c r="J954" t="str">
        <f>VLOOKUP($D954,products!$A:$G,3,0)</f>
        <v>M</v>
      </c>
      <c r="K954" s="5">
        <f>VLOOKUP($D954,products!$A:$G,4,0)</f>
        <v>1</v>
      </c>
      <c r="L954">
        <f>VLOOKUP($D954,products!$A:$G,5,0)</f>
        <v>11.25</v>
      </c>
      <c r="M954">
        <f>E954*(Table1[[#This Row],[Size]]*Table1[[#This Row],[Unit Price]])</f>
        <v>22.5</v>
      </c>
      <c r="N954" t="str">
        <f t="shared" si="14"/>
        <v>Arabica</v>
      </c>
      <c r="O954" t="str">
        <f>_xlfn.XLOOKUP(Table1[[#This Row],[Customer ID]],customers!A953:A1953,customers!I953:I1953,"No",0)</f>
        <v>Yes</v>
      </c>
    </row>
    <row r="955" spans="1:15" x14ac:dyDescent="0.3">
      <c r="A955" s="2" t="s">
        <v>5878</v>
      </c>
      <c r="B955" s="3">
        <v>44582</v>
      </c>
      <c r="C955" s="2" t="s">
        <v>5764</v>
      </c>
      <c r="D955" t="s">
        <v>6167</v>
      </c>
      <c r="E955" s="2">
        <v>1</v>
      </c>
      <c r="F955" s="2" t="str">
        <f>VLOOKUP(C955,customers!A:I,2,0)</f>
        <v>Brenn Dundredge</v>
      </c>
      <c r="G955" s="2" t="str">
        <f>IF(VLOOKUP(C955,customers!$A:$I,3,0)=0,"",VLOOKUP(C955,customers!$A:$I,3,0))</f>
        <v/>
      </c>
      <c r="H955" s="2" t="str">
        <f>VLOOKUP(C955,customers!$A:$I,7,0)</f>
        <v>United States</v>
      </c>
      <c r="I955" t="str">
        <f>VLOOKUP($D955,products!$A:$G,2,0)</f>
        <v>Ara</v>
      </c>
      <c r="J955" t="str">
        <f>VLOOKUP($D955,products!$A:$G,3,0)</f>
        <v>L</v>
      </c>
      <c r="K955" s="5">
        <f>VLOOKUP($D955,products!$A:$G,4,0)</f>
        <v>0.2</v>
      </c>
      <c r="L955">
        <f>VLOOKUP($D955,products!$A:$G,5,0)</f>
        <v>3.8849999999999998</v>
      </c>
      <c r="M955">
        <f>E955*(Table1[[#This Row],[Size]]*Table1[[#This Row],[Unit Price]])</f>
        <v>0.77700000000000002</v>
      </c>
      <c r="N955" t="str">
        <f t="shared" si="14"/>
        <v>Arabica</v>
      </c>
      <c r="O955" t="str">
        <f>_xlfn.XLOOKUP(Table1[[#This Row],[Customer ID]],customers!A954:A1954,customers!I954:I1954,"No",0)</f>
        <v>No</v>
      </c>
    </row>
    <row r="956" spans="1:15" x14ac:dyDescent="0.3">
      <c r="A956" s="2" t="s">
        <v>5884</v>
      </c>
      <c r="B956" s="3">
        <v>44722</v>
      </c>
      <c r="C956" s="2" t="s">
        <v>5764</v>
      </c>
      <c r="D956" t="s">
        <v>6185</v>
      </c>
      <c r="E956" s="2">
        <v>1</v>
      </c>
      <c r="F956" s="2" t="str">
        <f>VLOOKUP(C956,customers!A:I,2,0)</f>
        <v>Brenn Dundredge</v>
      </c>
      <c r="G956" s="2" t="str">
        <f>IF(VLOOKUP(C956,customers!$A:$I,3,0)=0,"",VLOOKUP(C956,customers!$A:$I,3,0))</f>
        <v/>
      </c>
      <c r="H956" s="2" t="str">
        <f>VLOOKUP(C956,customers!$A:$I,7,0)</f>
        <v>United States</v>
      </c>
      <c r="I956" t="str">
        <f>VLOOKUP($D956,products!$A:$G,2,0)</f>
        <v>Exc</v>
      </c>
      <c r="J956" t="str">
        <f>VLOOKUP($D956,products!$A:$G,3,0)</f>
        <v>D</v>
      </c>
      <c r="K956" s="5">
        <f>VLOOKUP($D956,products!$A:$G,4,0)</f>
        <v>2.5</v>
      </c>
      <c r="L956">
        <f>VLOOKUP($D956,products!$A:$G,5,0)</f>
        <v>27.945</v>
      </c>
      <c r="M956">
        <f>E956*(Table1[[#This Row],[Size]]*Table1[[#This Row],[Unit Price]])</f>
        <v>69.862499999999997</v>
      </c>
      <c r="N956" t="str">
        <f t="shared" si="14"/>
        <v>Excelsa</v>
      </c>
      <c r="O956" t="str">
        <f>_xlfn.XLOOKUP(Table1[[#This Row],[Customer ID]],customers!A955:A1955,customers!I955:I1955,"No",0)</f>
        <v>No</v>
      </c>
    </row>
    <row r="957" spans="1:15" x14ac:dyDescent="0.3">
      <c r="A957" s="2" t="s">
        <v>5890</v>
      </c>
      <c r="B957" s="3">
        <v>43582</v>
      </c>
      <c r="C957" s="2" t="s">
        <v>5764</v>
      </c>
      <c r="D957" t="s">
        <v>6148</v>
      </c>
      <c r="E957" s="2">
        <v>5</v>
      </c>
      <c r="F957" s="2" t="str">
        <f>VLOOKUP(C957,customers!A:I,2,0)</f>
        <v>Brenn Dundredge</v>
      </c>
      <c r="G957" s="2" t="str">
        <f>IF(VLOOKUP(C957,customers!$A:$I,3,0)=0,"",VLOOKUP(C957,customers!$A:$I,3,0))</f>
        <v/>
      </c>
      <c r="H957" s="2" t="str">
        <f>VLOOKUP(C957,customers!$A:$I,7,0)</f>
        <v>United States</v>
      </c>
      <c r="I957" t="str">
        <f>VLOOKUP($D957,products!$A:$G,2,0)</f>
        <v>Exc</v>
      </c>
      <c r="J957" t="str">
        <f>VLOOKUP($D957,products!$A:$G,3,0)</f>
        <v>L</v>
      </c>
      <c r="K957" s="5">
        <f>VLOOKUP($D957,products!$A:$G,4,0)</f>
        <v>2.5</v>
      </c>
      <c r="L957">
        <f>VLOOKUP($D957,products!$A:$G,5,0)</f>
        <v>34.154999999999994</v>
      </c>
      <c r="M957">
        <f>E957*(Table1[[#This Row],[Size]]*Table1[[#This Row],[Unit Price]])</f>
        <v>426.93749999999994</v>
      </c>
      <c r="N957" t="str">
        <f t="shared" si="14"/>
        <v>Excelsa</v>
      </c>
      <c r="O957" t="str">
        <f>_xlfn.XLOOKUP(Table1[[#This Row],[Customer ID]],customers!A956:A1956,customers!I956:I1956,"No",0)</f>
        <v>No</v>
      </c>
    </row>
    <row r="958" spans="1:15" x14ac:dyDescent="0.3">
      <c r="A958" s="2" t="s">
        <v>5890</v>
      </c>
      <c r="B958" s="3">
        <v>43582</v>
      </c>
      <c r="C958" s="2" t="s">
        <v>5764</v>
      </c>
      <c r="D958" t="s">
        <v>6142</v>
      </c>
      <c r="E958" s="2">
        <v>2</v>
      </c>
      <c r="F958" s="2" t="str">
        <f>VLOOKUP(C958,customers!A:I,2,0)</f>
        <v>Brenn Dundredge</v>
      </c>
      <c r="G958" s="2" t="str">
        <f>IF(VLOOKUP(C958,customers!$A:$I,3,0)=0,"",VLOOKUP(C958,customers!$A:$I,3,0))</f>
        <v/>
      </c>
      <c r="H958" s="2" t="str">
        <f>VLOOKUP(C958,customers!$A:$I,7,0)</f>
        <v>United States</v>
      </c>
      <c r="I958" t="str">
        <f>VLOOKUP($D958,products!$A:$G,2,0)</f>
        <v>Rob</v>
      </c>
      <c r="J958" t="str">
        <f>VLOOKUP($D958,products!$A:$G,3,0)</f>
        <v>L</v>
      </c>
      <c r="K958" s="5">
        <f>VLOOKUP($D958,products!$A:$G,4,0)</f>
        <v>2.5</v>
      </c>
      <c r="L958">
        <f>VLOOKUP($D958,products!$A:$G,5,0)</f>
        <v>27.484999999999996</v>
      </c>
      <c r="M958">
        <f>E958*(Table1[[#This Row],[Size]]*Table1[[#This Row],[Unit Price]])</f>
        <v>137.42499999999998</v>
      </c>
      <c r="N958" t="str">
        <f t="shared" si="14"/>
        <v>Robusta</v>
      </c>
      <c r="O958" t="str">
        <f>_xlfn.XLOOKUP(Table1[[#This Row],[Customer ID]],customers!A957:A1957,customers!I957:I1957,"No",0)</f>
        <v>No</v>
      </c>
    </row>
    <row r="959" spans="1:15" x14ac:dyDescent="0.3">
      <c r="A959" s="2" t="s">
        <v>5890</v>
      </c>
      <c r="B959" s="3">
        <v>43582</v>
      </c>
      <c r="C959" s="2" t="s">
        <v>5764</v>
      </c>
      <c r="D959" t="s">
        <v>6171</v>
      </c>
      <c r="E959" s="2">
        <v>1</v>
      </c>
      <c r="F959" s="2" t="str">
        <f>VLOOKUP(C959,customers!A:I,2,0)</f>
        <v>Brenn Dundredge</v>
      </c>
      <c r="G959" s="2" t="str">
        <f>IF(VLOOKUP(C959,customers!$A:$I,3,0)=0,"",VLOOKUP(C959,customers!$A:$I,3,0))</f>
        <v/>
      </c>
      <c r="H959" s="2" t="str">
        <f>VLOOKUP(C959,customers!$A:$I,7,0)</f>
        <v>United States</v>
      </c>
      <c r="I959" t="str">
        <f>VLOOKUP($D959,products!$A:$G,2,0)</f>
        <v>Exc</v>
      </c>
      <c r="J959" t="str">
        <f>VLOOKUP($D959,products!$A:$G,3,0)</f>
        <v>L</v>
      </c>
      <c r="K959" s="5">
        <f>VLOOKUP($D959,products!$A:$G,4,0)</f>
        <v>1</v>
      </c>
      <c r="L959">
        <f>VLOOKUP($D959,products!$A:$G,5,0)</f>
        <v>14.85</v>
      </c>
      <c r="M959">
        <f>E959*(Table1[[#This Row],[Size]]*Table1[[#This Row],[Unit Price]])</f>
        <v>14.85</v>
      </c>
      <c r="N959" t="str">
        <f t="shared" si="14"/>
        <v>Excelsa</v>
      </c>
      <c r="O959" t="str">
        <f>_xlfn.XLOOKUP(Table1[[#This Row],[Customer ID]],customers!A958:A1958,customers!I958:I1958,"No",0)</f>
        <v>No</v>
      </c>
    </row>
    <row r="960" spans="1:15" x14ac:dyDescent="0.3">
      <c r="A960" s="2" t="s">
        <v>5890</v>
      </c>
      <c r="B960" s="3">
        <v>43582</v>
      </c>
      <c r="C960" s="2" t="s">
        <v>5764</v>
      </c>
      <c r="D960" t="s">
        <v>6167</v>
      </c>
      <c r="E960" s="2">
        <v>2</v>
      </c>
      <c r="F960" s="2" t="str">
        <f>VLOOKUP(C960,customers!A:I,2,0)</f>
        <v>Brenn Dundredge</v>
      </c>
      <c r="G960" s="2" t="str">
        <f>IF(VLOOKUP(C960,customers!$A:$I,3,0)=0,"",VLOOKUP(C960,customers!$A:$I,3,0))</f>
        <v/>
      </c>
      <c r="H960" s="2" t="str">
        <f>VLOOKUP(C960,customers!$A:$I,7,0)</f>
        <v>United States</v>
      </c>
      <c r="I960" t="str">
        <f>VLOOKUP($D960,products!$A:$G,2,0)</f>
        <v>Ara</v>
      </c>
      <c r="J960" t="str">
        <f>VLOOKUP($D960,products!$A:$G,3,0)</f>
        <v>L</v>
      </c>
      <c r="K960" s="5">
        <f>VLOOKUP($D960,products!$A:$G,4,0)</f>
        <v>0.2</v>
      </c>
      <c r="L960">
        <f>VLOOKUP($D960,products!$A:$G,5,0)</f>
        <v>3.8849999999999998</v>
      </c>
      <c r="M960">
        <f>E960*(Table1[[#This Row],[Size]]*Table1[[#This Row],[Unit Price]])</f>
        <v>1.554</v>
      </c>
      <c r="N960" t="str">
        <f t="shared" si="14"/>
        <v>Arabica</v>
      </c>
      <c r="O960" t="str">
        <f>_xlfn.XLOOKUP(Table1[[#This Row],[Customer ID]],customers!A959:A1959,customers!I959:I1959,"No",0)</f>
        <v>No</v>
      </c>
    </row>
    <row r="961" spans="1:15" x14ac:dyDescent="0.3">
      <c r="A961" s="2" t="s">
        <v>5910</v>
      </c>
      <c r="B961" s="3">
        <v>44598</v>
      </c>
      <c r="C961" s="2" t="s">
        <v>5911</v>
      </c>
      <c r="D961" t="s">
        <v>6145</v>
      </c>
      <c r="E961" s="2">
        <v>5</v>
      </c>
      <c r="F961" s="2" t="str">
        <f>VLOOKUP(C961,customers!A:I,2,0)</f>
        <v>Rhodie Strathern</v>
      </c>
      <c r="G961" s="2" t="str">
        <f>IF(VLOOKUP(C961,customers!$A:$I,3,0)=0,"",VLOOKUP(C961,customers!$A:$I,3,0))</f>
        <v>rstrathernqn@devhub.com</v>
      </c>
      <c r="H961" s="2" t="str">
        <f>VLOOKUP(C961,customers!$A:$I,7,0)</f>
        <v>United States</v>
      </c>
      <c r="I961" t="str">
        <f>VLOOKUP($D961,products!$A:$G,2,0)</f>
        <v>Lib</v>
      </c>
      <c r="J961" t="str">
        <f>VLOOKUP($D961,products!$A:$G,3,0)</f>
        <v>L</v>
      </c>
      <c r="K961" s="5">
        <f>VLOOKUP($D961,products!$A:$G,4,0)</f>
        <v>0.2</v>
      </c>
      <c r="L961">
        <f>VLOOKUP($D961,products!$A:$G,5,0)</f>
        <v>4.7549999999999999</v>
      </c>
      <c r="M961">
        <f>E961*(Table1[[#This Row],[Size]]*Table1[[#This Row],[Unit Price]])</f>
        <v>4.7550000000000008</v>
      </c>
      <c r="N961" t="str">
        <f t="shared" si="14"/>
        <v>Liberica</v>
      </c>
      <c r="O961" t="str">
        <f>_xlfn.XLOOKUP(Table1[[#This Row],[Customer ID]],customers!A960:A1960,customers!I960:I1960,"No",0)</f>
        <v>Yes</v>
      </c>
    </row>
    <row r="962" spans="1:15" x14ac:dyDescent="0.3">
      <c r="A962" s="2" t="s">
        <v>5915</v>
      </c>
      <c r="B962" s="3">
        <v>44591</v>
      </c>
      <c r="C962" s="2" t="s">
        <v>5916</v>
      </c>
      <c r="D962" t="s">
        <v>6170</v>
      </c>
      <c r="E962" s="2">
        <v>5</v>
      </c>
      <c r="F962" s="2" t="str">
        <f>VLOOKUP(C962,customers!A:I,2,0)</f>
        <v>Chad Miguel</v>
      </c>
      <c r="G962" s="2" t="str">
        <f>IF(VLOOKUP(C962,customers!$A:$I,3,0)=0,"",VLOOKUP(C962,customers!$A:$I,3,0))</f>
        <v>cmiguelqo@exblog.jp</v>
      </c>
      <c r="H962" s="2" t="str">
        <f>VLOOKUP(C962,customers!$A:$I,7,0)</f>
        <v>United States</v>
      </c>
      <c r="I962" t="str">
        <f>VLOOKUP($D962,products!$A:$G,2,0)</f>
        <v>Lib</v>
      </c>
      <c r="J962" t="str">
        <f>VLOOKUP($D962,products!$A:$G,3,0)</f>
        <v>L</v>
      </c>
      <c r="K962" s="5">
        <f>VLOOKUP($D962,products!$A:$G,4,0)</f>
        <v>1</v>
      </c>
      <c r="L962">
        <f>VLOOKUP($D962,products!$A:$G,5,0)</f>
        <v>15.85</v>
      </c>
      <c r="M962">
        <f>E962*(Table1[[#This Row],[Size]]*Table1[[#This Row],[Unit Price]])</f>
        <v>79.25</v>
      </c>
      <c r="N962" t="str">
        <f t="shared" si="14"/>
        <v>Liberica</v>
      </c>
      <c r="O962" t="str">
        <f>_xlfn.XLOOKUP(Table1[[#This Row],[Customer ID]],customers!A961:A1961,customers!I961:I1961,"No",0)</f>
        <v>Yes</v>
      </c>
    </row>
    <row r="963" spans="1:15" x14ac:dyDescent="0.3">
      <c r="A963" s="2" t="s">
        <v>5921</v>
      </c>
      <c r="B963" s="3">
        <v>44158</v>
      </c>
      <c r="C963" s="2" t="s">
        <v>5922</v>
      </c>
      <c r="D963" t="s">
        <v>6168</v>
      </c>
      <c r="E963" s="2">
        <v>2</v>
      </c>
      <c r="F963" s="2" t="str">
        <f>VLOOKUP(C963,customers!A:I,2,0)</f>
        <v>Florinda Matusovsky</v>
      </c>
      <c r="G963" s="2" t="str">
        <f>IF(VLOOKUP(C963,customers!$A:$I,3,0)=0,"",VLOOKUP(C963,customers!$A:$I,3,0))</f>
        <v/>
      </c>
      <c r="H963" s="2" t="str">
        <f>VLOOKUP(C963,customers!$A:$I,7,0)</f>
        <v>United States</v>
      </c>
      <c r="I963" t="str">
        <f>VLOOKUP($D963,products!$A:$G,2,0)</f>
        <v>Ara</v>
      </c>
      <c r="J963" t="str">
        <f>VLOOKUP($D963,products!$A:$G,3,0)</f>
        <v>D</v>
      </c>
      <c r="K963" s="5">
        <f>VLOOKUP($D963,products!$A:$G,4,0)</f>
        <v>2.5</v>
      </c>
      <c r="L963">
        <f>VLOOKUP($D963,products!$A:$G,5,0)</f>
        <v>22.884999999999998</v>
      </c>
      <c r="M963">
        <f>E963*(Table1[[#This Row],[Size]]*Table1[[#This Row],[Unit Price]])</f>
        <v>114.42499999999998</v>
      </c>
      <c r="N963" t="str">
        <f t="shared" ref="N963:N1001" si="15">IF(I963="Rob","Robusta",IF(I963="Exc","Excelsa",IF(I963="Ara","Arabica",IF(I963="Lib","Liberica",""))))</f>
        <v>Arabica</v>
      </c>
      <c r="O963" t="str">
        <f>_xlfn.XLOOKUP(Table1[[#This Row],[Customer ID]],customers!A962:A1962,customers!I962:I1962,"No",0)</f>
        <v>Yes</v>
      </c>
    </row>
    <row r="964" spans="1:15" x14ac:dyDescent="0.3">
      <c r="A964" s="2" t="s">
        <v>5926</v>
      </c>
      <c r="B964" s="3">
        <v>44664</v>
      </c>
      <c r="C964" s="2" t="s">
        <v>5927</v>
      </c>
      <c r="D964" t="s">
        <v>6177</v>
      </c>
      <c r="E964" s="2">
        <v>1</v>
      </c>
      <c r="F964" s="2" t="str">
        <f>VLOOKUP(C964,customers!A:I,2,0)</f>
        <v>Morly Rocks</v>
      </c>
      <c r="G964" s="2" t="str">
        <f>IF(VLOOKUP(C964,customers!$A:$I,3,0)=0,"",VLOOKUP(C964,customers!$A:$I,3,0))</f>
        <v>mrocksqq@exblog.jp</v>
      </c>
      <c r="H964" s="2" t="str">
        <f>VLOOKUP(C964,customers!$A:$I,7,0)</f>
        <v>Ireland</v>
      </c>
      <c r="I964" t="str">
        <f>VLOOKUP($D964,products!$A:$G,2,0)</f>
        <v>Rob</v>
      </c>
      <c r="J964" t="str">
        <f>VLOOKUP($D964,products!$A:$G,3,0)</f>
        <v>D</v>
      </c>
      <c r="K964" s="5">
        <f>VLOOKUP($D964,products!$A:$G,4,0)</f>
        <v>1</v>
      </c>
      <c r="L964">
        <f>VLOOKUP($D964,products!$A:$G,5,0)</f>
        <v>8.9499999999999993</v>
      </c>
      <c r="M964">
        <f>E964*(Table1[[#This Row],[Size]]*Table1[[#This Row],[Unit Price]])</f>
        <v>8.9499999999999993</v>
      </c>
      <c r="N964" t="str">
        <f t="shared" si="15"/>
        <v>Robusta</v>
      </c>
      <c r="O964" t="str">
        <f>_xlfn.XLOOKUP(Table1[[#This Row],[Customer ID]],customers!A963:A1963,customers!I963:I1963,"No",0)</f>
        <v>Yes</v>
      </c>
    </row>
    <row r="965" spans="1:15" x14ac:dyDescent="0.3">
      <c r="A965" s="2" t="s">
        <v>5932</v>
      </c>
      <c r="B965" s="3">
        <v>44203</v>
      </c>
      <c r="C965" s="2" t="s">
        <v>5933</v>
      </c>
      <c r="D965" t="s">
        <v>6146</v>
      </c>
      <c r="E965" s="2">
        <v>4</v>
      </c>
      <c r="F965" s="2" t="str">
        <f>VLOOKUP(C965,customers!A:I,2,0)</f>
        <v>Yuri Burrells</v>
      </c>
      <c r="G965" s="2" t="str">
        <f>IF(VLOOKUP(C965,customers!$A:$I,3,0)=0,"",VLOOKUP(C965,customers!$A:$I,3,0))</f>
        <v>yburrellsqr@vinaora.com</v>
      </c>
      <c r="H965" s="2" t="str">
        <f>VLOOKUP(C965,customers!$A:$I,7,0)</f>
        <v>United States</v>
      </c>
      <c r="I965" t="str">
        <f>VLOOKUP($D965,products!$A:$G,2,0)</f>
        <v>Rob</v>
      </c>
      <c r="J965" t="str">
        <f>VLOOKUP($D965,products!$A:$G,3,0)</f>
        <v>M</v>
      </c>
      <c r="K965" s="5">
        <f>VLOOKUP($D965,products!$A:$G,4,0)</f>
        <v>0.5</v>
      </c>
      <c r="L965">
        <f>VLOOKUP($D965,products!$A:$G,5,0)</f>
        <v>5.97</v>
      </c>
      <c r="M965">
        <f>E965*(Table1[[#This Row],[Size]]*Table1[[#This Row],[Unit Price]])</f>
        <v>11.94</v>
      </c>
      <c r="N965" t="str">
        <f t="shared" si="15"/>
        <v>Robusta</v>
      </c>
      <c r="O965" t="str">
        <f>_xlfn.XLOOKUP(Table1[[#This Row],[Customer ID]],customers!A964:A1964,customers!I964:I1964,"No",0)</f>
        <v>Yes</v>
      </c>
    </row>
    <row r="966" spans="1:15" x14ac:dyDescent="0.3">
      <c r="A966" s="2" t="s">
        <v>5938</v>
      </c>
      <c r="B966" s="3">
        <v>43865</v>
      </c>
      <c r="C966" s="2" t="s">
        <v>5939</v>
      </c>
      <c r="D966" t="s">
        <v>6184</v>
      </c>
      <c r="E966" s="2">
        <v>5</v>
      </c>
      <c r="F966" s="2" t="str">
        <f>VLOOKUP(C966,customers!A:I,2,0)</f>
        <v>Cleopatra Goodrum</v>
      </c>
      <c r="G966" s="2" t="str">
        <f>IF(VLOOKUP(C966,customers!$A:$I,3,0)=0,"",VLOOKUP(C966,customers!$A:$I,3,0))</f>
        <v>cgoodrumqs@goodreads.com</v>
      </c>
      <c r="H966" s="2" t="str">
        <f>VLOOKUP(C966,customers!$A:$I,7,0)</f>
        <v>United States</v>
      </c>
      <c r="I966" t="str">
        <f>VLOOKUP($D966,products!$A:$G,2,0)</f>
        <v>Exc</v>
      </c>
      <c r="J966" t="str">
        <f>VLOOKUP($D966,products!$A:$G,3,0)</f>
        <v>L</v>
      </c>
      <c r="K966" s="5">
        <f>VLOOKUP($D966,products!$A:$G,4,0)</f>
        <v>0.2</v>
      </c>
      <c r="L966">
        <f>VLOOKUP($D966,products!$A:$G,5,0)</f>
        <v>4.4550000000000001</v>
      </c>
      <c r="M966">
        <f>E966*(Table1[[#This Row],[Size]]*Table1[[#This Row],[Unit Price]])</f>
        <v>4.4550000000000001</v>
      </c>
      <c r="N966" t="str">
        <f t="shared" si="15"/>
        <v>Excelsa</v>
      </c>
      <c r="O966" t="str">
        <f>_xlfn.XLOOKUP(Table1[[#This Row],[Customer ID]],customers!A965:A1965,customers!I965:I1965,"No",0)</f>
        <v>No</v>
      </c>
    </row>
    <row r="967" spans="1:15" x14ac:dyDescent="0.3">
      <c r="A967" s="2" t="s">
        <v>5944</v>
      </c>
      <c r="B967" s="3">
        <v>43724</v>
      </c>
      <c r="C967" s="2" t="s">
        <v>5945</v>
      </c>
      <c r="D967" t="s">
        <v>6138</v>
      </c>
      <c r="E967" s="2">
        <v>3</v>
      </c>
      <c r="F967" s="2" t="str">
        <f>VLOOKUP(C967,customers!A:I,2,0)</f>
        <v>Joey Jefferys</v>
      </c>
      <c r="G967" s="2" t="str">
        <f>IF(VLOOKUP(C967,customers!$A:$I,3,0)=0,"",VLOOKUP(C967,customers!$A:$I,3,0))</f>
        <v>jjefferysqt@blog.com</v>
      </c>
      <c r="H967" s="2" t="str">
        <f>VLOOKUP(C967,customers!$A:$I,7,0)</f>
        <v>United States</v>
      </c>
      <c r="I967" t="str">
        <f>VLOOKUP($D967,products!$A:$G,2,0)</f>
        <v>Rob</v>
      </c>
      <c r="J967" t="str">
        <f>VLOOKUP($D967,products!$A:$G,3,0)</f>
        <v>M</v>
      </c>
      <c r="K967" s="5">
        <f>VLOOKUP($D967,products!$A:$G,4,0)</f>
        <v>1</v>
      </c>
      <c r="L967">
        <f>VLOOKUP($D967,products!$A:$G,5,0)</f>
        <v>9.9499999999999993</v>
      </c>
      <c r="M967">
        <f>E967*(Table1[[#This Row],[Size]]*Table1[[#This Row],[Unit Price]])</f>
        <v>29.849999999999998</v>
      </c>
      <c r="N967" t="str">
        <f t="shared" si="15"/>
        <v>Robusta</v>
      </c>
      <c r="O967" t="str">
        <f>_xlfn.XLOOKUP(Table1[[#This Row],[Customer ID]],customers!A966:A1966,customers!I966:I1966,"No",0)</f>
        <v>Yes</v>
      </c>
    </row>
    <row r="968" spans="1:15" x14ac:dyDescent="0.3">
      <c r="A968" s="2" t="s">
        <v>5949</v>
      </c>
      <c r="B968" s="3">
        <v>43491</v>
      </c>
      <c r="C968" s="2" t="s">
        <v>5950</v>
      </c>
      <c r="D968" t="s">
        <v>6176</v>
      </c>
      <c r="E968" s="2">
        <v>6</v>
      </c>
      <c r="F968" s="2" t="str">
        <f>VLOOKUP(C968,customers!A:I,2,0)</f>
        <v>Bearnard Wardell</v>
      </c>
      <c r="G968" s="2" t="str">
        <f>IF(VLOOKUP(C968,customers!$A:$I,3,0)=0,"",VLOOKUP(C968,customers!$A:$I,3,0))</f>
        <v>bwardellqu@adobe.com</v>
      </c>
      <c r="H968" s="2" t="str">
        <f>VLOOKUP(C968,customers!$A:$I,7,0)</f>
        <v>United States</v>
      </c>
      <c r="I968" t="str">
        <f>VLOOKUP($D968,products!$A:$G,2,0)</f>
        <v>Exc</v>
      </c>
      <c r="J968" t="str">
        <f>VLOOKUP($D968,products!$A:$G,3,0)</f>
        <v>L</v>
      </c>
      <c r="K968" s="5">
        <f>VLOOKUP($D968,products!$A:$G,4,0)</f>
        <v>0.5</v>
      </c>
      <c r="L968">
        <f>VLOOKUP($D968,products!$A:$G,5,0)</f>
        <v>8.91</v>
      </c>
      <c r="M968">
        <f>E968*(Table1[[#This Row],[Size]]*Table1[[#This Row],[Unit Price]])</f>
        <v>26.73</v>
      </c>
      <c r="N968" t="str">
        <f t="shared" si="15"/>
        <v>Excelsa</v>
      </c>
      <c r="O968" t="str">
        <f>_xlfn.XLOOKUP(Table1[[#This Row],[Customer ID]],customers!A967:A1967,customers!I967:I1967,"No",0)</f>
        <v>Yes</v>
      </c>
    </row>
    <row r="969" spans="1:15" x14ac:dyDescent="0.3">
      <c r="A969" s="2" t="s">
        <v>5955</v>
      </c>
      <c r="B969" s="3">
        <v>44246</v>
      </c>
      <c r="C969" s="2" t="s">
        <v>5956</v>
      </c>
      <c r="D969" t="s">
        <v>6163</v>
      </c>
      <c r="E969" s="2">
        <v>1</v>
      </c>
      <c r="F969" s="2" t="str">
        <f>VLOOKUP(C969,customers!A:I,2,0)</f>
        <v>Zeke Walisiak</v>
      </c>
      <c r="G969" s="2" t="str">
        <f>IF(VLOOKUP(C969,customers!$A:$I,3,0)=0,"",VLOOKUP(C969,customers!$A:$I,3,0))</f>
        <v>zwalisiakqv@ucsd.edu</v>
      </c>
      <c r="H969" s="2" t="str">
        <f>VLOOKUP(C969,customers!$A:$I,7,0)</f>
        <v>Ireland</v>
      </c>
      <c r="I969" t="str">
        <f>VLOOKUP($D969,products!$A:$G,2,0)</f>
        <v>Rob</v>
      </c>
      <c r="J969" t="str">
        <f>VLOOKUP($D969,products!$A:$G,3,0)</f>
        <v>D</v>
      </c>
      <c r="K969" s="5">
        <f>VLOOKUP($D969,products!$A:$G,4,0)</f>
        <v>0.2</v>
      </c>
      <c r="L969">
        <f>VLOOKUP($D969,products!$A:$G,5,0)</f>
        <v>2.6849999999999996</v>
      </c>
      <c r="M969">
        <f>E969*(Table1[[#This Row],[Size]]*Table1[[#This Row],[Unit Price]])</f>
        <v>0.53699999999999992</v>
      </c>
      <c r="N969" t="str">
        <f t="shared" si="15"/>
        <v>Robusta</v>
      </c>
      <c r="O969" t="str">
        <f>_xlfn.XLOOKUP(Table1[[#This Row],[Customer ID]],customers!A968:A1968,customers!I968:I1968,"No",0)</f>
        <v>Yes</v>
      </c>
    </row>
    <row r="970" spans="1:15" x14ac:dyDescent="0.3">
      <c r="A970" s="2" t="s">
        <v>5961</v>
      </c>
      <c r="B970" s="3">
        <v>44642</v>
      </c>
      <c r="C970" s="2" t="s">
        <v>5962</v>
      </c>
      <c r="D970" t="s">
        <v>6174</v>
      </c>
      <c r="E970" s="2">
        <v>2</v>
      </c>
      <c r="F970" s="2" t="str">
        <f>VLOOKUP(C970,customers!A:I,2,0)</f>
        <v>Wiley Leopold</v>
      </c>
      <c r="G970" s="2" t="str">
        <f>IF(VLOOKUP(C970,customers!$A:$I,3,0)=0,"",VLOOKUP(C970,customers!$A:$I,3,0))</f>
        <v>wleopoldqw@blogspot.com</v>
      </c>
      <c r="H970" s="2" t="str">
        <f>VLOOKUP(C970,customers!$A:$I,7,0)</f>
        <v>United States</v>
      </c>
      <c r="I970" t="str">
        <f>VLOOKUP($D970,products!$A:$G,2,0)</f>
        <v>Rob</v>
      </c>
      <c r="J970" t="str">
        <f>VLOOKUP($D970,products!$A:$G,3,0)</f>
        <v>M</v>
      </c>
      <c r="K970" s="5">
        <f>VLOOKUP($D970,products!$A:$G,4,0)</f>
        <v>0.2</v>
      </c>
      <c r="L970">
        <f>VLOOKUP($D970,products!$A:$G,5,0)</f>
        <v>2.9849999999999999</v>
      </c>
      <c r="M970">
        <f>E970*(Table1[[#This Row],[Size]]*Table1[[#This Row],[Unit Price]])</f>
        <v>1.194</v>
      </c>
      <c r="N970" t="str">
        <f t="shared" si="15"/>
        <v>Robusta</v>
      </c>
      <c r="O970" t="str">
        <f>_xlfn.XLOOKUP(Table1[[#This Row],[Customer ID]],customers!A969:A1969,customers!I969:I1969,"No",0)</f>
        <v>No</v>
      </c>
    </row>
    <row r="971" spans="1:15" x14ac:dyDescent="0.3">
      <c r="A971" s="2" t="s">
        <v>5967</v>
      </c>
      <c r="B971" s="3">
        <v>43649</v>
      </c>
      <c r="C971" s="2" t="s">
        <v>5968</v>
      </c>
      <c r="D971" t="s">
        <v>6143</v>
      </c>
      <c r="E971" s="2">
        <v>1</v>
      </c>
      <c r="F971" s="2" t="str">
        <f>VLOOKUP(C971,customers!A:I,2,0)</f>
        <v>Chiarra Shalders</v>
      </c>
      <c r="G971" s="2" t="str">
        <f>IF(VLOOKUP(C971,customers!$A:$I,3,0)=0,"",VLOOKUP(C971,customers!$A:$I,3,0))</f>
        <v>cshaldersqx@cisco.com</v>
      </c>
      <c r="H971" s="2" t="str">
        <f>VLOOKUP(C971,customers!$A:$I,7,0)</f>
        <v>United States</v>
      </c>
      <c r="I971" t="str">
        <f>VLOOKUP($D971,products!$A:$G,2,0)</f>
        <v>Lib</v>
      </c>
      <c r="J971" t="str">
        <f>VLOOKUP($D971,products!$A:$G,3,0)</f>
        <v>D</v>
      </c>
      <c r="K971" s="5">
        <f>VLOOKUP($D971,products!$A:$G,4,0)</f>
        <v>1</v>
      </c>
      <c r="L971">
        <f>VLOOKUP($D971,products!$A:$G,5,0)</f>
        <v>12.95</v>
      </c>
      <c r="M971">
        <f>E971*(Table1[[#This Row],[Size]]*Table1[[#This Row],[Unit Price]])</f>
        <v>12.95</v>
      </c>
      <c r="N971" t="str">
        <f t="shared" si="15"/>
        <v>Liberica</v>
      </c>
      <c r="O971" t="str">
        <f>_xlfn.XLOOKUP(Table1[[#This Row],[Customer ID]],customers!A970:A1970,customers!I970:I1970,"No",0)</f>
        <v>Yes</v>
      </c>
    </row>
    <row r="972" spans="1:15" x14ac:dyDescent="0.3">
      <c r="A972" s="2" t="s">
        <v>5973</v>
      </c>
      <c r="B972" s="3">
        <v>43729</v>
      </c>
      <c r="C972" s="2" t="s">
        <v>5974</v>
      </c>
      <c r="D972" t="s">
        <v>6139</v>
      </c>
      <c r="E972" s="2">
        <v>1</v>
      </c>
      <c r="F972" s="2" t="str">
        <f>VLOOKUP(C972,customers!A:I,2,0)</f>
        <v>Sharl Southerill</v>
      </c>
      <c r="G972" s="2" t="str">
        <f>IF(VLOOKUP(C972,customers!$A:$I,3,0)=0,"",VLOOKUP(C972,customers!$A:$I,3,0))</f>
        <v/>
      </c>
      <c r="H972" s="2" t="str">
        <f>VLOOKUP(C972,customers!$A:$I,7,0)</f>
        <v>United States</v>
      </c>
      <c r="I972" t="str">
        <f>VLOOKUP($D972,products!$A:$G,2,0)</f>
        <v>Exc</v>
      </c>
      <c r="J972" t="str">
        <f>VLOOKUP($D972,products!$A:$G,3,0)</f>
        <v>M</v>
      </c>
      <c r="K972" s="5">
        <f>VLOOKUP($D972,products!$A:$G,4,0)</f>
        <v>0.5</v>
      </c>
      <c r="L972">
        <f>VLOOKUP($D972,products!$A:$G,5,0)</f>
        <v>8.25</v>
      </c>
      <c r="M972">
        <f>E972*(Table1[[#This Row],[Size]]*Table1[[#This Row],[Unit Price]])</f>
        <v>4.125</v>
      </c>
      <c r="N972" t="str">
        <f t="shared" si="15"/>
        <v>Excelsa</v>
      </c>
      <c r="O972" t="str">
        <f>_xlfn.XLOOKUP(Table1[[#This Row],[Customer ID]],customers!A971:A1971,customers!I971:I1971,"No",0)</f>
        <v>No</v>
      </c>
    </row>
    <row r="973" spans="1:15" x14ac:dyDescent="0.3">
      <c r="A973" s="2" t="s">
        <v>5978</v>
      </c>
      <c r="B973" s="3">
        <v>43703</v>
      </c>
      <c r="C973" s="2" t="s">
        <v>5979</v>
      </c>
      <c r="D973" t="s">
        <v>6182</v>
      </c>
      <c r="E973" s="2">
        <v>5</v>
      </c>
      <c r="F973" s="2" t="str">
        <f>VLOOKUP(C973,customers!A:I,2,0)</f>
        <v>Noni Furber</v>
      </c>
      <c r="G973" s="2" t="str">
        <f>IF(VLOOKUP(C973,customers!$A:$I,3,0)=0,"",VLOOKUP(C973,customers!$A:$I,3,0))</f>
        <v>nfurberqz@jugem.jp</v>
      </c>
      <c r="H973" s="2" t="str">
        <f>VLOOKUP(C973,customers!$A:$I,7,0)</f>
        <v>United States</v>
      </c>
      <c r="I973" t="str">
        <f>VLOOKUP($D973,products!$A:$G,2,0)</f>
        <v>Ara</v>
      </c>
      <c r="J973" t="str">
        <f>VLOOKUP($D973,products!$A:$G,3,0)</f>
        <v>L</v>
      </c>
      <c r="K973" s="5">
        <f>VLOOKUP($D973,products!$A:$G,4,0)</f>
        <v>2.5</v>
      </c>
      <c r="L973">
        <f>VLOOKUP($D973,products!$A:$G,5,0)</f>
        <v>29.784999999999997</v>
      </c>
      <c r="M973">
        <f>E973*(Table1[[#This Row],[Size]]*Table1[[#This Row],[Unit Price]])</f>
        <v>372.31249999999994</v>
      </c>
      <c r="N973" t="str">
        <f t="shared" si="15"/>
        <v>Arabica</v>
      </c>
      <c r="O973" t="str">
        <f>_xlfn.XLOOKUP(Table1[[#This Row],[Customer ID]],customers!A972:A1972,customers!I972:I1972,"No",0)</f>
        <v>No</v>
      </c>
    </row>
    <row r="974" spans="1:15" x14ac:dyDescent="0.3">
      <c r="A974" s="2" t="s">
        <v>5984</v>
      </c>
      <c r="B974" s="3">
        <v>44411</v>
      </c>
      <c r="C974" s="2" t="s">
        <v>5985</v>
      </c>
      <c r="D974" t="s">
        <v>6182</v>
      </c>
      <c r="E974" s="2">
        <v>3</v>
      </c>
      <c r="F974" s="2" t="str">
        <f>VLOOKUP(C974,customers!A:I,2,0)</f>
        <v>Dinah Crutcher</v>
      </c>
      <c r="G974" s="2" t="str">
        <f>IF(VLOOKUP(C974,customers!$A:$I,3,0)=0,"",VLOOKUP(C974,customers!$A:$I,3,0))</f>
        <v/>
      </c>
      <c r="H974" s="2" t="str">
        <f>VLOOKUP(C974,customers!$A:$I,7,0)</f>
        <v>Ireland</v>
      </c>
      <c r="I974" t="str">
        <f>VLOOKUP($D974,products!$A:$G,2,0)</f>
        <v>Ara</v>
      </c>
      <c r="J974" t="str">
        <f>VLOOKUP($D974,products!$A:$G,3,0)</f>
        <v>L</v>
      </c>
      <c r="K974" s="5">
        <f>VLOOKUP($D974,products!$A:$G,4,0)</f>
        <v>2.5</v>
      </c>
      <c r="L974">
        <f>VLOOKUP($D974,products!$A:$G,5,0)</f>
        <v>29.784999999999997</v>
      </c>
      <c r="M974">
        <f>E974*(Table1[[#This Row],[Size]]*Table1[[#This Row],[Unit Price]])</f>
        <v>223.38749999999999</v>
      </c>
      <c r="N974" t="str">
        <f t="shared" si="15"/>
        <v>Arabica</v>
      </c>
      <c r="O974" t="str">
        <f>_xlfn.XLOOKUP(Table1[[#This Row],[Customer ID]],customers!A973:A1973,customers!I973:I1973,"No",0)</f>
        <v>Yes</v>
      </c>
    </row>
    <row r="975" spans="1:15" x14ac:dyDescent="0.3">
      <c r="A975" s="2" t="s">
        <v>5989</v>
      </c>
      <c r="B975" s="3">
        <v>44493</v>
      </c>
      <c r="C975" s="2" t="s">
        <v>5990</v>
      </c>
      <c r="D975" t="s">
        <v>6162</v>
      </c>
      <c r="E975" s="2">
        <v>6</v>
      </c>
      <c r="F975" s="2" t="str">
        <f>VLOOKUP(C975,customers!A:I,2,0)</f>
        <v>Charlean Keave</v>
      </c>
      <c r="G975" s="2" t="str">
        <f>IF(VLOOKUP(C975,customers!$A:$I,3,0)=0,"",VLOOKUP(C975,customers!$A:$I,3,0))</f>
        <v>ckeaver1@ucoz.com</v>
      </c>
      <c r="H975" s="2" t="str">
        <f>VLOOKUP(C975,customers!$A:$I,7,0)</f>
        <v>United States</v>
      </c>
      <c r="I975" t="str">
        <f>VLOOKUP($D975,products!$A:$G,2,0)</f>
        <v>Lib</v>
      </c>
      <c r="J975" t="str">
        <f>VLOOKUP($D975,products!$A:$G,3,0)</f>
        <v>M</v>
      </c>
      <c r="K975" s="5">
        <f>VLOOKUP($D975,products!$A:$G,4,0)</f>
        <v>1</v>
      </c>
      <c r="L975">
        <f>VLOOKUP($D975,products!$A:$G,5,0)</f>
        <v>14.55</v>
      </c>
      <c r="M975">
        <f>E975*(Table1[[#This Row],[Size]]*Table1[[#This Row],[Unit Price]])</f>
        <v>87.300000000000011</v>
      </c>
      <c r="N975" t="str">
        <f t="shared" si="15"/>
        <v>Liberica</v>
      </c>
      <c r="O975" t="str">
        <f>_xlfn.XLOOKUP(Table1[[#This Row],[Customer ID]],customers!A974:A1974,customers!I974:I1974,"No",0)</f>
        <v>No</v>
      </c>
    </row>
    <row r="976" spans="1:15" x14ac:dyDescent="0.3">
      <c r="A976" s="2" t="s">
        <v>5995</v>
      </c>
      <c r="B976" s="3">
        <v>43556</v>
      </c>
      <c r="C976" s="2" t="s">
        <v>5996</v>
      </c>
      <c r="D976" t="s">
        <v>6172</v>
      </c>
      <c r="E976" s="2">
        <v>1</v>
      </c>
      <c r="F976" s="2" t="str">
        <f>VLOOKUP(C976,customers!A:I,2,0)</f>
        <v>Sada Roseborough</v>
      </c>
      <c r="G976" s="2" t="str">
        <f>IF(VLOOKUP(C976,customers!$A:$I,3,0)=0,"",VLOOKUP(C976,customers!$A:$I,3,0))</f>
        <v>sroseboroughr2@virginia.edu</v>
      </c>
      <c r="H976" s="2" t="str">
        <f>VLOOKUP(C976,customers!$A:$I,7,0)</f>
        <v>United States</v>
      </c>
      <c r="I976" t="str">
        <f>VLOOKUP($D976,products!$A:$G,2,0)</f>
        <v>Rob</v>
      </c>
      <c r="J976" t="str">
        <f>VLOOKUP($D976,products!$A:$G,3,0)</f>
        <v>D</v>
      </c>
      <c r="K976" s="5">
        <f>VLOOKUP($D976,products!$A:$G,4,0)</f>
        <v>0.5</v>
      </c>
      <c r="L976">
        <f>VLOOKUP($D976,products!$A:$G,5,0)</f>
        <v>5.3699999999999992</v>
      </c>
      <c r="M976">
        <f>E976*(Table1[[#This Row],[Size]]*Table1[[#This Row],[Unit Price]])</f>
        <v>2.6849999999999996</v>
      </c>
      <c r="N976" t="str">
        <f t="shared" si="15"/>
        <v>Robusta</v>
      </c>
      <c r="O976" t="str">
        <f>_xlfn.XLOOKUP(Table1[[#This Row],[Customer ID]],customers!A975:A1975,customers!I975:I1975,"No",0)</f>
        <v>Yes</v>
      </c>
    </row>
    <row r="977" spans="1:15" x14ac:dyDescent="0.3">
      <c r="A977" s="2" t="s">
        <v>6001</v>
      </c>
      <c r="B977" s="3">
        <v>44538</v>
      </c>
      <c r="C977" s="2" t="s">
        <v>6002</v>
      </c>
      <c r="D977" t="s">
        <v>6154</v>
      </c>
      <c r="E977" s="2">
        <v>3</v>
      </c>
      <c r="F977" s="2" t="str">
        <f>VLOOKUP(C977,customers!A:I,2,0)</f>
        <v>Clayton Kingwell</v>
      </c>
      <c r="G977" s="2" t="str">
        <f>IF(VLOOKUP(C977,customers!$A:$I,3,0)=0,"",VLOOKUP(C977,customers!$A:$I,3,0))</f>
        <v>ckingwellr3@squarespace.com</v>
      </c>
      <c r="H977" s="2" t="str">
        <f>VLOOKUP(C977,customers!$A:$I,7,0)</f>
        <v>Ireland</v>
      </c>
      <c r="I977" t="str">
        <f>VLOOKUP($D977,products!$A:$G,2,0)</f>
        <v>Ara</v>
      </c>
      <c r="J977" t="str">
        <f>VLOOKUP($D977,products!$A:$G,3,0)</f>
        <v>D</v>
      </c>
      <c r="K977" s="5">
        <f>VLOOKUP($D977,products!$A:$G,4,0)</f>
        <v>0.2</v>
      </c>
      <c r="L977">
        <f>VLOOKUP($D977,products!$A:$G,5,0)</f>
        <v>2.9849999999999999</v>
      </c>
      <c r="M977">
        <f>E977*(Table1[[#This Row],[Size]]*Table1[[#This Row],[Unit Price]])</f>
        <v>1.7909999999999999</v>
      </c>
      <c r="N977" t="str">
        <f t="shared" si="15"/>
        <v>Arabica</v>
      </c>
      <c r="O977" t="str">
        <f>_xlfn.XLOOKUP(Table1[[#This Row],[Customer ID]],customers!A976:A1976,customers!I976:I1976,"No",0)</f>
        <v>Yes</v>
      </c>
    </row>
    <row r="978" spans="1:15" x14ac:dyDescent="0.3">
      <c r="A978" s="2" t="s">
        <v>6007</v>
      </c>
      <c r="B978" s="3">
        <v>43643</v>
      </c>
      <c r="C978" s="2" t="s">
        <v>6008</v>
      </c>
      <c r="D978" t="s">
        <v>6142</v>
      </c>
      <c r="E978" s="2">
        <v>5</v>
      </c>
      <c r="F978" s="2" t="str">
        <f>VLOOKUP(C978,customers!A:I,2,0)</f>
        <v>Kacy Canto</v>
      </c>
      <c r="G978" s="2" t="str">
        <f>IF(VLOOKUP(C978,customers!$A:$I,3,0)=0,"",VLOOKUP(C978,customers!$A:$I,3,0))</f>
        <v>kcantor4@gmpg.org</v>
      </c>
      <c r="H978" s="2" t="str">
        <f>VLOOKUP(C978,customers!$A:$I,7,0)</f>
        <v>United States</v>
      </c>
      <c r="I978" t="str">
        <f>VLOOKUP($D978,products!$A:$G,2,0)</f>
        <v>Rob</v>
      </c>
      <c r="J978" t="str">
        <f>VLOOKUP($D978,products!$A:$G,3,0)</f>
        <v>L</v>
      </c>
      <c r="K978" s="5">
        <f>VLOOKUP($D978,products!$A:$G,4,0)</f>
        <v>2.5</v>
      </c>
      <c r="L978">
        <f>VLOOKUP($D978,products!$A:$G,5,0)</f>
        <v>27.484999999999996</v>
      </c>
      <c r="M978">
        <f>E978*(Table1[[#This Row],[Size]]*Table1[[#This Row],[Unit Price]])</f>
        <v>343.56249999999994</v>
      </c>
      <c r="N978" t="str">
        <f t="shared" si="15"/>
        <v>Robusta</v>
      </c>
      <c r="O978" t="str">
        <f>_xlfn.XLOOKUP(Table1[[#This Row],[Customer ID]],customers!A977:A1977,customers!I977:I1977,"No",0)</f>
        <v>Yes</v>
      </c>
    </row>
    <row r="979" spans="1:15" x14ac:dyDescent="0.3">
      <c r="A979" s="2" t="s">
        <v>6013</v>
      </c>
      <c r="B979" s="3">
        <v>44026</v>
      </c>
      <c r="C979" s="2" t="s">
        <v>6014</v>
      </c>
      <c r="D979" t="s">
        <v>6179</v>
      </c>
      <c r="E979" s="2">
        <v>5</v>
      </c>
      <c r="F979" s="2" t="str">
        <f>VLOOKUP(C979,customers!A:I,2,0)</f>
        <v>Mab Blakemore</v>
      </c>
      <c r="G979" s="2" t="str">
        <f>IF(VLOOKUP(C979,customers!$A:$I,3,0)=0,"",VLOOKUP(C979,customers!$A:$I,3,0))</f>
        <v>mblakemorer5@nsw.gov.au</v>
      </c>
      <c r="H979" s="2" t="str">
        <f>VLOOKUP(C979,customers!$A:$I,7,0)</f>
        <v>United States</v>
      </c>
      <c r="I979" t="str">
        <f>VLOOKUP($D979,products!$A:$G,2,0)</f>
        <v>Rob</v>
      </c>
      <c r="J979" t="str">
        <f>VLOOKUP($D979,products!$A:$G,3,0)</f>
        <v>L</v>
      </c>
      <c r="K979" s="5">
        <f>VLOOKUP($D979,products!$A:$G,4,0)</f>
        <v>1</v>
      </c>
      <c r="L979">
        <f>VLOOKUP($D979,products!$A:$G,5,0)</f>
        <v>11.95</v>
      </c>
      <c r="M979">
        <f>E979*(Table1[[#This Row],[Size]]*Table1[[#This Row],[Unit Price]])</f>
        <v>59.75</v>
      </c>
      <c r="N979" t="str">
        <f t="shared" si="15"/>
        <v>Robusta</v>
      </c>
      <c r="O979" t="str">
        <f>_xlfn.XLOOKUP(Table1[[#This Row],[Customer ID]],customers!A978:A1978,customers!I978:I1978,"No",0)</f>
        <v>No</v>
      </c>
    </row>
    <row r="980" spans="1:15" x14ac:dyDescent="0.3">
      <c r="A980" s="2" t="s">
        <v>6019</v>
      </c>
      <c r="B980" s="3">
        <v>43913</v>
      </c>
      <c r="C980" s="2" t="s">
        <v>5990</v>
      </c>
      <c r="D980" t="s">
        <v>6180</v>
      </c>
      <c r="E980" s="2">
        <v>3</v>
      </c>
      <c r="F980" s="2" t="str">
        <f>VLOOKUP(C980,customers!A:I,2,0)</f>
        <v>Charlean Keave</v>
      </c>
      <c r="G980" s="2" t="str">
        <f>IF(VLOOKUP(C980,customers!$A:$I,3,0)=0,"",VLOOKUP(C980,customers!$A:$I,3,0))</f>
        <v>ckeaver1@ucoz.com</v>
      </c>
      <c r="H980" s="2" t="str">
        <f>VLOOKUP(C980,customers!$A:$I,7,0)</f>
        <v>United States</v>
      </c>
      <c r="I980" t="str">
        <f>VLOOKUP($D980,products!$A:$G,2,0)</f>
        <v>Ara</v>
      </c>
      <c r="J980" t="str">
        <f>VLOOKUP($D980,products!$A:$G,3,0)</f>
        <v>L</v>
      </c>
      <c r="K980" s="5">
        <f>VLOOKUP($D980,products!$A:$G,4,0)</f>
        <v>0.5</v>
      </c>
      <c r="L980">
        <f>VLOOKUP($D980,products!$A:$G,5,0)</f>
        <v>7.77</v>
      </c>
      <c r="M980">
        <f>E980*(Table1[[#This Row],[Size]]*Table1[[#This Row],[Unit Price]])</f>
        <v>11.654999999999999</v>
      </c>
      <c r="N980" t="str">
        <f t="shared" si="15"/>
        <v>Arabica</v>
      </c>
      <c r="O980" t="str">
        <f>_xlfn.XLOOKUP(Table1[[#This Row],[Customer ID]],customers!A979:A1979,customers!I979:I1979,"No",0)</f>
        <v>No</v>
      </c>
    </row>
    <row r="981" spans="1:15" x14ac:dyDescent="0.3">
      <c r="A981" s="2" t="s">
        <v>6025</v>
      </c>
      <c r="B981" s="3">
        <v>43856</v>
      </c>
      <c r="C981" s="2" t="s">
        <v>6026</v>
      </c>
      <c r="D981" t="s">
        <v>6172</v>
      </c>
      <c r="E981" s="2">
        <v>2</v>
      </c>
      <c r="F981" s="2" t="str">
        <f>VLOOKUP(C981,customers!A:I,2,0)</f>
        <v>Javier Causnett</v>
      </c>
      <c r="G981" s="2" t="str">
        <f>IF(VLOOKUP(C981,customers!$A:$I,3,0)=0,"",VLOOKUP(C981,customers!$A:$I,3,0))</f>
        <v/>
      </c>
      <c r="H981" s="2" t="str">
        <f>VLOOKUP(C981,customers!$A:$I,7,0)</f>
        <v>United States</v>
      </c>
      <c r="I981" t="str">
        <f>VLOOKUP($D981,products!$A:$G,2,0)</f>
        <v>Rob</v>
      </c>
      <c r="J981" t="str">
        <f>VLOOKUP($D981,products!$A:$G,3,0)</f>
        <v>D</v>
      </c>
      <c r="K981" s="5">
        <f>VLOOKUP($D981,products!$A:$G,4,0)</f>
        <v>0.5</v>
      </c>
      <c r="L981">
        <f>VLOOKUP($D981,products!$A:$G,5,0)</f>
        <v>5.3699999999999992</v>
      </c>
      <c r="M981">
        <f>E981*(Table1[[#This Row],[Size]]*Table1[[#This Row],[Unit Price]])</f>
        <v>5.3699999999999992</v>
      </c>
      <c r="N981" t="str">
        <f t="shared" si="15"/>
        <v>Robusta</v>
      </c>
      <c r="O981" t="str">
        <f>_xlfn.XLOOKUP(Table1[[#This Row],[Customer ID]],customers!A980:A1980,customers!I980:I1980,"No",0)</f>
        <v>No</v>
      </c>
    </row>
    <row r="982" spans="1:15" x14ac:dyDescent="0.3">
      <c r="A982" s="2" t="s">
        <v>6030</v>
      </c>
      <c r="B982" s="3">
        <v>43982</v>
      </c>
      <c r="C982" s="2" t="s">
        <v>6031</v>
      </c>
      <c r="D982" t="s">
        <v>6185</v>
      </c>
      <c r="E982" s="2">
        <v>6</v>
      </c>
      <c r="F982" s="2" t="str">
        <f>VLOOKUP(C982,customers!A:I,2,0)</f>
        <v>Demetris Micheli</v>
      </c>
      <c r="G982" s="2" t="str">
        <f>IF(VLOOKUP(C982,customers!$A:$I,3,0)=0,"",VLOOKUP(C982,customers!$A:$I,3,0))</f>
        <v/>
      </c>
      <c r="H982" s="2" t="str">
        <f>VLOOKUP(C982,customers!$A:$I,7,0)</f>
        <v>United States</v>
      </c>
      <c r="I982" t="str">
        <f>VLOOKUP($D982,products!$A:$G,2,0)</f>
        <v>Exc</v>
      </c>
      <c r="J982" t="str">
        <f>VLOOKUP($D982,products!$A:$G,3,0)</f>
        <v>D</v>
      </c>
      <c r="K982" s="5">
        <f>VLOOKUP($D982,products!$A:$G,4,0)</f>
        <v>2.5</v>
      </c>
      <c r="L982">
        <f>VLOOKUP($D982,products!$A:$G,5,0)</f>
        <v>27.945</v>
      </c>
      <c r="M982">
        <f>E982*(Table1[[#This Row],[Size]]*Table1[[#This Row],[Unit Price]])</f>
        <v>419.17499999999995</v>
      </c>
      <c r="N982" t="str">
        <f t="shared" si="15"/>
        <v>Excelsa</v>
      </c>
      <c r="O982" t="str">
        <f>_xlfn.XLOOKUP(Table1[[#This Row],[Customer ID]],customers!A981:A1981,customers!I981:I1981,"No",0)</f>
        <v>Yes</v>
      </c>
    </row>
    <row r="983" spans="1:15" x14ac:dyDescent="0.3">
      <c r="A983" s="2" t="s">
        <v>6035</v>
      </c>
      <c r="B983" s="3">
        <v>44397</v>
      </c>
      <c r="C983" s="2" t="s">
        <v>6036</v>
      </c>
      <c r="D983" t="s">
        <v>6153</v>
      </c>
      <c r="E983" s="2">
        <v>6</v>
      </c>
      <c r="F983" s="2" t="str">
        <f>VLOOKUP(C983,customers!A:I,2,0)</f>
        <v>Chloette Bernardot</v>
      </c>
      <c r="G983" s="2" t="str">
        <f>IF(VLOOKUP(C983,customers!$A:$I,3,0)=0,"",VLOOKUP(C983,customers!$A:$I,3,0))</f>
        <v>cbernardotr9@wix.com</v>
      </c>
      <c r="H983" s="2" t="str">
        <f>VLOOKUP(C983,customers!$A:$I,7,0)</f>
        <v>United States</v>
      </c>
      <c r="I983" t="str">
        <f>VLOOKUP($D983,products!$A:$G,2,0)</f>
        <v>Exc</v>
      </c>
      <c r="J983" t="str">
        <f>VLOOKUP($D983,products!$A:$G,3,0)</f>
        <v>D</v>
      </c>
      <c r="K983" s="5">
        <f>VLOOKUP($D983,products!$A:$G,4,0)</f>
        <v>0.2</v>
      </c>
      <c r="L983">
        <f>VLOOKUP($D983,products!$A:$G,5,0)</f>
        <v>3.645</v>
      </c>
      <c r="M983">
        <f>E983*(Table1[[#This Row],[Size]]*Table1[[#This Row],[Unit Price]])</f>
        <v>4.3740000000000006</v>
      </c>
      <c r="N983" t="str">
        <f t="shared" si="15"/>
        <v>Excelsa</v>
      </c>
      <c r="O983" t="str">
        <f>_xlfn.XLOOKUP(Table1[[#This Row],[Customer ID]],customers!A982:A1982,customers!I982:I1982,"No",0)</f>
        <v>Yes</v>
      </c>
    </row>
    <row r="984" spans="1:15" x14ac:dyDescent="0.3">
      <c r="A984" s="2" t="s">
        <v>6041</v>
      </c>
      <c r="B984" s="3">
        <v>44785</v>
      </c>
      <c r="C984" s="2" t="s">
        <v>6042</v>
      </c>
      <c r="D984" t="s">
        <v>6179</v>
      </c>
      <c r="E984" s="2">
        <v>2</v>
      </c>
      <c r="F984" s="2" t="str">
        <f>VLOOKUP(C984,customers!A:I,2,0)</f>
        <v>Kim Kemery</v>
      </c>
      <c r="G984" s="2" t="str">
        <f>IF(VLOOKUP(C984,customers!$A:$I,3,0)=0,"",VLOOKUP(C984,customers!$A:$I,3,0))</f>
        <v>kkemeryra@t.co</v>
      </c>
      <c r="H984" s="2" t="str">
        <f>VLOOKUP(C984,customers!$A:$I,7,0)</f>
        <v>United States</v>
      </c>
      <c r="I984" t="str">
        <f>VLOOKUP($D984,products!$A:$G,2,0)</f>
        <v>Rob</v>
      </c>
      <c r="J984" t="str">
        <f>VLOOKUP($D984,products!$A:$G,3,0)</f>
        <v>L</v>
      </c>
      <c r="K984" s="5">
        <f>VLOOKUP($D984,products!$A:$G,4,0)</f>
        <v>1</v>
      </c>
      <c r="L984">
        <f>VLOOKUP($D984,products!$A:$G,5,0)</f>
        <v>11.95</v>
      </c>
      <c r="M984">
        <f>E984*(Table1[[#This Row],[Size]]*Table1[[#This Row],[Unit Price]])</f>
        <v>23.9</v>
      </c>
      <c r="N984" t="str">
        <f t="shared" si="15"/>
        <v>Robusta</v>
      </c>
      <c r="O984" t="str">
        <f>_xlfn.XLOOKUP(Table1[[#This Row],[Customer ID]],customers!A983:A1983,customers!I983:I1983,"No",0)</f>
        <v>Yes</v>
      </c>
    </row>
    <row r="985" spans="1:15" x14ac:dyDescent="0.3">
      <c r="A985" s="2" t="s">
        <v>6047</v>
      </c>
      <c r="B985" s="3">
        <v>43831</v>
      </c>
      <c r="C985" s="2" t="s">
        <v>6048</v>
      </c>
      <c r="D985" t="s">
        <v>6152</v>
      </c>
      <c r="E985" s="2">
        <v>2</v>
      </c>
      <c r="F985" s="2" t="str">
        <f>VLOOKUP(C985,customers!A:I,2,0)</f>
        <v>Fanchette Parlot</v>
      </c>
      <c r="G985" s="2" t="str">
        <f>IF(VLOOKUP(C985,customers!$A:$I,3,0)=0,"",VLOOKUP(C985,customers!$A:$I,3,0))</f>
        <v>fparlotrb@forbes.com</v>
      </c>
      <c r="H985" s="2" t="str">
        <f>VLOOKUP(C985,customers!$A:$I,7,0)</f>
        <v>United States</v>
      </c>
      <c r="I985" t="str">
        <f>VLOOKUP($D985,products!$A:$G,2,0)</f>
        <v>Ara</v>
      </c>
      <c r="J985" t="str">
        <f>VLOOKUP($D985,products!$A:$G,3,0)</f>
        <v>M</v>
      </c>
      <c r="K985" s="5">
        <f>VLOOKUP($D985,products!$A:$G,4,0)</f>
        <v>0.2</v>
      </c>
      <c r="L985">
        <f>VLOOKUP($D985,products!$A:$G,5,0)</f>
        <v>3.375</v>
      </c>
      <c r="M985">
        <f>E985*(Table1[[#This Row],[Size]]*Table1[[#This Row],[Unit Price]])</f>
        <v>1.35</v>
      </c>
      <c r="N985" t="str">
        <f t="shared" si="15"/>
        <v>Arabica</v>
      </c>
      <c r="O985" t="str">
        <f>_xlfn.XLOOKUP(Table1[[#This Row],[Customer ID]],customers!A984:A1984,customers!I984:I1984,"No",0)</f>
        <v>Yes</v>
      </c>
    </row>
    <row r="986" spans="1:15" x14ac:dyDescent="0.3">
      <c r="A986" s="2" t="s">
        <v>6053</v>
      </c>
      <c r="B986" s="3">
        <v>44214</v>
      </c>
      <c r="C986" s="2" t="s">
        <v>6054</v>
      </c>
      <c r="D986" t="s">
        <v>6166</v>
      </c>
      <c r="E986" s="2">
        <v>1</v>
      </c>
      <c r="F986" s="2" t="str">
        <f>VLOOKUP(C986,customers!A:I,2,0)</f>
        <v>Ramon Cheak</v>
      </c>
      <c r="G986" s="2" t="str">
        <f>IF(VLOOKUP(C986,customers!$A:$I,3,0)=0,"",VLOOKUP(C986,customers!$A:$I,3,0))</f>
        <v>rcheakrc@tripadvisor.com</v>
      </c>
      <c r="H986" s="2" t="str">
        <f>VLOOKUP(C986,customers!$A:$I,7,0)</f>
        <v>Ireland</v>
      </c>
      <c r="I986" t="str">
        <f>VLOOKUP($D986,products!$A:$G,2,0)</f>
        <v>Exc</v>
      </c>
      <c r="J986" t="str">
        <f>VLOOKUP($D986,products!$A:$G,3,0)</f>
        <v>M</v>
      </c>
      <c r="K986" s="5">
        <f>VLOOKUP($D986,products!$A:$G,4,0)</f>
        <v>2.5</v>
      </c>
      <c r="L986">
        <f>VLOOKUP($D986,products!$A:$G,5,0)</f>
        <v>31.624999999999996</v>
      </c>
      <c r="M986">
        <f>E986*(Table1[[#This Row],[Size]]*Table1[[#This Row],[Unit Price]])</f>
        <v>79.062499999999986</v>
      </c>
      <c r="N986" t="str">
        <f t="shared" si="15"/>
        <v>Excelsa</v>
      </c>
      <c r="O986" t="str">
        <f>_xlfn.XLOOKUP(Table1[[#This Row],[Customer ID]],customers!A985:A1985,customers!I985:I1985,"No",0)</f>
        <v>Yes</v>
      </c>
    </row>
    <row r="987" spans="1:15" x14ac:dyDescent="0.3">
      <c r="A987" s="2" t="s">
        <v>6058</v>
      </c>
      <c r="B987" s="3">
        <v>44561</v>
      </c>
      <c r="C987" s="2" t="s">
        <v>6059</v>
      </c>
      <c r="D987" t="s">
        <v>6179</v>
      </c>
      <c r="E987" s="2">
        <v>4</v>
      </c>
      <c r="F987" s="2" t="str">
        <f>VLOOKUP(C987,customers!A:I,2,0)</f>
        <v>Koressa O'Geneay</v>
      </c>
      <c r="G987" s="2" t="str">
        <f>IF(VLOOKUP(C987,customers!$A:$I,3,0)=0,"",VLOOKUP(C987,customers!$A:$I,3,0))</f>
        <v>kogeneayrd@utexas.edu</v>
      </c>
      <c r="H987" s="2" t="str">
        <f>VLOOKUP(C987,customers!$A:$I,7,0)</f>
        <v>United States</v>
      </c>
      <c r="I987" t="str">
        <f>VLOOKUP($D987,products!$A:$G,2,0)</f>
        <v>Rob</v>
      </c>
      <c r="J987" t="str">
        <f>VLOOKUP($D987,products!$A:$G,3,0)</f>
        <v>L</v>
      </c>
      <c r="K987" s="5">
        <f>VLOOKUP($D987,products!$A:$G,4,0)</f>
        <v>1</v>
      </c>
      <c r="L987">
        <f>VLOOKUP($D987,products!$A:$G,5,0)</f>
        <v>11.95</v>
      </c>
      <c r="M987">
        <f>E987*(Table1[[#This Row],[Size]]*Table1[[#This Row],[Unit Price]])</f>
        <v>47.8</v>
      </c>
      <c r="N987" t="str">
        <f t="shared" si="15"/>
        <v>Robusta</v>
      </c>
      <c r="O987" t="str">
        <f>_xlfn.XLOOKUP(Table1[[#This Row],[Customer ID]],customers!A986:A1986,customers!I986:I1986,"No",0)</f>
        <v>No</v>
      </c>
    </row>
    <row r="988" spans="1:15" x14ac:dyDescent="0.3">
      <c r="A988" s="2" t="s">
        <v>6064</v>
      </c>
      <c r="B988" s="3">
        <v>43955</v>
      </c>
      <c r="C988" s="2" t="s">
        <v>6065</v>
      </c>
      <c r="D988" t="s">
        <v>6181</v>
      </c>
      <c r="E988" s="2">
        <v>1</v>
      </c>
      <c r="F988" s="2" t="str">
        <f>VLOOKUP(C988,customers!A:I,2,0)</f>
        <v>Claudell Ayre</v>
      </c>
      <c r="G988" s="2" t="str">
        <f>IF(VLOOKUP(C988,customers!$A:$I,3,0)=0,"",VLOOKUP(C988,customers!$A:$I,3,0))</f>
        <v>cayrere@symantec.com</v>
      </c>
      <c r="H988" s="2" t="str">
        <f>VLOOKUP(C988,customers!$A:$I,7,0)</f>
        <v>United States</v>
      </c>
      <c r="I988" t="str">
        <f>VLOOKUP($D988,products!$A:$G,2,0)</f>
        <v>Lib</v>
      </c>
      <c r="J988" t="str">
        <f>VLOOKUP($D988,products!$A:$G,3,0)</f>
        <v>M</v>
      </c>
      <c r="K988" s="5">
        <f>VLOOKUP($D988,products!$A:$G,4,0)</f>
        <v>2.5</v>
      </c>
      <c r="L988">
        <f>VLOOKUP($D988,products!$A:$G,5,0)</f>
        <v>33.464999999999996</v>
      </c>
      <c r="M988">
        <f>E988*(Table1[[#This Row],[Size]]*Table1[[#This Row],[Unit Price]])</f>
        <v>83.662499999999994</v>
      </c>
      <c r="N988" t="str">
        <f t="shared" si="15"/>
        <v>Liberica</v>
      </c>
      <c r="O988" t="str">
        <f>_xlfn.XLOOKUP(Table1[[#This Row],[Customer ID]],customers!A987:A1987,customers!I987:I1987,"No",0)</f>
        <v>No</v>
      </c>
    </row>
    <row r="989" spans="1:15" x14ac:dyDescent="0.3">
      <c r="A989" s="2" t="s">
        <v>6070</v>
      </c>
      <c r="B989" s="3">
        <v>44247</v>
      </c>
      <c r="C989" s="2" t="s">
        <v>6071</v>
      </c>
      <c r="D989" t="s">
        <v>6158</v>
      </c>
      <c r="E989" s="2">
        <v>5</v>
      </c>
      <c r="F989" s="2" t="str">
        <f>VLOOKUP(C989,customers!A:I,2,0)</f>
        <v>Lorianne Kyneton</v>
      </c>
      <c r="G989" s="2" t="str">
        <f>IF(VLOOKUP(C989,customers!$A:$I,3,0)=0,"",VLOOKUP(C989,customers!$A:$I,3,0))</f>
        <v>lkynetonrf@macromedia.com</v>
      </c>
      <c r="H989" s="2" t="str">
        <f>VLOOKUP(C989,customers!$A:$I,7,0)</f>
        <v>United Kingdom</v>
      </c>
      <c r="I989" t="str">
        <f>VLOOKUP($D989,products!$A:$G,2,0)</f>
        <v>Ara</v>
      </c>
      <c r="J989" t="str">
        <f>VLOOKUP($D989,products!$A:$G,3,0)</f>
        <v>D</v>
      </c>
      <c r="K989" s="5">
        <f>VLOOKUP($D989,products!$A:$G,4,0)</f>
        <v>0.5</v>
      </c>
      <c r="L989">
        <f>VLOOKUP($D989,products!$A:$G,5,0)</f>
        <v>5.97</v>
      </c>
      <c r="M989">
        <f>E989*(Table1[[#This Row],[Size]]*Table1[[#This Row],[Unit Price]])</f>
        <v>14.924999999999999</v>
      </c>
      <c r="N989" t="str">
        <f t="shared" si="15"/>
        <v>Arabica</v>
      </c>
      <c r="O989" t="str">
        <f>_xlfn.XLOOKUP(Table1[[#This Row],[Customer ID]],customers!A988:A1988,customers!I988:I1988,"No",0)</f>
        <v>Yes</v>
      </c>
    </row>
    <row r="990" spans="1:15" x14ac:dyDescent="0.3">
      <c r="A990" s="2" t="s">
        <v>6076</v>
      </c>
      <c r="B990" s="3">
        <v>43897</v>
      </c>
      <c r="C990" s="2" t="s">
        <v>6077</v>
      </c>
      <c r="D990" t="s">
        <v>6138</v>
      </c>
      <c r="E990" s="2">
        <v>3</v>
      </c>
      <c r="F990" s="2" t="str">
        <f>VLOOKUP(C990,customers!A:I,2,0)</f>
        <v>Adele McFayden</v>
      </c>
      <c r="G990" s="2" t="str">
        <f>IF(VLOOKUP(C990,customers!$A:$I,3,0)=0,"",VLOOKUP(C990,customers!$A:$I,3,0))</f>
        <v/>
      </c>
      <c r="H990" s="2" t="str">
        <f>VLOOKUP(C990,customers!$A:$I,7,0)</f>
        <v>United Kingdom</v>
      </c>
      <c r="I990" t="str">
        <f>VLOOKUP($D990,products!$A:$G,2,0)</f>
        <v>Rob</v>
      </c>
      <c r="J990" t="str">
        <f>VLOOKUP($D990,products!$A:$G,3,0)</f>
        <v>M</v>
      </c>
      <c r="K990" s="5">
        <f>VLOOKUP($D990,products!$A:$G,4,0)</f>
        <v>1</v>
      </c>
      <c r="L990">
        <f>VLOOKUP($D990,products!$A:$G,5,0)</f>
        <v>9.9499999999999993</v>
      </c>
      <c r="M990">
        <f>E990*(Table1[[#This Row],[Size]]*Table1[[#This Row],[Unit Price]])</f>
        <v>29.849999999999998</v>
      </c>
      <c r="N990" t="str">
        <f t="shared" si="15"/>
        <v>Robusta</v>
      </c>
      <c r="O990" t="str">
        <f>_xlfn.XLOOKUP(Table1[[#This Row],[Customer ID]],customers!A989:A1989,customers!I989:I1989,"No",0)</f>
        <v>Yes</v>
      </c>
    </row>
    <row r="991" spans="1:15" x14ac:dyDescent="0.3">
      <c r="A991" s="2" t="s">
        <v>6081</v>
      </c>
      <c r="B991" s="3">
        <v>43560</v>
      </c>
      <c r="C991" s="2" t="s">
        <v>6082</v>
      </c>
      <c r="D991" t="s">
        <v>6175</v>
      </c>
      <c r="E991" s="2">
        <v>6</v>
      </c>
      <c r="F991" s="2" t="str">
        <f>VLOOKUP(C991,customers!A:I,2,0)</f>
        <v>Herta Layne</v>
      </c>
      <c r="G991" s="2" t="str">
        <f>IF(VLOOKUP(C991,customers!$A:$I,3,0)=0,"",VLOOKUP(C991,customers!$A:$I,3,0))</f>
        <v/>
      </c>
      <c r="H991" s="2" t="str">
        <f>VLOOKUP(C991,customers!$A:$I,7,0)</f>
        <v>United States</v>
      </c>
      <c r="I991" t="str">
        <f>VLOOKUP($D991,products!$A:$G,2,0)</f>
        <v>Ara</v>
      </c>
      <c r="J991" t="str">
        <f>VLOOKUP($D991,products!$A:$G,3,0)</f>
        <v>M</v>
      </c>
      <c r="K991" s="5">
        <f>VLOOKUP($D991,products!$A:$G,4,0)</f>
        <v>2.5</v>
      </c>
      <c r="L991">
        <f>VLOOKUP($D991,products!$A:$G,5,0)</f>
        <v>25.874999999999996</v>
      </c>
      <c r="M991">
        <f>E991*(Table1[[#This Row],[Size]]*Table1[[#This Row],[Unit Price]])</f>
        <v>388.12499999999989</v>
      </c>
      <c r="N991" t="str">
        <f t="shared" si="15"/>
        <v>Arabica</v>
      </c>
      <c r="O991" t="str">
        <f>_xlfn.XLOOKUP(Table1[[#This Row],[Customer ID]],customers!A990:A1990,customers!I990:I1990,"No",0)</f>
        <v>Yes</v>
      </c>
    </row>
    <row r="992" spans="1:15" x14ac:dyDescent="0.3">
      <c r="A992" s="2" t="s">
        <v>6086</v>
      </c>
      <c r="B992" s="3">
        <v>44718</v>
      </c>
      <c r="C992" s="2" t="s">
        <v>6118</v>
      </c>
      <c r="D992" t="s">
        <v>6153</v>
      </c>
      <c r="E992" s="2">
        <v>5</v>
      </c>
      <c r="F992" s="2" t="str">
        <f>VLOOKUP(C992,customers!A:I,2,0)</f>
        <v>Marguerite Graves</v>
      </c>
      <c r="G992" s="2" t="str">
        <f>IF(VLOOKUP(C992,customers!$A:$I,3,0)=0,"",VLOOKUP(C992,customers!$A:$I,3,0))</f>
        <v/>
      </c>
      <c r="H992" s="2" t="str">
        <f>VLOOKUP(C992,customers!$A:$I,7,0)</f>
        <v>United States</v>
      </c>
      <c r="I992" t="str">
        <f>VLOOKUP($D992,products!$A:$G,2,0)</f>
        <v>Exc</v>
      </c>
      <c r="J992" t="str">
        <f>VLOOKUP($D992,products!$A:$G,3,0)</f>
        <v>D</v>
      </c>
      <c r="K992" s="5">
        <f>VLOOKUP($D992,products!$A:$G,4,0)</f>
        <v>0.2</v>
      </c>
      <c r="L992">
        <f>VLOOKUP($D992,products!$A:$G,5,0)</f>
        <v>3.645</v>
      </c>
      <c r="M992">
        <f>E992*(Table1[[#This Row],[Size]]*Table1[[#This Row],[Unit Price]])</f>
        <v>3.6450000000000005</v>
      </c>
      <c r="N992" t="str">
        <f t="shared" si="15"/>
        <v>Excelsa</v>
      </c>
      <c r="O992" t="str">
        <f>_xlfn.XLOOKUP(Table1[[#This Row],[Customer ID]],customers!A991:A1991,customers!I991:I1991,"No",0)</f>
        <v>No</v>
      </c>
    </row>
    <row r="993" spans="1:15" x14ac:dyDescent="0.3">
      <c r="A993" s="2" t="s">
        <v>6086</v>
      </c>
      <c r="B993" s="3">
        <v>44718</v>
      </c>
      <c r="C993" s="2" t="s">
        <v>6118</v>
      </c>
      <c r="D993" t="s">
        <v>6169</v>
      </c>
      <c r="E993" s="2">
        <v>2</v>
      </c>
      <c r="F993" s="2" t="str">
        <f>VLOOKUP(C993,customers!A:I,2,0)</f>
        <v>Marguerite Graves</v>
      </c>
      <c r="G993" s="2" t="str">
        <f>IF(VLOOKUP(C993,customers!$A:$I,3,0)=0,"",VLOOKUP(C993,customers!$A:$I,3,0))</f>
        <v/>
      </c>
      <c r="H993" s="2" t="str">
        <f>VLOOKUP(C993,customers!$A:$I,7,0)</f>
        <v>United States</v>
      </c>
      <c r="I993" t="str">
        <f>VLOOKUP($D993,products!$A:$G,2,0)</f>
        <v>Lib</v>
      </c>
      <c r="J993" t="str">
        <f>VLOOKUP($D993,products!$A:$G,3,0)</f>
        <v>D</v>
      </c>
      <c r="K993" s="5">
        <f>VLOOKUP($D993,products!$A:$G,4,0)</f>
        <v>0.5</v>
      </c>
      <c r="L993">
        <f>VLOOKUP($D993,products!$A:$G,5,0)</f>
        <v>7.77</v>
      </c>
      <c r="M993">
        <f>E993*(Table1[[#This Row],[Size]]*Table1[[#This Row],[Unit Price]])</f>
        <v>7.77</v>
      </c>
      <c r="N993" t="str">
        <f t="shared" si="15"/>
        <v>Liberica</v>
      </c>
      <c r="O993" t="str">
        <f>_xlfn.XLOOKUP(Table1[[#This Row],[Customer ID]],customers!A992:A1992,customers!I992:I1992,"No",0)</f>
        <v>No</v>
      </c>
    </row>
    <row r="994" spans="1:15" x14ac:dyDescent="0.3">
      <c r="A994" s="2" t="s">
        <v>6096</v>
      </c>
      <c r="B994" s="3">
        <v>44276</v>
      </c>
      <c r="C994" s="2" t="s">
        <v>6097</v>
      </c>
      <c r="D994" t="s">
        <v>6164</v>
      </c>
      <c r="E994" s="2">
        <v>3</v>
      </c>
      <c r="F994" s="2" t="str">
        <f>VLOOKUP(C994,customers!A:I,2,0)</f>
        <v>Desdemona Eye</v>
      </c>
      <c r="G994" s="2" t="str">
        <f>IF(VLOOKUP(C994,customers!$A:$I,3,0)=0,"",VLOOKUP(C994,customers!$A:$I,3,0))</f>
        <v/>
      </c>
      <c r="H994" s="2" t="str">
        <f>VLOOKUP(C994,customers!$A:$I,7,0)</f>
        <v>Ireland</v>
      </c>
      <c r="I994" t="str">
        <f>VLOOKUP($D994,products!$A:$G,2,0)</f>
        <v>Lib</v>
      </c>
      <c r="J994" t="str">
        <f>VLOOKUP($D994,products!$A:$G,3,0)</f>
        <v>L</v>
      </c>
      <c r="K994" s="5">
        <f>VLOOKUP($D994,products!$A:$G,4,0)</f>
        <v>2.5</v>
      </c>
      <c r="L994">
        <f>VLOOKUP($D994,products!$A:$G,5,0)</f>
        <v>36.454999999999998</v>
      </c>
      <c r="M994">
        <f>E994*(Table1[[#This Row],[Size]]*Table1[[#This Row],[Unit Price]])</f>
        <v>273.41249999999997</v>
      </c>
      <c r="N994" t="str">
        <f t="shared" si="15"/>
        <v>Liberica</v>
      </c>
      <c r="O994" t="str">
        <f>_xlfn.XLOOKUP(Table1[[#This Row],[Customer ID]],customers!A993:A1993,customers!I993:I1993,"No",0)</f>
        <v>No</v>
      </c>
    </row>
    <row r="995" spans="1:15" x14ac:dyDescent="0.3">
      <c r="A995" s="2" t="s">
        <v>6101</v>
      </c>
      <c r="B995" s="3">
        <v>44549</v>
      </c>
      <c r="C995" s="2" t="s">
        <v>6102</v>
      </c>
      <c r="D995" t="s">
        <v>6140</v>
      </c>
      <c r="E995" s="2">
        <v>6</v>
      </c>
      <c r="F995" s="2" t="str">
        <f>VLOOKUP(C995,customers!A:I,2,0)</f>
        <v>Margarette Sterland</v>
      </c>
      <c r="G995" s="2" t="str">
        <f>IF(VLOOKUP(C995,customers!$A:$I,3,0)=0,"",VLOOKUP(C995,customers!$A:$I,3,0))</f>
        <v/>
      </c>
      <c r="H995" s="2" t="str">
        <f>VLOOKUP(C995,customers!$A:$I,7,0)</f>
        <v>United States</v>
      </c>
      <c r="I995" t="str">
        <f>VLOOKUP($D995,products!$A:$G,2,0)</f>
        <v>Ara</v>
      </c>
      <c r="J995" t="str">
        <f>VLOOKUP($D995,products!$A:$G,3,0)</f>
        <v>L</v>
      </c>
      <c r="K995" s="5">
        <f>VLOOKUP($D995,products!$A:$G,4,0)</f>
        <v>1</v>
      </c>
      <c r="L995">
        <f>VLOOKUP($D995,products!$A:$G,5,0)</f>
        <v>12.95</v>
      </c>
      <c r="M995">
        <f>E995*(Table1[[#This Row],[Size]]*Table1[[#This Row],[Unit Price]])</f>
        <v>77.699999999999989</v>
      </c>
      <c r="N995" t="str">
        <f t="shared" si="15"/>
        <v>Arabica</v>
      </c>
      <c r="O995" t="str">
        <f>_xlfn.XLOOKUP(Table1[[#This Row],[Customer ID]],customers!A994:A1994,customers!I994:I1994,"No",0)</f>
        <v>No</v>
      </c>
    </row>
    <row r="996" spans="1:15" x14ac:dyDescent="0.3">
      <c r="A996" s="2" t="s">
        <v>6106</v>
      </c>
      <c r="B996" s="3">
        <v>44244</v>
      </c>
      <c r="C996" s="2" t="s">
        <v>6107</v>
      </c>
      <c r="D996" t="s">
        <v>6154</v>
      </c>
      <c r="E996" s="2">
        <v>3</v>
      </c>
      <c r="F996" s="2" t="str">
        <f>VLOOKUP(C996,customers!A:I,2,0)</f>
        <v>Catharine Scoines</v>
      </c>
      <c r="G996" s="2" t="str">
        <f>IF(VLOOKUP(C996,customers!$A:$I,3,0)=0,"",VLOOKUP(C996,customers!$A:$I,3,0))</f>
        <v/>
      </c>
      <c r="H996" s="2" t="str">
        <f>VLOOKUP(C996,customers!$A:$I,7,0)</f>
        <v>Ireland</v>
      </c>
      <c r="I996" t="str">
        <f>VLOOKUP($D996,products!$A:$G,2,0)</f>
        <v>Ara</v>
      </c>
      <c r="J996" t="str">
        <f>VLOOKUP($D996,products!$A:$G,3,0)</f>
        <v>D</v>
      </c>
      <c r="K996" s="5">
        <f>VLOOKUP($D996,products!$A:$G,4,0)</f>
        <v>0.2</v>
      </c>
      <c r="L996">
        <f>VLOOKUP($D996,products!$A:$G,5,0)</f>
        <v>2.9849999999999999</v>
      </c>
      <c r="M996">
        <f>E996*(Table1[[#This Row],[Size]]*Table1[[#This Row],[Unit Price]])</f>
        <v>1.7909999999999999</v>
      </c>
      <c r="N996" t="str">
        <f t="shared" si="15"/>
        <v>Arabica</v>
      </c>
      <c r="O996" t="str">
        <f>_xlfn.XLOOKUP(Table1[[#This Row],[Customer ID]],customers!A995:A1995,customers!I995:I1995,"No",0)</f>
        <v>No</v>
      </c>
    </row>
    <row r="997" spans="1:15" x14ac:dyDescent="0.3">
      <c r="A997" s="2" t="s">
        <v>6111</v>
      </c>
      <c r="B997" s="3">
        <v>43836</v>
      </c>
      <c r="C997" s="2" t="s">
        <v>6112</v>
      </c>
      <c r="D997" t="s">
        <v>6142</v>
      </c>
      <c r="E997" s="2">
        <v>1</v>
      </c>
      <c r="F997" s="2" t="str">
        <f>VLOOKUP(C997,customers!A:I,2,0)</f>
        <v>Jennica Tewelson</v>
      </c>
      <c r="G997" s="2" t="str">
        <f>IF(VLOOKUP(C997,customers!$A:$I,3,0)=0,"",VLOOKUP(C997,customers!$A:$I,3,0))</f>
        <v>jtewelsonrn@samsung.com</v>
      </c>
      <c r="H997" s="2" t="str">
        <f>VLOOKUP(C997,customers!$A:$I,7,0)</f>
        <v>United States</v>
      </c>
      <c r="I997" t="str">
        <f>VLOOKUP($D997,products!$A:$G,2,0)</f>
        <v>Rob</v>
      </c>
      <c r="J997" t="str">
        <f>VLOOKUP($D997,products!$A:$G,3,0)</f>
        <v>L</v>
      </c>
      <c r="K997" s="5">
        <f>VLOOKUP($D997,products!$A:$G,4,0)</f>
        <v>2.5</v>
      </c>
      <c r="L997">
        <f>VLOOKUP($D997,products!$A:$G,5,0)</f>
        <v>27.484999999999996</v>
      </c>
      <c r="M997">
        <f>E997*(Table1[[#This Row],[Size]]*Table1[[#This Row],[Unit Price]])</f>
        <v>68.712499999999991</v>
      </c>
      <c r="N997" t="str">
        <f t="shared" si="15"/>
        <v>Robusta</v>
      </c>
      <c r="O997" t="str">
        <f>_xlfn.XLOOKUP(Table1[[#This Row],[Customer ID]],customers!A996:A1996,customers!I996:I1996,"No",0)</f>
        <v>No</v>
      </c>
    </row>
    <row r="998" spans="1:15" x14ac:dyDescent="0.3">
      <c r="A998" s="2" t="s">
        <v>6117</v>
      </c>
      <c r="B998" s="3">
        <v>44685</v>
      </c>
      <c r="C998" s="2" t="s">
        <v>6118</v>
      </c>
      <c r="D998" t="s">
        <v>6146</v>
      </c>
      <c r="E998" s="2">
        <v>5</v>
      </c>
      <c r="F998" s="2" t="str">
        <f>VLOOKUP(C998,customers!A:I,2,0)</f>
        <v>Marguerite Graves</v>
      </c>
      <c r="G998" s="2" t="str">
        <f>IF(VLOOKUP(C998,customers!$A:$I,3,0)=0,"",VLOOKUP(C998,customers!$A:$I,3,0))</f>
        <v/>
      </c>
      <c r="H998" s="2" t="str">
        <f>VLOOKUP(C998,customers!$A:$I,7,0)</f>
        <v>United States</v>
      </c>
      <c r="I998" t="str">
        <f>VLOOKUP($D998,products!$A:$G,2,0)</f>
        <v>Rob</v>
      </c>
      <c r="J998" t="str">
        <f>VLOOKUP($D998,products!$A:$G,3,0)</f>
        <v>M</v>
      </c>
      <c r="K998" s="5">
        <f>VLOOKUP($D998,products!$A:$G,4,0)</f>
        <v>0.5</v>
      </c>
      <c r="L998">
        <f>VLOOKUP($D998,products!$A:$G,5,0)</f>
        <v>5.97</v>
      </c>
      <c r="M998">
        <f>E998*(Table1[[#This Row],[Size]]*Table1[[#This Row],[Unit Price]])</f>
        <v>14.924999999999999</v>
      </c>
      <c r="N998" t="str">
        <f t="shared" si="15"/>
        <v>Robusta</v>
      </c>
      <c r="O998" t="str">
        <f>_xlfn.XLOOKUP(Table1[[#This Row],[Customer ID]],customers!A997:A1997,customers!I997:I1997,"No",0)</f>
        <v>No</v>
      </c>
    </row>
    <row r="999" spans="1:15" x14ac:dyDescent="0.3">
      <c r="A999" s="2" t="s">
        <v>6122</v>
      </c>
      <c r="B999" s="3">
        <v>43749</v>
      </c>
      <c r="C999" s="2" t="s">
        <v>6118</v>
      </c>
      <c r="D999" t="s">
        <v>6157</v>
      </c>
      <c r="E999" s="2">
        <v>4</v>
      </c>
      <c r="F999" s="2" t="str">
        <f>VLOOKUP(C999,customers!A:I,2,0)</f>
        <v>Marguerite Graves</v>
      </c>
      <c r="G999" s="2" t="str">
        <f>IF(VLOOKUP(C999,customers!$A:$I,3,0)=0,"",VLOOKUP(C999,customers!$A:$I,3,0))</f>
        <v/>
      </c>
      <c r="H999" s="2" t="str">
        <f>VLOOKUP(C999,customers!$A:$I,7,0)</f>
        <v>United States</v>
      </c>
      <c r="I999" t="str">
        <f>VLOOKUP($D999,products!$A:$G,2,0)</f>
        <v>Ara</v>
      </c>
      <c r="J999" t="str">
        <f>VLOOKUP($D999,products!$A:$G,3,0)</f>
        <v>M</v>
      </c>
      <c r="K999" s="5">
        <f>VLOOKUP($D999,products!$A:$G,4,0)</f>
        <v>0.5</v>
      </c>
      <c r="L999">
        <f>VLOOKUP($D999,products!$A:$G,5,0)</f>
        <v>6.75</v>
      </c>
      <c r="M999">
        <f>E999*(Table1[[#This Row],[Size]]*Table1[[#This Row],[Unit Price]])</f>
        <v>13.5</v>
      </c>
      <c r="N999" t="str">
        <f t="shared" si="15"/>
        <v>Arabica</v>
      </c>
      <c r="O999" t="str">
        <f>_xlfn.XLOOKUP(Table1[[#This Row],[Customer ID]],customers!A998:A1998,customers!I998:I1998,"No",0)</f>
        <v>No</v>
      </c>
    </row>
    <row r="1000" spans="1:15" x14ac:dyDescent="0.3">
      <c r="A1000" s="2" t="s">
        <v>6127</v>
      </c>
      <c r="B1000" s="3">
        <v>44411</v>
      </c>
      <c r="C1000" s="2" t="s">
        <v>6128</v>
      </c>
      <c r="D1000" t="s">
        <v>6147</v>
      </c>
      <c r="E1000" s="2">
        <v>1</v>
      </c>
      <c r="F1000" s="2" t="str">
        <f>VLOOKUP(C1000,customers!A:I,2,0)</f>
        <v>Nicolina Jenny</v>
      </c>
      <c r="G1000" s="2" t="str">
        <f>IF(VLOOKUP(C1000,customers!$A:$I,3,0)=0,"",VLOOKUP(C1000,customers!$A:$I,3,0))</f>
        <v>njennyrq@bigcartel.com</v>
      </c>
      <c r="H1000" s="2" t="str">
        <f>VLOOKUP(C1000,customers!$A:$I,7,0)</f>
        <v>United States</v>
      </c>
      <c r="I1000" t="str">
        <f>VLOOKUP($D1000,products!$A:$G,2,0)</f>
        <v>Ara</v>
      </c>
      <c r="J1000" t="str">
        <f>VLOOKUP($D1000,products!$A:$G,3,0)</f>
        <v>D</v>
      </c>
      <c r="K1000" s="5">
        <f>VLOOKUP($D1000,products!$A:$G,4,0)</f>
        <v>1</v>
      </c>
      <c r="L1000">
        <f>VLOOKUP($D1000,products!$A:$G,5,0)</f>
        <v>9.9499999999999993</v>
      </c>
      <c r="M1000">
        <f>E1000*(Table1[[#This Row],[Size]]*Table1[[#This Row],[Unit Price]])</f>
        <v>9.9499999999999993</v>
      </c>
      <c r="N1000" t="str">
        <f t="shared" si="15"/>
        <v>Arabica</v>
      </c>
      <c r="O1000" t="str">
        <f>_xlfn.XLOOKUP(Table1[[#This Row],[Customer ID]],customers!A999:A1999,customers!I999:I1999,"No",0)</f>
        <v>No</v>
      </c>
    </row>
    <row r="1001" spans="1:15" x14ac:dyDescent="0.3">
      <c r="A1001" s="2" t="s">
        <v>6133</v>
      </c>
      <c r="B1001" s="3">
        <v>44119</v>
      </c>
      <c r="C1001" s="2" t="s">
        <v>6134</v>
      </c>
      <c r="D1001" t="s">
        <v>6156</v>
      </c>
      <c r="E1001" s="2">
        <v>3</v>
      </c>
      <c r="F1001" s="2" t="str">
        <f>VLOOKUP(C1001,customers!A:I,2,0)</f>
        <v>Vidovic Antonelli</v>
      </c>
      <c r="G1001" s="2" t="str">
        <f>IF(VLOOKUP(C1001,customers!$A:$I,3,0)=0,"",VLOOKUP(C1001,customers!$A:$I,3,0))</f>
        <v/>
      </c>
      <c r="H1001" s="2" t="str">
        <f>VLOOKUP(C1001,customers!$A:$I,7,0)</f>
        <v>United Kingdom</v>
      </c>
      <c r="I1001" t="str">
        <f>VLOOKUP($D1001,products!$A:$G,2,0)</f>
        <v>Exc</v>
      </c>
      <c r="J1001" t="str">
        <f>VLOOKUP($D1001,products!$A:$G,3,0)</f>
        <v>M</v>
      </c>
      <c r="K1001" s="5">
        <f>VLOOKUP($D1001,products!$A:$G,4,0)</f>
        <v>0.2</v>
      </c>
      <c r="L1001">
        <f>VLOOKUP($D1001,products!$A:$G,5,0)</f>
        <v>4.125</v>
      </c>
      <c r="M1001">
        <f>E1001*(Table1[[#This Row],[Size]]*Table1[[#This Row],[Unit Price]])</f>
        <v>2.4750000000000001</v>
      </c>
      <c r="N1001" t="str">
        <f t="shared" si="15"/>
        <v>Excelsa</v>
      </c>
      <c r="O1001" t="str">
        <f>_xlfn.XLOOKUP(Table1[[#This Row],[Customer ID]],customers!A1000:A2000,customers!I1000:I2000,"No",0)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TotalsalesTIME</vt:lpstr>
      <vt:lpstr>TopCountires</vt:lpstr>
      <vt:lpstr>TopClients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Kacper Prorok</cp:lastModifiedBy>
  <cp:revision/>
  <dcterms:created xsi:type="dcterms:W3CDTF">2022-11-26T09:51:45Z</dcterms:created>
  <dcterms:modified xsi:type="dcterms:W3CDTF">2024-07-14T10:14:37Z</dcterms:modified>
  <cp:category/>
  <cp:contentStatus/>
</cp:coreProperties>
</file>