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s Thesis\State-Space MPC\"/>
    </mc:Choice>
  </mc:AlternateContent>
  <xr:revisionPtr revIDLastSave="0" documentId="13_ncr:1_{9202B484-89D6-49C0-B57A-92A0F90D13A1}" xr6:coauthVersionLast="43" xr6:coauthVersionMax="43" xr10:uidLastSave="{00000000-0000-0000-0000-000000000000}"/>
  <bookViews>
    <workbookView xWindow="28680" yWindow="-120" windowWidth="29040" windowHeight="15840" activeTab="2" xr2:uid="{88661D89-2F11-4861-9B26-301E224DCD68}"/>
  </bookViews>
  <sheets>
    <sheet name="A (3)" sheetId="7" r:id="rId1"/>
    <sheet name="A (2)" sheetId="6" r:id="rId2"/>
    <sheet name="Data" sheetId="4" r:id="rId3"/>
    <sheet name="A (1)" sheetId="1" r:id="rId4"/>
    <sheet name="B" sheetId="2" r:id="rId5"/>
    <sheet name="C" sheetId="3" r:id="rId6"/>
    <sheet name="Constraints" sheetId="5" r:id="rId7"/>
  </sheets>
  <definedNames>
    <definedName name="_C1">Data!$B$16</definedName>
    <definedName name="_C2">Data!$D$15</definedName>
    <definedName name="_C3">Data!$F$15</definedName>
    <definedName name="_C4">Data!$H$14</definedName>
    <definedName name="_C5">Data!$J$12</definedName>
    <definedName name="_R12">Data!$B$11</definedName>
    <definedName name="_R14">Data!$B$12</definedName>
    <definedName name="_R15">Data!$B$13</definedName>
    <definedName name="_R1a">Data!$B$14</definedName>
    <definedName name="_R1o">Data!$B$15</definedName>
    <definedName name="_R23">Data!$D$11</definedName>
    <definedName name="_R25">Data!$D$12</definedName>
    <definedName name="_R2a">Data!$D$13</definedName>
    <definedName name="_R2o">Data!$D$14</definedName>
    <definedName name="_R34">Data!$F$11</definedName>
    <definedName name="_R35">Data!$F$12</definedName>
    <definedName name="_R3a">Data!$F$13</definedName>
    <definedName name="_R3o">Data!$F$14</definedName>
    <definedName name="_R45">Data!$H$11</definedName>
    <definedName name="_R4a">Data!$H$12</definedName>
    <definedName name="_R4o">Data!$H$13</definedName>
    <definedName name="_R5a">Data!$J$11</definedName>
    <definedName name="A12_">Data!$B$5</definedName>
    <definedName name="A14_">Data!$B$6</definedName>
    <definedName name="A15_">Data!$B$7</definedName>
    <definedName name="A1a">Data!$B$8</definedName>
    <definedName name="A1o">Data!$B$9</definedName>
    <definedName name="A23_">Data!$D$5</definedName>
    <definedName name="A25_">Data!$D$6</definedName>
    <definedName name="A2a">Data!$D$7</definedName>
    <definedName name="A2o">Data!$D$8</definedName>
    <definedName name="A34_">Data!$F$5</definedName>
    <definedName name="A35_">Data!$F$6</definedName>
    <definedName name="A3a">Data!$F$7</definedName>
    <definedName name="A3o">Data!$F$8</definedName>
    <definedName name="A45_">Data!$H$5</definedName>
    <definedName name="A4a">Data!$H$6</definedName>
    <definedName name="A4o">Data!$H$7</definedName>
    <definedName name="A5a">Data!$J$5</definedName>
    <definedName name="Aar">Data!$L$5</definedName>
    <definedName name="C_">Data!$B$26</definedName>
    <definedName name="Ca">Data!$L$12</definedName>
    <definedName name="Rao" localSheetId="1">'A (2)'!#REF!</definedName>
    <definedName name="Rao" localSheetId="0">'A (3)'!#REF!</definedName>
    <definedName name="Rao">'A (1)'!#REF!</definedName>
    <definedName name="Rar">Data!$L$11</definedName>
    <definedName name="rho">Data!$B$25</definedName>
    <definedName name="Ri">Data!$B$2</definedName>
    <definedName name="Ro">Data!$B$1</definedName>
    <definedName name="Rr">Data!$B$3</definedName>
    <definedName name="V1_">Data!$B$18</definedName>
    <definedName name="V2_">Data!$B$19</definedName>
    <definedName name="V3_">Data!$B$20</definedName>
    <definedName name="V4_">Data!$B$21</definedName>
    <definedName name="V5_">Data!$B$22</definedName>
    <definedName name="Va">Data!$B$23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4" l="1"/>
  <c r="A3" i="7" l="1"/>
  <c r="C1" i="7"/>
  <c r="G7" i="6" l="1"/>
  <c r="F7" i="6"/>
  <c r="E7" i="6"/>
  <c r="D7" i="6"/>
  <c r="C7" i="6"/>
  <c r="B7" i="6"/>
  <c r="A7" i="6"/>
  <c r="A3" i="6"/>
  <c r="C1" i="6"/>
  <c r="L12" i="4" l="1"/>
  <c r="J12" i="4"/>
  <c r="H14" i="4"/>
  <c r="H13" i="4"/>
  <c r="F15" i="4"/>
  <c r="F14" i="4"/>
  <c r="G3" i="6" s="1"/>
  <c r="D15" i="4"/>
  <c r="D14" i="4"/>
  <c r="G2" i="6" s="1"/>
  <c r="B16" i="4"/>
  <c r="B15" i="4"/>
  <c r="G1" i="6" s="1"/>
  <c r="B12" i="4"/>
  <c r="L5" i="4"/>
  <c r="B3" i="4"/>
  <c r="B2" i="4"/>
  <c r="F11" i="4" s="1"/>
  <c r="A3" i="1"/>
  <c r="D1" i="1"/>
  <c r="C1" i="1"/>
  <c r="L11" i="4" l="1"/>
  <c r="G6" i="6" s="1"/>
  <c r="D3" i="7"/>
  <c r="D3" i="1"/>
  <c r="C4" i="1"/>
  <c r="A4" i="7"/>
  <c r="B11" i="4"/>
  <c r="B1" i="7" s="1"/>
  <c r="F12" i="4"/>
  <c r="C5" i="7" s="1"/>
  <c r="H11" i="4"/>
  <c r="D5" i="7" s="1"/>
  <c r="J11" i="4"/>
  <c r="F13" i="4"/>
  <c r="C6" i="7" s="1"/>
  <c r="H12" i="4"/>
  <c r="B13" i="4"/>
  <c r="A1" i="7" s="1"/>
  <c r="D11" i="4"/>
  <c r="D13" i="4"/>
  <c r="B6" i="7" s="1"/>
  <c r="B14" i="4"/>
  <c r="D12" i="4"/>
  <c r="E2" i="7" s="1"/>
  <c r="C2" i="7"/>
  <c r="F2" i="7"/>
  <c r="D1" i="7"/>
  <c r="A6" i="1"/>
  <c r="C4" i="7"/>
  <c r="E3" i="6"/>
  <c r="C5" i="6"/>
  <c r="C2" i="6"/>
  <c r="B3" i="6"/>
  <c r="G4" i="6"/>
  <c r="C2" i="1"/>
  <c r="B1" i="6"/>
  <c r="A2" i="6"/>
  <c r="A4" i="1"/>
  <c r="A4" i="6"/>
  <c r="D1" i="6"/>
  <c r="C6" i="6"/>
  <c r="F3" i="6"/>
  <c r="B6" i="6"/>
  <c r="F2" i="6"/>
  <c r="E2" i="6"/>
  <c r="C4" i="6"/>
  <c r="D3" i="6"/>
  <c r="C6" i="1"/>
  <c r="F3" i="1"/>
  <c r="B2" i="6" l="1"/>
  <c r="D4" i="6"/>
  <c r="A5" i="1"/>
  <c r="A6" i="7"/>
  <c r="F6" i="7"/>
  <c r="F4" i="7"/>
  <c r="D6" i="7"/>
  <c r="E2" i="1"/>
  <c r="F4" i="6"/>
  <c r="F1" i="1"/>
  <c r="A5" i="6"/>
  <c r="F1" i="7"/>
  <c r="B1" i="1"/>
  <c r="E6" i="6"/>
  <c r="E6" i="7"/>
  <c r="F6" i="6"/>
  <c r="F5" i="6"/>
  <c r="F5" i="7"/>
  <c r="E4" i="7"/>
  <c r="E4" i="1"/>
  <c r="D5" i="1"/>
  <c r="D4" i="1"/>
  <c r="B5" i="6"/>
  <c r="B5" i="7"/>
  <c r="E1" i="1"/>
  <c r="E3" i="7"/>
  <c r="C5" i="1"/>
  <c r="E3" i="1"/>
  <c r="C3" i="6"/>
  <c r="E4" i="6"/>
  <c r="B5" i="1"/>
  <c r="E1" i="7"/>
  <c r="F2" i="1"/>
  <c r="B6" i="1"/>
  <c r="B2" i="7"/>
  <c r="A2" i="7"/>
  <c r="A2" i="1"/>
  <c r="E5" i="7"/>
  <c r="E5" i="6"/>
  <c r="A1" i="1"/>
  <c r="D6" i="1"/>
  <c r="F4" i="1"/>
  <c r="A6" i="6"/>
  <c r="B2" i="1"/>
  <c r="E1" i="6"/>
  <c r="F1" i="6"/>
  <c r="D6" i="6"/>
  <c r="C3" i="1"/>
  <c r="A1" i="6"/>
  <c r="E5" i="1"/>
  <c r="D5" i="6"/>
  <c r="F3" i="7"/>
  <c r="F6" i="1"/>
  <c r="A5" i="7"/>
  <c r="B3" i="7"/>
  <c r="C3" i="7"/>
  <c r="B3" i="1"/>
  <c r="F5" i="1"/>
  <c r="E6" i="1"/>
  <c r="D4" i="7"/>
</calcChain>
</file>

<file path=xl/sharedStrings.xml><?xml version="1.0" encoding="utf-8"?>
<sst xmlns="http://schemas.openxmlformats.org/spreadsheetml/2006/main" count="88" uniqueCount="68">
  <si>
    <t>R12</t>
  </si>
  <si>
    <t>R14</t>
  </si>
  <si>
    <t>R15</t>
  </si>
  <si>
    <t>R1a</t>
  </si>
  <si>
    <t>R1o</t>
  </si>
  <si>
    <t>R23</t>
  </si>
  <si>
    <t>R25</t>
  </si>
  <si>
    <t>R2a</t>
  </si>
  <si>
    <t>R2o</t>
  </si>
  <si>
    <t>R34</t>
  </si>
  <si>
    <t>R35</t>
  </si>
  <si>
    <t>R45</t>
  </si>
  <si>
    <t>R4a</t>
  </si>
  <si>
    <t>R4o</t>
  </si>
  <si>
    <t>R5a</t>
  </si>
  <si>
    <t>R3a</t>
  </si>
  <si>
    <t>R3o</t>
  </si>
  <si>
    <t>C3</t>
  </si>
  <si>
    <t>C2</t>
  </si>
  <si>
    <t>C1</t>
  </si>
  <si>
    <t>C4</t>
  </si>
  <si>
    <t>C5</t>
  </si>
  <si>
    <t>Ca</t>
  </si>
  <si>
    <t>m^2K/W</t>
  </si>
  <si>
    <t>Ri</t>
  </si>
  <si>
    <t>Ro</t>
  </si>
  <si>
    <t>Rr</t>
  </si>
  <si>
    <t>Rar</t>
  </si>
  <si>
    <t>A12</t>
  </si>
  <si>
    <t>A14</t>
  </si>
  <si>
    <t>A15</t>
  </si>
  <si>
    <t>A1a</t>
  </si>
  <si>
    <t>A1o</t>
  </si>
  <si>
    <t>A23</t>
  </si>
  <si>
    <t>A25</t>
  </si>
  <si>
    <t>A2a</t>
  </si>
  <si>
    <t>A2o</t>
  </si>
  <si>
    <t>A34</t>
  </si>
  <si>
    <t>A35</t>
  </si>
  <si>
    <t>A3a</t>
  </si>
  <si>
    <t>A3o</t>
  </si>
  <si>
    <t>A45</t>
  </si>
  <si>
    <t>A4a</t>
  </si>
  <si>
    <t>A4o</t>
  </si>
  <si>
    <t>A5a</t>
  </si>
  <si>
    <t>Aar</t>
  </si>
  <si>
    <t>V1</t>
  </si>
  <si>
    <t>V2</t>
  </si>
  <si>
    <t>V3</t>
  </si>
  <si>
    <t>V4</t>
  </si>
  <si>
    <t>V5</t>
  </si>
  <si>
    <t>Va</t>
  </si>
  <si>
    <t>m^2</t>
  </si>
  <si>
    <t>W/m^2K</t>
  </si>
  <si>
    <t>rho</t>
  </si>
  <si>
    <t>kg/m^2</t>
  </si>
  <si>
    <t>C</t>
  </si>
  <si>
    <t>J/kgK</t>
  </si>
  <si>
    <t>T1</t>
  </si>
  <si>
    <t>(23.89 C)</t>
  </si>
  <si>
    <t>T2</t>
  </si>
  <si>
    <t>Heating</t>
  </si>
  <si>
    <t>T3</t>
  </si>
  <si>
    <t>T4</t>
  </si>
  <si>
    <t>T5</t>
  </si>
  <si>
    <t>Cooling</t>
  </si>
  <si>
    <t>(21.11 C)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</si>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</sst>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46B6-58D6-8942-956C-A247201642A9}">
  <dimension ref="A1:F6"/>
  <sheetViews>
    <sheetView workbookViewId="0"/>
  </sheetViews>
  <sheetFormatPr defaultColWidth="8.85546875" defaultRowHeight="15" x14ac:dyDescent="0.25"/>
  <cols>
    <col min="1" max="13" width="13.7109375" customWidth="1"/>
  </cols>
  <sheetData>
    <row r="1" spans="1:6" ht="58.5" customHeight="1" x14ac:dyDescent="0.25">
      <c r="A1">
        <f>(1/_R12+1/_R15+1/_R14+1/_R1a+1/_R1o)</f>
        <v>245.3859829824307</v>
      </c>
      <c r="B1">
        <f>-1/_R12</f>
        <v>-21.991199999999999</v>
      </c>
      <c r="C1">
        <f>0</f>
        <v>0</v>
      </c>
      <c r="D1">
        <f>-1/_R14</f>
        <v>-21.991199999999999</v>
      </c>
      <c r="E1">
        <f>-1/_R15</f>
        <v>-55.029000000000011</v>
      </c>
      <c r="F1">
        <f>-1/_R1a</f>
        <v>-115.71900000000001</v>
      </c>
    </row>
    <row r="2" spans="1:6" ht="58.5" customHeight="1" x14ac:dyDescent="0.25">
      <c r="A2">
        <f>-1/_R12</f>
        <v>-21.991199999999999</v>
      </c>
      <c r="B2">
        <f>(1/_R12+1/_R23+1/_R25+1/_R2a+1/_R2o)</f>
        <v>188.09445532162044</v>
      </c>
      <c r="C2">
        <f>-1/_R23</f>
        <v>-21.991199999999999</v>
      </c>
      <c r="D2">
        <v>0</v>
      </c>
      <c r="E2">
        <f>-1/_R25</f>
        <v>-55.029000000000011</v>
      </c>
      <c r="F2">
        <f>-1/_R2a</f>
        <v>-68.646000000000001</v>
      </c>
    </row>
    <row r="3" spans="1:6" ht="58.5" customHeight="1" x14ac:dyDescent="0.25">
      <c r="A3">
        <f>0</f>
        <v>0</v>
      </c>
      <c r="B3">
        <f>-1/_R23</f>
        <v>-21.991199999999999</v>
      </c>
      <c r="C3">
        <f>(1/_R23+1/_R34+1/_R35+1/_R3a+1/_R3o)</f>
        <v>245.3859829824307</v>
      </c>
      <c r="D3">
        <f>-1/_R34</f>
        <v>-21.991199999999999</v>
      </c>
      <c r="E3">
        <f>-1/_R35</f>
        <v>-55.029000000000011</v>
      </c>
      <c r="F3">
        <f>-1/_R3a</f>
        <v>-115.71900000000001</v>
      </c>
    </row>
    <row r="4" spans="1:6" ht="58.5" customHeight="1" x14ac:dyDescent="0.25">
      <c r="A4">
        <f>-1/_R14</f>
        <v>-21.991199999999999</v>
      </c>
      <c r="B4">
        <v>0</v>
      </c>
      <c r="C4">
        <f>-1/_R34</f>
        <v>-21.991199999999999</v>
      </c>
      <c r="D4">
        <f>(1/_R14+1/_R34+1/_R45+1/_R4a+1/_R4o)</f>
        <v>159.38451532162046</v>
      </c>
      <c r="E4">
        <f>-1/_R45</f>
        <v>-26.319060000000004</v>
      </c>
      <c r="F4">
        <f>-1/_R4a</f>
        <v>-68.646000000000001</v>
      </c>
    </row>
    <row r="5" spans="1:6" ht="58.5" customHeight="1" x14ac:dyDescent="0.25">
      <c r="A5">
        <f>-1/_R15</f>
        <v>-55.029000000000011</v>
      </c>
      <c r="B5">
        <f>-1/_R25</f>
        <v>-55.029000000000011</v>
      </c>
      <c r="C5">
        <f>-1/_R35</f>
        <v>-55.029000000000011</v>
      </c>
      <c r="D5">
        <f>-1/_R45</f>
        <v>-26.319060000000004</v>
      </c>
      <c r="E5">
        <f>(1/_R15+1/_R25+1/_R35+1/_R45+1/_R5a)</f>
        <v>344.05926000000005</v>
      </c>
      <c r="F5">
        <f>-1/_R5a</f>
        <v>-152.6532</v>
      </c>
    </row>
    <row r="6" spans="1:6" ht="58.5" customHeight="1" x14ac:dyDescent="0.25">
      <c r="A6">
        <f>-1/_R1a</f>
        <v>-115.71900000000001</v>
      </c>
      <c r="B6">
        <f>-1/_R2a</f>
        <v>-68.646000000000001</v>
      </c>
      <c r="C6">
        <f>-1/_R3a</f>
        <v>-115.71900000000001</v>
      </c>
      <c r="D6">
        <f>-1/_R4a</f>
        <v>-68.646000000000001</v>
      </c>
      <c r="E6">
        <f>-1/_R5a</f>
        <v>-152.6532</v>
      </c>
      <c r="F6">
        <f>(1/_R1a+1/_R2a+1/_R3a+1/_R4a+1/_R5a+1/Rar)</f>
        <v>730.94920000000002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59DC-C0E6-493A-8C56-81A05FBC80D8}">
  <dimension ref="A1:G7"/>
  <sheetViews>
    <sheetView workbookViewId="0">
      <selection activeCell="G6" sqref="G6"/>
    </sheetView>
  </sheetViews>
  <sheetFormatPr defaultColWidth="8.85546875" defaultRowHeight="15" x14ac:dyDescent="0.25"/>
  <cols>
    <col min="1" max="14" width="13.7109375" customWidth="1"/>
  </cols>
  <sheetData>
    <row r="1" spans="1:7" ht="58.5" customHeight="1" x14ac:dyDescent="0.25">
      <c r="A1">
        <f>(1/_R12-1/_R15+1/_R14+1/_R1a+1/_R1o)</f>
        <v>135.32798298243068</v>
      </c>
      <c r="B1">
        <f>-1/_R12</f>
        <v>-21.991199999999999</v>
      </c>
      <c r="C1">
        <f>0</f>
        <v>0</v>
      </c>
      <c r="D1">
        <f>-1/_R14</f>
        <v>-21.991199999999999</v>
      </c>
      <c r="E1">
        <f>1/_R15</f>
        <v>55.029000000000011</v>
      </c>
      <c r="F1">
        <f>-1/_R1a</f>
        <v>-115.71900000000001</v>
      </c>
      <c r="G1">
        <f>-1/_R1o</f>
        <v>-30.655582982430673</v>
      </c>
    </row>
    <row r="2" spans="1:7" ht="58.5" customHeight="1" x14ac:dyDescent="0.25">
      <c r="A2">
        <f>1/_R12</f>
        <v>21.991199999999999</v>
      </c>
      <c r="B2">
        <f>(-1/_R12+1/_R23-1/_R25+1/_R2a+1/_R2o)</f>
        <v>34.054055321620439</v>
      </c>
      <c r="C2">
        <f>-1/_R23</f>
        <v>-21.991199999999999</v>
      </c>
      <c r="D2">
        <v>0</v>
      </c>
      <c r="E2">
        <f>1/_R25</f>
        <v>55.029000000000011</v>
      </c>
      <c r="F2">
        <f>-1/_R2a</f>
        <v>-68.646000000000001</v>
      </c>
      <c r="G2">
        <f>-1/_R2o</f>
        <v>-20.437055321620445</v>
      </c>
    </row>
    <row r="3" spans="1:7" ht="58.5" customHeight="1" x14ac:dyDescent="0.25">
      <c r="A3">
        <f>0</f>
        <v>0</v>
      </c>
      <c r="B3">
        <f>1/_R23</f>
        <v>21.991199999999999</v>
      </c>
      <c r="C3">
        <f>(-1/_R23-1/_R34-1/_R35+1/_R3a+1/_R3o)</f>
        <v>47.363182982430672</v>
      </c>
      <c r="D3">
        <f>1/_R34</f>
        <v>21.991199999999999</v>
      </c>
      <c r="E3">
        <f>1/_R35</f>
        <v>55.029000000000011</v>
      </c>
      <c r="F3">
        <f>-1/_R3a</f>
        <v>-115.71900000000001</v>
      </c>
      <c r="G3">
        <f>-1/_R3o</f>
        <v>-30.655582982430673</v>
      </c>
    </row>
    <row r="4" spans="1:7" ht="58.5" customHeight="1" x14ac:dyDescent="0.25">
      <c r="A4">
        <f>1/_R14</f>
        <v>21.991199999999999</v>
      </c>
      <c r="B4">
        <v>0</v>
      </c>
      <c r="C4">
        <f>-1/_R34</f>
        <v>-21.991199999999999</v>
      </c>
      <c r="D4">
        <f>(-1/_R14+1/_R34-1/_R45+1/_R4a+1/_R4o)</f>
        <v>62.763995321620442</v>
      </c>
      <c r="E4">
        <f>1/_R45</f>
        <v>26.319060000000004</v>
      </c>
      <c r="F4">
        <f>-1/_R4a</f>
        <v>-68.646000000000001</v>
      </c>
      <c r="G4">
        <f>-1/_R4o</f>
        <v>-20.437055321620445</v>
      </c>
    </row>
    <row r="5" spans="1:7" ht="58.5" customHeight="1" x14ac:dyDescent="0.25">
      <c r="A5">
        <f>-1/_R15</f>
        <v>-55.029000000000011</v>
      </c>
      <c r="B5">
        <f>-1/_R25</f>
        <v>-55.029000000000011</v>
      </c>
      <c r="C5">
        <f>-1/_R35</f>
        <v>-55.029000000000011</v>
      </c>
      <c r="D5">
        <f>-1/_R45</f>
        <v>-26.319060000000004</v>
      </c>
      <c r="E5">
        <f>(1/_R15+1/_R25+1/_R35+1/_R45+1/_R5a)</f>
        <v>344.05926000000005</v>
      </c>
      <c r="F5">
        <f>-1/_R5a</f>
        <v>-152.6532</v>
      </c>
      <c r="G5">
        <v>0</v>
      </c>
    </row>
    <row r="6" spans="1:7" ht="58.5" customHeight="1" x14ac:dyDescent="0.25">
      <c r="A6">
        <f>1/_R1a</f>
        <v>115.71900000000001</v>
      </c>
      <c r="B6">
        <f>1/_R2a</f>
        <v>68.646000000000001</v>
      </c>
      <c r="C6">
        <f>1/_R3a</f>
        <v>115.71900000000001</v>
      </c>
      <c r="D6">
        <f>1/_R4a</f>
        <v>68.646000000000001</v>
      </c>
      <c r="E6">
        <f>1/_R5a</f>
        <v>152.6532</v>
      </c>
      <c r="F6">
        <f>-(1/_R1a+1/_R2a+1/_R3a+1/_R4a+1/_R5a-1/Rar)</f>
        <v>-311.81719999999996</v>
      </c>
      <c r="G6">
        <f>-1/Rar</f>
        <v>-209.566</v>
      </c>
    </row>
    <row r="7" spans="1:7" ht="58.5" customHeight="1" x14ac:dyDescent="0.25">
      <c r="A7">
        <f>0</f>
        <v>0</v>
      </c>
      <c r="B7">
        <f>0</f>
        <v>0</v>
      </c>
      <c r="C7">
        <f>0</f>
        <v>0</v>
      </c>
      <c r="D7">
        <f>0</f>
        <v>0</v>
      </c>
      <c r="E7">
        <f>0</f>
        <v>0</v>
      </c>
      <c r="F7">
        <f>0</f>
        <v>0</v>
      </c>
      <c r="G7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7CC8-9114-48B4-B0AE-23B8FE1A73C1}">
  <dimension ref="A1:N26"/>
  <sheetViews>
    <sheetView tabSelected="1" workbookViewId="0">
      <selection activeCell="R16" sqref="R16"/>
    </sheetView>
  </sheetViews>
  <sheetFormatPr defaultColWidth="8.85546875" defaultRowHeight="15" x14ac:dyDescent="0.25"/>
  <sheetData>
    <row r="1" spans="1:14" x14ac:dyDescent="0.25">
      <c r="A1" t="s">
        <v>25</v>
      </c>
      <c r="B1">
        <v>2.7547999999999999</v>
      </c>
      <c r="C1" t="s">
        <v>23</v>
      </c>
    </row>
    <row r="2" spans="1:14" x14ac:dyDescent="0.25">
      <c r="A2" t="s">
        <v>24</v>
      </c>
      <c r="B2">
        <f>1/1.02</f>
        <v>0.98039215686274506</v>
      </c>
      <c r="C2" t="s">
        <v>23</v>
      </c>
    </row>
    <row r="3" spans="1:14" x14ac:dyDescent="0.25">
      <c r="A3" t="s">
        <v>26</v>
      </c>
      <c r="B3">
        <f>1/0.35</f>
        <v>2.8571428571428572</v>
      </c>
      <c r="C3" t="s">
        <v>23</v>
      </c>
      <c r="G3">
        <v>2.8580000000000001</v>
      </c>
      <c r="H3" t="s">
        <v>53</v>
      </c>
    </row>
    <row r="5" spans="1:14" x14ac:dyDescent="0.25">
      <c r="A5" t="s">
        <v>28</v>
      </c>
      <c r="B5">
        <v>21.56</v>
      </c>
      <c r="C5" t="s">
        <v>33</v>
      </c>
      <c r="D5">
        <v>21.56</v>
      </c>
      <c r="E5" t="s">
        <v>37</v>
      </c>
      <c r="F5">
        <v>21.56</v>
      </c>
      <c r="G5" t="s">
        <v>41</v>
      </c>
      <c r="H5">
        <v>25.803000000000001</v>
      </c>
      <c r="I5" t="s">
        <v>44</v>
      </c>
      <c r="J5">
        <v>149.66</v>
      </c>
      <c r="K5" t="s">
        <v>45</v>
      </c>
      <c r="L5">
        <f>101.87*2+197.51*2</f>
        <v>598.76</v>
      </c>
      <c r="N5" t="s">
        <v>52</v>
      </c>
    </row>
    <row r="6" spans="1:14" x14ac:dyDescent="0.25">
      <c r="A6" t="s">
        <v>29</v>
      </c>
      <c r="B6">
        <v>21.56</v>
      </c>
      <c r="C6" t="s">
        <v>34</v>
      </c>
      <c r="D6">
        <v>53.95</v>
      </c>
      <c r="E6" t="s">
        <v>38</v>
      </c>
      <c r="F6">
        <v>53.95</v>
      </c>
      <c r="G6" t="s">
        <v>42</v>
      </c>
      <c r="H6">
        <v>67.3</v>
      </c>
    </row>
    <row r="7" spans="1:14" x14ac:dyDescent="0.25">
      <c r="A7" t="s">
        <v>30</v>
      </c>
      <c r="B7">
        <v>53.95</v>
      </c>
      <c r="C7" t="s">
        <v>35</v>
      </c>
      <c r="D7">
        <v>67.3</v>
      </c>
      <c r="E7" t="s">
        <v>39</v>
      </c>
      <c r="F7">
        <v>113.45</v>
      </c>
      <c r="G7" t="s">
        <v>43</v>
      </c>
      <c r="H7">
        <v>56.3</v>
      </c>
    </row>
    <row r="8" spans="1:14" x14ac:dyDescent="0.25">
      <c r="A8" t="s">
        <v>31</v>
      </c>
      <c r="B8">
        <v>113.45</v>
      </c>
      <c r="C8" t="s">
        <v>36</v>
      </c>
      <c r="D8">
        <v>56.3</v>
      </c>
      <c r="E8" t="s">
        <v>40</v>
      </c>
      <c r="F8">
        <v>84.45</v>
      </c>
    </row>
    <row r="9" spans="1:14" x14ac:dyDescent="0.25">
      <c r="A9" t="s">
        <v>32</v>
      </c>
      <c r="B9">
        <v>84.45</v>
      </c>
    </row>
    <row r="11" spans="1:14" x14ac:dyDescent="0.25">
      <c r="A11" t="s">
        <v>0</v>
      </c>
      <c r="B11">
        <f>Ri/A12_</f>
        <v>4.5472734548364799E-2</v>
      </c>
      <c r="C11" t="s">
        <v>5</v>
      </c>
      <c r="D11">
        <f>Ri/A23_</f>
        <v>4.5472734548364799E-2</v>
      </c>
      <c r="E11" t="s">
        <v>9</v>
      </c>
      <c r="F11">
        <f>Ri/A34_</f>
        <v>4.5472734548364799E-2</v>
      </c>
      <c r="G11" t="s">
        <v>11</v>
      </c>
      <c r="H11">
        <f>Ri/A45_</f>
        <v>3.7995277946856761E-2</v>
      </c>
      <c r="I11" t="s">
        <v>14</v>
      </c>
      <c r="J11">
        <f>Ri/A5a</f>
        <v>6.5507961837681754E-3</v>
      </c>
      <c r="K11" t="s">
        <v>27</v>
      </c>
      <c r="L11">
        <f>Rr/Aar</f>
        <v>4.7717664124905758E-3</v>
      </c>
    </row>
    <row r="12" spans="1:14" x14ac:dyDescent="0.25">
      <c r="A12" t="s">
        <v>1</v>
      </c>
      <c r="B12">
        <f>Ri/A14_</f>
        <v>4.5472734548364799E-2</v>
      </c>
      <c r="C12" t="s">
        <v>6</v>
      </c>
      <c r="D12">
        <f>Ri/A25_</f>
        <v>1.8172236457140778E-2</v>
      </c>
      <c r="E12" t="s">
        <v>10</v>
      </c>
      <c r="F12">
        <f>Ri/A35_</f>
        <v>1.8172236457140778E-2</v>
      </c>
      <c r="G12" t="s">
        <v>12</v>
      </c>
      <c r="H12">
        <f>Ri/A4a</f>
        <v>1.4567491186667832E-2</v>
      </c>
      <c r="I12" t="s">
        <v>21</v>
      </c>
      <c r="J12">
        <f>rho*V5_*C_</f>
        <v>552784.47149999999</v>
      </c>
      <c r="K12" t="s">
        <v>22</v>
      </c>
      <c r="L12">
        <f>rho*Va*C_</f>
        <v>464270.65425000008</v>
      </c>
    </row>
    <row r="13" spans="1:14" x14ac:dyDescent="0.25">
      <c r="A13" t="s">
        <v>2</v>
      </c>
      <c r="B13">
        <f>Ri/A15_</f>
        <v>1.8172236457140778E-2</v>
      </c>
      <c r="C13" t="s">
        <v>7</v>
      </c>
      <c r="D13">
        <f>Ri/A2a</f>
        <v>1.4567491186667832E-2</v>
      </c>
      <c r="E13" t="s">
        <v>15</v>
      </c>
      <c r="F13">
        <f>Ri/A3a</f>
        <v>8.6416232425098726E-3</v>
      </c>
      <c r="G13" t="s">
        <v>13</v>
      </c>
      <c r="H13">
        <f>Ro/A4o</f>
        <v>4.8930728241563054E-2</v>
      </c>
    </row>
    <row r="14" spans="1:14" x14ac:dyDescent="0.25">
      <c r="A14" t="s">
        <v>3</v>
      </c>
      <c r="B14">
        <f>Ri/A1a</f>
        <v>8.6416232425098726E-3</v>
      </c>
      <c r="C14" t="s">
        <v>8</v>
      </c>
      <c r="D14">
        <f>Ro/A2o</f>
        <v>4.8930728241563054E-2</v>
      </c>
      <c r="E14" t="s">
        <v>16</v>
      </c>
      <c r="F14">
        <f>Ro/A3o</f>
        <v>3.2620485494375365E-2</v>
      </c>
      <c r="G14" t="s">
        <v>20</v>
      </c>
      <c r="H14">
        <f>rho*V4_*C_</f>
        <v>248574.9915</v>
      </c>
    </row>
    <row r="15" spans="1:14" x14ac:dyDescent="0.25">
      <c r="A15" t="s">
        <v>4</v>
      </c>
      <c r="B15">
        <f>Ro/A1o</f>
        <v>3.2620485494375365E-2</v>
      </c>
      <c r="C15" t="s">
        <v>18</v>
      </c>
      <c r="D15">
        <f>rho*V2_*C_</f>
        <v>248587.10175000003</v>
      </c>
      <c r="E15" t="s">
        <v>17</v>
      </c>
      <c r="F15">
        <f>rho*V3_*C_</f>
        <v>419038.87049999996</v>
      </c>
    </row>
    <row r="16" spans="1:14" x14ac:dyDescent="0.25">
      <c r="A16" t="s">
        <v>19</v>
      </c>
      <c r="B16">
        <f>rho*V1_*C_</f>
        <v>419571.72150000004</v>
      </c>
    </row>
    <row r="18" spans="1:3" x14ac:dyDescent="0.25">
      <c r="A18" t="s">
        <v>46</v>
      </c>
      <c r="B18">
        <v>346.46</v>
      </c>
      <c r="C18" t="s">
        <v>67</v>
      </c>
    </row>
    <row r="19" spans="1:3" x14ac:dyDescent="0.25">
      <c r="A19" t="s">
        <v>47</v>
      </c>
      <c r="B19">
        <v>205.27</v>
      </c>
      <c r="C19" t="s">
        <v>67</v>
      </c>
    </row>
    <row r="20" spans="1:3" x14ac:dyDescent="0.25">
      <c r="A20" t="s">
        <v>48</v>
      </c>
      <c r="B20">
        <v>346.02</v>
      </c>
      <c r="C20" t="s">
        <v>67</v>
      </c>
    </row>
    <row r="21" spans="1:3" x14ac:dyDescent="0.25">
      <c r="A21" t="s">
        <v>49</v>
      </c>
      <c r="B21">
        <v>205.26</v>
      </c>
      <c r="C21" t="s">
        <v>67</v>
      </c>
    </row>
    <row r="22" spans="1:3" x14ac:dyDescent="0.25">
      <c r="A22" t="s">
        <v>50</v>
      </c>
      <c r="B22">
        <v>456.46</v>
      </c>
      <c r="C22" t="s">
        <v>67</v>
      </c>
    </row>
    <row r="23" spans="1:3" x14ac:dyDescent="0.25">
      <c r="A23" t="s">
        <v>51</v>
      </c>
      <c r="B23">
        <f>(A1a+A2a+A3a+A4a+A5a)*0.75</f>
        <v>383.37</v>
      </c>
      <c r="C23" t="s">
        <v>67</v>
      </c>
    </row>
    <row r="25" spans="1:3" x14ac:dyDescent="0.25">
      <c r="A25" t="s">
        <v>54</v>
      </c>
      <c r="B25">
        <v>1.2050000000000001</v>
      </c>
      <c r="C25" t="s">
        <v>55</v>
      </c>
    </row>
    <row r="26" spans="1:3" x14ac:dyDescent="0.25">
      <c r="A26" t="s">
        <v>56</v>
      </c>
      <c r="B26">
        <v>1005</v>
      </c>
      <c r="C2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AE80-F8DD-4D06-BE9C-F753FA735D39}">
  <dimension ref="A1:F6"/>
  <sheetViews>
    <sheetView workbookViewId="0">
      <selection activeCell="F6" sqref="F6"/>
    </sheetView>
  </sheetViews>
  <sheetFormatPr defaultColWidth="8.85546875" defaultRowHeight="15" x14ac:dyDescent="0.25"/>
  <cols>
    <col min="1" max="13" width="13.7109375" customWidth="1"/>
  </cols>
  <sheetData>
    <row r="1" spans="1:6" ht="58.5" customHeight="1" x14ac:dyDescent="0.25">
      <c r="A1">
        <f>(1/_R12+1/_R15+1/_R14+1/_R1a+1/_R1o)</f>
        <v>245.3859829824307</v>
      </c>
      <c r="B1">
        <f>-1/_R12</f>
        <v>-21.991199999999999</v>
      </c>
      <c r="C1">
        <f>0</f>
        <v>0</v>
      </c>
      <c r="D1">
        <f>-1/_R14</f>
        <v>-21.991199999999999</v>
      </c>
      <c r="E1">
        <f>-1/_R15</f>
        <v>-55.029000000000011</v>
      </c>
      <c r="F1">
        <f>-1/_R1a</f>
        <v>-115.71900000000001</v>
      </c>
    </row>
    <row r="2" spans="1:6" ht="58.5" customHeight="1" x14ac:dyDescent="0.25">
      <c r="A2">
        <f>1/_R12</f>
        <v>21.991199999999999</v>
      </c>
      <c r="B2">
        <f>(-1/_R12+1/_R23-1/_R25+1/_R2a+1/_R2o)</f>
        <v>34.054055321620439</v>
      </c>
      <c r="C2">
        <f>-1/_R23</f>
        <v>-21.991199999999999</v>
      </c>
      <c r="D2">
        <v>0</v>
      </c>
      <c r="E2">
        <f>1/_R25</f>
        <v>55.029000000000011</v>
      </c>
      <c r="F2">
        <f>-1/_R2a</f>
        <v>-68.646000000000001</v>
      </c>
    </row>
    <row r="3" spans="1:6" ht="58.5" customHeight="1" x14ac:dyDescent="0.25">
      <c r="A3">
        <f>0</f>
        <v>0</v>
      </c>
      <c r="B3">
        <f>1/_R23</f>
        <v>21.991199999999999</v>
      </c>
      <c r="C3">
        <f>(-1/_R23-1/_R34-1/_R35+1/_R3a+1/_R3o)</f>
        <v>47.363182982430672</v>
      </c>
      <c r="D3">
        <f>1/_R34</f>
        <v>21.991199999999999</v>
      </c>
      <c r="E3">
        <f>1/_R35</f>
        <v>55.029000000000011</v>
      </c>
      <c r="F3">
        <f>-1/_R3a</f>
        <v>-115.71900000000001</v>
      </c>
    </row>
    <row r="4" spans="1:6" ht="58.5" customHeight="1" x14ac:dyDescent="0.25">
      <c r="A4">
        <f>1/_R14</f>
        <v>21.991199999999999</v>
      </c>
      <c r="B4">
        <v>0</v>
      </c>
      <c r="C4">
        <f>-1/_R34</f>
        <v>-21.991199999999999</v>
      </c>
      <c r="D4">
        <f>(-1/_R14+1/_R34-1/_R45+1/_R4a+1/_R4o)</f>
        <v>62.763995321620442</v>
      </c>
      <c r="E4">
        <f>1/_R45</f>
        <v>26.319060000000004</v>
      </c>
      <c r="F4">
        <f>-1/_R4a</f>
        <v>-68.646000000000001</v>
      </c>
    </row>
    <row r="5" spans="1:6" ht="58.5" customHeight="1" x14ac:dyDescent="0.25">
      <c r="A5">
        <f>-1/_R15</f>
        <v>-55.029000000000011</v>
      </c>
      <c r="B5">
        <f>-1/_R25</f>
        <v>-55.029000000000011</v>
      </c>
      <c r="C5">
        <f>-1/_R35</f>
        <v>-55.029000000000011</v>
      </c>
      <c r="D5">
        <f>-1/_R45</f>
        <v>-26.319060000000004</v>
      </c>
      <c r="E5">
        <f>(1/_R15+1/_R25+1/_R35+1/_R45+1/_R5a)</f>
        <v>344.05926000000005</v>
      </c>
      <c r="F5">
        <f>-1/_R5a</f>
        <v>-152.6532</v>
      </c>
    </row>
    <row r="6" spans="1:6" ht="58.5" customHeight="1" x14ac:dyDescent="0.25">
      <c r="A6">
        <f>1/_R1a</f>
        <v>115.71900000000001</v>
      </c>
      <c r="B6">
        <f>1/_R2a</f>
        <v>68.646000000000001</v>
      </c>
      <c r="C6">
        <f>1/_R3a</f>
        <v>115.71900000000001</v>
      </c>
      <c r="D6">
        <f>1/_R4a</f>
        <v>68.646000000000001</v>
      </c>
      <c r="E6">
        <f>1/_R5a</f>
        <v>152.6532</v>
      </c>
      <c r="F6">
        <f>-(1/_R1a+1/_R2a+1/_R3a+1/_R4a+1/_R5a-1/Rar)</f>
        <v>-311.81719999999996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BE5E-874B-4E62-BF8A-58B83D3A7945}">
  <dimension ref="A2:A6"/>
  <sheetViews>
    <sheetView workbookViewId="0">
      <selection activeCell="A7" sqref="A7"/>
    </sheetView>
  </sheetViews>
  <sheetFormatPr defaultColWidth="8.85546875" defaultRowHeight="15" x14ac:dyDescent="0.25"/>
  <sheetData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ADC0-AC25-4B45-8A91-EDB04BF68B6A}">
  <dimension ref="A1:A6"/>
  <sheetViews>
    <sheetView workbookViewId="0">
      <selection activeCell="C15" sqref="C15"/>
    </sheetView>
  </sheetViews>
  <sheetFormatPr defaultColWidth="8.85546875"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D54B-5229-4F94-8A5B-0BF95DC28FBD}">
  <dimension ref="A1:D13"/>
  <sheetViews>
    <sheetView workbookViewId="0">
      <selection activeCell="C22" sqref="C22"/>
    </sheetView>
  </sheetViews>
  <sheetFormatPr defaultColWidth="8.85546875" defaultRowHeight="15" x14ac:dyDescent="0.25"/>
  <sheetData>
    <row r="1" spans="1:4" x14ac:dyDescent="0.25">
      <c r="A1" t="s">
        <v>61</v>
      </c>
    </row>
    <row r="2" spans="1:4" x14ac:dyDescent="0.25">
      <c r="A2" t="s">
        <v>58</v>
      </c>
      <c r="B2">
        <v>22</v>
      </c>
      <c r="C2">
        <v>24</v>
      </c>
      <c r="D2" t="s">
        <v>59</v>
      </c>
    </row>
    <row r="3" spans="1:4" x14ac:dyDescent="0.25">
      <c r="A3" t="s">
        <v>60</v>
      </c>
      <c r="B3">
        <v>22</v>
      </c>
      <c r="C3">
        <v>24</v>
      </c>
      <c r="D3" t="s">
        <v>59</v>
      </c>
    </row>
    <row r="4" spans="1:4" x14ac:dyDescent="0.25">
      <c r="A4" t="s">
        <v>62</v>
      </c>
      <c r="B4">
        <v>22</v>
      </c>
      <c r="C4">
        <v>24</v>
      </c>
      <c r="D4" t="s">
        <v>59</v>
      </c>
    </row>
    <row r="5" spans="1:4" x14ac:dyDescent="0.25">
      <c r="A5" t="s">
        <v>63</v>
      </c>
      <c r="B5">
        <v>22</v>
      </c>
      <c r="C5">
        <v>24</v>
      </c>
      <c r="D5" t="s">
        <v>59</v>
      </c>
    </row>
    <row r="6" spans="1:4" x14ac:dyDescent="0.25">
      <c r="A6" t="s">
        <v>64</v>
      </c>
      <c r="B6">
        <v>22</v>
      </c>
      <c r="C6">
        <v>24</v>
      </c>
      <c r="D6" t="s">
        <v>59</v>
      </c>
    </row>
    <row r="8" spans="1:4" x14ac:dyDescent="0.25">
      <c r="A8" t="s">
        <v>65</v>
      </c>
    </row>
    <row r="9" spans="1:4" x14ac:dyDescent="0.25">
      <c r="A9" t="s">
        <v>58</v>
      </c>
      <c r="B9">
        <v>20</v>
      </c>
      <c r="C9">
        <v>22</v>
      </c>
      <c r="D9" t="s">
        <v>66</v>
      </c>
    </row>
    <row r="10" spans="1:4" x14ac:dyDescent="0.25">
      <c r="A10" t="s">
        <v>60</v>
      </c>
      <c r="B10">
        <v>20</v>
      </c>
      <c r="C10">
        <v>22</v>
      </c>
      <c r="D10" t="s">
        <v>66</v>
      </c>
    </row>
    <row r="11" spans="1:4" x14ac:dyDescent="0.25">
      <c r="A11" t="s">
        <v>62</v>
      </c>
      <c r="B11">
        <v>20</v>
      </c>
      <c r="C11">
        <v>22</v>
      </c>
      <c r="D11" t="s">
        <v>66</v>
      </c>
    </row>
    <row r="12" spans="1:4" x14ac:dyDescent="0.25">
      <c r="A12" t="s">
        <v>63</v>
      </c>
      <c r="B12">
        <v>20</v>
      </c>
      <c r="C12">
        <v>22</v>
      </c>
      <c r="D12" t="s">
        <v>66</v>
      </c>
    </row>
    <row r="13" spans="1:4" x14ac:dyDescent="0.25">
      <c r="A13" t="s">
        <v>64</v>
      </c>
      <c r="B13">
        <v>20</v>
      </c>
      <c r="C13">
        <v>22</v>
      </c>
      <c r="D1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53</vt:i4>
      </vt:variant>
    </vt:vector>
  </HeadingPairs>
  <TitlesOfParts>
    <vt:vector size="60" baseType="lpstr">
      <vt:lpstr>A (3)</vt:lpstr>
      <vt:lpstr>A (2)</vt:lpstr>
      <vt:lpstr>Data</vt:lpstr>
      <vt:lpstr>A (1)</vt:lpstr>
      <vt:lpstr>B</vt:lpstr>
      <vt:lpstr>C</vt:lpstr>
      <vt:lpstr>Constraints</vt:lpstr>
      <vt:lpstr>_C1</vt:lpstr>
      <vt:lpstr>_C2</vt:lpstr>
      <vt:lpstr>_C3</vt:lpstr>
      <vt:lpstr>_C4</vt:lpstr>
      <vt:lpstr>_C5</vt:lpstr>
      <vt:lpstr>_R12</vt:lpstr>
      <vt:lpstr>_R14</vt:lpstr>
      <vt:lpstr>_R15</vt:lpstr>
      <vt:lpstr>_R1a</vt:lpstr>
      <vt:lpstr>_R1o</vt:lpstr>
      <vt:lpstr>_R23</vt:lpstr>
      <vt:lpstr>_R25</vt:lpstr>
      <vt:lpstr>_R2a</vt:lpstr>
      <vt:lpstr>_R2o</vt:lpstr>
      <vt:lpstr>_R34</vt:lpstr>
      <vt:lpstr>_R35</vt:lpstr>
      <vt:lpstr>_R3a</vt:lpstr>
      <vt:lpstr>_R3o</vt:lpstr>
      <vt:lpstr>_R45</vt:lpstr>
      <vt:lpstr>_R4a</vt:lpstr>
      <vt:lpstr>_R4o</vt:lpstr>
      <vt:lpstr>_R5a</vt:lpstr>
      <vt:lpstr>A12_</vt:lpstr>
      <vt:lpstr>A14_</vt:lpstr>
      <vt:lpstr>A15_</vt:lpstr>
      <vt:lpstr>A1a</vt:lpstr>
      <vt:lpstr>A1o</vt:lpstr>
      <vt:lpstr>A23_</vt:lpstr>
      <vt:lpstr>A25_</vt:lpstr>
      <vt:lpstr>A2a</vt:lpstr>
      <vt:lpstr>A2o</vt:lpstr>
      <vt:lpstr>A34_</vt:lpstr>
      <vt:lpstr>A35_</vt:lpstr>
      <vt:lpstr>A3a</vt:lpstr>
      <vt:lpstr>A3o</vt:lpstr>
      <vt:lpstr>A45_</vt:lpstr>
      <vt:lpstr>A4a</vt:lpstr>
      <vt:lpstr>A4o</vt:lpstr>
      <vt:lpstr>A5a</vt:lpstr>
      <vt:lpstr>Aar</vt:lpstr>
      <vt:lpstr>C_</vt:lpstr>
      <vt:lpstr>Ca</vt:lpstr>
      <vt:lpstr>Rar</vt:lpstr>
      <vt:lpstr>rho</vt:lpstr>
      <vt:lpstr>Ri</vt:lpstr>
      <vt:lpstr>Ro</vt:lpstr>
      <vt:lpstr>Rr</vt:lpstr>
      <vt:lpstr>V1_</vt:lpstr>
      <vt:lpstr>V2_</vt:lpstr>
      <vt:lpstr>V3_</vt:lpstr>
      <vt:lpstr>V4_</vt:lpstr>
      <vt:lpstr>V5_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2019-04-20T06:51:15Z</dcterms:created>
  <dcterms:modified xsi:type="dcterms:W3CDTF">2019-05-07T18:11:24Z</dcterms:modified>
</cp:coreProperties>
</file>