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rdi\Documents\PythonProjects\uzbmaqola\"/>
    </mc:Choice>
  </mc:AlternateContent>
  <xr:revisionPtr revIDLastSave="0" documentId="13_ncr:1_{B2325240-5BDC-4004-930F-D44797C4F53A}" xr6:coauthVersionLast="47" xr6:coauthVersionMax="47" xr10:uidLastSave="{00000000-0000-0000-0000-000000000000}"/>
  <bookViews>
    <workbookView xWindow="-110" yWindow="-110" windowWidth="19420" windowHeight="10300" activeTab="4" xr2:uid="{769FA632-0A8B-4BB3-B978-93EB80F70827}"/>
  </bookViews>
  <sheets>
    <sheet name="Sheet1" sheetId="1" r:id="rId1"/>
    <sheet name="Sheet2" sheetId="2" r:id="rId2"/>
    <sheet name="Sheet3" sheetId="3" r:id="rId3"/>
    <sheet name="Sheet4" sheetId="4" r:id="rId4"/>
    <sheet name="SouthKorea" sheetId="6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9" i="4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15" i="3"/>
  <c r="I15" i="3" s="1"/>
  <c r="M3" i="3"/>
  <c r="M4" i="3"/>
  <c r="M5" i="3"/>
  <c r="M6" i="3"/>
  <c r="M7" i="3"/>
  <c r="M8" i="3"/>
  <c r="M9" i="3"/>
  <c r="M10" i="3"/>
  <c r="M11" i="3"/>
  <c r="M12" i="3"/>
  <c r="M2" i="3"/>
  <c r="C18" i="5"/>
  <c r="H16" i="1"/>
  <c r="H17" i="1"/>
  <c r="H18" i="1"/>
  <c r="H19" i="1"/>
  <c r="H20" i="1"/>
  <c r="H21" i="1"/>
  <c r="H22" i="1"/>
  <c r="H23" i="1"/>
  <c r="H24" i="1"/>
  <c r="H15" i="1"/>
  <c r="K2" i="1"/>
  <c r="F3" i="5"/>
  <c r="F4" i="5"/>
  <c r="F5" i="5"/>
  <c r="F6" i="5"/>
  <c r="F7" i="5"/>
  <c r="F8" i="5"/>
  <c r="F9" i="5"/>
  <c r="F10" i="5"/>
  <c r="F11" i="5"/>
  <c r="F12" i="5"/>
  <c r="F2" i="5"/>
  <c r="E16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2" i="5"/>
  <c r="D2" i="5" s="1"/>
  <c r="G16" i="2"/>
  <c r="G17" i="2"/>
  <c r="G18" i="2"/>
  <c r="G19" i="2"/>
  <c r="G20" i="2"/>
  <c r="G21" i="2"/>
  <c r="G22" i="2"/>
  <c r="G23" i="2"/>
  <c r="G24" i="2"/>
  <c r="G25" i="2"/>
  <c r="G15" i="2"/>
  <c r="F16" i="2"/>
  <c r="F17" i="2"/>
  <c r="F18" i="2"/>
  <c r="F19" i="2"/>
  <c r="F20" i="2"/>
  <c r="F21" i="2"/>
  <c r="F22" i="2"/>
  <c r="F23" i="2"/>
  <c r="F24" i="2"/>
  <c r="F25" i="2"/>
  <c r="F15" i="2"/>
  <c r="E16" i="2"/>
  <c r="E17" i="2"/>
  <c r="E18" i="2"/>
  <c r="E19" i="2"/>
  <c r="E20" i="2"/>
  <c r="E21" i="2"/>
  <c r="E22" i="2"/>
  <c r="E23" i="2"/>
  <c r="E24" i="2"/>
  <c r="E25" i="2"/>
  <c r="E15" i="2"/>
  <c r="D16" i="2"/>
  <c r="D17" i="2"/>
  <c r="D18" i="2"/>
  <c r="D19" i="2"/>
  <c r="D20" i="2"/>
  <c r="D21" i="2"/>
  <c r="D22" i="2"/>
  <c r="D23" i="2"/>
  <c r="D24" i="2"/>
  <c r="D25" i="2"/>
  <c r="D15" i="2"/>
  <c r="C16" i="2"/>
  <c r="C17" i="2"/>
  <c r="C18" i="2"/>
  <c r="C19" i="2"/>
  <c r="C20" i="2"/>
  <c r="C21" i="2"/>
  <c r="C22" i="2"/>
  <c r="C23" i="2"/>
  <c r="C24" i="2"/>
  <c r="C25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5" i="2"/>
  <c r="H3" i="2"/>
  <c r="H4" i="2"/>
  <c r="H5" i="2"/>
  <c r="H6" i="2"/>
  <c r="H7" i="2"/>
  <c r="H8" i="2"/>
  <c r="H9" i="2"/>
  <c r="H10" i="2"/>
  <c r="H11" i="2"/>
  <c r="H12" i="2"/>
  <c r="H2" i="2"/>
  <c r="J3" i="1"/>
  <c r="J4" i="1"/>
  <c r="J5" i="1"/>
  <c r="J6" i="1"/>
  <c r="J7" i="1"/>
  <c r="J8" i="1"/>
  <c r="J9" i="1"/>
  <c r="J10" i="1"/>
  <c r="J11" i="1"/>
  <c r="J12" i="1"/>
  <c r="J2" i="1"/>
  <c r="E12" i="1"/>
  <c r="C11" i="1"/>
  <c r="E11" i="1" s="1"/>
  <c r="E10" i="1"/>
  <c r="C9" i="1"/>
  <c r="C8" i="1" s="1"/>
  <c r="C7" i="1" s="1"/>
  <c r="C6" i="1" s="1"/>
  <c r="C5" i="1" s="1"/>
  <c r="C4" i="1" s="1"/>
  <c r="C3" i="1" s="1"/>
  <c r="C2" i="1" s="1"/>
  <c r="E6" i="1" l="1"/>
  <c r="E5" i="1"/>
  <c r="E4" i="1"/>
  <c r="E2" i="1"/>
  <c r="E7" i="1"/>
  <c r="E3" i="1"/>
  <c r="E9" i="1"/>
  <c r="E8" i="1"/>
</calcChain>
</file>

<file path=xl/sharedStrings.xml><?xml version="1.0" encoding="utf-8"?>
<sst xmlns="http://schemas.openxmlformats.org/spreadsheetml/2006/main" count="65" uniqueCount="44">
  <si>
    <t>Year</t>
  </si>
  <si>
    <t>GDP growth dynamics (%)</t>
  </si>
  <si>
    <t>Population (thousand people)</t>
  </si>
  <si>
    <t>GDP (trillion UZS)</t>
  </si>
  <si>
    <t>GDP per capita (UZS)</t>
  </si>
  <si>
    <t>Industrial production (billion UZS)</t>
  </si>
  <si>
    <t>Urban population (thousand people)</t>
  </si>
  <si>
    <t>MSW generation (tonnes)</t>
  </si>
  <si>
    <t>MSW recycled (million tonnes)</t>
  </si>
  <si>
    <t>Recycling rate (%)</t>
  </si>
  <si>
    <t>Plastic and Rubber Volume (billion UZS)</t>
  </si>
  <si>
    <t>Manufacturing of food products (billion UZS)</t>
  </si>
  <si>
    <t>Manufacture of beverages (billion UZS)</t>
  </si>
  <si>
    <t>Manufacture of computers, electronic and optical products (billion UZS)</t>
  </si>
  <si>
    <t>MSW generation (million tonnes)</t>
  </si>
  <si>
    <t>Population (million people)</t>
  </si>
  <si>
    <t>GDP per capita (milliion UZS)</t>
  </si>
  <si>
    <t>Plastic and rubber volume (trillion UZS)</t>
  </si>
  <si>
    <t>Manufacturing of food products (trillion UZS)</t>
  </si>
  <si>
    <t>Manufacture of beverages (trillion UZS)</t>
  </si>
  <si>
    <t>Manufacture of computers, electronic and optical products (trillion UZS)</t>
  </si>
  <si>
    <t>GDP per capita (million UZS)</t>
  </si>
  <si>
    <t>Beverages (trillion UZS)</t>
  </si>
  <si>
    <t>Foreign tourists (million people)</t>
  </si>
  <si>
    <t>Beverages (billion UZS)</t>
  </si>
  <si>
    <t>Plastic and rubber (billion UZS)</t>
  </si>
  <si>
    <t>Food (billion UZS)</t>
  </si>
  <si>
    <t>Electronics and optics (billion UZS)</t>
  </si>
  <si>
    <t>Plastic and rubber (trillion UZS)</t>
  </si>
  <si>
    <t>Food (trillion UZS)</t>
  </si>
  <si>
    <t>Electronics and optics (trillion UZS)</t>
  </si>
  <si>
    <t>Total invesments (billion UZS)</t>
  </si>
  <si>
    <t>Mostly contributing to waste sectors</t>
  </si>
  <si>
    <t>Invesment rate</t>
  </si>
  <si>
    <t>recycling rate</t>
  </si>
  <si>
    <t>landfill rate</t>
  </si>
  <si>
    <t>MSW Generation per Capita (%)</t>
  </si>
  <si>
    <t>MSW removal coverage (%)</t>
  </si>
  <si>
    <t>Landfill rate (%)</t>
  </si>
  <si>
    <t>Landfill</t>
  </si>
  <si>
    <t>Incineration</t>
  </si>
  <si>
    <t>Recycling (%)</t>
  </si>
  <si>
    <t>Landfill (%)</t>
  </si>
  <si>
    <t>Incineration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</si>
</sst>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0"/>
    <xf numFmtId="43" fontId="0" fillId="0" borderId="0" xfId="0" applyNumberFormat="1"/>
    <xf numFmtId="0" fontId="0" fillId="0" borderId="0" xfId="1" applyNumberFormat="1" applyFont="1"/>
    <xf numFmtId="43" fontId="2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 invesments (billion UZS)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xVal>
          <c:yVal>
            <c:numRef>
              <c:f>Sheet5!$B$2:$B$12</c:f>
              <c:numCache>
                <c:formatCode>_(* #,##0.00_);_(* \(#,##0.00\);_(* "-"??_);_(@_)</c:formatCode>
                <c:ptCount val="11"/>
                <c:pt idx="0">
                  <c:v>84011.6</c:v>
                </c:pt>
                <c:pt idx="1">
                  <c:v>97598.2</c:v>
                </c:pt>
                <c:pt idx="2">
                  <c:v>111869.4</c:v>
                </c:pt>
                <c:pt idx="3">
                  <c:v>148816</c:v>
                </c:pt>
                <c:pt idx="4">
                  <c:v>235340.7</c:v>
                </c:pt>
                <c:pt idx="5">
                  <c:v>322535.8</c:v>
                </c:pt>
                <c:pt idx="6">
                  <c:v>368740.2</c:v>
                </c:pt>
                <c:pt idx="7">
                  <c:v>456056.1</c:v>
                </c:pt>
                <c:pt idx="8">
                  <c:v>553265</c:v>
                </c:pt>
                <c:pt idx="9">
                  <c:v>658991.69999999995</c:v>
                </c:pt>
                <c:pt idx="10">
                  <c:v>704100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1-4D0B-AA6A-7BEF31BC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65520"/>
        <c:axId val="1679071280"/>
      </c:scatterChart>
      <c:valAx>
        <c:axId val="16790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71280"/>
        <c:crosses val="autoZero"/>
        <c:crossBetween val="midCat"/>
      </c:valAx>
      <c:valAx>
        <c:axId val="16790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</xdr:row>
      <xdr:rowOff>139700</xdr:rowOff>
    </xdr:from>
    <xdr:to>
      <xdr:col>16</xdr:col>
      <xdr:colOff>301625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9A9D5-0705-FA70-852E-C84E11F04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4F64-8EE5-448A-913E-8BB504E75094}">
  <dimension ref="A1:K24"/>
  <sheetViews>
    <sheetView zoomScale="78" workbookViewId="0">
      <selection activeCell="J1" sqref="J1:J12"/>
    </sheetView>
  </sheetViews>
  <sheetFormatPr defaultRowHeight="14.5" x14ac:dyDescent="0.35"/>
  <cols>
    <col min="1" max="1" width="9.453125" bestFit="1" customWidth="1"/>
    <col min="2" max="2" width="10.453125" bestFit="1" customWidth="1"/>
    <col min="3" max="3" width="18" bestFit="1" customWidth="1"/>
    <col min="4" max="4" width="21.90625" bestFit="1" customWidth="1"/>
    <col min="5" max="5" width="18" bestFit="1" customWidth="1"/>
    <col min="6" max="6" width="27.90625" bestFit="1" customWidth="1"/>
    <col min="7" max="7" width="30.1796875" bestFit="1" customWidth="1"/>
    <col min="8" max="8" width="21.6328125" style="4" bestFit="1" customWidth="1"/>
    <col min="9" max="9" width="25.453125" bestFit="1" customWidth="1"/>
    <col min="10" max="10" width="15.453125" bestFit="1" customWidth="1"/>
  </cols>
  <sheetData>
    <row r="1" spans="1:11" x14ac:dyDescent="0.3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</row>
    <row r="2" spans="1:11" x14ac:dyDescent="0.35">
      <c r="A2" s="2">
        <v>2014</v>
      </c>
      <c r="B2" s="3">
        <v>30492.799999999999</v>
      </c>
      <c r="C2" s="3">
        <f t="shared" ref="C2:C9" si="0">C3*100/(100+D3)</f>
        <v>578.8300100909172</v>
      </c>
      <c r="D2" s="3">
        <v>6.9</v>
      </c>
      <c r="E2" s="3">
        <f t="shared" ref="E2:E12" si="1">C2*1000000000000/B2/1000</f>
        <v>18982514.235849686</v>
      </c>
      <c r="F2" s="3">
        <v>84011.6</v>
      </c>
      <c r="G2" s="3">
        <v>15555.2</v>
      </c>
      <c r="H2" s="3">
        <v>6503000</v>
      </c>
      <c r="I2" s="1">
        <v>0.4</v>
      </c>
      <c r="J2" s="5">
        <f t="shared" ref="J2:J12" si="2">I2*1000000/H2 * 100</f>
        <v>6.1510072274334924</v>
      </c>
      <c r="K2">
        <f>(H2*1000)/(B2*1000) *100</f>
        <v>21326.345891489138</v>
      </c>
    </row>
    <row r="3" spans="1:11" x14ac:dyDescent="0.35">
      <c r="A3" s="2">
        <v>2015</v>
      </c>
      <c r="B3" s="3">
        <v>31022.5</v>
      </c>
      <c r="C3" s="3">
        <f t="shared" si="0"/>
        <v>620.50577081746326</v>
      </c>
      <c r="D3" s="3">
        <v>7.2</v>
      </c>
      <c r="E3" s="3">
        <f t="shared" si="1"/>
        <v>20001797.753806535</v>
      </c>
      <c r="F3" s="3">
        <v>97598.2</v>
      </c>
      <c r="G3" s="3">
        <v>15748</v>
      </c>
      <c r="H3" s="3">
        <v>6703000</v>
      </c>
      <c r="I3" s="1">
        <v>0.5</v>
      </c>
      <c r="J3" s="5">
        <f t="shared" si="2"/>
        <v>7.4593465612412357</v>
      </c>
    </row>
    <row r="4" spans="1:11" x14ac:dyDescent="0.35">
      <c r="A4" s="2">
        <v>2016</v>
      </c>
      <c r="B4" s="3">
        <v>31575.3</v>
      </c>
      <c r="C4" s="3">
        <f t="shared" si="0"/>
        <v>657.11561129569361</v>
      </c>
      <c r="D4" s="3">
        <v>5.9</v>
      </c>
      <c r="E4" s="3">
        <f t="shared" si="1"/>
        <v>20811064.702336751</v>
      </c>
      <c r="F4" s="3">
        <v>111869.4</v>
      </c>
      <c r="G4" s="3">
        <v>15963.9</v>
      </c>
      <c r="H4" s="3">
        <v>6933000</v>
      </c>
      <c r="I4" s="1">
        <v>0.6</v>
      </c>
      <c r="J4" s="5">
        <f t="shared" si="2"/>
        <v>8.6542622241453913</v>
      </c>
    </row>
    <row r="5" spans="1:11" x14ac:dyDescent="0.35">
      <c r="A5" s="2">
        <v>2017</v>
      </c>
      <c r="B5" s="3">
        <v>32120.5</v>
      </c>
      <c r="C5" s="3">
        <f t="shared" si="0"/>
        <v>686.02869819270416</v>
      </c>
      <c r="D5" s="3">
        <v>4.4000000000000004</v>
      </c>
      <c r="E5" s="3">
        <f t="shared" si="1"/>
        <v>21357970.710066911</v>
      </c>
      <c r="F5" s="3">
        <v>148816</v>
      </c>
      <c r="G5" s="3">
        <v>16250.8</v>
      </c>
      <c r="H5" s="3">
        <v>7034300</v>
      </c>
      <c r="I5" s="1">
        <v>0.7</v>
      </c>
      <c r="J5" s="5">
        <f t="shared" si="2"/>
        <v>9.9512389292466921</v>
      </c>
    </row>
    <row r="6" spans="1:11" x14ac:dyDescent="0.35">
      <c r="A6" s="2">
        <v>2018</v>
      </c>
      <c r="B6" s="3">
        <v>32656.7</v>
      </c>
      <c r="C6" s="3">
        <f t="shared" si="0"/>
        <v>723.76027659330282</v>
      </c>
      <c r="D6" s="3">
        <v>5.5</v>
      </c>
      <c r="E6" s="3">
        <f t="shared" si="1"/>
        <v>22162688.716046106</v>
      </c>
      <c r="F6" s="3">
        <v>235340.7</v>
      </c>
      <c r="G6" s="3">
        <v>16532.7</v>
      </c>
      <c r="H6" s="3">
        <v>7151900</v>
      </c>
      <c r="I6" s="1">
        <v>1.3</v>
      </c>
      <c r="J6" s="5">
        <f t="shared" si="2"/>
        <v>18.176987933276472</v>
      </c>
    </row>
    <row r="7" spans="1:11" x14ac:dyDescent="0.35">
      <c r="A7" s="2">
        <v>2019</v>
      </c>
      <c r="B7" s="3">
        <v>33255.5</v>
      </c>
      <c r="C7" s="3">
        <f t="shared" si="0"/>
        <v>767.18589318890099</v>
      </c>
      <c r="D7" s="3">
        <v>6</v>
      </c>
      <c r="E7" s="3">
        <f t="shared" si="1"/>
        <v>23069443.947283939</v>
      </c>
      <c r="F7" s="3">
        <v>322535.8</v>
      </c>
      <c r="G7" s="3">
        <v>16806.7</v>
      </c>
      <c r="H7" s="3">
        <v>7283100</v>
      </c>
      <c r="I7" s="1">
        <v>1.5</v>
      </c>
      <c r="J7" s="5">
        <f t="shared" si="2"/>
        <v>20.595625489146105</v>
      </c>
    </row>
    <row r="8" spans="1:11" x14ac:dyDescent="0.35">
      <c r="A8" s="2">
        <v>2020</v>
      </c>
      <c r="B8" s="3">
        <v>33905.5</v>
      </c>
      <c r="C8" s="3">
        <f t="shared" si="0"/>
        <v>782.52961105267889</v>
      </c>
      <c r="D8" s="3">
        <v>2</v>
      </c>
      <c r="E8" s="3">
        <f t="shared" si="1"/>
        <v>23079724.854453672</v>
      </c>
      <c r="F8" s="3">
        <v>368740.2</v>
      </c>
      <c r="G8" s="3">
        <v>17144.099999999999</v>
      </c>
      <c r="H8" s="3">
        <v>7425400</v>
      </c>
      <c r="I8" s="1">
        <v>1.6</v>
      </c>
      <c r="J8" s="5">
        <f t="shared" si="2"/>
        <v>21.547660732081773</v>
      </c>
    </row>
    <row r="9" spans="1:11" x14ac:dyDescent="0.35">
      <c r="A9" s="2">
        <v>2021</v>
      </c>
      <c r="B9" s="3">
        <v>34558.9</v>
      </c>
      <c r="C9" s="3">
        <f t="shared" si="0"/>
        <v>840.43680227057712</v>
      </c>
      <c r="D9" s="3">
        <v>7.4</v>
      </c>
      <c r="E9" s="3">
        <f t="shared" si="1"/>
        <v>24318968.551388416</v>
      </c>
      <c r="F9" s="3">
        <v>456056.1</v>
      </c>
      <c r="G9" s="3">
        <v>17510.400000000001</v>
      </c>
      <c r="H9" s="3">
        <v>7108010.2000000002</v>
      </c>
      <c r="I9" s="1">
        <v>1.8</v>
      </c>
      <c r="J9" s="5">
        <f t="shared" si="2"/>
        <v>25.323542726486238</v>
      </c>
    </row>
    <row r="10" spans="1:11" x14ac:dyDescent="0.35">
      <c r="A10" s="2">
        <v>2022</v>
      </c>
      <c r="B10" s="3">
        <v>35271.300000000003</v>
      </c>
      <c r="C10" s="3">
        <v>888.34169999999995</v>
      </c>
      <c r="D10" s="3">
        <v>5.7</v>
      </c>
      <c r="E10" s="3">
        <f t="shared" si="1"/>
        <v>25185964.225872025</v>
      </c>
      <c r="F10" s="3">
        <v>553265</v>
      </c>
      <c r="G10" s="3">
        <v>17935.7</v>
      </c>
      <c r="H10" s="3">
        <v>6816840.5</v>
      </c>
      <c r="I10" s="1">
        <v>2.2000000000000002</v>
      </c>
      <c r="J10" s="5">
        <f t="shared" si="2"/>
        <v>32.273015629454733</v>
      </c>
    </row>
    <row r="11" spans="1:11" x14ac:dyDescent="0.35">
      <c r="A11" s="2">
        <v>2023</v>
      </c>
      <c r="B11" s="3">
        <v>36024.9</v>
      </c>
      <c r="C11" s="3">
        <f>C10*(100+D11)/100</f>
        <v>944.21839292999994</v>
      </c>
      <c r="D11" s="3">
        <v>6.29</v>
      </c>
      <c r="E11" s="3">
        <f t="shared" si="1"/>
        <v>26210159.998501033</v>
      </c>
      <c r="F11" s="3">
        <v>658991.69999999995</v>
      </c>
      <c r="G11" s="3">
        <v>18370.900000000001</v>
      </c>
      <c r="H11" s="3">
        <v>6900000.5</v>
      </c>
      <c r="I11" s="1">
        <v>2.5</v>
      </c>
      <c r="J11" s="5">
        <f t="shared" si="2"/>
        <v>36.231881432472363</v>
      </c>
    </row>
    <row r="12" spans="1:11" x14ac:dyDescent="0.35">
      <c r="A12" s="2">
        <v>2024</v>
      </c>
      <c r="B12" s="3">
        <v>36799.800000000003</v>
      </c>
      <c r="C12" s="3">
        <v>1015.3318</v>
      </c>
      <c r="D12" s="3">
        <v>7.53</v>
      </c>
      <c r="E12" s="3">
        <f t="shared" si="1"/>
        <v>27590687.992869526</v>
      </c>
      <c r="F12" s="3">
        <v>704100</v>
      </c>
      <c r="G12" s="3">
        <v>18771.099999999999</v>
      </c>
      <c r="H12" s="3">
        <v>7000000.5</v>
      </c>
      <c r="I12" s="1">
        <v>2.7</v>
      </c>
      <c r="J12" s="5">
        <f t="shared" si="2"/>
        <v>38.571425816326723</v>
      </c>
    </row>
    <row r="15" spans="1:11" x14ac:dyDescent="0.35">
      <c r="H15" s="4">
        <f>H2*1000/B2/1000</f>
        <v>213.26345891489137</v>
      </c>
    </row>
    <row r="16" spans="1:11" x14ac:dyDescent="0.35">
      <c r="H16" s="4">
        <f t="shared" ref="H16:H24" si="3">H3*1000/B3/1000</f>
        <v>216.06898219034571</v>
      </c>
    </row>
    <row r="17" spans="8:8" x14ac:dyDescent="0.35">
      <c r="H17" s="4">
        <f t="shared" si="3"/>
        <v>219.57036037662351</v>
      </c>
    </row>
    <row r="18" spans="8:8" x14ac:dyDescent="0.35">
      <c r="H18" s="4">
        <f t="shared" si="3"/>
        <v>218.99721361747171</v>
      </c>
    </row>
    <row r="19" spans="8:8" x14ac:dyDescent="0.35">
      <c r="H19" s="4">
        <f t="shared" si="3"/>
        <v>219.00253240529509</v>
      </c>
    </row>
    <row r="20" spans="8:8" x14ac:dyDescent="0.35">
      <c r="H20" s="4">
        <f t="shared" si="3"/>
        <v>219.00437521612966</v>
      </c>
    </row>
    <row r="21" spans="8:8" x14ac:dyDescent="0.35">
      <c r="H21" s="4">
        <f t="shared" si="3"/>
        <v>219.00281665216559</v>
      </c>
    </row>
    <row r="22" spans="8:8" x14ac:dyDescent="0.35">
      <c r="H22" s="4">
        <f t="shared" si="3"/>
        <v>205.67813790369485</v>
      </c>
    </row>
    <row r="23" spans="8:8" x14ac:dyDescent="0.35">
      <c r="H23" s="4">
        <f t="shared" si="3"/>
        <v>193.26876242157221</v>
      </c>
    </row>
    <row r="24" spans="8:8" x14ac:dyDescent="0.35">
      <c r="H24" s="4">
        <f t="shared" si="3"/>
        <v>191.53420273199924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B943-6277-4FDC-AADA-07139957A673}">
  <dimension ref="A1:I29"/>
  <sheetViews>
    <sheetView zoomScale="91" zoomScaleNormal="71" workbookViewId="0">
      <selection activeCell="D18" sqref="D18"/>
    </sheetView>
  </sheetViews>
  <sheetFormatPr defaultRowHeight="14.5" x14ac:dyDescent="0.35"/>
  <cols>
    <col min="1" max="1" width="8.81640625" bestFit="1" customWidth="1"/>
    <col min="2" max="2" width="24.81640625" bestFit="1" customWidth="1"/>
    <col min="3" max="3" width="18" bestFit="1" customWidth="1"/>
    <col min="4" max="4" width="32.81640625" bestFit="1" customWidth="1"/>
    <col min="5" max="5" width="36.453125" bestFit="1" customWidth="1"/>
    <col min="6" max="6" width="32.1796875" bestFit="1" customWidth="1"/>
    <col min="7" max="7" width="60.08984375" bestFit="1" customWidth="1"/>
    <col min="8" max="8" width="21.36328125" style="4" bestFit="1" customWidth="1"/>
    <col min="9" max="9" width="21.36328125" bestFit="1" customWidth="1"/>
  </cols>
  <sheetData>
    <row r="1" spans="1:9" x14ac:dyDescent="0.35">
      <c r="A1" t="s">
        <v>0</v>
      </c>
      <c r="B1" s="4" t="s">
        <v>2</v>
      </c>
      <c r="C1" t="s">
        <v>4</v>
      </c>
      <c r="D1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7</v>
      </c>
    </row>
    <row r="2" spans="1:9" x14ac:dyDescent="0.35">
      <c r="A2" s="6">
        <v>2014</v>
      </c>
      <c r="B2" s="3">
        <v>30492.799999999999</v>
      </c>
      <c r="C2" s="3">
        <v>18982514.235849686</v>
      </c>
      <c r="D2" s="3">
        <v>1646.1</v>
      </c>
      <c r="E2" s="3">
        <v>14387.2</v>
      </c>
      <c r="F2" s="3">
        <v>2082.9</v>
      </c>
      <c r="G2" s="3">
        <v>435.6</v>
      </c>
      <c r="H2" s="8">
        <f>I2/1000000</f>
        <v>6.5030000000000001</v>
      </c>
      <c r="I2" s="3">
        <v>6503000</v>
      </c>
    </row>
    <row r="3" spans="1:9" x14ac:dyDescent="0.35">
      <c r="A3" s="6">
        <v>2015</v>
      </c>
      <c r="B3" s="3">
        <v>31022.5</v>
      </c>
      <c r="C3" s="3">
        <v>20001797.753806535</v>
      </c>
      <c r="D3" s="3">
        <v>1891.7</v>
      </c>
      <c r="E3" s="3">
        <v>18511.599999999999</v>
      </c>
      <c r="F3" s="3">
        <v>2538.1</v>
      </c>
      <c r="G3" s="3">
        <v>481.5</v>
      </c>
      <c r="H3" s="8">
        <f t="shared" ref="H3:H12" si="0">I3/1000000</f>
        <v>6.7030000000000003</v>
      </c>
      <c r="I3" s="3">
        <v>6703000</v>
      </c>
    </row>
    <row r="4" spans="1:9" x14ac:dyDescent="0.35">
      <c r="A4" s="6">
        <v>2016</v>
      </c>
      <c r="B4" s="3">
        <v>31575.3</v>
      </c>
      <c r="C4" s="3">
        <v>20811064.702336751</v>
      </c>
      <c r="D4" s="3">
        <v>2594.6999999999998</v>
      </c>
      <c r="E4" s="3">
        <v>22400.5</v>
      </c>
      <c r="F4" s="3">
        <v>3364.7</v>
      </c>
      <c r="G4" s="3">
        <v>450.7</v>
      </c>
      <c r="H4" s="8">
        <f t="shared" si="0"/>
        <v>6.9329999999999998</v>
      </c>
      <c r="I4" s="3">
        <v>6933000</v>
      </c>
    </row>
    <row r="5" spans="1:9" x14ac:dyDescent="0.35">
      <c r="A5" s="6">
        <v>2017</v>
      </c>
      <c r="B5" s="3">
        <v>32120.5</v>
      </c>
      <c r="C5" s="3">
        <v>21357970.710066911</v>
      </c>
      <c r="D5" s="3">
        <v>3235.8</v>
      </c>
      <c r="E5" s="3">
        <v>23217.7</v>
      </c>
      <c r="F5" s="3">
        <v>3793.9</v>
      </c>
      <c r="G5" s="3">
        <v>843.7</v>
      </c>
      <c r="H5" s="8">
        <f t="shared" si="0"/>
        <v>7.0343</v>
      </c>
      <c r="I5" s="3">
        <v>7034300</v>
      </c>
    </row>
    <row r="6" spans="1:9" x14ac:dyDescent="0.35">
      <c r="A6" s="6">
        <v>2018</v>
      </c>
      <c r="B6" s="3">
        <v>32656.7</v>
      </c>
      <c r="C6" s="3">
        <v>22162688.716046106</v>
      </c>
      <c r="D6" s="3">
        <v>5295.4</v>
      </c>
      <c r="E6" s="3">
        <v>25256</v>
      </c>
      <c r="F6" s="3">
        <v>4948.8999999999996</v>
      </c>
      <c r="G6" s="3">
        <v>1040.5</v>
      </c>
      <c r="H6" s="8">
        <f t="shared" si="0"/>
        <v>7.1519000000000004</v>
      </c>
      <c r="I6" s="3">
        <v>7151900</v>
      </c>
    </row>
    <row r="7" spans="1:9" x14ac:dyDescent="0.35">
      <c r="A7" s="6">
        <v>2019</v>
      </c>
      <c r="B7" s="3">
        <v>33255.5</v>
      </c>
      <c r="C7" s="3">
        <v>23069443.947283939</v>
      </c>
      <c r="D7" s="3">
        <v>5347.8</v>
      </c>
      <c r="E7" s="3">
        <v>35337.300000000003</v>
      </c>
      <c r="F7" s="3">
        <v>6402.5</v>
      </c>
      <c r="G7" s="3">
        <v>2001.6</v>
      </c>
      <c r="H7" s="8">
        <f t="shared" si="0"/>
        <v>7.2831000000000001</v>
      </c>
      <c r="I7" s="3">
        <v>7283100</v>
      </c>
    </row>
    <row r="8" spans="1:9" x14ac:dyDescent="0.35">
      <c r="A8" s="6">
        <v>2020</v>
      </c>
      <c r="B8" s="3">
        <v>33905.5</v>
      </c>
      <c r="C8" s="3">
        <v>23079724.854453672</v>
      </c>
      <c r="D8" s="3">
        <v>7017.7</v>
      </c>
      <c r="E8" s="3">
        <v>42314.9</v>
      </c>
      <c r="F8" s="3">
        <v>7417.6</v>
      </c>
      <c r="G8" s="3">
        <v>3457.7</v>
      </c>
      <c r="H8" s="8">
        <f t="shared" si="0"/>
        <v>7.4253999999999998</v>
      </c>
      <c r="I8" s="3">
        <v>7425400</v>
      </c>
    </row>
    <row r="9" spans="1:9" x14ac:dyDescent="0.35">
      <c r="A9" s="6">
        <v>2021</v>
      </c>
      <c r="B9" s="3">
        <v>34558.9</v>
      </c>
      <c r="C9" s="3">
        <v>24318968.551388416</v>
      </c>
      <c r="D9" s="3">
        <v>8463.2999999999993</v>
      </c>
      <c r="E9" s="3">
        <v>48643.3</v>
      </c>
      <c r="F9" s="3">
        <v>10135.4</v>
      </c>
      <c r="G9" s="3">
        <v>6232.9</v>
      </c>
      <c r="H9" s="8">
        <f t="shared" si="0"/>
        <v>7.5971430599999996</v>
      </c>
      <c r="I9" s="7">
        <v>7597143.0599999996</v>
      </c>
    </row>
    <row r="10" spans="1:9" x14ac:dyDescent="0.35">
      <c r="A10" s="6">
        <v>2022</v>
      </c>
      <c r="B10" s="3">
        <v>35271.300000000003</v>
      </c>
      <c r="C10" s="3">
        <v>25185964.225872025</v>
      </c>
      <c r="D10" s="3">
        <v>9342.7000000000007</v>
      </c>
      <c r="E10" s="3">
        <v>57547.3</v>
      </c>
      <c r="F10" s="3">
        <v>16111.3</v>
      </c>
      <c r="G10" s="3">
        <v>6261.7</v>
      </c>
      <c r="H10" s="8">
        <f t="shared" si="0"/>
        <v>7.7452252599999998</v>
      </c>
      <c r="I10" s="7">
        <v>7745225.2599999998</v>
      </c>
    </row>
    <row r="11" spans="1:9" x14ac:dyDescent="0.35">
      <c r="A11" s="6">
        <v>2023</v>
      </c>
      <c r="B11" s="3">
        <v>36024.9</v>
      </c>
      <c r="C11" s="3">
        <v>26210159.998501033</v>
      </c>
      <c r="D11" s="3">
        <v>11056.2</v>
      </c>
      <c r="E11" s="3">
        <v>65678.2</v>
      </c>
      <c r="F11" s="3">
        <v>17986.400000000001</v>
      </c>
      <c r="G11" s="3">
        <v>4202.3</v>
      </c>
      <c r="H11" s="8">
        <f t="shared" si="0"/>
        <v>7.89330745</v>
      </c>
      <c r="I11" s="7">
        <v>7893307.4500000002</v>
      </c>
    </row>
    <row r="12" spans="1:9" x14ac:dyDescent="0.35">
      <c r="A12" s="6">
        <v>2024</v>
      </c>
      <c r="B12" s="3">
        <v>36799.800000000003</v>
      </c>
      <c r="C12" s="3">
        <v>27590687.992869526</v>
      </c>
      <c r="D12" s="3">
        <v>17000.8</v>
      </c>
      <c r="E12" s="7">
        <v>76652.58</v>
      </c>
      <c r="F12" s="7">
        <v>22388.75</v>
      </c>
      <c r="G12" s="7">
        <v>6276.67</v>
      </c>
      <c r="H12" s="8">
        <f t="shared" si="0"/>
        <v>8.0413896500000011</v>
      </c>
      <c r="I12" s="7">
        <v>8041389.6500000004</v>
      </c>
    </row>
    <row r="14" spans="1:9" x14ac:dyDescent="0.35">
      <c r="A14" s="4" t="s">
        <v>0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14</v>
      </c>
    </row>
    <row r="15" spans="1:9" x14ac:dyDescent="0.35">
      <c r="A15" s="6">
        <v>2014</v>
      </c>
      <c r="B15" s="5">
        <f>B2/1000</f>
        <v>30.492799999999999</v>
      </c>
      <c r="C15" s="5">
        <f>C2/1000000</f>
        <v>18.982514235849685</v>
      </c>
      <c r="D15" s="9">
        <f>D2/1000</f>
        <v>1.6460999999999999</v>
      </c>
      <c r="E15" s="5">
        <f>E2/1000</f>
        <v>14.3872</v>
      </c>
      <c r="F15" s="9">
        <f>F2/1000</f>
        <v>2.0829</v>
      </c>
      <c r="G15" s="9">
        <f>G2/1000</f>
        <v>0.43560000000000004</v>
      </c>
      <c r="H15" s="4">
        <v>6.5030000000000001</v>
      </c>
    </row>
    <row r="16" spans="1:9" x14ac:dyDescent="0.35">
      <c r="A16" s="6">
        <v>2015</v>
      </c>
      <c r="B16" s="5">
        <f t="shared" ref="B16:B29" si="1">B3/1000</f>
        <v>31.022500000000001</v>
      </c>
      <c r="C16" s="5">
        <f t="shared" ref="C16:C25" si="2">C3/1000000</f>
        <v>20.001797753806535</v>
      </c>
      <c r="D16" s="9">
        <f t="shared" ref="D16:G25" si="3">D3/1000</f>
        <v>1.8916999999999999</v>
      </c>
      <c r="E16" s="5">
        <f t="shared" si="3"/>
        <v>18.511599999999998</v>
      </c>
      <c r="F16" s="9">
        <f t="shared" si="3"/>
        <v>2.5381</v>
      </c>
      <c r="G16" s="9">
        <f t="shared" si="3"/>
        <v>0.48149999999999998</v>
      </c>
      <c r="H16" s="4">
        <v>6.7030000000000003</v>
      </c>
    </row>
    <row r="17" spans="1:8" x14ac:dyDescent="0.35">
      <c r="A17" s="6">
        <v>2016</v>
      </c>
      <c r="B17" s="5">
        <f t="shared" si="1"/>
        <v>31.575299999999999</v>
      </c>
      <c r="C17" s="5">
        <f t="shared" si="2"/>
        <v>20.811064702336751</v>
      </c>
      <c r="D17" s="9">
        <f t="shared" si="3"/>
        <v>2.5947</v>
      </c>
      <c r="E17" s="5">
        <f t="shared" si="3"/>
        <v>22.400500000000001</v>
      </c>
      <c r="F17" s="9">
        <f t="shared" si="3"/>
        <v>3.3647</v>
      </c>
      <c r="G17" s="9">
        <f t="shared" si="3"/>
        <v>0.45069999999999999</v>
      </c>
      <c r="H17" s="4">
        <v>6.9329999999999998</v>
      </c>
    </row>
    <row r="18" spans="1:8" x14ac:dyDescent="0.35">
      <c r="A18" s="6">
        <v>2017</v>
      </c>
      <c r="B18" s="5">
        <f t="shared" si="1"/>
        <v>32.1205</v>
      </c>
      <c r="C18" s="5">
        <f t="shared" si="2"/>
        <v>21.357970710066912</v>
      </c>
      <c r="D18" s="9">
        <f t="shared" si="3"/>
        <v>3.2358000000000002</v>
      </c>
      <c r="E18" s="5">
        <f t="shared" si="3"/>
        <v>23.217700000000001</v>
      </c>
      <c r="F18" s="9">
        <f t="shared" si="3"/>
        <v>3.7939000000000003</v>
      </c>
      <c r="G18" s="9">
        <f t="shared" si="3"/>
        <v>0.84370000000000001</v>
      </c>
      <c r="H18" s="4">
        <v>7.0343</v>
      </c>
    </row>
    <row r="19" spans="1:8" x14ac:dyDescent="0.35">
      <c r="A19" s="6">
        <v>2018</v>
      </c>
      <c r="B19" s="5">
        <f t="shared" si="1"/>
        <v>32.656700000000001</v>
      </c>
      <c r="C19" s="5">
        <f t="shared" si="2"/>
        <v>22.162688716046105</v>
      </c>
      <c r="D19" s="9">
        <f t="shared" si="3"/>
        <v>5.2953999999999999</v>
      </c>
      <c r="E19" s="5">
        <f t="shared" si="3"/>
        <v>25.256</v>
      </c>
      <c r="F19" s="9">
        <f t="shared" si="3"/>
        <v>4.9489000000000001</v>
      </c>
      <c r="G19" s="9">
        <f t="shared" si="3"/>
        <v>1.0405</v>
      </c>
      <c r="H19" s="4">
        <v>7.1519000000000004</v>
      </c>
    </row>
    <row r="20" spans="1:8" x14ac:dyDescent="0.35">
      <c r="A20" s="6">
        <v>2019</v>
      </c>
      <c r="B20" s="5">
        <f t="shared" si="1"/>
        <v>33.255499999999998</v>
      </c>
      <c r="C20" s="5">
        <f t="shared" si="2"/>
        <v>23.06944394728394</v>
      </c>
      <c r="D20" s="9">
        <f t="shared" si="3"/>
        <v>5.3478000000000003</v>
      </c>
      <c r="E20" s="5">
        <f t="shared" si="3"/>
        <v>35.337300000000006</v>
      </c>
      <c r="F20" s="9">
        <f t="shared" si="3"/>
        <v>6.4024999999999999</v>
      </c>
      <c r="G20" s="9">
        <f t="shared" si="3"/>
        <v>2.0015999999999998</v>
      </c>
      <c r="H20" s="4">
        <v>7.2831000000000001</v>
      </c>
    </row>
    <row r="21" spans="1:8" x14ac:dyDescent="0.35">
      <c r="A21" s="6">
        <v>2020</v>
      </c>
      <c r="B21" s="5">
        <f t="shared" si="1"/>
        <v>33.905500000000004</v>
      </c>
      <c r="C21" s="5">
        <f t="shared" si="2"/>
        <v>23.079724854453673</v>
      </c>
      <c r="D21" s="9">
        <f t="shared" si="3"/>
        <v>7.0176999999999996</v>
      </c>
      <c r="E21" s="5">
        <f t="shared" si="3"/>
        <v>42.314900000000002</v>
      </c>
      <c r="F21" s="9">
        <f t="shared" si="3"/>
        <v>7.4176000000000002</v>
      </c>
      <c r="G21" s="9">
        <f t="shared" si="3"/>
        <v>3.4577</v>
      </c>
      <c r="H21" s="4">
        <v>7.4253999999999998</v>
      </c>
    </row>
    <row r="22" spans="1:8" x14ac:dyDescent="0.35">
      <c r="A22" s="6">
        <v>2021</v>
      </c>
      <c r="B22" s="5">
        <f t="shared" si="1"/>
        <v>34.558900000000001</v>
      </c>
      <c r="C22" s="5">
        <f t="shared" si="2"/>
        <v>24.318968551388416</v>
      </c>
      <c r="D22" s="9">
        <f t="shared" si="3"/>
        <v>8.4632999999999985</v>
      </c>
      <c r="E22" s="5">
        <f t="shared" si="3"/>
        <v>48.643300000000004</v>
      </c>
      <c r="F22" s="5">
        <f t="shared" si="3"/>
        <v>10.135399999999999</v>
      </c>
      <c r="G22" s="9">
        <f t="shared" si="3"/>
        <v>6.2328999999999999</v>
      </c>
      <c r="H22" s="4">
        <v>7.5971430599999996</v>
      </c>
    </row>
    <row r="23" spans="1:8" x14ac:dyDescent="0.35">
      <c r="A23" s="6">
        <v>2022</v>
      </c>
      <c r="B23" s="5">
        <f t="shared" si="1"/>
        <v>35.271300000000004</v>
      </c>
      <c r="C23" s="5">
        <f t="shared" si="2"/>
        <v>25.185964225872024</v>
      </c>
      <c r="D23" s="9">
        <f t="shared" si="3"/>
        <v>9.3427000000000007</v>
      </c>
      <c r="E23" s="5">
        <f t="shared" si="3"/>
        <v>57.5473</v>
      </c>
      <c r="F23" s="5">
        <f t="shared" si="3"/>
        <v>16.1113</v>
      </c>
      <c r="G23" s="9">
        <f t="shared" si="3"/>
        <v>6.2616999999999994</v>
      </c>
      <c r="H23" s="4">
        <v>7.7452252599999998</v>
      </c>
    </row>
    <row r="24" spans="1:8" x14ac:dyDescent="0.35">
      <c r="A24" s="6">
        <v>2023</v>
      </c>
      <c r="B24" s="5">
        <f t="shared" si="1"/>
        <v>36.024900000000002</v>
      </c>
      <c r="C24" s="5">
        <f t="shared" si="2"/>
        <v>26.210159998501034</v>
      </c>
      <c r="D24" s="9">
        <f t="shared" si="3"/>
        <v>11.0562</v>
      </c>
      <c r="E24" s="5">
        <f t="shared" si="3"/>
        <v>65.678200000000004</v>
      </c>
      <c r="F24" s="5">
        <f t="shared" si="3"/>
        <v>17.9864</v>
      </c>
      <c r="G24" s="9">
        <f t="shared" si="3"/>
        <v>4.2023000000000001</v>
      </c>
      <c r="H24" s="4">
        <v>7.89330745</v>
      </c>
    </row>
    <row r="25" spans="1:8" x14ac:dyDescent="0.35">
      <c r="A25" s="6">
        <v>2024</v>
      </c>
      <c r="B25" s="5">
        <f t="shared" si="1"/>
        <v>36.799800000000005</v>
      </c>
      <c r="C25" s="5">
        <f t="shared" si="2"/>
        <v>27.590687992869526</v>
      </c>
      <c r="D25" s="9">
        <f t="shared" si="3"/>
        <v>17.000799999999998</v>
      </c>
      <c r="E25" s="5">
        <f t="shared" si="3"/>
        <v>76.65258</v>
      </c>
      <c r="F25" s="5">
        <f t="shared" si="3"/>
        <v>22.388750000000002</v>
      </c>
      <c r="G25" s="9">
        <f t="shared" si="3"/>
        <v>6.2766700000000002</v>
      </c>
      <c r="H25" s="4">
        <v>8.0413896500000011</v>
      </c>
    </row>
    <row r="26" spans="1:8" x14ac:dyDescent="0.35">
      <c r="B26" s="5">
        <f t="shared" si="1"/>
        <v>0</v>
      </c>
    </row>
    <row r="27" spans="1:8" x14ac:dyDescent="0.35">
      <c r="B27" s="5" t="e">
        <f t="shared" si="1"/>
        <v>#VALUE!</v>
      </c>
    </row>
    <row r="28" spans="1:8" x14ac:dyDescent="0.35">
      <c r="B28" s="5">
        <f t="shared" si="1"/>
        <v>3.04928E-2</v>
      </c>
    </row>
    <row r="29" spans="1:8" x14ac:dyDescent="0.35">
      <c r="B29" s="5">
        <f t="shared" si="1"/>
        <v>3.1022500000000001E-2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EF0D-C424-4D98-9959-C9D079350FE2}">
  <dimension ref="A1:M15"/>
  <sheetViews>
    <sheetView workbookViewId="0">
      <selection activeCell="H16" sqref="H16"/>
    </sheetView>
  </sheetViews>
  <sheetFormatPr defaultRowHeight="14.5" x14ac:dyDescent="0.35"/>
  <cols>
    <col min="3" max="3" width="8.7265625" style="4"/>
    <col min="4" max="4" width="24.1796875" bestFit="1" customWidth="1"/>
    <col min="8" max="8" width="10.81640625" bestFit="1" customWidth="1"/>
  </cols>
  <sheetData>
    <row r="1" spans="1:13" x14ac:dyDescent="0.35">
      <c r="A1" t="s">
        <v>0</v>
      </c>
      <c r="B1" t="s">
        <v>15</v>
      </c>
      <c r="C1" s="4" t="s">
        <v>23</v>
      </c>
      <c r="D1" t="s">
        <v>21</v>
      </c>
      <c r="E1" s="4" t="s">
        <v>28</v>
      </c>
      <c r="F1" s="4" t="s">
        <v>29</v>
      </c>
      <c r="G1" s="4" t="s">
        <v>22</v>
      </c>
      <c r="H1" s="4" t="s">
        <v>30</v>
      </c>
      <c r="I1" t="s">
        <v>14</v>
      </c>
    </row>
    <row r="2" spans="1:13" x14ac:dyDescent="0.35">
      <c r="A2">
        <v>2014</v>
      </c>
      <c r="B2">
        <v>30.492799999999999</v>
      </c>
      <c r="C2" s="10">
        <v>1.861961</v>
      </c>
      <c r="D2">
        <v>18.982514235849685</v>
      </c>
      <c r="E2">
        <v>1.6460999999999999</v>
      </c>
      <c r="F2">
        <v>14.3872</v>
      </c>
      <c r="G2">
        <v>2.0829</v>
      </c>
      <c r="H2">
        <v>0.43560000000000004</v>
      </c>
      <c r="I2">
        <v>6.5030000000000001</v>
      </c>
      <c r="M2">
        <f>(B3-B2)/B3*100</f>
        <v>1.7074703843984265</v>
      </c>
    </row>
    <row r="3" spans="1:13" x14ac:dyDescent="0.35">
      <c r="A3">
        <v>2015</v>
      </c>
      <c r="B3">
        <v>31.022500000000001</v>
      </c>
      <c r="C3" s="10">
        <v>1.9177139999999999</v>
      </c>
      <c r="D3">
        <v>20.001797753806535</v>
      </c>
      <c r="E3">
        <v>1.8916999999999999</v>
      </c>
      <c r="F3">
        <v>18.511599999999998</v>
      </c>
      <c r="G3">
        <v>2.5381</v>
      </c>
      <c r="H3">
        <v>0.48149999999999998</v>
      </c>
      <c r="I3">
        <v>6.7030000000000003</v>
      </c>
      <c r="M3" s="4">
        <f t="shared" ref="M3:M12" si="0">(B4-B3)/B4*100</f>
        <v>1.7507355432885761</v>
      </c>
    </row>
    <row r="4" spans="1:13" x14ac:dyDescent="0.35">
      <c r="A4">
        <v>2016</v>
      </c>
      <c r="B4">
        <v>31.575299999999999</v>
      </c>
      <c r="C4" s="10">
        <v>2.0270350000000001</v>
      </c>
      <c r="D4">
        <v>20.811064702336751</v>
      </c>
      <c r="E4">
        <v>2.5947</v>
      </c>
      <c r="F4">
        <v>22.400500000000001</v>
      </c>
      <c r="G4">
        <v>3.3647</v>
      </c>
      <c r="H4">
        <v>0.45069999999999999</v>
      </c>
      <c r="I4">
        <v>6.9329999999999998</v>
      </c>
      <c r="M4" s="4">
        <f t="shared" si="0"/>
        <v>1.6973583848321205</v>
      </c>
    </row>
    <row r="5" spans="1:13" x14ac:dyDescent="0.35">
      <c r="A5">
        <v>2017</v>
      </c>
      <c r="B5">
        <v>32.1205</v>
      </c>
      <c r="C5" s="10">
        <v>2.6900740000000001</v>
      </c>
      <c r="D5">
        <v>21.357970710066912</v>
      </c>
      <c r="E5">
        <v>3.2358000000000002</v>
      </c>
      <c r="F5">
        <v>23.217700000000001</v>
      </c>
      <c r="G5">
        <v>3.7939000000000003</v>
      </c>
      <c r="H5">
        <v>0.84370000000000001</v>
      </c>
      <c r="I5">
        <v>7.0343</v>
      </c>
      <c r="M5" s="4">
        <f t="shared" si="0"/>
        <v>1.6419295274782844</v>
      </c>
    </row>
    <row r="6" spans="1:13" x14ac:dyDescent="0.35">
      <c r="A6">
        <v>2018</v>
      </c>
      <c r="B6">
        <v>32.656700000000001</v>
      </c>
      <c r="C6" s="10">
        <v>5.3451389999999996</v>
      </c>
      <c r="D6">
        <v>22.162688716046105</v>
      </c>
      <c r="E6">
        <v>5.2953999999999999</v>
      </c>
      <c r="F6">
        <v>25.256</v>
      </c>
      <c r="G6">
        <v>4.9489000000000001</v>
      </c>
      <c r="H6">
        <v>1.0405</v>
      </c>
      <c r="I6">
        <v>7.1519000000000004</v>
      </c>
      <c r="M6" s="4">
        <f t="shared" si="0"/>
        <v>1.8006044113003778</v>
      </c>
    </row>
    <row r="7" spans="1:13" x14ac:dyDescent="0.35">
      <c r="A7">
        <v>2019</v>
      </c>
      <c r="B7">
        <v>33.255499999999998</v>
      </c>
      <c r="C7" s="10">
        <v>6.7464529999999998</v>
      </c>
      <c r="D7">
        <v>23.06944394728394</v>
      </c>
      <c r="E7">
        <v>5.3478000000000003</v>
      </c>
      <c r="F7">
        <v>35.337300000000006</v>
      </c>
      <c r="G7">
        <v>6.4024999999999999</v>
      </c>
      <c r="H7">
        <v>2.0015999999999998</v>
      </c>
      <c r="I7">
        <v>7.2831000000000001</v>
      </c>
      <c r="M7" s="4">
        <f t="shared" si="0"/>
        <v>1.9170930969901805</v>
      </c>
    </row>
    <row r="8" spans="1:13" x14ac:dyDescent="0.35">
      <c r="A8">
        <v>2020</v>
      </c>
      <c r="B8">
        <v>33.905500000000004</v>
      </c>
      <c r="C8" s="10">
        <v>1.5039020000000001</v>
      </c>
      <c r="D8">
        <v>23.079724854453673</v>
      </c>
      <c r="E8">
        <v>7.0176999999999996</v>
      </c>
      <c r="F8">
        <v>42.314900000000002</v>
      </c>
      <c r="G8">
        <v>7.4176000000000002</v>
      </c>
      <c r="H8">
        <v>3.4577</v>
      </c>
      <c r="I8">
        <v>7.4253999999999998</v>
      </c>
      <c r="M8" s="4">
        <f t="shared" si="0"/>
        <v>1.8906851780583229</v>
      </c>
    </row>
    <row r="9" spans="1:13" x14ac:dyDescent="0.35">
      <c r="A9">
        <v>2021</v>
      </c>
      <c r="B9">
        <v>34.558900000000001</v>
      </c>
      <c r="C9" s="10">
        <v>1.881116</v>
      </c>
      <c r="D9">
        <v>24.318968551388416</v>
      </c>
      <c r="E9">
        <v>8.4632999999999985</v>
      </c>
      <c r="F9">
        <v>48.643300000000004</v>
      </c>
      <c r="G9">
        <v>10.135399999999999</v>
      </c>
      <c r="H9">
        <v>6.2328999999999999</v>
      </c>
      <c r="I9">
        <v>7.5971430599999996</v>
      </c>
      <c r="M9" s="4">
        <f t="shared" si="0"/>
        <v>2.0197724495553104</v>
      </c>
    </row>
    <row r="10" spans="1:13" x14ac:dyDescent="0.35">
      <c r="A10">
        <v>2022</v>
      </c>
      <c r="B10">
        <v>35.271300000000004</v>
      </c>
      <c r="C10" s="10">
        <v>5.2324840000000004</v>
      </c>
      <c r="D10">
        <v>25.185964225872024</v>
      </c>
      <c r="E10">
        <v>9.3427000000000007</v>
      </c>
      <c r="F10">
        <v>57.5473</v>
      </c>
      <c r="G10">
        <v>16.1113</v>
      </c>
      <c r="H10">
        <v>6.2616999999999994</v>
      </c>
      <c r="I10">
        <v>7.7452252599999998</v>
      </c>
      <c r="M10" s="4">
        <f t="shared" si="0"/>
        <v>2.0918864452087269</v>
      </c>
    </row>
    <row r="11" spans="1:13" x14ac:dyDescent="0.35">
      <c r="A11">
        <v>2023</v>
      </c>
      <c r="B11">
        <v>36.024900000000002</v>
      </c>
      <c r="C11" s="10">
        <v>6.6258780000000002</v>
      </c>
      <c r="D11">
        <v>26.210159998501034</v>
      </c>
      <c r="E11">
        <v>11.0562</v>
      </c>
      <c r="F11">
        <v>65.678200000000004</v>
      </c>
      <c r="G11">
        <v>17.9864</v>
      </c>
      <c r="H11">
        <v>4.2023000000000001</v>
      </c>
      <c r="I11">
        <v>7.89330745</v>
      </c>
      <c r="M11" s="4">
        <f t="shared" si="0"/>
        <v>2.1057179658585161</v>
      </c>
    </row>
    <row r="12" spans="1:13" x14ac:dyDescent="0.35">
      <c r="A12">
        <v>2024</v>
      </c>
      <c r="B12">
        <v>36.799800000000005</v>
      </c>
      <c r="C12" s="10">
        <v>7.3124520000000004</v>
      </c>
      <c r="D12">
        <v>27.590687992869526</v>
      </c>
      <c r="E12">
        <v>17.000799999999998</v>
      </c>
      <c r="F12">
        <v>76.65258</v>
      </c>
      <c r="G12">
        <v>22.388750000000002</v>
      </c>
      <c r="H12">
        <v>6.2766700000000002</v>
      </c>
      <c r="I12">
        <v>8.0413896500000011</v>
      </c>
      <c r="M12" s="4" t="e">
        <f t="shared" si="0"/>
        <v>#DIV/0!</v>
      </c>
    </row>
    <row r="15" spans="1:13" x14ac:dyDescent="0.35">
      <c r="H15">
        <f>B12*1000000*240/1000</f>
        <v>8831952.0000000019</v>
      </c>
      <c r="I15">
        <f>H15/1000000</f>
        <v>8.8319520000000011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3EAE-C289-4745-B068-A5B836F52D30}">
  <dimension ref="A1:M12"/>
  <sheetViews>
    <sheetView workbookViewId="0">
      <selection activeCell="K1" sqref="K1"/>
    </sheetView>
  </sheetViews>
  <sheetFormatPr defaultRowHeight="14.5" x14ac:dyDescent="0.35"/>
  <cols>
    <col min="2" max="2" width="11.90625" customWidth="1"/>
    <col min="9" max="9" width="27.1796875" bestFit="1" customWidth="1"/>
    <col min="10" max="10" width="24.7265625" bestFit="1" customWidth="1"/>
    <col min="12" max="12" width="15.453125" bestFit="1" customWidth="1"/>
  </cols>
  <sheetData>
    <row r="1" spans="1:13" x14ac:dyDescent="0.35">
      <c r="A1" s="4" t="s">
        <v>0</v>
      </c>
      <c r="B1" s="4" t="s">
        <v>15</v>
      </c>
      <c r="C1" s="4" t="s">
        <v>23</v>
      </c>
      <c r="D1" s="4" t="s">
        <v>21</v>
      </c>
      <c r="E1" s="4" t="s">
        <v>25</v>
      </c>
      <c r="F1" s="4" t="s">
        <v>26</v>
      </c>
      <c r="G1" s="4" t="s">
        <v>24</v>
      </c>
      <c r="H1" s="4" t="s">
        <v>27</v>
      </c>
      <c r="I1" s="4" t="s">
        <v>14</v>
      </c>
      <c r="J1" s="4" t="s">
        <v>31</v>
      </c>
      <c r="K1" t="s">
        <v>37</v>
      </c>
      <c r="L1" s="4" t="s">
        <v>9</v>
      </c>
      <c r="M1" t="s">
        <v>38</v>
      </c>
    </row>
    <row r="2" spans="1:13" x14ac:dyDescent="0.35">
      <c r="A2" s="4">
        <v>2014</v>
      </c>
      <c r="B2" s="4">
        <v>30.492799999999999</v>
      </c>
      <c r="C2" s="4">
        <v>1.861961</v>
      </c>
      <c r="D2" s="4">
        <v>18.982514235849685</v>
      </c>
      <c r="E2" s="4">
        <v>1646.1</v>
      </c>
      <c r="F2" s="4">
        <v>14387.2</v>
      </c>
      <c r="G2" s="4">
        <v>2082.9</v>
      </c>
      <c r="H2" s="4">
        <v>435.6</v>
      </c>
      <c r="I2" s="4">
        <v>6.5030000000000001</v>
      </c>
      <c r="J2" s="3">
        <v>84011.6</v>
      </c>
      <c r="K2">
        <v>8.24</v>
      </c>
      <c r="L2" s="5">
        <v>6.1510072274334924</v>
      </c>
      <c r="M2">
        <v>93.848992772566504</v>
      </c>
    </row>
    <row r="3" spans="1:13" x14ac:dyDescent="0.35">
      <c r="A3" s="4">
        <v>2015</v>
      </c>
      <c r="B3" s="4">
        <v>31.022500000000001</v>
      </c>
      <c r="C3" s="4">
        <v>1.9177139999999999</v>
      </c>
      <c r="D3" s="4">
        <v>20.001797753806535</v>
      </c>
      <c r="E3" s="4">
        <v>1891.7</v>
      </c>
      <c r="F3" s="4">
        <v>18511.599999999999</v>
      </c>
      <c r="G3" s="4">
        <v>2538.1</v>
      </c>
      <c r="H3" s="4">
        <v>481.5</v>
      </c>
      <c r="I3" s="4">
        <v>6.7030000000000003</v>
      </c>
      <c r="J3" s="3">
        <v>97598.2</v>
      </c>
      <c r="K3">
        <f>(K2+K4)/2</f>
        <v>10.56</v>
      </c>
      <c r="L3" s="5">
        <v>7.4593465612412357</v>
      </c>
      <c r="M3">
        <v>92.540653438758767</v>
      </c>
    </row>
    <row r="4" spans="1:13" x14ac:dyDescent="0.35">
      <c r="A4" s="4">
        <v>2016</v>
      </c>
      <c r="B4" s="4">
        <v>31.575299999999999</v>
      </c>
      <c r="C4" s="4">
        <v>2.0270350000000001</v>
      </c>
      <c r="D4" s="4">
        <v>20.811064702336751</v>
      </c>
      <c r="E4" s="4">
        <v>2594.6999999999998</v>
      </c>
      <c r="F4" s="4">
        <v>22400.5</v>
      </c>
      <c r="G4" s="4">
        <v>3364.7</v>
      </c>
      <c r="H4" s="4">
        <v>450.7</v>
      </c>
      <c r="I4" s="4">
        <v>6.9329999999999998</v>
      </c>
      <c r="J4" s="3">
        <v>111869.4</v>
      </c>
      <c r="K4">
        <v>12.88</v>
      </c>
      <c r="L4" s="5">
        <v>8.6542622241453913</v>
      </c>
      <c r="M4">
        <v>91.345737775854616</v>
      </c>
    </row>
    <row r="5" spans="1:13" x14ac:dyDescent="0.35">
      <c r="A5" s="4">
        <v>2017</v>
      </c>
      <c r="B5" s="4">
        <v>32.1205</v>
      </c>
      <c r="C5" s="4">
        <v>2.6900740000000001</v>
      </c>
      <c r="D5" s="4">
        <v>21.357970710066912</v>
      </c>
      <c r="E5" s="4">
        <v>3235.8</v>
      </c>
      <c r="F5" s="4">
        <v>23217.7</v>
      </c>
      <c r="G5" s="4">
        <v>3793.9</v>
      </c>
      <c r="H5" s="4">
        <v>843.7</v>
      </c>
      <c r="I5" s="4">
        <v>7.0343</v>
      </c>
      <c r="J5" s="3">
        <v>148816</v>
      </c>
      <c r="K5">
        <v>26.92</v>
      </c>
      <c r="L5" s="5">
        <v>9.9512389292466921</v>
      </c>
      <c r="M5">
        <v>90.048761070753301</v>
      </c>
    </row>
    <row r="6" spans="1:13" x14ac:dyDescent="0.35">
      <c r="A6" s="4">
        <v>2018</v>
      </c>
      <c r="B6" s="4">
        <v>32.656700000000001</v>
      </c>
      <c r="C6" s="4">
        <v>5.3451389999999996</v>
      </c>
      <c r="D6" s="4">
        <v>22.162688716046105</v>
      </c>
      <c r="E6" s="4">
        <v>5295.4</v>
      </c>
      <c r="F6" s="4">
        <v>25256</v>
      </c>
      <c r="G6" s="4">
        <v>4948.8999999999996</v>
      </c>
      <c r="H6" s="4">
        <v>1040.5</v>
      </c>
      <c r="I6" s="4">
        <v>7.1519000000000004</v>
      </c>
      <c r="J6" s="3">
        <v>235340.7</v>
      </c>
      <c r="K6">
        <v>32.25</v>
      </c>
      <c r="L6" s="5">
        <v>18.176987933276472</v>
      </c>
      <c r="M6">
        <v>81.823012066723521</v>
      </c>
    </row>
    <row r="7" spans="1:13" x14ac:dyDescent="0.35">
      <c r="A7" s="4">
        <v>2019</v>
      </c>
      <c r="B7" s="4">
        <v>33.255499999999998</v>
      </c>
      <c r="C7" s="4">
        <v>6.7464529999999998</v>
      </c>
      <c r="D7" s="4">
        <v>23.06944394728394</v>
      </c>
      <c r="E7" s="4">
        <v>5347.8</v>
      </c>
      <c r="F7" s="4">
        <v>35337.300000000003</v>
      </c>
      <c r="G7" s="4">
        <v>6402.5</v>
      </c>
      <c r="H7" s="4">
        <v>2001.6</v>
      </c>
      <c r="I7" s="4">
        <v>7.2831000000000001</v>
      </c>
      <c r="J7" s="3">
        <v>322535.8</v>
      </c>
      <c r="K7">
        <v>53.36</v>
      </c>
      <c r="L7" s="5">
        <v>20.595625489146105</v>
      </c>
      <c r="M7">
        <v>79.404374510853899</v>
      </c>
    </row>
    <row r="8" spans="1:13" x14ac:dyDescent="0.35">
      <c r="A8" s="4">
        <v>2020</v>
      </c>
      <c r="B8" s="4">
        <v>33.905500000000004</v>
      </c>
      <c r="C8" s="4">
        <v>1.5039020000000001</v>
      </c>
      <c r="D8" s="4">
        <v>23.079724854453673</v>
      </c>
      <c r="E8" s="4">
        <v>7017.7</v>
      </c>
      <c r="F8" s="4">
        <v>42314.9</v>
      </c>
      <c r="G8" s="4">
        <v>7417.6</v>
      </c>
      <c r="H8" s="4">
        <v>3457.7</v>
      </c>
      <c r="I8" s="4">
        <v>7.4253999999999998</v>
      </c>
      <c r="J8" s="3">
        <v>368740.2</v>
      </c>
      <c r="K8">
        <v>85.57</v>
      </c>
      <c r="L8" s="5">
        <v>21.547660732081773</v>
      </c>
      <c r="M8">
        <v>78.452339267918234</v>
      </c>
    </row>
    <row r="9" spans="1:13" x14ac:dyDescent="0.35">
      <c r="A9" s="4">
        <v>2021</v>
      </c>
      <c r="B9" s="4">
        <v>34.558900000000001</v>
      </c>
      <c r="C9" s="4">
        <v>1.881116</v>
      </c>
      <c r="D9" s="4">
        <v>24.318968551388416</v>
      </c>
      <c r="E9" s="4">
        <v>8463.2999999999993</v>
      </c>
      <c r="F9" s="4">
        <v>48643.3</v>
      </c>
      <c r="G9" s="4">
        <v>10135.4</v>
      </c>
      <c r="H9" s="4">
        <v>6232.9</v>
      </c>
      <c r="I9" s="4">
        <v>7.5971430599999996</v>
      </c>
      <c r="J9" s="3">
        <v>456056.1</v>
      </c>
      <c r="K9">
        <f>(K10+K8)/2</f>
        <v>85.814999999999998</v>
      </c>
      <c r="L9" s="5">
        <v>25.323542726486238</v>
      </c>
      <c r="M9">
        <v>74.676457273513762</v>
      </c>
    </row>
    <row r="10" spans="1:13" x14ac:dyDescent="0.35">
      <c r="A10" s="4">
        <v>2022</v>
      </c>
      <c r="B10" s="4">
        <v>35.271300000000004</v>
      </c>
      <c r="C10" s="4">
        <v>5.2324840000000004</v>
      </c>
      <c r="D10" s="4">
        <v>25.185964225872024</v>
      </c>
      <c r="E10" s="4">
        <v>9342.7000000000007</v>
      </c>
      <c r="F10" s="4">
        <v>57547.3</v>
      </c>
      <c r="G10" s="4">
        <v>16111.3</v>
      </c>
      <c r="H10" s="4">
        <v>6261.7</v>
      </c>
      <c r="I10" s="4">
        <v>7.7452252599999998</v>
      </c>
      <c r="J10" s="3">
        <v>553265</v>
      </c>
      <c r="K10">
        <v>86.06</v>
      </c>
      <c r="L10" s="5">
        <v>32.273015629454733</v>
      </c>
      <c r="M10">
        <v>67.726984370545267</v>
      </c>
    </row>
    <row r="11" spans="1:13" x14ac:dyDescent="0.35">
      <c r="A11" s="4">
        <v>2023</v>
      </c>
      <c r="B11" s="4">
        <v>36.024900000000002</v>
      </c>
      <c r="C11" s="4">
        <v>6.6258780000000002</v>
      </c>
      <c r="D11" s="4">
        <v>26.210159998501034</v>
      </c>
      <c r="E11" s="4">
        <v>11056.2</v>
      </c>
      <c r="F11" s="4">
        <v>65678.2</v>
      </c>
      <c r="G11" s="4">
        <v>17986.400000000001</v>
      </c>
      <c r="H11" s="4">
        <v>4202.3</v>
      </c>
      <c r="I11" s="4">
        <v>7.89330745</v>
      </c>
      <c r="J11" s="3">
        <v>658991.69999999995</v>
      </c>
      <c r="K11">
        <v>87.7</v>
      </c>
      <c r="L11" s="5">
        <v>36.231881432472363</v>
      </c>
      <c r="M11">
        <v>63.768118567527637</v>
      </c>
    </row>
    <row r="12" spans="1:13" x14ac:dyDescent="0.35">
      <c r="A12" s="4">
        <v>2024</v>
      </c>
      <c r="B12" s="4">
        <v>36.799800000000005</v>
      </c>
      <c r="C12" s="4">
        <v>7.3124520000000004</v>
      </c>
      <c r="D12" s="4">
        <v>27.590687992869526</v>
      </c>
      <c r="E12" s="4">
        <v>17000.8</v>
      </c>
      <c r="F12" s="4">
        <v>76652.58</v>
      </c>
      <c r="G12" s="4">
        <v>22388.75</v>
      </c>
      <c r="H12" s="4">
        <v>6276.67</v>
      </c>
      <c r="I12" s="4">
        <v>8.0413896500000011</v>
      </c>
      <c r="J12" s="3">
        <v>704100</v>
      </c>
      <c r="K12">
        <v>89.3</v>
      </c>
      <c r="L12" s="5">
        <v>38.571425816326723</v>
      </c>
      <c r="M12">
        <v>61.428574183673277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39B2-2841-48A6-B6D3-EB5FDA738635}">
  <dimension ref="A1:D27"/>
  <sheetViews>
    <sheetView tabSelected="1" topLeftCell="A12" workbookViewId="0">
      <selection activeCell="H8" sqref="H8"/>
    </sheetView>
  </sheetViews>
  <sheetFormatPr defaultRowHeight="14.5" x14ac:dyDescent="0.35"/>
  <sheetData>
    <row r="1" spans="1:4" x14ac:dyDescent="0.35">
      <c r="A1" s="4" t="s">
        <v>0</v>
      </c>
      <c r="B1" s="4" t="s">
        <v>41</v>
      </c>
      <c r="C1" s="4" t="s">
        <v>42</v>
      </c>
      <c r="D1" s="4" t="s">
        <v>43</v>
      </c>
    </row>
    <row r="2" spans="1:4" s="4" customFormat="1" x14ac:dyDescent="0.35">
      <c r="A2" s="4">
        <v>1997</v>
      </c>
      <c r="B2" s="4">
        <v>29.04</v>
      </c>
      <c r="C2" s="4">
        <v>63.85</v>
      </c>
      <c r="D2" s="4">
        <v>7.12</v>
      </c>
    </row>
    <row r="3" spans="1:4" s="4" customFormat="1" x14ac:dyDescent="0.35">
      <c r="A3" s="4">
        <v>1998</v>
      </c>
      <c r="B3" s="4">
        <v>30.5</v>
      </c>
      <c r="C3" s="4">
        <v>62.1</v>
      </c>
      <c r="D3" s="4">
        <v>7.4</v>
      </c>
    </row>
    <row r="4" spans="1:4" x14ac:dyDescent="0.35">
      <c r="A4" s="4">
        <v>1999</v>
      </c>
      <c r="B4" s="4">
        <v>32.1</v>
      </c>
      <c r="C4" s="4">
        <v>60.4</v>
      </c>
      <c r="D4" s="4">
        <v>7.5</v>
      </c>
    </row>
    <row r="5" spans="1:4" x14ac:dyDescent="0.35">
      <c r="A5" s="4">
        <v>2000</v>
      </c>
      <c r="B5" s="4">
        <v>34</v>
      </c>
      <c r="C5" s="4">
        <v>58.2</v>
      </c>
      <c r="D5" s="4">
        <v>7.8</v>
      </c>
    </row>
    <row r="6" spans="1:4" x14ac:dyDescent="0.35">
      <c r="A6" s="4">
        <v>2001</v>
      </c>
      <c r="B6" s="4">
        <v>36.200000000000003</v>
      </c>
      <c r="C6" s="4">
        <v>55.6</v>
      </c>
      <c r="D6" s="4">
        <v>8.1999999999999993</v>
      </c>
    </row>
    <row r="7" spans="1:4" x14ac:dyDescent="0.35">
      <c r="A7" s="4">
        <v>2002</v>
      </c>
      <c r="B7" s="4">
        <v>38.5</v>
      </c>
      <c r="C7" s="4">
        <v>53.2</v>
      </c>
      <c r="D7" s="4">
        <v>8.3000000000000007</v>
      </c>
    </row>
    <row r="8" spans="1:4" x14ac:dyDescent="0.35">
      <c r="A8" s="4">
        <v>2003</v>
      </c>
      <c r="B8" s="4">
        <v>40.700000000000003</v>
      </c>
      <c r="C8" s="4">
        <v>50.9</v>
      </c>
      <c r="D8" s="4">
        <v>8.4</v>
      </c>
    </row>
    <row r="9" spans="1:4" x14ac:dyDescent="0.35">
      <c r="A9" s="4">
        <v>2004</v>
      </c>
      <c r="B9" s="4">
        <v>42.9</v>
      </c>
      <c r="C9" s="4">
        <v>48.5</v>
      </c>
      <c r="D9" s="4">
        <v>8.6</v>
      </c>
    </row>
    <row r="10" spans="1:4" x14ac:dyDescent="0.35">
      <c r="A10" s="4">
        <v>2005</v>
      </c>
      <c r="B10" s="4">
        <v>45.2</v>
      </c>
      <c r="C10" s="4">
        <v>46.2</v>
      </c>
      <c r="D10" s="4">
        <v>8.6</v>
      </c>
    </row>
    <row r="11" spans="1:4" x14ac:dyDescent="0.35">
      <c r="A11" s="4">
        <v>2006</v>
      </c>
      <c r="B11" s="4">
        <v>47.5</v>
      </c>
      <c r="C11" s="4">
        <v>44</v>
      </c>
      <c r="D11" s="4">
        <v>8.5</v>
      </c>
    </row>
    <row r="12" spans="1:4" x14ac:dyDescent="0.35">
      <c r="A12" s="4">
        <v>2007</v>
      </c>
      <c r="B12" s="4">
        <v>49.8</v>
      </c>
      <c r="C12" s="4">
        <v>41.9</v>
      </c>
      <c r="D12" s="4">
        <v>8.3000000000000007</v>
      </c>
    </row>
    <row r="13" spans="1:4" x14ac:dyDescent="0.35">
      <c r="A13" s="4">
        <v>2008</v>
      </c>
      <c r="B13" s="4">
        <v>51</v>
      </c>
      <c r="C13" s="4">
        <v>40.1</v>
      </c>
      <c r="D13" s="4">
        <v>8.9</v>
      </c>
    </row>
    <row r="14" spans="1:4" x14ac:dyDescent="0.35">
      <c r="A14" s="4">
        <v>2009</v>
      </c>
      <c r="B14" s="4">
        <v>52.3</v>
      </c>
      <c r="C14" s="4">
        <v>38.5</v>
      </c>
      <c r="D14" s="4">
        <v>9.1999999999999993</v>
      </c>
    </row>
    <row r="15" spans="1:4" x14ac:dyDescent="0.35">
      <c r="A15" s="4">
        <v>2010</v>
      </c>
      <c r="B15" s="4">
        <v>53.8</v>
      </c>
      <c r="C15" s="4">
        <v>36.799999999999997</v>
      </c>
      <c r="D15" s="4">
        <v>9.4</v>
      </c>
    </row>
    <row r="16" spans="1:4" x14ac:dyDescent="0.35">
      <c r="A16" s="4">
        <v>2011</v>
      </c>
      <c r="B16" s="4">
        <v>55.2</v>
      </c>
      <c r="C16" s="4">
        <v>35.200000000000003</v>
      </c>
      <c r="D16" s="4">
        <v>9.6</v>
      </c>
    </row>
    <row r="17" spans="1:4" x14ac:dyDescent="0.35">
      <c r="A17" s="4">
        <v>2012</v>
      </c>
      <c r="B17" s="4">
        <v>56.7</v>
      </c>
      <c r="C17" s="4">
        <v>33.5</v>
      </c>
      <c r="D17" s="4">
        <v>9.8000000000000007</v>
      </c>
    </row>
    <row r="18" spans="1:4" x14ac:dyDescent="0.35">
      <c r="A18" s="4">
        <v>2013</v>
      </c>
      <c r="B18" s="4">
        <v>57.9</v>
      </c>
      <c r="C18" s="4">
        <v>31.9</v>
      </c>
      <c r="D18" s="4">
        <v>10.199999999999999</v>
      </c>
    </row>
    <row r="19" spans="1:4" x14ac:dyDescent="0.35">
      <c r="A19" s="4">
        <v>2014</v>
      </c>
      <c r="B19" s="4">
        <v>58.6</v>
      </c>
      <c r="C19" s="4">
        <v>30.6</v>
      </c>
      <c r="D19" s="4">
        <v>10.8</v>
      </c>
    </row>
    <row r="20" spans="1:4" x14ac:dyDescent="0.35">
      <c r="A20" s="4">
        <v>2015</v>
      </c>
      <c r="B20" s="4">
        <v>59.2</v>
      </c>
      <c r="C20" s="4">
        <v>29.3</v>
      </c>
      <c r="D20" s="4">
        <v>11.5</v>
      </c>
    </row>
    <row r="21" spans="1:4" x14ac:dyDescent="0.35">
      <c r="A21" s="4">
        <v>2016</v>
      </c>
      <c r="B21" s="4">
        <v>60</v>
      </c>
      <c r="C21" s="4">
        <v>28</v>
      </c>
      <c r="D21" s="4">
        <v>12</v>
      </c>
    </row>
    <row r="22" spans="1:4" x14ac:dyDescent="0.35">
      <c r="A22" s="4">
        <v>2017</v>
      </c>
      <c r="B22" s="4">
        <v>61.6</v>
      </c>
      <c r="C22" s="4">
        <v>13.5</v>
      </c>
      <c r="D22" s="4">
        <v>24.9</v>
      </c>
    </row>
    <row r="23" spans="1:4" x14ac:dyDescent="0.35">
      <c r="A23" s="4">
        <v>2018</v>
      </c>
      <c r="B23" s="4">
        <v>62</v>
      </c>
      <c r="C23" s="4">
        <v>13.4</v>
      </c>
      <c r="D23" s="4">
        <v>24.6</v>
      </c>
    </row>
    <row r="24" spans="1:4" x14ac:dyDescent="0.35">
      <c r="A24" s="4">
        <v>2019</v>
      </c>
      <c r="B24" s="4">
        <v>61.6</v>
      </c>
      <c r="C24" s="4">
        <v>12.7</v>
      </c>
      <c r="D24" s="4">
        <v>25.7</v>
      </c>
    </row>
    <row r="25" spans="1:4" x14ac:dyDescent="0.35">
      <c r="A25" s="4">
        <v>2020</v>
      </c>
      <c r="B25" s="4">
        <v>62.7</v>
      </c>
      <c r="C25" s="4">
        <v>11.8</v>
      </c>
      <c r="D25" s="4">
        <v>25.5</v>
      </c>
    </row>
    <row r="26" spans="1:4" x14ac:dyDescent="0.35">
      <c r="A26" s="4">
        <v>2021</v>
      </c>
      <c r="B26" s="4">
        <v>62.3</v>
      </c>
      <c r="C26" s="4">
        <v>12.9</v>
      </c>
      <c r="D26" s="4">
        <v>24.8</v>
      </c>
    </row>
    <row r="27" spans="1:4" x14ac:dyDescent="0.35">
      <c r="A27" s="4">
        <v>2022</v>
      </c>
      <c r="B27" s="4">
        <v>65.8</v>
      </c>
      <c r="C27" s="4">
        <v>10.199999999999999</v>
      </c>
      <c r="D27" s="4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D6E8-C4E7-4312-A300-79323EEB8C86}">
  <dimension ref="A1:I60"/>
  <sheetViews>
    <sheetView topLeftCell="A38" workbookViewId="0">
      <selection activeCell="I49" sqref="I49:I54"/>
    </sheetView>
  </sheetViews>
  <sheetFormatPr defaultRowHeight="14.5" x14ac:dyDescent="0.35"/>
  <cols>
    <col min="2" max="2" width="12.7265625" customWidth="1"/>
    <col min="3" max="3" width="11.1796875" bestFit="1" customWidth="1"/>
  </cols>
  <sheetData>
    <row r="1" spans="1:9" x14ac:dyDescent="0.35">
      <c r="A1" s="4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s="12" t="s">
        <v>36</v>
      </c>
    </row>
    <row r="2" spans="1:9" x14ac:dyDescent="0.35">
      <c r="A2" s="4">
        <v>2014</v>
      </c>
      <c r="B2" s="3">
        <v>84011.6</v>
      </c>
      <c r="C2" s="3">
        <f>SUM(Sheet4!E2:H2)</f>
        <v>18551.8</v>
      </c>
      <c r="D2">
        <f>C2*100/B2</f>
        <v>22.082426712501604</v>
      </c>
      <c r="E2">
        <v>6.1510072274334924</v>
      </c>
      <c r="F2">
        <f>100-E2</f>
        <v>93.848992772566504</v>
      </c>
    </row>
    <row r="3" spans="1:9" x14ac:dyDescent="0.35">
      <c r="A3" s="4">
        <v>2015</v>
      </c>
      <c r="B3" s="3">
        <v>97598.2</v>
      </c>
      <c r="C3" s="3">
        <f>SUM(Sheet4!E3:H3)</f>
        <v>23422.899999999998</v>
      </c>
      <c r="D3" s="4">
        <f t="shared" ref="D3:D12" si="0">C3*100/B3</f>
        <v>23.999315561147643</v>
      </c>
      <c r="E3">
        <v>7.4593465612412357</v>
      </c>
      <c r="F3" s="4">
        <f t="shared" ref="F3:F12" si="1">100-E3</f>
        <v>92.540653438758767</v>
      </c>
    </row>
    <row r="4" spans="1:9" x14ac:dyDescent="0.35">
      <c r="A4" s="4">
        <v>2016</v>
      </c>
      <c r="B4" s="3">
        <v>111869.4</v>
      </c>
      <c r="C4" s="3">
        <f>SUM(Sheet4!E4:H4)</f>
        <v>28810.600000000002</v>
      </c>
      <c r="D4" s="4">
        <f t="shared" si="0"/>
        <v>25.753780747907829</v>
      </c>
      <c r="E4">
        <v>8.6542622241453913</v>
      </c>
      <c r="F4" s="4">
        <f t="shared" si="1"/>
        <v>91.345737775854616</v>
      </c>
    </row>
    <row r="5" spans="1:9" x14ac:dyDescent="0.35">
      <c r="A5" s="4">
        <v>2017</v>
      </c>
      <c r="B5" s="3">
        <v>148816</v>
      </c>
      <c r="C5" s="3">
        <f>SUM(Sheet4!E5:H5)</f>
        <v>31091.100000000002</v>
      </c>
      <c r="D5" s="4">
        <f t="shared" si="0"/>
        <v>20.892309966670251</v>
      </c>
      <c r="E5">
        <v>9.9512389292466921</v>
      </c>
      <c r="F5" s="4">
        <f t="shared" si="1"/>
        <v>90.048761070753301</v>
      </c>
    </row>
    <row r="6" spans="1:9" x14ac:dyDescent="0.35">
      <c r="A6" s="4">
        <v>2018</v>
      </c>
      <c r="B6" s="3">
        <v>235340.7</v>
      </c>
      <c r="C6" s="3">
        <f>SUM(Sheet4!E6:H6)</f>
        <v>36540.800000000003</v>
      </c>
      <c r="D6" s="4">
        <f t="shared" si="0"/>
        <v>15.526766088483633</v>
      </c>
      <c r="E6">
        <v>18.176987933276472</v>
      </c>
      <c r="F6" s="4">
        <f t="shared" si="1"/>
        <v>81.823012066723521</v>
      </c>
    </row>
    <row r="7" spans="1:9" x14ac:dyDescent="0.35">
      <c r="A7" s="4">
        <v>2019</v>
      </c>
      <c r="B7" s="3">
        <v>322535.8</v>
      </c>
      <c r="C7" s="3">
        <f>SUM(Sheet4!E7:H7)</f>
        <v>49089.200000000004</v>
      </c>
      <c r="D7" s="4">
        <f t="shared" si="0"/>
        <v>15.219767852126804</v>
      </c>
      <c r="E7">
        <v>20.595625489146105</v>
      </c>
      <c r="F7" s="4">
        <f t="shared" si="1"/>
        <v>79.404374510853899</v>
      </c>
    </row>
    <row r="8" spans="1:9" x14ac:dyDescent="0.35">
      <c r="A8" s="4">
        <v>2020</v>
      </c>
      <c r="B8" s="3">
        <v>368740.2</v>
      </c>
      <c r="C8" s="3">
        <f>SUM(Sheet4!E8:H8)</f>
        <v>60207.899999999994</v>
      </c>
      <c r="D8" s="4">
        <f t="shared" si="0"/>
        <v>16.328000039051883</v>
      </c>
      <c r="E8">
        <v>21.547660732081773</v>
      </c>
      <c r="F8" s="4">
        <f t="shared" si="1"/>
        <v>78.452339267918234</v>
      </c>
    </row>
    <row r="9" spans="1:9" x14ac:dyDescent="0.35">
      <c r="A9" s="4">
        <v>2021</v>
      </c>
      <c r="B9" s="3">
        <v>456056.1</v>
      </c>
      <c r="C9" s="3">
        <f>SUM(Sheet4!E9:H9)</f>
        <v>73474.899999999994</v>
      </c>
      <c r="D9" s="4">
        <f t="shared" si="0"/>
        <v>16.110934597739181</v>
      </c>
      <c r="E9">
        <v>25.323542726486238</v>
      </c>
      <c r="F9" s="4">
        <f t="shared" si="1"/>
        <v>74.676457273513762</v>
      </c>
    </row>
    <row r="10" spans="1:9" x14ac:dyDescent="0.35">
      <c r="A10" s="4">
        <v>2022</v>
      </c>
      <c r="B10" s="3">
        <v>553265</v>
      </c>
      <c r="C10" s="3">
        <f>SUM(Sheet4!E10:H10)</f>
        <v>89263</v>
      </c>
      <c r="D10" s="4">
        <f t="shared" si="0"/>
        <v>16.133859904385783</v>
      </c>
      <c r="E10">
        <v>32.273015629454733</v>
      </c>
      <c r="F10" s="4">
        <f t="shared" si="1"/>
        <v>67.726984370545267</v>
      </c>
    </row>
    <row r="11" spans="1:9" x14ac:dyDescent="0.35">
      <c r="A11" s="4">
        <v>2023</v>
      </c>
      <c r="B11" s="3">
        <v>658991.69999999995</v>
      </c>
      <c r="C11" s="3">
        <f>SUM(Sheet4!E11:H11)</f>
        <v>98923.099999999991</v>
      </c>
      <c r="D11" s="4">
        <f t="shared" si="0"/>
        <v>15.011281629191993</v>
      </c>
      <c r="E11">
        <v>36.231881432472363</v>
      </c>
      <c r="F11" s="4">
        <f t="shared" si="1"/>
        <v>63.768118567527637</v>
      </c>
    </row>
    <row r="12" spans="1:9" x14ac:dyDescent="0.35">
      <c r="A12" s="4">
        <v>2024</v>
      </c>
      <c r="B12" s="3">
        <v>704100</v>
      </c>
      <c r="C12" s="3">
        <f>SUM(Sheet4!E12:H12)</f>
        <v>122318.8</v>
      </c>
      <c r="D12" s="4">
        <f t="shared" si="0"/>
        <v>17.372361880414715</v>
      </c>
      <c r="E12">
        <v>38.571425816326723</v>
      </c>
      <c r="F12" s="4">
        <f t="shared" si="1"/>
        <v>61.428574183673277</v>
      </c>
    </row>
    <row r="13" spans="1:9" x14ac:dyDescent="0.35">
      <c r="H13">
        <f>Sheet4!I2/Sheet4!B2*100</f>
        <v>21.32634589148914</v>
      </c>
      <c r="I13">
        <f>Sheet4!I2/(Sheet4!B2+Sheet4!C2)*100</f>
        <v>20.099051264820041</v>
      </c>
    </row>
    <row r="14" spans="1:9" x14ac:dyDescent="0.35">
      <c r="H14" s="4">
        <f>Sheet4!I3/Sheet4!B3*100</f>
        <v>21.606898219034573</v>
      </c>
      <c r="I14" s="4">
        <f>Sheet4!I3/(Sheet4!B3+Sheet4!C3)*100</f>
        <v>20.348987410950034</v>
      </c>
    </row>
    <row r="15" spans="1:9" x14ac:dyDescent="0.35">
      <c r="H15" s="4">
        <f>Sheet4!I4/Sheet4!B4*100</f>
        <v>21.957036037662352</v>
      </c>
      <c r="I15" s="4">
        <f>Sheet4!I4/(Sheet4!B4+Sheet4!C4)*100</f>
        <v>20.632494735856898</v>
      </c>
    </row>
    <row r="16" spans="1:9" x14ac:dyDescent="0.35">
      <c r="C16" s="11">
        <v>70000</v>
      </c>
      <c r="E16" s="5">
        <f>B2*100/C16-100</f>
        <v>20.016571428571424</v>
      </c>
      <c r="H16" s="4">
        <f>Sheet4!I5/Sheet4!B5*100</f>
        <v>21.899721361747172</v>
      </c>
      <c r="I16" s="4">
        <f>Sheet4!I5/(Sheet4!B5+Sheet4!C5)*100</f>
        <v>20.207365727436724</v>
      </c>
    </row>
    <row r="17" spans="3:9" x14ac:dyDescent="0.35">
      <c r="H17" s="4">
        <f>Sheet4!I6/Sheet4!B6*100</f>
        <v>21.900253240529509</v>
      </c>
      <c r="I17" s="4">
        <f>Sheet4!I6/(Sheet4!B6+Sheet4!C6)*100</f>
        <v>18.819878690607577</v>
      </c>
    </row>
    <row r="18" spans="3:9" x14ac:dyDescent="0.35">
      <c r="C18">
        <f>B2/(Sheet5!B2*1000000)*100</f>
        <v>1.0000000000000002E-4</v>
      </c>
      <c r="H18" s="4">
        <f>Sheet4!I7/Sheet4!B7*100</f>
        <v>21.900437521612968</v>
      </c>
      <c r="I18" s="4">
        <f>Sheet4!I7/(Sheet4!B7+Sheet4!C7)*100</f>
        <v>18.206861050009234</v>
      </c>
    </row>
    <row r="19" spans="3:9" x14ac:dyDescent="0.35">
      <c r="H19" s="4">
        <f>Sheet4!I8/Sheet4!B8*100</f>
        <v>21.900281665216557</v>
      </c>
      <c r="I19" s="4">
        <f>Sheet4!I8/(Sheet4!B8+Sheet4!C8)*100</f>
        <v>20.970136688555201</v>
      </c>
    </row>
    <row r="20" spans="3:9" x14ac:dyDescent="0.35">
      <c r="H20" s="4">
        <f>Sheet4!I9/Sheet4!B9*100</f>
        <v>21.983173827870679</v>
      </c>
      <c r="I20" s="4">
        <f>Sheet4!I9/(Sheet4!B9+Sheet4!C9)*100</f>
        <v>20.848352701052601</v>
      </c>
    </row>
    <row r="21" spans="3:9" x14ac:dyDescent="0.35">
      <c r="H21" s="4">
        <f>Sheet4!I10/Sheet4!B10*100</f>
        <v>21.959001397736969</v>
      </c>
      <c r="I21" s="4">
        <f>Sheet4!I10/(Sheet4!B10+Sheet4!C10)*100</f>
        <v>19.122226357912631</v>
      </c>
    </row>
    <row r="22" spans="3:9" x14ac:dyDescent="0.35">
      <c r="H22" s="4">
        <f>Sheet4!I11/Sheet4!B11*100</f>
        <v>21.91069912754789</v>
      </c>
      <c r="I22" s="4">
        <f>Sheet4!I11/(Sheet4!B11+Sheet4!C11)*100</f>
        <v>18.506831106339959</v>
      </c>
    </row>
    <row r="23" spans="3:9" x14ac:dyDescent="0.35">
      <c r="H23" s="4">
        <f>Sheet4!I12/Sheet4!B12*100</f>
        <v>21.851721069136246</v>
      </c>
      <c r="I23" s="4">
        <f>Sheet4!I12/(Sheet4!B12+Sheet4!C12)*100</f>
        <v>18.229379107645649</v>
      </c>
    </row>
    <row r="48" spans="3:7" x14ac:dyDescent="0.35">
      <c r="C48" t="s">
        <v>0</v>
      </c>
      <c r="D48" t="s">
        <v>14</v>
      </c>
      <c r="E48" t="s">
        <v>9</v>
      </c>
      <c r="F48" t="s">
        <v>39</v>
      </c>
      <c r="G48" t="s">
        <v>40</v>
      </c>
    </row>
    <row r="49" spans="3:9" x14ac:dyDescent="0.35">
      <c r="C49" s="4">
        <v>1997</v>
      </c>
      <c r="D49" s="4"/>
      <c r="E49" s="4">
        <v>29.04</v>
      </c>
      <c r="F49" s="4">
        <v>63.85</v>
      </c>
      <c r="G49" s="4">
        <v>7.12</v>
      </c>
      <c r="I49" s="4">
        <v>19.52</v>
      </c>
    </row>
    <row r="50" spans="3:9" x14ac:dyDescent="0.35">
      <c r="C50" s="4"/>
      <c r="D50" s="4"/>
      <c r="E50" s="4"/>
      <c r="F50" s="4"/>
      <c r="G50" s="4"/>
      <c r="I50" s="4">
        <v>20.45</v>
      </c>
    </row>
    <row r="51" spans="3:9" x14ac:dyDescent="0.35">
      <c r="C51">
        <v>2014</v>
      </c>
      <c r="D51">
        <v>17.600000000000001</v>
      </c>
      <c r="I51" s="4">
        <v>21.16</v>
      </c>
    </row>
    <row r="52" spans="3:9" x14ac:dyDescent="0.35">
      <c r="C52">
        <v>2015</v>
      </c>
      <c r="D52">
        <v>18.71</v>
      </c>
      <c r="I52" s="4">
        <v>22.54</v>
      </c>
    </row>
    <row r="53" spans="3:9" x14ac:dyDescent="0.35">
      <c r="C53" s="4">
        <v>2016</v>
      </c>
      <c r="D53">
        <v>19.63</v>
      </c>
      <c r="I53" s="4">
        <v>22.7</v>
      </c>
    </row>
    <row r="54" spans="3:9" x14ac:dyDescent="0.35">
      <c r="C54" s="4">
        <v>2017</v>
      </c>
      <c r="D54">
        <v>19.52</v>
      </c>
      <c r="E54" s="4">
        <v>61.6</v>
      </c>
      <c r="F54" s="4">
        <v>13.5</v>
      </c>
      <c r="G54" s="4">
        <v>24.9</v>
      </c>
      <c r="I54" s="4">
        <v>23.04</v>
      </c>
    </row>
    <row r="55" spans="3:9" x14ac:dyDescent="0.35">
      <c r="C55" s="4">
        <v>2018</v>
      </c>
      <c r="D55">
        <v>20.45</v>
      </c>
      <c r="E55" s="4">
        <v>62</v>
      </c>
      <c r="F55" s="4">
        <v>13.4</v>
      </c>
      <c r="G55" s="4">
        <v>24.6</v>
      </c>
    </row>
    <row r="56" spans="3:9" x14ac:dyDescent="0.35">
      <c r="C56" s="4">
        <v>2019</v>
      </c>
      <c r="D56">
        <v>21.16</v>
      </c>
      <c r="E56" s="4">
        <v>61.6</v>
      </c>
      <c r="F56" s="4">
        <v>12.7</v>
      </c>
      <c r="G56" s="4">
        <v>25.7</v>
      </c>
    </row>
    <row r="57" spans="3:9" x14ac:dyDescent="0.35">
      <c r="C57" s="4">
        <v>2020</v>
      </c>
      <c r="D57">
        <v>22.54</v>
      </c>
      <c r="E57" s="4">
        <v>62.7</v>
      </c>
      <c r="F57" s="4">
        <v>11.8</v>
      </c>
      <c r="G57" s="4">
        <v>25.5</v>
      </c>
    </row>
    <row r="58" spans="3:9" x14ac:dyDescent="0.35">
      <c r="C58" s="4">
        <v>2021</v>
      </c>
      <c r="D58">
        <v>22.7</v>
      </c>
      <c r="E58" s="4">
        <v>62.3</v>
      </c>
      <c r="F58" s="4">
        <v>12.9</v>
      </c>
      <c r="G58" s="4">
        <v>24.8</v>
      </c>
    </row>
    <row r="59" spans="3:9" x14ac:dyDescent="0.35">
      <c r="C59" s="4">
        <v>2022</v>
      </c>
      <c r="D59">
        <v>23.04</v>
      </c>
      <c r="E59" s="4">
        <v>65.8</v>
      </c>
      <c r="F59" s="4">
        <v>10.199999999999999</v>
      </c>
      <c r="G59" s="4">
        <v>24</v>
      </c>
    </row>
    <row r="60" spans="3:9" x14ac:dyDescent="0.35">
      <c r="C60" s="4">
        <v>2024</v>
      </c>
      <c r="D60">
        <v>23</v>
      </c>
    </row>
  </sheetData>
  <pageMargins left="0.7" right="0.7" top="0.75" bottom="0.75" header="0.3" footer="0.3"/>
  <ignoredErrors>
    <ignoredError sqref="C2:C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SouthKorea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dd12hesa</dc:creator>
  <cp:lastModifiedBy>dd12hesa</cp:lastModifiedBy>
  <dcterms:created xsi:type="dcterms:W3CDTF">2025-03-03T07:40:19Z</dcterms:created>
  <dcterms:modified xsi:type="dcterms:W3CDTF">2025-03-11T10:26:34Z</dcterms:modified>
</cp:coreProperties>
</file>