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125"/>
  <workbookPr showInkAnnotation="0" autoCompressPictures="0"/>
  <bookViews>
    <workbookView xWindow="0" yWindow="0" windowWidth="25600" windowHeight="14240"/>
  </bookViews>
  <sheets>
    <sheet name="Summary" sheetId="1" r:id="rId1"/>
    <sheet name="Benefits" sheetId="3" r:id="rId2"/>
    <sheet name="Expenses" sheetId="4" r:id="rId3"/>
    <sheet name="Assumptions" sheetId="2" r:id="rId4"/>
  </sheets>
  <externalReferences>
    <externalReference r:id="rId5"/>
  </externalReferences>
  <definedNames>
    <definedName name="annual_salary">Assumptions!$B$3</definedName>
    <definedName name="currency">Assumptions!#REF!</definedName>
    <definedName name="hours_year">Assumptions!#REF!</definedName>
    <definedName name="start_year">Assumptions!$B$3</definedName>
    <definedName name="status_text">Assumptions!#REF!</definedName>
    <definedName name="WACC">[1]Assumptions!$C$18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C4" i="3"/>
  <c r="D4" i="3"/>
  <c r="E4" i="3"/>
  <c r="B79" i="2"/>
  <c r="B84" i="2"/>
  <c r="B86" i="2"/>
  <c r="B9" i="2"/>
  <c r="B87" i="2"/>
  <c r="C5" i="3"/>
  <c r="C9" i="3"/>
  <c r="C3" i="1"/>
  <c r="B8" i="2"/>
  <c r="B10" i="2"/>
  <c r="B11" i="2"/>
  <c r="C4" i="4"/>
  <c r="B19" i="2"/>
  <c r="B20" i="2"/>
  <c r="B21" i="2"/>
  <c r="C5" i="4"/>
  <c r="B26" i="2"/>
  <c r="B29" i="2"/>
  <c r="B32" i="2"/>
  <c r="B33" i="2"/>
  <c r="B37" i="2"/>
  <c r="C7" i="4"/>
  <c r="B44" i="2"/>
  <c r="B45" i="2"/>
  <c r="B46" i="2"/>
  <c r="B49" i="2"/>
  <c r="B50" i="2"/>
  <c r="B51" i="2"/>
  <c r="B54" i="2"/>
  <c r="B55" i="2"/>
  <c r="B56" i="2"/>
  <c r="B57" i="2"/>
  <c r="C8" i="4"/>
  <c r="B63" i="2"/>
  <c r="B64" i="2"/>
  <c r="B65" i="2"/>
  <c r="C9" i="4"/>
  <c r="B69" i="2"/>
  <c r="B70" i="2"/>
  <c r="B71" i="2"/>
  <c r="C10" i="4"/>
  <c r="C14" i="4"/>
  <c r="C4" i="1"/>
  <c r="C5" i="1"/>
  <c r="D5" i="3"/>
  <c r="D9" i="3"/>
  <c r="D3" i="1"/>
  <c r="D4" i="4"/>
  <c r="D5" i="4"/>
  <c r="D7" i="4"/>
  <c r="D8" i="4"/>
  <c r="D9" i="4"/>
  <c r="D10" i="4"/>
  <c r="D14" i="4"/>
  <c r="D4" i="1"/>
  <c r="D5" i="1"/>
  <c r="E5" i="3"/>
  <c r="E9" i="3"/>
  <c r="E3" i="1"/>
  <c r="E4" i="4"/>
  <c r="E5" i="4"/>
  <c r="E7" i="4"/>
  <c r="E8" i="4"/>
  <c r="E9" i="4"/>
  <c r="E10" i="4"/>
  <c r="E14" i="4"/>
  <c r="E4" i="1"/>
  <c r="E5" i="1"/>
  <c r="F4" i="3"/>
  <c r="F5" i="3"/>
  <c r="F9" i="3"/>
  <c r="F3" i="1"/>
  <c r="F4" i="4"/>
  <c r="F5" i="4"/>
  <c r="F7" i="4"/>
  <c r="F8" i="4"/>
  <c r="F9" i="4"/>
  <c r="F10" i="4"/>
  <c r="F14" i="4"/>
  <c r="F4" i="1"/>
  <c r="F5" i="1"/>
  <c r="G4" i="3"/>
  <c r="G5" i="3"/>
  <c r="G9" i="3"/>
  <c r="G3" i="1"/>
  <c r="G4" i="4"/>
  <c r="G5" i="4"/>
  <c r="G7" i="4"/>
  <c r="G8" i="4"/>
  <c r="G9" i="4"/>
  <c r="G10" i="4"/>
  <c r="G14" i="4"/>
  <c r="G4" i="1"/>
  <c r="G5" i="1"/>
  <c r="B6" i="4"/>
  <c r="B10" i="4"/>
  <c r="B14" i="4"/>
  <c r="B4" i="1"/>
  <c r="B3" i="1"/>
  <c r="B5" i="1"/>
  <c r="B14" i="1"/>
  <c r="H7" i="4"/>
  <c r="H13" i="4"/>
  <c r="H5" i="4"/>
  <c r="H6" i="4"/>
  <c r="H8" i="4"/>
  <c r="H9" i="4"/>
  <c r="H10" i="4"/>
  <c r="H11" i="4"/>
  <c r="H12" i="4"/>
  <c r="H4" i="4"/>
  <c r="H8" i="3"/>
  <c r="H6" i="3"/>
  <c r="H7" i="3"/>
  <c r="H5" i="3"/>
  <c r="B9" i="3"/>
  <c r="H3" i="1"/>
  <c r="H4" i="1"/>
  <c r="B13" i="1"/>
  <c r="H4" i="3"/>
  <c r="H9" i="3"/>
  <c r="H14" i="4"/>
  <c r="B6" i="1"/>
  <c r="C6" i="1"/>
  <c r="D6" i="1"/>
  <c r="E6" i="1"/>
  <c r="F6" i="1"/>
  <c r="G6" i="1"/>
</calcChain>
</file>

<file path=xl/sharedStrings.xml><?xml version="1.0" encoding="utf-8"?>
<sst xmlns="http://schemas.openxmlformats.org/spreadsheetml/2006/main" count="111" uniqueCount="88">
  <si>
    <t>Total</t>
  </si>
  <si>
    <t>Total Benefits</t>
  </si>
  <si>
    <t>Benefits</t>
  </si>
  <si>
    <t>Evaluation Metrics</t>
  </si>
  <si>
    <t>Total Expenses</t>
  </si>
  <si>
    <t>YEAR</t>
  </si>
  <si>
    <t>IRR</t>
  </si>
  <si>
    <t>NPV</t>
  </si>
  <si>
    <t>ROI</t>
  </si>
  <si>
    <t>Starting date</t>
  </si>
  <si>
    <t xml:space="preserve">Annual maintenance cost </t>
  </si>
  <si>
    <t>Electricity cost per kW-hour</t>
  </si>
  <si>
    <t>Discount rate</t>
  </si>
  <si>
    <t>Summary</t>
  </si>
  <si>
    <t>Expenses</t>
  </si>
  <si>
    <t>Net Cash Flow</t>
  </si>
  <si>
    <t>Cumulative Cash Flow</t>
  </si>
  <si>
    <t>Washer cost per unit</t>
  </si>
  <si>
    <t>Dryer cost per unit</t>
  </si>
  <si>
    <t>Folding table cost per unit</t>
  </si>
  <si>
    <t>Number of washers</t>
  </si>
  <si>
    <t>Number of dryers</t>
  </si>
  <si>
    <t>Number of folding tables</t>
  </si>
  <si>
    <t>Total washer cost</t>
  </si>
  <si>
    <t>Total dryer cost</t>
  </si>
  <si>
    <t>Total folding table cost</t>
  </si>
  <si>
    <t>Laundry operator - hourly rate</t>
  </si>
  <si>
    <t>Laundry operator - annual rate</t>
  </si>
  <si>
    <t>Weeks per year - working</t>
  </si>
  <si>
    <t>Hours per day - working</t>
  </si>
  <si>
    <t>Days per week - working</t>
  </si>
  <si>
    <t>Hours per year - working</t>
  </si>
  <si>
    <t>Operator labor</t>
  </si>
  <si>
    <t>Number of laundry operators</t>
  </si>
  <si>
    <t>Total laundry operator rate</t>
  </si>
  <si>
    <t>Supervisor labor</t>
  </si>
  <si>
    <t>Laundry supervisor - hourly rate</t>
  </si>
  <si>
    <t>Number of laundry supervisors</t>
  </si>
  <si>
    <t>Laundry supervisor - annual rate</t>
  </si>
  <si>
    <t>Total laundry supervisor rate</t>
  </si>
  <si>
    <t>Machinery CAPEX</t>
  </si>
  <si>
    <t>Total machinery cost</t>
  </si>
  <si>
    <t>Power consumed per washer (W)</t>
  </si>
  <si>
    <t>Operating hours of each washer per day</t>
  </si>
  <si>
    <t>W in kW</t>
  </si>
  <si>
    <t>Daily electricity cost per washer</t>
  </si>
  <si>
    <t>Operating days per year</t>
  </si>
  <si>
    <t>Yearly electricity cost per washer</t>
  </si>
  <si>
    <t>Power consumed per dryer (W)</t>
  </si>
  <si>
    <t>Operating hours of each dryer per day</t>
  </si>
  <si>
    <t>Daily electricity cost per dryer</t>
  </si>
  <si>
    <t>Yearly electricity cost per dryer</t>
  </si>
  <si>
    <t>Power consumed per folding table (W)</t>
  </si>
  <si>
    <t>Operating hours of each folding table per day</t>
  </si>
  <si>
    <t>Daily electricity cost per folding table</t>
  </si>
  <si>
    <t>Yearly electricity cost per folding table</t>
  </si>
  <si>
    <t>Water cost per gallon</t>
  </si>
  <si>
    <t>Gallons per washer load</t>
  </si>
  <si>
    <t>Loads per day</t>
  </si>
  <si>
    <t>Yearly water cost per washer</t>
  </si>
  <si>
    <t>Daily water cost per washer</t>
  </si>
  <si>
    <t>Total electicity cost for all machinery</t>
  </si>
  <si>
    <t>Total electicity cost for all washers</t>
  </si>
  <si>
    <t>Total electicity cost for all dryers</t>
  </si>
  <si>
    <t>Total electicity cost for all folding tables</t>
  </si>
  <si>
    <t>Total water cost for all washers</t>
  </si>
  <si>
    <t>Detergent per washer load</t>
  </si>
  <si>
    <t>Detergent</t>
  </si>
  <si>
    <t>Hardware maintenance</t>
  </si>
  <si>
    <t>Percentage of CAPEX</t>
  </si>
  <si>
    <t>Electricity</t>
  </si>
  <si>
    <t>Water</t>
  </si>
  <si>
    <t>Revenue</t>
  </si>
  <si>
    <t>Cost per helpdesk call per minute</t>
  </si>
  <si>
    <t>Helpdesk call length in minutes</t>
  </si>
  <si>
    <t>Cost per helpdesk call</t>
  </si>
  <si>
    <t>Helpdesk calls per work day</t>
  </si>
  <si>
    <t>Daily cost of helpdesk calls</t>
  </si>
  <si>
    <t>Yearly cost of helpdesk calls</t>
  </si>
  <si>
    <t>Support cost reduction</t>
  </si>
  <si>
    <t>Last year's revenue</t>
  </si>
  <si>
    <t>Forecasted revenue</t>
  </si>
  <si>
    <t>Capacity being added as percentage of last year's capacity</t>
  </si>
  <si>
    <t>Supported cost reduction</t>
  </si>
  <si>
    <t>Machinery maintenance</t>
  </si>
  <si>
    <t>Electicity</t>
  </si>
  <si>
    <t>First year revenue discount</t>
  </si>
  <si>
    <t>Payback (yrs) fill-in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</si>
</sst>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_);\([$$-409]#,##0.00\)"/>
    <numFmt numFmtId="165" formatCode="0.0%"/>
    <numFmt numFmtId="166" formatCode="[$$-409]#,##0.00"/>
    <numFmt numFmtId="167" formatCode="_([$€-2]\ * #,##0.00_);_([$€-2]\ * \(#,##0.00\);_([$€-2]\ * &quot;-&quot;??_);_(@_)"/>
    <numFmt numFmtId="168" formatCode="_(&quot;$&quot;* #,##0_);_(&quot;$&quot;* \(#,##0\);_(&quot;$&quot;* &quot;-&quot;??_);_(@_)"/>
    <numFmt numFmtId="169" formatCode="_-[$$-409]* #,##0.00_ ;_-[$$-409]* \-#,##0.00\ ;_-[$$-409]* &quot;-&quot;??_ ;_-@_ "/>
    <numFmt numFmtId="170" formatCode="&quot;$&quot;#,##0.00;[Red]&quot;$&quot;#,##0.00"/>
    <numFmt numFmtId="171" formatCode="&quot;$&quot;#,##0.0000;[Red]&quot;$&quot;#,##0.0000"/>
    <numFmt numFmtId="172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20"/>
      <color indexed="47"/>
      <name val="Arial"/>
      <family val="2"/>
    </font>
    <font>
      <b/>
      <sz val="10"/>
      <color indexed="47"/>
      <name val="Arial"/>
      <family val="2"/>
    </font>
    <font>
      <sz val="10"/>
      <color indexed="47"/>
      <name val="Arial"/>
      <family val="2"/>
    </font>
    <font>
      <sz val="10"/>
      <color indexed="57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2060"/>
      <name val="Calibri"/>
      <family val="2"/>
      <scheme val="minor"/>
    </font>
    <font>
      <sz val="10"/>
      <name val="Arial"/>
      <family val="2"/>
    </font>
    <font>
      <sz val="10"/>
      <color rgb="FF0000FF"/>
      <name val="Franklin Gothic Book"/>
      <family val="2"/>
    </font>
    <font>
      <sz val="16"/>
      <color theme="1"/>
      <name val="Calibri"/>
      <scheme val="minor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4E4F8"/>
        <bgColor indexed="64"/>
      </patternFill>
    </fill>
    <fill>
      <patternFill patternType="solid">
        <fgColor rgb="FFF7F1D5"/>
        <bgColor indexed="64"/>
      </patternFill>
    </fill>
    <fill>
      <patternFill patternType="solid">
        <fgColor rgb="FFF1F4F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indexed="22"/>
      </bottom>
      <diagonal/>
    </border>
    <border>
      <left style="thin">
        <color indexed="47"/>
      </left>
      <right style="thin">
        <color indexed="47"/>
      </right>
      <top style="thin">
        <color indexed="47"/>
      </top>
      <bottom style="thin">
        <color indexed="47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4" tint="0.59996337778862885"/>
      </left>
      <right style="double">
        <color theme="4" tint="0.59996337778862885"/>
      </right>
      <top style="double">
        <color theme="4" tint="0.59996337778862885"/>
      </top>
      <bottom style="double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>
      <alignment wrapText="1"/>
    </xf>
    <xf numFmtId="0" fontId="11" fillId="0" borderId="0" applyNumberFormat="0" applyBorder="0" applyAlignment="0" applyProtection="0"/>
    <xf numFmtId="0" fontId="9" fillId="0" borderId="0" applyNumberFormat="0" applyFill="0" applyBorder="0" applyAlignment="0" applyProtection="0"/>
    <xf numFmtId="0" fontId="10" fillId="0" borderId="3" applyNumberFormat="0" applyAlignment="0">
      <protection locked="0"/>
    </xf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5" fillId="5" borderId="4" applyNumberFormat="0" applyFont="0">
      <alignment horizontal="left" vertical="center" wrapText="1"/>
      <protection hidden="1"/>
    </xf>
    <xf numFmtId="0" fontId="16" fillId="6" borderId="5" applyNumberFormat="0">
      <alignment vertical="center"/>
      <protection locked="0" hidden="1"/>
    </xf>
    <xf numFmtId="9" fontId="15" fillId="7" borderId="6" applyNumberFormat="0">
      <alignment vertical="center" wrapText="1"/>
      <protection hidden="1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164" fontId="0" fillId="0" borderId="0" xfId="0" applyNumberFormat="1"/>
    <xf numFmtId="0" fontId="3" fillId="0" borderId="0" xfId="0" applyFont="1" applyBorder="1" applyAlignment="1">
      <alignment horizontal="right" indent="1"/>
    </xf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horizontal="center"/>
    </xf>
    <xf numFmtId="2" fontId="0" fillId="0" borderId="0" xfId="0" applyNumberFormat="1"/>
    <xf numFmtId="9" fontId="0" fillId="0" borderId="0" xfId="0" applyNumberFormat="1" applyAlignment="1">
      <alignment horizontal="center"/>
    </xf>
    <xf numFmtId="0" fontId="0" fillId="4" borderId="0" xfId="0" applyFill="1"/>
    <xf numFmtId="0" fontId="0" fillId="0" borderId="0" xfId="0" applyFill="1"/>
    <xf numFmtId="166" fontId="0" fillId="4" borderId="0" xfId="0" applyNumberFormat="1" applyFill="1"/>
    <xf numFmtId="0" fontId="4" fillId="0" borderId="0" xfId="58"/>
    <xf numFmtId="44" fontId="0" fillId="0" borderId="0" xfId="0" applyNumberFormat="1"/>
    <xf numFmtId="167" fontId="0" fillId="0" borderId="0" xfId="0" applyNumberFormat="1"/>
    <xf numFmtId="9" fontId="0" fillId="0" borderId="0" xfId="15" applyFont="1"/>
    <xf numFmtId="9" fontId="3" fillId="0" borderId="0" xfId="0" applyNumberFormat="1" applyFont="1" applyFill="1"/>
    <xf numFmtId="44" fontId="0" fillId="0" borderId="0" xfId="0" applyNumberFormat="1" applyFill="1"/>
    <xf numFmtId="0" fontId="0" fillId="0" borderId="0" xfId="0" applyAlignment="1"/>
    <xf numFmtId="168" fontId="0" fillId="0" borderId="0" xfId="0" applyNumberFormat="1"/>
    <xf numFmtId="168" fontId="0" fillId="0" borderId="1" xfId="0" applyNumberFormat="1" applyBorder="1"/>
    <xf numFmtId="0" fontId="6" fillId="2" borderId="0" xfId="0" applyFont="1" applyFill="1" applyAlignment="1">
      <alignment horizontal="left"/>
    </xf>
    <xf numFmtId="0" fontId="14" fillId="0" borderId="0" xfId="0" applyFont="1"/>
    <xf numFmtId="9" fontId="14" fillId="0" borderId="0" xfId="0" applyNumberFormat="1" applyFont="1" applyFill="1"/>
    <xf numFmtId="0" fontId="14" fillId="0" borderId="0" xfId="0" applyNumberFormat="1" applyFont="1"/>
    <xf numFmtId="0" fontId="14" fillId="0" borderId="0" xfId="57" applyNumberFormat="1" applyFont="1" applyFill="1"/>
    <xf numFmtId="44" fontId="13" fillId="0" borderId="0" xfId="0" applyNumberFormat="1" applyFont="1" applyFill="1"/>
    <xf numFmtId="9" fontId="0" fillId="0" borderId="0" xfId="0" applyNumberFormat="1" applyFill="1" applyAlignment="1">
      <alignment horizontal="left"/>
    </xf>
    <xf numFmtId="9" fontId="0" fillId="0" borderId="0" xfId="0" applyNumberFormat="1" applyFill="1" applyAlignment="1">
      <alignment horizontal="center"/>
    </xf>
    <xf numFmtId="0" fontId="14" fillId="3" borderId="0" xfId="0" applyFont="1" applyFill="1"/>
    <xf numFmtId="0" fontId="0" fillId="0" borderId="4" xfId="59" applyFont="1" applyFill="1" applyAlignment="1">
      <alignment wrapText="1"/>
      <protection hidden="1"/>
    </xf>
    <xf numFmtId="9" fontId="0" fillId="0" borderId="0" xfId="15" applyFont="1" applyFill="1"/>
    <xf numFmtId="10" fontId="0" fillId="0" borderId="0" xfId="0" applyNumberFormat="1" applyFill="1"/>
    <xf numFmtId="0" fontId="6" fillId="2" borderId="0" xfId="0" applyFont="1" applyFill="1" applyBorder="1" applyAlignment="1">
      <alignment horizontal="center"/>
    </xf>
    <xf numFmtId="0" fontId="6" fillId="2" borderId="0" xfId="0" applyFont="1" applyFill="1" applyBorder="1"/>
    <xf numFmtId="0" fontId="0" fillId="0" borderId="0" xfId="0" applyBorder="1"/>
    <xf numFmtId="168" fontId="0" fillId="0" borderId="0" xfId="57" applyNumberFormat="1" applyFont="1" applyBorder="1"/>
    <xf numFmtId="0" fontId="3" fillId="0" borderId="0" xfId="0" applyFont="1" applyBorder="1"/>
    <xf numFmtId="0" fontId="0" fillId="0" borderId="0" xfId="0" applyBorder="1" applyAlignment="1">
      <alignment horizontal="left" indent="1"/>
    </xf>
    <xf numFmtId="168" fontId="3" fillId="0" borderId="0" xfId="57" applyNumberFormat="1" applyFont="1" applyBorder="1"/>
    <xf numFmtId="168" fontId="0" fillId="0" borderId="1" xfId="57" applyNumberFormat="1" applyFont="1" applyBorder="1"/>
    <xf numFmtId="168" fontId="3" fillId="0" borderId="0" xfId="57" applyNumberFormat="1" applyFont="1" applyFill="1" applyBorder="1"/>
    <xf numFmtId="0" fontId="0" fillId="4" borderId="0" xfId="0" applyNumberFormat="1" applyFill="1"/>
    <xf numFmtId="170" fontId="14" fillId="0" borderId="0" xfId="0" applyNumberFormat="1" applyFont="1"/>
    <xf numFmtId="170" fontId="14" fillId="0" borderId="0" xfId="57" applyNumberFormat="1" applyFont="1" applyFill="1"/>
    <xf numFmtId="170" fontId="14" fillId="3" borderId="0" xfId="0" applyNumberFormat="1" applyFont="1" applyFill="1"/>
    <xf numFmtId="170" fontId="13" fillId="3" borderId="0" xfId="57" applyNumberFormat="1" applyFont="1" applyFill="1"/>
    <xf numFmtId="170" fontId="13" fillId="0" borderId="0" xfId="57" applyNumberFormat="1" applyFont="1" applyFill="1"/>
    <xf numFmtId="170" fontId="0" fillId="0" borderId="0" xfId="57" applyNumberFormat="1" applyFont="1"/>
    <xf numFmtId="0" fontId="0" fillId="0" borderId="0" xfId="57" applyNumberFormat="1" applyFont="1"/>
    <xf numFmtId="0" fontId="0" fillId="0" borderId="0" xfId="0" applyNumberFormat="1" applyFill="1"/>
    <xf numFmtId="170" fontId="0" fillId="0" borderId="0" xfId="0" applyNumberFormat="1"/>
    <xf numFmtId="170" fontId="0" fillId="3" borderId="0" xfId="57" applyNumberFormat="1" applyFont="1" applyFill="1"/>
    <xf numFmtId="170" fontId="0" fillId="3" borderId="0" xfId="0" applyNumberFormat="1" applyFill="1"/>
    <xf numFmtId="0" fontId="17" fillId="0" borderId="0" xfId="0" applyFont="1"/>
    <xf numFmtId="0" fontId="0" fillId="0" borderId="7" xfId="59" applyFont="1" applyFill="1" applyBorder="1" applyAlignment="1">
      <alignment wrapText="1"/>
      <protection hidden="1"/>
    </xf>
    <xf numFmtId="171" fontId="0" fillId="0" borderId="0" xfId="0" applyNumberFormat="1"/>
    <xf numFmtId="0" fontId="12" fillId="0" borderId="8" xfId="0" applyFont="1" applyBorder="1" applyAlignment="1" applyProtection="1">
      <alignment wrapText="1"/>
      <protection hidden="1"/>
    </xf>
    <xf numFmtId="0" fontId="0" fillId="0" borderId="0" xfId="59" applyFont="1" applyFill="1" applyBorder="1" applyAlignment="1">
      <alignment wrapText="1"/>
      <protection hidden="1"/>
    </xf>
    <xf numFmtId="10" fontId="0" fillId="0" borderId="0" xfId="0" applyNumberFormat="1"/>
    <xf numFmtId="170" fontId="0" fillId="0" borderId="0" xfId="0" applyNumberFormat="1" applyFill="1"/>
    <xf numFmtId="0" fontId="18" fillId="0" borderId="0" xfId="0" applyFont="1" applyFill="1" applyBorder="1" applyAlignment="1">
      <alignment horizontal="left"/>
    </xf>
    <xf numFmtId="172" fontId="0" fillId="0" borderId="0" xfId="0" applyNumberFormat="1" applyFont="1" applyFill="1"/>
    <xf numFmtId="169" fontId="0" fillId="3" borderId="0" xfId="26" applyNumberFormat="1" applyFont="1" applyFill="1"/>
    <xf numFmtId="165" fontId="0" fillId="3" borderId="0" xfId="0" applyNumberFormat="1" applyFill="1"/>
    <xf numFmtId="9" fontId="0" fillId="0" borderId="0" xfId="0" applyNumberFormat="1" applyFont="1" applyFill="1"/>
    <xf numFmtId="0" fontId="6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8" fontId="0" fillId="0" borderId="0" xfId="0" applyNumberFormat="1"/>
  </cellXfs>
  <cellStyles count="85">
    <cellStyle name="Column Title" xfId="28"/>
    <cellStyle name="Comma" xfId="26" builtinId="3"/>
    <cellStyle name="Currency" xfId="57" builtinId="4"/>
    <cellStyle name="Data" xfId="6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H1" xfId="27"/>
    <cellStyle name="H4" xfId="30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58" builtinId="8"/>
    <cellStyle name="Input Cell" xfId="60"/>
    <cellStyle name="Input data" xfId="31"/>
    <cellStyle name="Name for range" xfId="29"/>
    <cellStyle name="Normal" xfId="0" builtinId="0"/>
    <cellStyle name="Normal 8" xfId="32"/>
    <cellStyle name="Percent" xfId="15" builtinId="5"/>
    <cellStyle name="Row Title" xfId="5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Summary!$A$3</c:f>
              <c:strCache>
                <c:ptCount val="1"/>
                <c:pt idx="0">
                  <c:v>Benefits</c:v>
                </c:pt>
              </c:strCache>
            </c:strRef>
          </c:tx>
          <c:marker>
            <c:symbol val="none"/>
          </c:marker>
          <c:val>
            <c:numRef>
              <c:f>Summary!$B$3:$G$3</c:f>
              <c:numCache>
                <c:formatCode>_("$"* #,##0_);_("$"* \(#,##0\);_("$"* "-"??_);_(@_)</c:formatCode>
                <c:ptCount val="6"/>
                <c:pt idx="0">
                  <c:v>0.0</c:v>
                </c:pt>
                <c:pt idx="1">
                  <c:v>68400.0</c:v>
                </c:pt>
                <c:pt idx="2">
                  <c:v>108400.0</c:v>
                </c:pt>
                <c:pt idx="3">
                  <c:v>108400.0</c:v>
                </c:pt>
                <c:pt idx="4">
                  <c:v>108400.0</c:v>
                </c:pt>
                <c:pt idx="5">
                  <c:v>108400.0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Expenses</c:v>
                </c:pt>
              </c:strCache>
            </c:strRef>
          </c:tx>
          <c:marker>
            <c:symbol val="none"/>
          </c:marker>
          <c:val>
            <c:numRef>
              <c:f>Summary!$B$4:$G$4</c:f>
              <c:numCache>
                <c:formatCode>_("$"* #,##0_);_("$"* \(#,##0\);_("$"* "-"??_);_(@_)</c:formatCode>
                <c:ptCount val="6"/>
                <c:pt idx="0">
                  <c:v>-17248.0</c:v>
                </c:pt>
                <c:pt idx="1">
                  <c:v>-80358.4</c:v>
                </c:pt>
                <c:pt idx="2">
                  <c:v>-80358.4</c:v>
                </c:pt>
                <c:pt idx="3">
                  <c:v>-80358.4</c:v>
                </c:pt>
                <c:pt idx="4">
                  <c:v>-80358.4</c:v>
                </c:pt>
                <c:pt idx="5">
                  <c:v>-80358.4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Net Cash Flow</c:v>
                </c:pt>
              </c:strCache>
            </c:strRef>
          </c:tx>
          <c:marker>
            <c:symbol val="none"/>
          </c:marker>
          <c:val>
            <c:numRef>
              <c:f>Summary!$B$5:$G$5</c:f>
              <c:numCache>
                <c:formatCode>_("$"* #,##0_);_("$"* \(#,##0\);_("$"* "-"??_);_(@_)</c:formatCode>
                <c:ptCount val="6"/>
                <c:pt idx="0">
                  <c:v>-17248.0</c:v>
                </c:pt>
                <c:pt idx="1">
                  <c:v>-11958.39999999999</c:v>
                </c:pt>
                <c:pt idx="2">
                  <c:v>28041.60000000001</c:v>
                </c:pt>
                <c:pt idx="3">
                  <c:v>28041.60000000001</c:v>
                </c:pt>
                <c:pt idx="4">
                  <c:v>28041.60000000001</c:v>
                </c:pt>
                <c:pt idx="5">
                  <c:v>28041.60000000001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Summary!$A$6</c:f>
              <c:strCache>
                <c:ptCount val="1"/>
                <c:pt idx="0">
                  <c:v>Cumulative Cash Flow</c:v>
                </c:pt>
              </c:strCache>
            </c:strRef>
          </c:tx>
          <c:marker>
            <c:symbol val="none"/>
          </c:marker>
          <c:val>
            <c:numRef>
              <c:f>Summary!$B$6:$G$6</c:f>
              <c:numCache>
                <c:formatCode>_("$"* #,##0_);_("$"* \(#,##0\);_("$"* "-"??_);_(@_)</c:formatCode>
                <c:ptCount val="6"/>
                <c:pt idx="0">
                  <c:v>-17248.0</c:v>
                </c:pt>
                <c:pt idx="1">
                  <c:v>-29206.39999999999</c:v>
                </c:pt>
                <c:pt idx="2">
                  <c:v>-1164.799999999988</c:v>
                </c:pt>
                <c:pt idx="3">
                  <c:v>26876.80000000002</c:v>
                </c:pt>
                <c:pt idx="4">
                  <c:v>54918.40000000002</c:v>
                </c:pt>
                <c:pt idx="5">
                  <c:v>82960.00000000003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078232"/>
        <c:axId val="2134202120"/>
      </c:lineChart>
      <c:catAx>
        <c:axId val="21340782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4202120"/>
        <c:crosses val="autoZero"/>
        <c:auto val="0"/>
        <c:lblAlgn val="ctr"/>
        <c:lblOffset val="100"/>
        <c:noMultiLvlLbl val="0"/>
      </c:catAx>
      <c:valAx>
        <c:axId val="2134202120"/>
        <c:scaling>
          <c:orientation val="minMax"/>
        </c:scaling>
        <c:delete val="0"/>
        <c:axPos val="l"/>
        <c:majorGridlines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2134078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8</xdr:row>
      <xdr:rowOff>82550</xdr:rowOff>
    </xdr:from>
    <xdr:to>
      <xdr:col>7</xdr:col>
      <xdr:colOff>825500</xdr:colOff>
      <xdr:row>22</xdr:row>
      <xdr:rowOff>158750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nrique/Documents/My%20Data/Customers/EMEA%20Financial%20Services/Commerzbank/Cost%20Reduction%20Assessment/ComBa%20Cost%20Efficiencies%20Calculations%201Jun09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 Graphs"/>
      <sheetName val="Domestic WAN Summary"/>
      <sheetName val="Intl WAN Summary"/>
      <sheetName val="WAN-MAN Domestic Model"/>
      <sheetName val="WAN - Intl Model"/>
      <sheetName val="Accenture Baseline"/>
      <sheetName val="LAN analysis"/>
      <sheetName val="Assumptions"/>
      <sheetName val="Domestic Analysis"/>
      <sheetName val="International Analys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8">
          <cell r="C18">
            <v>5.0099999999999999E-2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C13" sqref="C13"/>
    </sheetView>
  </sheetViews>
  <sheetFormatPr baseColWidth="10" defaultColWidth="11" defaultRowHeight="15" x14ac:dyDescent="0"/>
  <cols>
    <col min="1" max="1" width="19.5" bestFit="1" customWidth="1"/>
    <col min="2" max="2" width="14" customWidth="1"/>
    <col min="3" max="9" width="12.33203125" customWidth="1"/>
  </cols>
  <sheetData>
    <row r="1" spans="1:9" ht="23">
      <c r="A1" s="5" t="s">
        <v>13</v>
      </c>
      <c r="B1" s="33" t="s">
        <v>9</v>
      </c>
      <c r="C1" s="66" t="s">
        <v>5</v>
      </c>
      <c r="D1" s="67"/>
      <c r="E1" s="67"/>
      <c r="F1" s="67"/>
      <c r="G1" s="67"/>
      <c r="H1" s="34"/>
    </row>
    <row r="2" spans="1:9">
      <c r="A2" s="4"/>
      <c r="B2" s="33">
        <v>0</v>
      </c>
      <c r="C2" s="33">
        <v>1</v>
      </c>
      <c r="D2" s="33">
        <v>2</v>
      </c>
      <c r="E2" s="33">
        <v>3</v>
      </c>
      <c r="F2" s="33">
        <v>4</v>
      </c>
      <c r="G2" s="33">
        <v>5</v>
      </c>
      <c r="H2" s="33" t="s">
        <v>0</v>
      </c>
    </row>
    <row r="3" spans="1:9">
      <c r="A3" s="1" t="s">
        <v>2</v>
      </c>
      <c r="B3" s="19">
        <f>Benefits!B9</f>
        <v>0</v>
      </c>
      <c r="C3" s="19">
        <f>Benefits!C9</f>
        <v>68400</v>
      </c>
      <c r="D3" s="19">
        <f>Benefits!D9</f>
        <v>108400</v>
      </c>
      <c r="E3" s="19">
        <f>Benefits!E9</f>
        <v>108400</v>
      </c>
      <c r="F3" s="19">
        <f>Benefits!F9</f>
        <v>108400</v>
      </c>
      <c r="G3" s="19">
        <f>Benefits!G9</f>
        <v>108400</v>
      </c>
      <c r="H3" s="19">
        <f>SUM(B3:G3)</f>
        <v>502000</v>
      </c>
    </row>
    <row r="4" spans="1:9" ht="16" thickBot="1">
      <c r="A4" s="1" t="s">
        <v>14</v>
      </c>
      <c r="B4" s="20">
        <f>Expenses!B14</f>
        <v>-17248</v>
      </c>
      <c r="C4" s="20">
        <f>Expenses!C14</f>
        <v>-80358.399999999994</v>
      </c>
      <c r="D4" s="20">
        <f>Expenses!D14</f>
        <v>-80358.399999999994</v>
      </c>
      <c r="E4" s="20">
        <f>Expenses!E14</f>
        <v>-80358.399999999994</v>
      </c>
      <c r="F4" s="20">
        <f>Expenses!F14</f>
        <v>-80358.399999999994</v>
      </c>
      <c r="G4" s="20">
        <f>Expenses!G14</f>
        <v>-80358.399999999994</v>
      </c>
      <c r="H4" s="20">
        <f>SUM(B4:G4)</f>
        <v>-419040</v>
      </c>
    </row>
    <row r="5" spans="1:9" ht="16" thickTop="1">
      <c r="A5" s="1" t="s">
        <v>15</v>
      </c>
      <c r="B5" s="19">
        <f>SUM(B3:B4)</f>
        <v>-17248</v>
      </c>
      <c r="C5" s="19">
        <f>SUM(C3:C4)</f>
        <v>-11958.399999999994</v>
      </c>
      <c r="D5" s="19">
        <f t="shared" ref="D5:G5" si="0">SUM(D3:D4)</f>
        <v>28041.600000000006</v>
      </c>
      <c r="E5" s="19">
        <f t="shared" si="0"/>
        <v>28041.600000000006</v>
      </c>
      <c r="F5" s="19">
        <f t="shared" si="0"/>
        <v>28041.600000000006</v>
      </c>
      <c r="G5" s="19">
        <f t="shared" si="0"/>
        <v>28041.600000000006</v>
      </c>
      <c r="H5" s="19"/>
    </row>
    <row r="6" spans="1:9">
      <c r="A6" s="1" t="s">
        <v>16</v>
      </c>
      <c r="B6" s="19">
        <f>B5</f>
        <v>-17248</v>
      </c>
      <c r="C6" s="19">
        <f>B6+C5</f>
        <v>-29206.399999999994</v>
      </c>
      <c r="D6" s="19">
        <f>C6+D5</f>
        <v>-1164.7999999999884</v>
      </c>
      <c r="E6" s="19">
        <f>D6+E5</f>
        <v>26876.800000000017</v>
      </c>
      <c r="F6" s="19">
        <f>E6+F5</f>
        <v>54918.400000000023</v>
      </c>
      <c r="G6" s="19">
        <f>F6+G5</f>
        <v>82960.000000000029</v>
      </c>
      <c r="H6" s="19"/>
    </row>
    <row r="7" spans="1:9">
      <c r="A7" s="1"/>
      <c r="C7" s="14"/>
      <c r="D7" s="14"/>
      <c r="E7" s="14"/>
      <c r="F7" s="14"/>
      <c r="G7" s="14"/>
      <c r="H7" s="14"/>
      <c r="I7" s="14"/>
    </row>
    <row r="8" spans="1:9">
      <c r="A8" s="1" t="s">
        <v>12</v>
      </c>
      <c r="B8" s="65">
        <v>0.1</v>
      </c>
      <c r="C8" s="27"/>
      <c r="D8" s="28"/>
      <c r="E8" s="28"/>
      <c r="F8" s="28"/>
      <c r="G8" s="8"/>
      <c r="H8" s="8"/>
    </row>
    <row r="9" spans="1:9">
      <c r="A9" s="1"/>
      <c r="B9" s="16"/>
      <c r="C9" s="27"/>
      <c r="D9" s="28"/>
      <c r="E9" s="28"/>
      <c r="F9" s="28"/>
      <c r="G9" s="8"/>
      <c r="H9" s="8"/>
    </row>
    <row r="10" spans="1:9">
      <c r="A10" s="1" t="s">
        <v>3</v>
      </c>
      <c r="B10" s="10"/>
    </row>
    <row r="11" spans="1:9">
      <c r="A11" s="61" t="s">
        <v>87</v>
      </c>
      <c r="B11" s="62">
        <v>2</v>
      </c>
    </row>
    <row r="12" spans="1:9">
      <c r="A12" s="61" t="s">
        <v>7</v>
      </c>
      <c r="B12" s="63">
        <f>NPV(B8,C5:G5)+B5</f>
        <v>52688.089909407587</v>
      </c>
      <c r="I12" s="7"/>
    </row>
    <row r="13" spans="1:9">
      <c r="A13" s="61" t="s">
        <v>8</v>
      </c>
      <c r="B13" s="64">
        <f>(H3+H4)/ABS(H4)</f>
        <v>0.19797632684230623</v>
      </c>
      <c r="C13" s="10"/>
      <c r="D13" s="31"/>
      <c r="E13" s="10"/>
      <c r="F13" s="32"/>
      <c r="G13" s="10"/>
      <c r="H13" s="26"/>
    </row>
    <row r="14" spans="1:9">
      <c r="A14" s="61" t="s">
        <v>6</v>
      </c>
      <c r="B14" s="64">
        <f>IRR(B5:G5)</f>
        <v>0.60075629366855376</v>
      </c>
    </row>
    <row r="15" spans="1:9">
      <c r="A15" s="1"/>
    </row>
    <row r="16" spans="1:9">
      <c r="A16" s="1"/>
      <c r="D16" s="7"/>
      <c r="E16" s="7"/>
      <c r="F16" s="7"/>
      <c r="G16" s="7"/>
    </row>
    <row r="17" spans="1:9">
      <c r="A17" s="1"/>
      <c r="D17" s="7"/>
      <c r="E17" s="7"/>
      <c r="F17" s="7"/>
      <c r="G17" s="7"/>
    </row>
    <row r="18" spans="1:9">
      <c r="A18" s="1"/>
      <c r="D18" s="7"/>
      <c r="E18" s="7"/>
      <c r="F18" s="7"/>
      <c r="G18" s="7"/>
    </row>
    <row r="19" spans="1:9">
      <c r="A19" s="1"/>
      <c r="D19" s="7"/>
      <c r="E19" s="7"/>
      <c r="F19" s="7"/>
      <c r="G19" s="7"/>
    </row>
    <row r="20" spans="1:9">
      <c r="A20" s="1"/>
      <c r="B20" s="70"/>
      <c r="D20" s="7"/>
      <c r="E20" s="7"/>
      <c r="F20" s="7"/>
      <c r="G20" s="7"/>
    </row>
    <row r="21" spans="1:9">
      <c r="A21" s="1"/>
      <c r="B21" s="13"/>
      <c r="C21" s="14"/>
      <c r="D21" s="14"/>
      <c r="E21" s="14"/>
      <c r="F21" s="14"/>
      <c r="G21" s="14"/>
      <c r="H21" s="15"/>
      <c r="I21" s="14"/>
    </row>
    <row r="22" spans="1:9">
      <c r="A22" s="1"/>
      <c r="B22" s="13"/>
      <c r="C22" s="14"/>
      <c r="D22" s="14"/>
      <c r="E22" s="14"/>
      <c r="F22" s="14"/>
      <c r="G22" s="14"/>
      <c r="H22" s="14"/>
      <c r="I22" s="14"/>
    </row>
  </sheetData>
  <mergeCells count="1">
    <mergeCell ref="C1:G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11" sqref="E11"/>
    </sheetView>
  </sheetViews>
  <sheetFormatPr baseColWidth="10" defaultColWidth="11" defaultRowHeight="15" x14ac:dyDescent="0"/>
  <cols>
    <col min="1" max="1" width="21.83203125" bestFit="1" customWidth="1"/>
    <col min="2" max="8" width="15" customWidth="1"/>
  </cols>
  <sheetData>
    <row r="2" spans="1:8" ht="23">
      <c r="A2" s="5" t="s">
        <v>2</v>
      </c>
      <c r="B2" s="6" t="s">
        <v>9</v>
      </c>
      <c r="C2" s="68" t="s">
        <v>5</v>
      </c>
      <c r="D2" s="69"/>
      <c r="E2" s="69"/>
      <c r="F2" s="69"/>
      <c r="G2" s="69"/>
      <c r="H2" s="4"/>
    </row>
    <row r="3" spans="1:8">
      <c r="A3" s="21"/>
      <c r="B3" s="6">
        <v>0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 t="s">
        <v>0</v>
      </c>
    </row>
    <row r="4" spans="1:8">
      <c r="A4" s="35" t="s">
        <v>81</v>
      </c>
      <c r="B4" s="36">
        <v>0</v>
      </c>
      <c r="C4" s="36">
        <f>Assumptions!B79*Assumptions!B77</f>
        <v>60000</v>
      </c>
      <c r="D4" s="36">
        <f>Assumptions!B79</f>
        <v>100000</v>
      </c>
      <c r="E4" s="36">
        <f>Assumptions!B79</f>
        <v>100000</v>
      </c>
      <c r="F4" s="36">
        <f>Assumptions!B79</f>
        <v>100000</v>
      </c>
      <c r="G4" s="36">
        <f>Assumptions!B79</f>
        <v>100000</v>
      </c>
      <c r="H4" s="36">
        <f>SUM(B4:G4)</f>
        <v>460000</v>
      </c>
    </row>
    <row r="5" spans="1:8">
      <c r="A5" s="35" t="s">
        <v>83</v>
      </c>
      <c r="B5" s="36">
        <v>0</v>
      </c>
      <c r="C5" s="36">
        <f>Assumptions!B87</f>
        <v>8400</v>
      </c>
      <c r="D5" s="36">
        <f>Assumptions!B87</f>
        <v>8400</v>
      </c>
      <c r="E5" s="36">
        <f>Assumptions!B87</f>
        <v>8400</v>
      </c>
      <c r="F5" s="36">
        <f>Assumptions!B87</f>
        <v>8400</v>
      </c>
      <c r="G5" s="36">
        <f>Assumptions!B87</f>
        <v>8400</v>
      </c>
      <c r="H5" s="36">
        <f>SUM(B5:G5)</f>
        <v>42000</v>
      </c>
    </row>
    <row r="6" spans="1:8">
      <c r="A6" s="37"/>
      <c r="B6" s="36"/>
      <c r="C6" s="36"/>
      <c r="D6" s="36"/>
      <c r="E6" s="36"/>
      <c r="F6" s="36"/>
      <c r="G6" s="36"/>
      <c r="H6" s="36">
        <f t="shared" ref="H6:H7" si="0">SUM(B6:G6)</f>
        <v>0</v>
      </c>
    </row>
    <row r="7" spans="1:8">
      <c r="A7" s="35"/>
      <c r="B7" s="36"/>
      <c r="C7" s="36"/>
      <c r="D7" s="36"/>
      <c r="E7" s="36"/>
      <c r="F7" s="36"/>
      <c r="G7" s="36"/>
      <c r="H7" s="36">
        <f t="shared" si="0"/>
        <v>0</v>
      </c>
    </row>
    <row r="8" spans="1:8" ht="16" thickBot="1">
      <c r="A8" s="38"/>
      <c r="B8" s="40"/>
      <c r="C8" s="40"/>
      <c r="D8" s="40"/>
      <c r="E8" s="40"/>
      <c r="F8" s="40"/>
      <c r="G8" s="40"/>
      <c r="H8" s="40">
        <f>SUM(B8:B8)</f>
        <v>0</v>
      </c>
    </row>
    <row r="9" spans="1:8" ht="16" thickTop="1">
      <c r="A9" s="3" t="s">
        <v>1</v>
      </c>
      <c r="B9" s="39">
        <f t="shared" ref="B9:H9" si="1">SUM(B4:B8)</f>
        <v>0</v>
      </c>
      <c r="C9" s="39">
        <f t="shared" si="1"/>
        <v>68400</v>
      </c>
      <c r="D9" s="39">
        <f t="shared" si="1"/>
        <v>108400</v>
      </c>
      <c r="E9" s="39">
        <f t="shared" si="1"/>
        <v>108400</v>
      </c>
      <c r="F9" s="39">
        <f t="shared" si="1"/>
        <v>108400</v>
      </c>
      <c r="G9" s="39">
        <f t="shared" si="1"/>
        <v>108400</v>
      </c>
      <c r="H9" s="41">
        <f t="shared" si="1"/>
        <v>502000</v>
      </c>
    </row>
    <row r="10" spans="1:8">
      <c r="C10" s="2"/>
    </row>
  </sheetData>
  <mergeCells count="1">
    <mergeCell ref="C2:G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workbookViewId="0">
      <selection activeCell="C33" sqref="C33"/>
    </sheetView>
  </sheetViews>
  <sheetFormatPr baseColWidth="10" defaultColWidth="11" defaultRowHeight="15" x14ac:dyDescent="0"/>
  <cols>
    <col min="1" max="1" width="21" bestFit="1" customWidth="1"/>
    <col min="2" max="8" width="14.6640625" customWidth="1"/>
  </cols>
  <sheetData>
    <row r="2" spans="1:8" ht="23">
      <c r="A2" s="5" t="s">
        <v>14</v>
      </c>
      <c r="B2" s="6" t="s">
        <v>9</v>
      </c>
      <c r="C2" s="68" t="s">
        <v>5</v>
      </c>
      <c r="D2" s="69"/>
      <c r="E2" s="69"/>
      <c r="F2" s="69"/>
      <c r="G2" s="69"/>
      <c r="H2" s="4"/>
    </row>
    <row r="3" spans="1:8">
      <c r="A3" s="21"/>
      <c r="B3" s="6">
        <v>0</v>
      </c>
      <c r="C3" s="6">
        <v>1</v>
      </c>
      <c r="D3" s="6">
        <v>2</v>
      </c>
      <c r="E3" s="6">
        <v>3</v>
      </c>
      <c r="F3" s="6">
        <v>4</v>
      </c>
      <c r="G3" s="6">
        <v>5</v>
      </c>
      <c r="H3" s="6" t="s">
        <v>0</v>
      </c>
    </row>
    <row r="4" spans="1:8">
      <c r="A4" t="s">
        <v>32</v>
      </c>
      <c r="B4" s="36">
        <v>0</v>
      </c>
      <c r="C4" s="36">
        <f>-Assumptions!B11</f>
        <v>-38400</v>
      </c>
      <c r="D4" s="36">
        <f>-Assumptions!B11</f>
        <v>-38400</v>
      </c>
      <c r="E4" s="36">
        <f>-Assumptions!B11</f>
        <v>-38400</v>
      </c>
      <c r="F4" s="36">
        <f>-Assumptions!B11</f>
        <v>-38400</v>
      </c>
      <c r="G4" s="36">
        <f>-Assumptions!B11</f>
        <v>-38400</v>
      </c>
      <c r="H4" s="36">
        <f>SUM(B4:G4)</f>
        <v>-192000</v>
      </c>
    </row>
    <row r="5" spans="1:8">
      <c r="A5" s="18" t="s">
        <v>35</v>
      </c>
      <c r="B5" s="36">
        <v>0</v>
      </c>
      <c r="C5" s="36">
        <f>-Assumptions!B21</f>
        <v>-27600</v>
      </c>
      <c r="D5" s="36">
        <f>-Assumptions!B21</f>
        <v>-27600</v>
      </c>
      <c r="E5" s="36">
        <f>-Assumptions!B21</f>
        <v>-27600</v>
      </c>
      <c r="F5" s="36">
        <f>-Assumptions!B21</f>
        <v>-27600</v>
      </c>
      <c r="G5" s="36">
        <f>-Assumptions!B21</f>
        <v>-27600</v>
      </c>
      <c r="H5" s="36">
        <f t="shared" ref="H5:H12" si="0">SUM(B5:G5)</f>
        <v>-138000</v>
      </c>
    </row>
    <row r="6" spans="1:8">
      <c r="A6" s="18" t="s">
        <v>40</v>
      </c>
      <c r="B6" s="36">
        <f>-Assumptions!B33</f>
        <v>-11200</v>
      </c>
      <c r="C6" s="36">
        <v>0</v>
      </c>
      <c r="D6" s="36">
        <v>0</v>
      </c>
      <c r="E6" s="36">
        <v>0</v>
      </c>
      <c r="F6" s="36">
        <v>0</v>
      </c>
      <c r="G6" s="36">
        <v>0</v>
      </c>
      <c r="H6" s="36">
        <f t="shared" si="0"/>
        <v>-11200</v>
      </c>
    </row>
    <row r="7" spans="1:8">
      <c r="A7" s="18" t="s">
        <v>84</v>
      </c>
      <c r="B7" s="36">
        <v>0</v>
      </c>
      <c r="C7" s="36">
        <f>-Assumptions!B37</f>
        <v>-1120</v>
      </c>
      <c r="D7" s="36">
        <f>-Assumptions!B37</f>
        <v>-1120</v>
      </c>
      <c r="E7" s="36">
        <f>-Assumptions!B37</f>
        <v>-1120</v>
      </c>
      <c r="F7" s="36">
        <f>-Assumptions!B37</f>
        <v>-1120</v>
      </c>
      <c r="G7" s="36">
        <f>-Assumptions!B37</f>
        <v>-1120</v>
      </c>
      <c r="H7" s="36">
        <f t="shared" si="0"/>
        <v>-5600</v>
      </c>
    </row>
    <row r="8" spans="1:8">
      <c r="A8" s="18" t="s">
        <v>85</v>
      </c>
      <c r="B8" s="36">
        <v>0</v>
      </c>
      <c r="C8" s="36">
        <f>-Assumptions!B57</f>
        <v>-6384</v>
      </c>
      <c r="D8" s="36">
        <f>-Assumptions!B57</f>
        <v>-6384</v>
      </c>
      <c r="E8" s="36">
        <f>-Assumptions!B57</f>
        <v>-6384</v>
      </c>
      <c r="F8" s="36">
        <f>-Assumptions!B57</f>
        <v>-6384</v>
      </c>
      <c r="G8" s="36">
        <f>-Assumptions!B57</f>
        <v>-6384</v>
      </c>
      <c r="H8" s="36">
        <f t="shared" si="0"/>
        <v>-31920</v>
      </c>
    </row>
    <row r="9" spans="1:8">
      <c r="A9" s="18" t="s">
        <v>71</v>
      </c>
      <c r="B9" s="36">
        <v>0</v>
      </c>
      <c r="C9" s="36">
        <f>-Assumptions!B65</f>
        <v>-806.4</v>
      </c>
      <c r="D9" s="36">
        <f>-Assumptions!B65</f>
        <v>-806.4</v>
      </c>
      <c r="E9" s="36">
        <f>-Assumptions!B65</f>
        <v>-806.4</v>
      </c>
      <c r="F9" s="36">
        <f>-Assumptions!B65</f>
        <v>-806.4</v>
      </c>
      <c r="G9" s="36">
        <f>-Assumptions!B65</f>
        <v>-806.4</v>
      </c>
      <c r="H9" s="36">
        <f t="shared" si="0"/>
        <v>-4032</v>
      </c>
    </row>
    <row r="10" spans="1:8">
      <c r="A10" s="18" t="s">
        <v>67</v>
      </c>
      <c r="B10" s="36">
        <f>-Assumptions!B71</f>
        <v>-6048</v>
      </c>
      <c r="C10" s="36">
        <f>-Assumptions!B71</f>
        <v>-6048</v>
      </c>
      <c r="D10" s="36">
        <f>-Assumptions!B71</f>
        <v>-6048</v>
      </c>
      <c r="E10" s="36">
        <f>-Assumptions!B71</f>
        <v>-6048</v>
      </c>
      <c r="F10" s="36">
        <f>-Assumptions!B71</f>
        <v>-6048</v>
      </c>
      <c r="G10" s="36">
        <f>-Assumptions!B71</f>
        <v>-6048</v>
      </c>
      <c r="H10" s="36">
        <f t="shared" si="0"/>
        <v>-36288</v>
      </c>
    </row>
    <row r="11" spans="1:8">
      <c r="A11" s="18"/>
      <c r="B11" s="36"/>
      <c r="C11" s="36"/>
      <c r="D11" s="36"/>
      <c r="E11" s="36"/>
      <c r="F11" s="36"/>
      <c r="G11" s="36"/>
      <c r="H11" s="36">
        <f t="shared" si="0"/>
        <v>0</v>
      </c>
    </row>
    <row r="12" spans="1:8">
      <c r="A12" s="18"/>
      <c r="B12" s="36"/>
      <c r="C12" s="36"/>
      <c r="D12" s="36"/>
      <c r="E12" s="36"/>
      <c r="F12" s="36"/>
      <c r="G12" s="36"/>
      <c r="H12" s="36">
        <f t="shared" si="0"/>
        <v>0</v>
      </c>
    </row>
    <row r="13" spans="1:8" ht="16" thickBot="1">
      <c r="A13" s="18"/>
      <c r="B13" s="40"/>
      <c r="C13" s="40"/>
      <c r="D13" s="40"/>
      <c r="E13" s="40"/>
      <c r="F13" s="40"/>
      <c r="G13" s="40"/>
      <c r="H13" s="40">
        <f>SUM(B13:G13)</f>
        <v>0</v>
      </c>
    </row>
    <row r="14" spans="1:8" ht="16" thickTop="1">
      <c r="A14" s="3" t="s">
        <v>4</v>
      </c>
      <c r="B14" s="39">
        <f t="shared" ref="B14:H14" si="1">SUM(B4:B13)</f>
        <v>-17248</v>
      </c>
      <c r="C14" s="39">
        <f t="shared" si="1"/>
        <v>-80358.399999999994</v>
      </c>
      <c r="D14" s="39">
        <f t="shared" si="1"/>
        <v>-80358.399999999994</v>
      </c>
      <c r="E14" s="39">
        <f t="shared" si="1"/>
        <v>-80358.399999999994</v>
      </c>
      <c r="F14" s="39">
        <f t="shared" si="1"/>
        <v>-80358.399999999994</v>
      </c>
      <c r="G14" s="39">
        <f t="shared" si="1"/>
        <v>-80358.399999999994</v>
      </c>
      <c r="H14" s="41">
        <f t="shared" si="1"/>
        <v>-419040</v>
      </c>
    </row>
  </sheetData>
  <mergeCells count="1">
    <mergeCell ref="C2:G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"/>
  <sheetViews>
    <sheetView workbookViewId="0">
      <selection activeCell="B88" sqref="B88"/>
    </sheetView>
  </sheetViews>
  <sheetFormatPr baseColWidth="10" defaultColWidth="11" defaultRowHeight="15" x14ac:dyDescent="0"/>
  <cols>
    <col min="1" max="1" width="48.33203125" bestFit="1" customWidth="1"/>
    <col min="2" max="2" width="16.83203125" customWidth="1"/>
    <col min="3" max="3" width="17.5" bestFit="1" customWidth="1"/>
  </cols>
  <sheetData>
    <row r="1" spans="1:2" ht="20">
      <c r="A1" s="54" t="s">
        <v>14</v>
      </c>
    </row>
    <row r="2" spans="1:2">
      <c r="A2" s="9" t="s">
        <v>32</v>
      </c>
      <c r="B2" s="42"/>
    </row>
    <row r="3" spans="1:2">
      <c r="A3" t="s">
        <v>26</v>
      </c>
      <c r="B3" s="44">
        <v>10</v>
      </c>
    </row>
    <row r="4" spans="1:2">
      <c r="A4" t="s">
        <v>33</v>
      </c>
      <c r="B4" s="25">
        <v>2</v>
      </c>
    </row>
    <row r="5" spans="1:2">
      <c r="A5" t="s">
        <v>28</v>
      </c>
      <c r="B5" s="22">
        <v>48</v>
      </c>
    </row>
    <row r="6" spans="1:2">
      <c r="A6" t="s">
        <v>30</v>
      </c>
      <c r="B6" s="22">
        <v>5</v>
      </c>
    </row>
    <row r="7" spans="1:2">
      <c r="A7" t="s">
        <v>29</v>
      </c>
      <c r="B7" s="22">
        <v>8</v>
      </c>
    </row>
    <row r="8" spans="1:2">
      <c r="A8" t="s">
        <v>31</v>
      </c>
      <c r="B8" s="22">
        <f>B5*B6*B7</f>
        <v>1920</v>
      </c>
    </row>
    <row r="9" spans="1:2">
      <c r="A9" t="s">
        <v>46</v>
      </c>
      <c r="B9" s="29">
        <f>B5*B6</f>
        <v>240</v>
      </c>
    </row>
    <row r="10" spans="1:2">
      <c r="A10" t="s">
        <v>27</v>
      </c>
      <c r="B10" s="46">
        <f>B8*B3</f>
        <v>19200</v>
      </c>
    </row>
    <row r="11" spans="1:2">
      <c r="A11" t="s">
        <v>34</v>
      </c>
      <c r="B11" s="46">
        <f>B10*B4</f>
        <v>38400</v>
      </c>
    </row>
    <row r="12" spans="1:2">
      <c r="B12" s="47"/>
    </row>
    <row r="13" spans="1:2">
      <c r="A13" s="9" t="s">
        <v>35</v>
      </c>
      <c r="B13" s="42"/>
    </row>
    <row r="14" spans="1:2">
      <c r="A14" t="s">
        <v>36</v>
      </c>
      <c r="B14" s="44">
        <v>20</v>
      </c>
    </row>
    <row r="15" spans="1:2">
      <c r="A15" t="s">
        <v>37</v>
      </c>
      <c r="B15" s="25">
        <v>1</v>
      </c>
    </row>
    <row r="16" spans="1:2">
      <c r="A16" t="s">
        <v>28</v>
      </c>
      <c r="B16" s="22">
        <v>46</v>
      </c>
    </row>
    <row r="17" spans="1:3">
      <c r="A17" t="s">
        <v>30</v>
      </c>
      <c r="B17" s="22">
        <v>5</v>
      </c>
    </row>
    <row r="18" spans="1:3">
      <c r="A18" t="s">
        <v>29</v>
      </c>
      <c r="B18" s="22">
        <v>6</v>
      </c>
    </row>
    <row r="19" spans="1:3">
      <c r="A19" t="s">
        <v>31</v>
      </c>
      <c r="B19" s="22">
        <f>B16*B17*B18</f>
        <v>1380</v>
      </c>
    </row>
    <row r="20" spans="1:3">
      <c r="A20" t="s">
        <v>38</v>
      </c>
      <c r="B20" s="46">
        <f>B19*B14</f>
        <v>27600</v>
      </c>
    </row>
    <row r="21" spans="1:3">
      <c r="A21" t="s">
        <v>39</v>
      </c>
      <c r="B21" s="46">
        <f>B20*B15</f>
        <v>27600</v>
      </c>
    </row>
    <row r="23" spans="1:3" s="10" customFormat="1">
      <c r="A23" s="9" t="s">
        <v>40</v>
      </c>
      <c r="B23" s="42"/>
    </row>
    <row r="24" spans="1:3">
      <c r="A24" t="s">
        <v>17</v>
      </c>
      <c r="B24" s="43">
        <v>1200</v>
      </c>
    </row>
    <row r="25" spans="1:3">
      <c r="A25" t="s">
        <v>20</v>
      </c>
      <c r="B25" s="24">
        <v>4</v>
      </c>
    </row>
    <row r="26" spans="1:3">
      <c r="A26" t="s">
        <v>23</v>
      </c>
      <c r="B26" s="45">
        <f>B24*B25</f>
        <v>4800</v>
      </c>
      <c r="C26" s="12"/>
    </row>
    <row r="27" spans="1:3">
      <c r="A27" t="s">
        <v>18</v>
      </c>
      <c r="B27" s="43">
        <v>1500</v>
      </c>
    </row>
    <row r="28" spans="1:3">
      <c r="A28" t="s">
        <v>21</v>
      </c>
      <c r="B28" s="24">
        <v>4</v>
      </c>
    </row>
    <row r="29" spans="1:3">
      <c r="A29" t="s">
        <v>24</v>
      </c>
      <c r="B29" s="45">
        <f>B27*B28</f>
        <v>6000</v>
      </c>
      <c r="C29" s="12"/>
    </row>
    <row r="30" spans="1:3">
      <c r="A30" t="s">
        <v>19</v>
      </c>
      <c r="B30" s="43">
        <v>100</v>
      </c>
    </row>
    <row r="31" spans="1:3">
      <c r="A31" t="s">
        <v>22</v>
      </c>
      <c r="B31" s="24">
        <v>4</v>
      </c>
    </row>
    <row r="32" spans="1:3">
      <c r="A32" t="s">
        <v>25</v>
      </c>
      <c r="B32" s="45">
        <f>B30*B31</f>
        <v>400</v>
      </c>
      <c r="C32" s="12"/>
    </row>
    <row r="33" spans="1:3">
      <c r="A33" t="s">
        <v>41</v>
      </c>
      <c r="B33" s="45">
        <f>B26+B29+B32</f>
        <v>11200</v>
      </c>
      <c r="C33" s="12"/>
    </row>
    <row r="34" spans="1:3">
      <c r="B34" s="17"/>
      <c r="C34" s="12"/>
    </row>
    <row r="35" spans="1:3">
      <c r="A35" s="9" t="s">
        <v>68</v>
      </c>
      <c r="B35" s="11"/>
      <c r="C35" s="12"/>
    </row>
    <row r="36" spans="1:3">
      <c r="A36" s="10" t="s">
        <v>69</v>
      </c>
      <c r="B36" s="23">
        <v>0.1</v>
      </c>
    </row>
    <row r="37" spans="1:3">
      <c r="A37" s="10" t="s">
        <v>10</v>
      </c>
      <c r="B37" s="45">
        <f>B33*B36</f>
        <v>1120</v>
      </c>
    </row>
    <row r="39" spans="1:3">
      <c r="A39" s="9" t="s">
        <v>70</v>
      </c>
      <c r="B39" s="11"/>
    </row>
    <row r="40" spans="1:3">
      <c r="A40" s="10" t="s">
        <v>44</v>
      </c>
      <c r="B40" s="50">
        <v>1000</v>
      </c>
    </row>
    <row r="41" spans="1:3">
      <c r="A41" s="30" t="s">
        <v>11</v>
      </c>
      <c r="B41" s="48">
        <v>0.1</v>
      </c>
    </row>
    <row r="42" spans="1:3">
      <c r="A42" s="30" t="s">
        <v>42</v>
      </c>
      <c r="B42" s="49">
        <v>500</v>
      </c>
    </row>
    <row r="43" spans="1:3">
      <c r="A43" s="30" t="s">
        <v>43</v>
      </c>
      <c r="B43" s="49">
        <v>7</v>
      </c>
    </row>
    <row r="44" spans="1:3">
      <c r="A44" s="30" t="s">
        <v>45</v>
      </c>
      <c r="B44" s="52">
        <f>(B41*B42*B43)/B40</f>
        <v>0.35</v>
      </c>
    </row>
    <row r="45" spans="1:3">
      <c r="A45" s="30" t="s">
        <v>47</v>
      </c>
      <c r="B45" s="53">
        <f>B44*B9</f>
        <v>84</v>
      </c>
    </row>
    <row r="46" spans="1:3">
      <c r="A46" s="30" t="s">
        <v>62</v>
      </c>
      <c r="B46" s="53">
        <f>B25*B45</f>
        <v>336</v>
      </c>
    </row>
    <row r="47" spans="1:3">
      <c r="A47" s="30" t="s">
        <v>48</v>
      </c>
      <c r="B47" s="49">
        <v>3000</v>
      </c>
    </row>
    <row r="48" spans="1:3">
      <c r="A48" s="30" t="s">
        <v>49</v>
      </c>
      <c r="B48" s="49">
        <v>7</v>
      </c>
    </row>
    <row r="49" spans="1:2">
      <c r="A49" s="30" t="s">
        <v>50</v>
      </c>
      <c r="B49" s="52">
        <f>(B41*B47*B48)/B40</f>
        <v>2.1</v>
      </c>
    </row>
    <row r="50" spans="1:2">
      <c r="A50" s="30" t="s">
        <v>51</v>
      </c>
      <c r="B50" s="53">
        <f>B49*B9</f>
        <v>504</v>
      </c>
    </row>
    <row r="51" spans="1:2">
      <c r="A51" s="30" t="s">
        <v>63</v>
      </c>
      <c r="B51" s="53">
        <f>B28*B50</f>
        <v>2016</v>
      </c>
    </row>
    <row r="52" spans="1:2">
      <c r="A52" s="30" t="s">
        <v>52</v>
      </c>
      <c r="B52" s="49">
        <v>60</v>
      </c>
    </row>
    <row r="53" spans="1:2">
      <c r="A53" s="30" t="s">
        <v>53</v>
      </c>
      <c r="B53" s="49">
        <v>7</v>
      </c>
    </row>
    <row r="54" spans="1:2">
      <c r="A54" s="30" t="s">
        <v>54</v>
      </c>
      <c r="B54" s="52">
        <f>(B41*B52*B53)/B40</f>
        <v>4.2000000000000003E-2</v>
      </c>
    </row>
    <row r="55" spans="1:2">
      <c r="A55" s="30" t="s">
        <v>55</v>
      </c>
      <c r="B55" s="53">
        <f>B54*B9</f>
        <v>10.08</v>
      </c>
    </row>
    <row r="56" spans="1:2">
      <c r="A56" s="57" t="s">
        <v>64</v>
      </c>
      <c r="B56" s="53">
        <f>B32*B55</f>
        <v>4032</v>
      </c>
    </row>
    <row r="57" spans="1:2">
      <c r="A57" s="30" t="s">
        <v>61</v>
      </c>
      <c r="B57" s="53">
        <f>B46+B51+B56</f>
        <v>6384</v>
      </c>
    </row>
    <row r="58" spans="1:2">
      <c r="A58" s="30"/>
      <c r="B58" s="10"/>
    </row>
    <row r="59" spans="1:2">
      <c r="A59" s="9" t="s">
        <v>71</v>
      </c>
      <c r="B59" s="11"/>
    </row>
    <row r="60" spans="1:2">
      <c r="A60" s="55" t="s">
        <v>56</v>
      </c>
      <c r="B60" s="56">
        <v>1.5E-3</v>
      </c>
    </row>
    <row r="61" spans="1:2">
      <c r="A61" s="55" t="s">
        <v>57</v>
      </c>
      <c r="B61">
        <v>40</v>
      </c>
    </row>
    <row r="62" spans="1:2">
      <c r="A62" s="55" t="s">
        <v>58</v>
      </c>
      <c r="B62">
        <v>14</v>
      </c>
    </row>
    <row r="63" spans="1:2">
      <c r="A63" s="55" t="s">
        <v>60</v>
      </c>
      <c r="B63" s="53">
        <f>B60*B61*B62</f>
        <v>0.84</v>
      </c>
    </row>
    <row r="64" spans="1:2">
      <c r="A64" s="55" t="s">
        <v>59</v>
      </c>
      <c r="B64" s="53">
        <f>B63*B9</f>
        <v>201.6</v>
      </c>
    </row>
    <row r="65" spans="1:2">
      <c r="A65" s="55" t="s">
        <v>65</v>
      </c>
      <c r="B65" s="53">
        <f>B64*B25</f>
        <v>806.4</v>
      </c>
    </row>
    <row r="67" spans="1:2">
      <c r="A67" s="9" t="s">
        <v>67</v>
      </c>
      <c r="B67" s="11"/>
    </row>
    <row r="68" spans="1:2">
      <c r="A68" s="58" t="s">
        <v>66</v>
      </c>
      <c r="B68" s="51">
        <v>0.45</v>
      </c>
    </row>
    <row r="69" spans="1:2">
      <c r="A69" s="55" t="s">
        <v>60</v>
      </c>
      <c r="B69" s="53">
        <f>B68*B62</f>
        <v>6.3</v>
      </c>
    </row>
    <row r="70" spans="1:2">
      <c r="A70" s="55" t="s">
        <v>59</v>
      </c>
      <c r="B70" s="53">
        <f>B69*B9</f>
        <v>1512</v>
      </c>
    </row>
    <row r="71" spans="1:2">
      <c r="A71" s="55" t="s">
        <v>65</v>
      </c>
      <c r="B71" s="53">
        <f>B70*B25</f>
        <v>6048</v>
      </c>
    </row>
    <row r="72" spans="1:2">
      <c r="A72" s="58"/>
      <c r="B72" s="60"/>
    </row>
    <row r="74" spans="1:2" ht="20">
      <c r="A74" s="54" t="s">
        <v>2</v>
      </c>
    </row>
    <row r="75" spans="1:2">
      <c r="A75" s="9" t="s">
        <v>72</v>
      </c>
      <c r="B75" s="42"/>
    </row>
    <row r="76" spans="1:2">
      <c r="A76" s="10" t="s">
        <v>80</v>
      </c>
      <c r="B76" s="51">
        <v>200000</v>
      </c>
    </row>
    <row r="77" spans="1:2">
      <c r="A77" s="10" t="s">
        <v>86</v>
      </c>
      <c r="B77" s="59">
        <v>0.6</v>
      </c>
    </row>
    <row r="78" spans="1:2">
      <c r="A78" t="s">
        <v>82</v>
      </c>
      <c r="B78" s="59">
        <v>0.5</v>
      </c>
    </row>
    <row r="79" spans="1:2">
      <c r="A79" t="s">
        <v>81</v>
      </c>
      <c r="B79" s="53">
        <f>B76*B78</f>
        <v>100000</v>
      </c>
    </row>
    <row r="81" spans="1:2">
      <c r="A81" s="9" t="s">
        <v>79</v>
      </c>
      <c r="B81" s="42"/>
    </row>
    <row r="82" spans="1:2">
      <c r="A82" t="s">
        <v>73</v>
      </c>
      <c r="B82" s="51">
        <v>1</v>
      </c>
    </row>
    <row r="83" spans="1:2">
      <c r="A83" t="s">
        <v>74</v>
      </c>
      <c r="B83">
        <v>7</v>
      </c>
    </row>
    <row r="84" spans="1:2">
      <c r="A84" t="s">
        <v>75</v>
      </c>
      <c r="B84" s="53">
        <f>B82*B83</f>
        <v>7</v>
      </c>
    </row>
    <row r="85" spans="1:2">
      <c r="A85" t="s">
        <v>76</v>
      </c>
      <c r="B85">
        <v>5</v>
      </c>
    </row>
    <row r="86" spans="1:2">
      <c r="A86" t="s">
        <v>77</v>
      </c>
      <c r="B86" s="53">
        <f>B84*B85</f>
        <v>35</v>
      </c>
    </row>
    <row r="87" spans="1:2">
      <c r="A87" t="s">
        <v>78</v>
      </c>
      <c r="B87" s="53">
        <f>B86*B9</f>
        <v>8400</v>
      </c>
    </row>
  </sheetData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Benefits</vt:lpstr>
      <vt:lpstr>Expenses</vt:lpstr>
      <vt:lpstr>Assumptions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fenrique</dc:creator>
  <cp:lastModifiedBy>Nicholas Russo</cp:lastModifiedBy>
  <dcterms:created xsi:type="dcterms:W3CDTF">2010-12-22T14:14:59Z</dcterms:created>
  <dcterms:modified xsi:type="dcterms:W3CDTF">2019-09-26T21:11:21Z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