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Semana 4" sheetId="2" r:id="rId5"/>
    <sheet state="visible" name="Resumen" sheetId="3" r:id="rId6"/>
    <sheet state="visible" name="Ejercicio 2" sheetId="4" r:id="rId7"/>
    <sheet state="visible" name="Ejercicio 3" sheetId="5" r:id="rId8"/>
  </sheets>
  <definedNames>
    <definedName name="tabla">'Semana 4'!$A$2:$G$8</definedName>
  </definedNames>
  <calcPr/>
</workbook>
</file>

<file path=xl/sharedStrings.xml><?xml version="1.0" encoding="utf-8"?>
<sst xmlns="http://schemas.openxmlformats.org/spreadsheetml/2006/main" count="206" uniqueCount="110">
  <si>
    <t>Plan del proyecto</t>
  </si>
  <si>
    <t>WBS</t>
  </si>
  <si>
    <t>Sem 1</t>
  </si>
  <si>
    <t>Sem 2</t>
  </si>
  <si>
    <t>Sem 3</t>
  </si>
  <si>
    <t>Sem 4</t>
  </si>
  <si>
    <t>Sem 5</t>
  </si>
  <si>
    <t>Total</t>
  </si>
  <si>
    <t>Tarea 1</t>
  </si>
  <si>
    <t>Tarea 2</t>
  </si>
  <si>
    <t>Tarea 3</t>
  </si>
  <si>
    <t>Tarea 4</t>
  </si>
  <si>
    <t>Proyecto</t>
  </si>
  <si>
    <t>BAC</t>
  </si>
  <si>
    <t>Acumulado</t>
  </si>
  <si>
    <t>*</t>
  </si>
  <si>
    <t>Plan del proyecto en %</t>
  </si>
  <si>
    <t>Valor planificado (dato)</t>
  </si>
  <si>
    <t>Costo real (dato)</t>
  </si>
  <si>
    <t>sem 1</t>
  </si>
  <si>
    <t>sem 2</t>
  </si>
  <si>
    <t>sem 3</t>
  </si>
  <si>
    <t>sem 4</t>
  </si>
  <si>
    <t>sem 5</t>
  </si>
  <si>
    <t>ref</t>
  </si>
  <si>
    <t>**</t>
  </si>
  <si>
    <t>Acumlado</t>
  </si>
  <si>
    <t>Control de avance (dato)</t>
  </si>
  <si>
    <t>Valor ganado (calculado)</t>
  </si>
  <si>
    <t>***</t>
  </si>
  <si>
    <t xml:space="preserve"> </t>
  </si>
  <si>
    <t>Resumen con los valores acumulados</t>
  </si>
  <si>
    <t>Columna1</t>
  </si>
  <si>
    <t>Columna2</t>
  </si>
  <si>
    <t>Presupuesto</t>
  </si>
  <si>
    <t>PV</t>
  </si>
  <si>
    <t>Costo real</t>
  </si>
  <si>
    <t>AC</t>
  </si>
  <si>
    <t>Valor ganado</t>
  </si>
  <si>
    <t>EV</t>
  </si>
  <si>
    <t>Valores</t>
  </si>
  <si>
    <t>Valor Ganado</t>
  </si>
  <si>
    <t>Costo Real</t>
  </si>
  <si>
    <t>Variacion de costo</t>
  </si>
  <si>
    <t>Variacion de cronograma</t>
  </si>
  <si>
    <t>Indice de desempeño del costo</t>
  </si>
  <si>
    <t>Indice de desempeño del cronogrma</t>
  </si>
  <si>
    <t>EV-AC</t>
  </si>
  <si>
    <t>EV-PV</t>
  </si>
  <si>
    <t>EV/AC</t>
  </si>
  <si>
    <t>EV/PV</t>
  </si>
  <si>
    <t>BCWS</t>
  </si>
  <si>
    <t>BCWP</t>
  </si>
  <si>
    <t>ACWP</t>
  </si>
  <si>
    <t>CV</t>
  </si>
  <si>
    <t>SV</t>
  </si>
  <si>
    <t>CPI</t>
  </si>
  <si>
    <t>SPI</t>
  </si>
  <si>
    <t>tarea 1</t>
  </si>
  <si>
    <t>tarea 2</t>
  </si>
  <si>
    <t>tarea 3</t>
  </si>
  <si>
    <t>tarea 4</t>
  </si>
  <si>
    <t>CV=EV-AC</t>
  </si>
  <si>
    <t>SV=EV-PV</t>
  </si>
  <si>
    <t>CPI=EV/AC</t>
  </si>
  <si>
    <t>SPI=EV/PV</t>
  </si>
  <si>
    <t>CV&gt;0 gasto menos que el plan</t>
  </si>
  <si>
    <t>SV&gt;0 adelanto</t>
  </si>
  <si>
    <t>CPI&gt;1 gasto menos</t>
  </si>
  <si>
    <t>SPI&gt;1 adelanto</t>
  </si>
  <si>
    <t>CV&lt;0 gasto mas que el plan</t>
  </si>
  <si>
    <t>SV&lt;0 atraso</t>
  </si>
  <si>
    <t>CPI&lt;1 sobrecosto</t>
  </si>
  <si>
    <t>SPI&lt;1 atraso</t>
  </si>
  <si>
    <t>Ejercicio 2: El plan es terminar el proyecto en 4 dias por $ 2000
EN EL INFORME AL FINAL DEL DIA 3 TENGO REALIZADO EL 50% DE LA TAREA CON UN COSTO DE $ 1800</t>
  </si>
  <si>
    <t>dia 1</t>
  </si>
  <si>
    <t>dia 2</t>
  </si>
  <si>
    <t>dia 3</t>
  </si>
  <si>
    <t>dia 4</t>
  </si>
  <si>
    <t>NOMBRE</t>
  </si>
  <si>
    <t>RESULTADO</t>
  </si>
  <si>
    <t>COSTO REAL</t>
  </si>
  <si>
    <t>dato</t>
  </si>
  <si>
    <t>VALOR PLANIFICADO</t>
  </si>
  <si>
    <t>VALOR GANADO</t>
  </si>
  <si>
    <t>costo planificado * % avance real</t>
  </si>
  <si>
    <t>PRESUPUESTO</t>
  </si>
  <si>
    <t>FORMULA</t>
  </si>
  <si>
    <t>INTERPRETACION</t>
  </si>
  <si>
    <t>VARIACION DEL COSTO</t>
  </si>
  <si>
    <t>CV POSITIVO = DEBAJO DEL PRESUPUESTO
CV NEGATIVO = ENCIMA DEL PRESUPUESTO</t>
  </si>
  <si>
    <t>VARIACION DEL CRONOGRAMA</t>
  </si>
  <si>
    <t>SV POSITIVO = ADELANTADO
SV NEGATIVO = ATRASADO</t>
  </si>
  <si>
    <t>INDICE DE DESEMPEÑO DEL COST0</t>
  </si>
  <si>
    <t>CPI&gt;1 = DEBAJO DEL PRESUPUESTO
CPI&lt;1 = ENCIMA DEL PRESUPUESTO</t>
  </si>
  <si>
    <t>INDICE DE DESEMPEÑO DEL CRONOGRAMA</t>
  </si>
  <si>
    <t>SPI &gt; 1 = ADELANTADO EN EL CRONOGRAMA
SPI &lt; 1 = ATRASADO EN EL CRONOGRAMA</t>
  </si>
  <si>
    <t>Ejercicio 3</t>
  </si>
  <si>
    <t>ESCENARIO:</t>
  </si>
  <si>
    <t>Una organización esta trabajando en un proyecto que tiene un presupuesto de $ 1000.</t>
  </si>
  <si>
    <t>El valor planificado a la fecha de estado es : $400</t>
  </si>
  <si>
    <t>El progreso del proyecto a la fecha de estado es del 30%</t>
  </si>
  <si>
    <t>El 60% del presupuesto a la fecha de estado ha sido gastado</t>
  </si>
  <si>
    <t>Calcular:</t>
  </si>
  <si>
    <t>el valor ganado, variacion de cronograma y variacion de costos</t>
  </si>
  <si>
    <t xml:space="preserve">BAC </t>
  </si>
  <si>
    <t>&lt;0</t>
  </si>
  <si>
    <t>ATRASADO</t>
  </si>
  <si>
    <t>&gt;0</t>
  </si>
  <si>
    <t>BAJO COSTO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</si>
</sst>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\ * #,##0.00_ ;_ &quot;$&quot;\ * \-#,##0.00_ ;_ &quot;$&quot;\ * &quot;-&quot;??_ ;_ @_ 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0C0C0C"/>
      <name val="Calibri"/>
    </font>
    <font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92D050"/>
      </patternFill>
    </fill>
  </fills>
  <borders count="42">
    <border/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Border="1" applyFont="1"/>
    <xf borderId="8" fillId="0" fontId="3" numFmtId="164" xfId="0" applyBorder="1" applyFont="1" applyNumberFormat="1"/>
    <xf borderId="9" fillId="0" fontId="3" numFmtId="164" xfId="0" applyBorder="1" applyFont="1" applyNumberFormat="1"/>
    <xf borderId="10" fillId="0" fontId="3" numFmtId="164" xfId="0" applyBorder="1" applyFont="1" applyNumberFormat="1"/>
    <xf borderId="10" fillId="0" fontId="3" numFmtId="164" xfId="0" applyAlignment="1" applyBorder="1" applyFont="1" applyNumberFormat="1">
      <alignment readingOrder="0"/>
    </xf>
    <xf borderId="11" fillId="0" fontId="3" numFmtId="164" xfId="0" applyBorder="1" applyFont="1" applyNumberFormat="1"/>
    <xf borderId="12" fillId="0" fontId="3" numFmtId="0" xfId="0" applyBorder="1" applyFont="1"/>
    <xf borderId="13" fillId="0" fontId="3" numFmtId="164" xfId="0" applyBorder="1" applyFont="1" applyNumberFormat="1"/>
    <xf borderId="14" fillId="3" fontId="3" numFmtId="164" xfId="0" applyBorder="1" applyFill="1" applyFont="1" applyNumberFormat="1"/>
    <xf borderId="0" fillId="0" fontId="4" numFmtId="0" xfId="0" applyFont="1"/>
    <xf borderId="15" fillId="0" fontId="3" numFmtId="0" xfId="0" applyBorder="1" applyFont="1"/>
    <xf borderId="10" fillId="0" fontId="3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8" fillId="0" fontId="3" numFmtId="9" xfId="0" applyBorder="1" applyFont="1" applyNumberFormat="1"/>
    <xf borderId="9" fillId="0" fontId="3" numFmtId="9" xfId="0" applyBorder="1" applyFont="1" applyNumberFormat="1"/>
    <xf borderId="11" fillId="0" fontId="3" numFmtId="9" xfId="0" applyBorder="1" applyFont="1" applyNumberFormat="1"/>
    <xf borderId="0" fillId="0" fontId="5" numFmtId="0" xfId="0" applyFont="1"/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7" fillId="0" fontId="3" numFmtId="164" xfId="0" applyBorder="1" applyFont="1" applyNumberFormat="1"/>
    <xf borderId="0" fillId="0" fontId="4" numFmtId="0" xfId="0" applyFont="1"/>
    <xf borderId="18" fillId="0" fontId="3" numFmtId="164" xfId="0" applyBorder="1" applyFont="1" applyNumberFormat="1"/>
    <xf borderId="5" fillId="0" fontId="3" numFmtId="164" xfId="0" applyBorder="1" applyFont="1" applyNumberFormat="1"/>
    <xf borderId="15" fillId="0" fontId="6" numFmtId="0" xfId="0" applyBorder="1" applyFont="1"/>
    <xf borderId="10" fillId="0" fontId="6" numFmtId="164" xfId="0" applyBorder="1" applyFont="1" applyNumberFormat="1"/>
    <xf borderId="19" fillId="0" fontId="6" numFmtId="164" xfId="0" applyBorder="1" applyFont="1" applyNumberFormat="1"/>
    <xf borderId="15" fillId="0" fontId="6" numFmtId="164" xfId="0" applyBorder="1" applyFont="1" applyNumberFormat="1"/>
    <xf borderId="11" fillId="0" fontId="6" numFmtId="164" xfId="0" applyBorder="1" applyFont="1" applyNumberFormat="1"/>
    <xf borderId="0" fillId="0" fontId="6" numFmtId="0" xfId="0" applyFont="1"/>
    <xf borderId="0" fillId="0" fontId="6" numFmtId="0" xfId="0" applyFont="1"/>
    <xf borderId="20" fillId="3" fontId="6" numFmtId="0" xfId="0" applyBorder="1" applyFont="1"/>
    <xf borderId="21" fillId="3" fontId="3" numFmtId="164" xfId="0" applyBorder="1" applyFont="1" applyNumberFormat="1"/>
    <xf borderId="22" fillId="3" fontId="3" numFmtId="164" xfId="0" applyBorder="1" applyFont="1" applyNumberFormat="1"/>
    <xf borderId="23" fillId="3" fontId="3" numFmtId="164" xfId="0" applyBorder="1" applyFont="1" applyNumberFormat="1"/>
    <xf borderId="20" fillId="3" fontId="3" numFmtId="164" xfId="0" applyBorder="1" applyFont="1" applyNumberFormat="1"/>
    <xf borderId="18" fillId="0" fontId="3" numFmtId="9" xfId="0" applyBorder="1" applyFont="1" applyNumberFormat="1"/>
    <xf borderId="7" fillId="0" fontId="3" numFmtId="9" xfId="0" applyBorder="1" applyFont="1" applyNumberFormat="1"/>
    <xf borderId="11" fillId="0" fontId="6" numFmtId="9" xfId="0" applyBorder="1" applyFont="1" applyNumberFormat="1"/>
    <xf borderId="0" fillId="0" fontId="6" numFmtId="164" xfId="0" applyFont="1" applyNumberFormat="1"/>
    <xf borderId="0" fillId="0" fontId="6" numFmtId="9" xfId="0" applyFont="1" applyNumberFormat="1"/>
    <xf borderId="4" fillId="0" fontId="3" numFmtId="0" xfId="0" applyBorder="1" applyFont="1"/>
    <xf borderId="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24" fillId="0" fontId="3" numFmtId="164" xfId="0" applyBorder="1" applyFont="1" applyNumberFormat="1"/>
    <xf borderId="19" fillId="0" fontId="3" numFmtId="164" xfId="0" applyBorder="1" applyFont="1" applyNumberFormat="1"/>
    <xf borderId="25" fillId="0" fontId="3" numFmtId="164" xfId="0" applyBorder="1" applyFont="1" applyNumberFormat="1"/>
    <xf borderId="26" fillId="3" fontId="7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29" fillId="3" fontId="7" numFmtId="0" xfId="0" applyAlignment="1" applyBorder="1" applyFont="1">
      <alignment vertical="center"/>
    </xf>
    <xf borderId="30" fillId="3" fontId="6" numFmtId="0" xfId="0" applyAlignment="1" applyBorder="1" applyFont="1">
      <alignment horizontal="center" vertical="center"/>
    </xf>
    <xf borderId="8" fillId="3" fontId="7" numFmtId="164" xfId="0" applyAlignment="1" applyBorder="1" applyFont="1" applyNumberFormat="1">
      <alignment horizontal="center" vertical="center"/>
    </xf>
    <xf borderId="31" fillId="3" fontId="7" numFmtId="164" xfId="0" applyAlignment="1" applyBorder="1" applyFont="1" applyNumberFormat="1">
      <alignment horizontal="center" vertical="center"/>
    </xf>
    <xf borderId="32" fillId="3" fontId="6" numFmtId="0" xfId="0" applyAlignment="1" applyBorder="1" applyFont="1">
      <alignment horizontal="center" vertical="center"/>
    </xf>
    <xf borderId="33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164" xfId="0" applyAlignment="1" applyBorder="1" applyFont="1" applyNumberFormat="1">
      <alignment vertical="center"/>
    </xf>
    <xf borderId="6" fillId="0" fontId="3" numFmtId="164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8" fillId="0" fontId="3" numFmtId="164" xfId="0" applyAlignment="1" applyBorder="1" applyFont="1" applyNumberFormat="1">
      <alignment vertical="center"/>
    </xf>
    <xf borderId="9" fillId="0" fontId="3" numFmtId="164" xfId="0" applyAlignment="1" applyBorder="1" applyFont="1" applyNumberFormat="1">
      <alignment vertical="center"/>
    </xf>
    <xf borderId="15" fillId="0" fontId="6" numFmtId="0" xfId="0" applyAlignment="1" applyBorder="1" applyFont="1">
      <alignment vertical="center"/>
    </xf>
    <xf borderId="10" fillId="0" fontId="6" numFmtId="164" xfId="0" applyAlignment="1" applyBorder="1" applyFont="1" applyNumberFormat="1">
      <alignment vertical="center"/>
    </xf>
    <xf borderId="11" fillId="0" fontId="6" numFmtId="164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8" fillId="0" fontId="8" numFmtId="0" xfId="0" applyAlignment="1" applyBorder="1" applyFont="1">
      <alignment vertical="center"/>
    </xf>
    <xf borderId="8" fillId="4" fontId="3" numFmtId="0" xfId="0" applyAlignment="1" applyBorder="1" applyFill="1" applyFont="1">
      <alignment shrinkToFit="0" vertical="center" wrapText="1"/>
    </xf>
    <xf borderId="8" fillId="4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readingOrder="0" shrinkToFit="0" wrapText="1"/>
    </xf>
    <xf borderId="0" fillId="0" fontId="8" numFmtId="0" xfId="0" applyFont="1"/>
    <xf borderId="8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5" fontId="5" numFmtId="164" xfId="0" applyAlignment="1" applyBorder="1" applyFill="1" applyFont="1" applyNumberFormat="1">
      <alignment horizontal="center"/>
    </xf>
    <xf borderId="18" fillId="0" fontId="5" numFmtId="164" xfId="0" applyAlignment="1" applyBorder="1" applyFont="1" applyNumberFormat="1">
      <alignment horizontal="center"/>
    </xf>
    <xf borderId="7" fillId="0" fontId="5" numFmtId="164" xfId="0" applyAlignment="1" applyBorder="1" applyFont="1" applyNumberFormat="1">
      <alignment horizontal="center"/>
    </xf>
    <xf borderId="0" fillId="0" fontId="8" numFmtId="164" xfId="0" applyFont="1" applyNumberFormat="1"/>
    <xf borderId="35" fillId="5" fontId="5" numFmtId="9" xfId="0" applyAlignment="1" applyBorder="1" applyFont="1" applyNumberFormat="1">
      <alignment horizontal="center"/>
    </xf>
    <xf borderId="36" fillId="0" fontId="5" numFmtId="9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  <xf borderId="0" fillId="0" fontId="8" numFmtId="9" xfId="0" applyFont="1" applyNumberFormat="1"/>
    <xf borderId="35" fillId="5" fontId="5" numFmtId="164" xfId="0" applyAlignment="1" applyBorder="1" applyFont="1" applyNumberFormat="1">
      <alignment horizontal="center"/>
    </xf>
    <xf borderId="37" fillId="0" fontId="8" numFmtId="164" xfId="0" applyBorder="1" applyFont="1" applyNumberFormat="1"/>
    <xf borderId="38" fillId="0" fontId="8" numFmtId="0" xfId="0" applyBorder="1" applyFont="1"/>
    <xf borderId="39" fillId="0" fontId="8" numFmtId="0" xfId="0" applyBorder="1" applyFont="1"/>
    <xf borderId="40" fillId="0" fontId="2" numFmtId="0" xfId="0" applyBorder="1" applyFont="1"/>
    <xf borderId="41" fillId="0" fontId="2" numFmtId="0" xfId="0" applyBorder="1" applyFont="1"/>
    <xf borderId="38" fillId="0" fontId="8" numFmtId="164" xfId="0" applyAlignment="1" applyBorder="1" applyFont="1" applyNumberFormat="1">
      <alignment readingOrder="0"/>
    </xf>
    <xf borderId="38" fillId="0" fontId="8" numFmtId="164" xfId="0" applyBorder="1" applyFont="1" applyNumberFormat="1"/>
    <xf borderId="0" fillId="0" fontId="8" numFmtId="0" xfId="0" applyAlignment="1" applyFont="1">
      <alignment readingOrder="0"/>
    </xf>
    <xf borderId="8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24" fillId="0" fontId="2" numFmtId="0" xfId="0" applyBorder="1" applyFont="1"/>
    <xf borderId="7" fillId="0" fontId="2" numFmtId="0" xfId="0" applyBorder="1" applyFont="1"/>
    <xf borderId="9" fillId="0" fontId="8" numFmtId="0" xfId="0" applyAlignment="1" applyBorder="1" applyFont="1">
      <alignment shrinkToFit="0" vertical="center" wrapText="1"/>
    </xf>
    <xf borderId="8" fillId="0" fontId="8" numFmtId="164" xfId="0" applyAlignment="1" applyBorder="1" applyFont="1" applyNumberFormat="1">
      <alignment vertical="center"/>
    </xf>
    <xf borderId="8" fillId="0" fontId="8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1"/>
    </xf>
    <xf borderId="8" fillId="0" fontId="8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8">
    <tableStyle count="3" pivot="0" name="Plan-style">
      <tableStyleElement dxfId="1" type="headerRow"/>
      <tableStyleElement dxfId="2" type="firstRowStripe"/>
      <tableStyleElement dxfId="3" type="secondRowStripe"/>
    </tableStyle>
    <tableStyle count="3" pivot="0" name="Plan-style 2">
      <tableStyleElement dxfId="1" type="headerRow"/>
      <tableStyleElement dxfId="2" type="firstRowStripe"/>
      <tableStyleElement dxfId="3" type="secondRowStripe"/>
    </tableStyle>
    <tableStyle count="3" pivot="0" name="Semana 4-style">
      <tableStyleElement dxfId="4" type="headerRow"/>
      <tableStyleElement dxfId="5" type="firstRowStripe"/>
      <tableStyleElement dxfId="3" type="secondRowStripe"/>
    </tableStyle>
    <tableStyle count="3" pivot="0" name="Semana 4-style 2">
      <tableStyleElement dxfId="4" type="headerRow"/>
      <tableStyleElement dxfId="6" type="firstRowStripe"/>
      <tableStyleElement dxfId="3" type="secondRowStripe"/>
    </tableStyle>
    <tableStyle count="3" pivot="0" name="Semana 4-style 3">
      <tableStyleElement dxfId="4" type="headerRow"/>
      <tableStyleElement dxfId="6" type="firstRowStripe"/>
      <tableStyleElement dxfId="3" type="secondRowStripe"/>
    </tableStyle>
    <tableStyle count="3" pivot="0" name="Semana 4-style 4">
      <tableStyleElement dxfId="4" type="headerRow"/>
      <tableStyleElement dxfId="5" type="firstRowStripe"/>
      <tableStyleElement dxfId="3" type="secondRowStripe"/>
    </tableStyle>
    <tableStyle count="3" pivot="0" name="Semana 4-style 5">
      <tableStyleElement dxfId="4" type="headerRow"/>
      <tableStyleElement dxfId="5" type="firstRowStripe"/>
      <tableStyleElement dxfId="3" type="secondRowStripe"/>
    </tableStyle>
    <tableStyle count="3" pivot="0" name="Resumen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Presupuesto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'Semana 4'!$B$21:$E$21</c:f>
            </c:strRef>
          </c:cat>
          <c:val>
            <c:numRef>
              <c:f>'Semana 4'!$B$22:$E$22</c:f>
              <c:numCache/>
            </c:numRef>
          </c:val>
          <c:smooth val="0"/>
        </c:ser>
        <c:ser>
          <c:idx val="1"/>
          <c:order val="1"/>
          <c:tx>
            <c:v>Valor ganado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'Semana 4'!$B$21:$E$21</c:f>
            </c:strRef>
          </c:cat>
          <c:val>
            <c:numRef>
              <c:f>'Semana 4'!$B$24:$E$24</c:f>
              <c:numCache/>
            </c:numRef>
          </c:val>
          <c:smooth val="0"/>
        </c:ser>
        <c:ser>
          <c:idx val="2"/>
          <c:order val="2"/>
          <c:tx>
            <c:v>Costo real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'Semana 4'!$B$21:$E$21</c:f>
            </c:strRef>
          </c:cat>
          <c:val>
            <c:numRef>
              <c:f>'Semana 4'!$B$23:$E$23</c:f>
              <c:numCache/>
            </c:numRef>
          </c:val>
          <c:smooth val="0"/>
        </c:ser>
        <c:axId val="190998870"/>
        <c:axId val="115101399"/>
      </c:lineChart>
      <c:catAx>
        <c:axId val="190998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01399"/>
      </c:catAx>
      <c:valAx>
        <c:axId val="11510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8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19</xdr:row>
      <xdr:rowOff>76200</xdr:rowOff>
    </xdr:from>
    <xdr:ext cx="5295900" cy="2933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9" displayName="Table_1" name="Table_1" id="1">
  <tableColumns count="7">
    <tableColumn name="WBS" id="1"/>
    <tableColumn name="Sem 1" id="2"/>
    <tableColumn name="Sem 2" id="3"/>
    <tableColumn name="Sem 3" id="4"/>
    <tableColumn name="Sem 4" id="5"/>
    <tableColumn name="Sem 5" id="6"/>
    <tableColumn name="Total" id="7"/>
  </tableColumns>
  <tableStyleInfo name="Plan-style" showColumnStripes="0" showFirstColumn="1" showLastColumn="1" showRowStripes="1"/>
</table>
</file>

<file path=xl/tables/table2.xml><?xml version="1.0" encoding="utf-8"?>
<table xmlns="http://schemas.openxmlformats.org/spreadsheetml/2006/main" ref="A12:G16" displayName="Table_2" name="Table_2" id="2">
  <tableColumns count="7">
    <tableColumn name="WBS" id="1"/>
    <tableColumn name="Sem 1" id="2"/>
    <tableColumn name="Sem 2" id="3"/>
    <tableColumn name="Sem 3" id="4"/>
    <tableColumn name="Sem 4" id="5"/>
    <tableColumn name="Sem 5" id="6"/>
    <tableColumn name="Total" id="7"/>
  </tableColumns>
  <tableStyleInfo name="Plan-style 2" showColumnStripes="0" showFirstColumn="1" showLastColumn="1" showRowStripes="1"/>
</table>
</file>

<file path=xl/tables/table3.xml><?xml version="1.0" encoding="utf-8"?>
<table xmlns="http://schemas.openxmlformats.org/spreadsheetml/2006/main" ref="A2:H8" displayName="Table_3" name="Table_3" id="3">
  <tableColumns count="8">
    <tableColumn name="WBS" id="1"/>
    <tableColumn name="sem 1" id="2"/>
    <tableColumn name="sem 2" id="3"/>
    <tableColumn name="sem 3" id="4"/>
    <tableColumn name="sem 4" id="5"/>
    <tableColumn name="sem 5" id="6"/>
    <tableColumn name="Total" id="7"/>
    <tableColumn name="ref" id="8"/>
  </tableColumns>
  <tableStyleInfo name="Semana 4-style" showColumnStripes="0" showFirstColumn="1" showLastColumn="1" showRowStripes="1"/>
</table>
</file>

<file path=xl/tables/table4.xml><?xml version="1.0" encoding="utf-8"?>
<table xmlns="http://schemas.openxmlformats.org/spreadsheetml/2006/main" ref="J2:Q8" displayName="Table_4" name="Table_4" id="4">
  <tableColumns count="8">
    <tableColumn name="WBS" id="1"/>
    <tableColumn name="sem 1" id="2"/>
    <tableColumn name="sem 2" id="3"/>
    <tableColumn name="sem 3" id="4"/>
    <tableColumn name="sem 4" id="5"/>
    <tableColumn name="sem 5" id="6"/>
    <tableColumn name="Total" id="7"/>
    <tableColumn name="ref" id="8"/>
  </tableColumns>
  <tableStyleInfo name="Semana 4-style 2" showColumnStripes="0" showFirstColumn="1" showLastColumn="1" showRowStripes="1"/>
</table>
</file>

<file path=xl/tables/table5.xml><?xml version="1.0" encoding="utf-8"?>
<table xmlns="http://schemas.openxmlformats.org/spreadsheetml/2006/main" ref="A11:G16" displayName="Table_5" name="Table_5" id="5">
  <tableColumns count="7">
    <tableColumn name="WBS" id="1"/>
    <tableColumn name="sem 1" id="2"/>
    <tableColumn name="sem 2" id="3"/>
    <tableColumn name="sem 3" id="4"/>
    <tableColumn name="sem 4" id="5"/>
    <tableColumn name="sem 5" id="6"/>
    <tableColumn name="Total" id="7"/>
  </tableColumns>
  <tableStyleInfo name="Semana 4-style 3" showColumnStripes="0" showFirstColumn="1" showLastColumn="1" showRowStripes="1"/>
</table>
</file>

<file path=xl/tables/table6.xml><?xml version="1.0" encoding="utf-8"?>
<table xmlns="http://schemas.openxmlformats.org/spreadsheetml/2006/main" ref="J11:Q17" displayName="Table_6" name="Table_6" id="6">
  <tableColumns count="8">
    <tableColumn name="WBS" id="1"/>
    <tableColumn name="sem 1" id="2"/>
    <tableColumn name="sem 2" id="3"/>
    <tableColumn name="sem 3" id="4"/>
    <tableColumn name="sem 4" id="5"/>
    <tableColumn name="sem 5" id="6"/>
    <tableColumn name="Total" id="7"/>
    <tableColumn name="ref" id="8"/>
  </tableColumns>
  <tableStyleInfo name="Semana 4-style 4" showColumnStripes="0" showFirstColumn="1" showLastColumn="1" showRowStripes="1"/>
</table>
</file>

<file path=xl/tables/table7.xml><?xml version="1.0" encoding="utf-8"?>
<table xmlns="http://schemas.openxmlformats.org/spreadsheetml/2006/main" ref="A21:H24" displayName="Table_7" name="Table_7" id="7">
  <tableColumns count="8">
    <tableColumn name="Columna1" id="1"/>
    <tableColumn name="sem 1" id="2"/>
    <tableColumn name="sem 2" id="3"/>
    <tableColumn name="sem 3" id="4"/>
    <tableColumn name="sem 4" id="5"/>
    <tableColumn name="sem 5" id="6"/>
    <tableColumn name="ref" id="7"/>
    <tableColumn name="Columna2" id="8"/>
  </tableColumns>
  <tableStyleInfo name="Semana 4-style 5" showColumnStripes="0" showFirstColumn="1" showLastColumn="1" showRowStripes="1"/>
</table>
</file>

<file path=xl/tables/table8.xml><?xml version="1.0" encoding="utf-8"?>
<table xmlns="http://schemas.openxmlformats.org/spreadsheetml/2006/main" ref="A2:H9" displayName="Table_8" name="Table_8" id="8">
  <tableColumns count="8">
    <tableColumn name="Valores" id="1"/>
    <tableColumn name="Presupuesto" id="2"/>
    <tableColumn name="Valor Ganado" id="3"/>
    <tableColumn name="Costo Real" id="4"/>
    <tableColumn name="Variacion de costo" id="5"/>
    <tableColumn name="Variacion de cronograma" id="6"/>
    <tableColumn name="Indice de desempeño del costo" id="7"/>
    <tableColumn name="Indice de desempeño del cronogrma" id="8"/>
  </tableColumns>
  <tableStyleInfo name="Resum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8</v>
      </c>
      <c r="B3" s="8"/>
      <c r="C3" s="8">
        <v>100.0</v>
      </c>
      <c r="D3" s="8"/>
      <c r="E3" s="8"/>
      <c r="F3" s="8"/>
      <c r="G3" s="9">
        <f t="shared" ref="G3:G7" si="1">SUM(B3:F3)</f>
        <v>100</v>
      </c>
    </row>
    <row r="4">
      <c r="A4" s="7" t="s">
        <v>9</v>
      </c>
      <c r="B4" s="8"/>
      <c r="C4" s="8">
        <v>500.0</v>
      </c>
      <c r="D4" s="8">
        <v>500.0</v>
      </c>
      <c r="E4" s="8"/>
      <c r="F4" s="8"/>
      <c r="G4" s="9">
        <f t="shared" si="1"/>
        <v>1000</v>
      </c>
    </row>
    <row r="5">
      <c r="A5" s="7" t="s">
        <v>10</v>
      </c>
      <c r="B5" s="8"/>
      <c r="C5" s="8"/>
      <c r="D5" s="8">
        <v>1000.0</v>
      </c>
      <c r="E5" s="8">
        <v>1500.0</v>
      </c>
      <c r="F5" s="8"/>
      <c r="G5" s="9">
        <f t="shared" si="1"/>
        <v>2500</v>
      </c>
    </row>
    <row r="6">
      <c r="A6" s="7" t="s">
        <v>11</v>
      </c>
      <c r="B6" s="10"/>
      <c r="C6" s="10"/>
      <c r="D6" s="10"/>
      <c r="E6" s="10">
        <v>1500.0</v>
      </c>
      <c r="F6" s="11">
        <v>900.0</v>
      </c>
      <c r="G6" s="12">
        <f t="shared" si="1"/>
        <v>2400</v>
      </c>
    </row>
    <row r="7">
      <c r="A7" s="13" t="s">
        <v>12</v>
      </c>
      <c r="B7" s="14">
        <f t="shared" ref="B7:F7" si="2">SUM(B3:B6)</f>
        <v>0</v>
      </c>
      <c r="C7" s="14">
        <f t="shared" si="2"/>
        <v>600</v>
      </c>
      <c r="D7" s="14">
        <f t="shared" si="2"/>
        <v>1500</v>
      </c>
      <c r="E7" s="14">
        <f t="shared" si="2"/>
        <v>3000</v>
      </c>
      <c r="F7" s="14">
        <f t="shared" si="2"/>
        <v>900</v>
      </c>
      <c r="G7" s="15">
        <f t="shared" si="1"/>
        <v>6000</v>
      </c>
      <c r="H7" s="16" t="s">
        <v>13</v>
      </c>
    </row>
    <row r="8">
      <c r="A8" s="17" t="s">
        <v>14</v>
      </c>
      <c r="B8" s="10">
        <v>0.0</v>
      </c>
      <c r="C8" s="10">
        <f>+Plan!$B8+C7</f>
        <v>600</v>
      </c>
      <c r="D8" s="10">
        <f>+Plan!$C8+D7</f>
        <v>2100</v>
      </c>
      <c r="E8" s="10">
        <f>+Plan!$D8+E7</f>
        <v>5100</v>
      </c>
      <c r="F8" s="10">
        <f>+Plan!$E8+F7</f>
        <v>6000</v>
      </c>
      <c r="G8" s="12"/>
    </row>
    <row r="9">
      <c r="A9" s="17"/>
      <c r="B9" s="10"/>
      <c r="C9" s="10"/>
      <c r="D9" s="10"/>
      <c r="E9" s="18" t="s">
        <v>15</v>
      </c>
      <c r="F9" s="10"/>
      <c r="G9" s="12"/>
    </row>
    <row r="11">
      <c r="A11" s="19" t="s">
        <v>16</v>
      </c>
      <c r="B11" s="2"/>
      <c r="C11" s="2"/>
      <c r="D11" s="2"/>
      <c r="E11" s="2"/>
      <c r="F11" s="2"/>
      <c r="G11" s="3"/>
    </row>
    <row r="12">
      <c r="A12" s="4" t="s">
        <v>1</v>
      </c>
      <c r="B12" s="5" t="s">
        <v>2</v>
      </c>
      <c r="C12" s="5" t="s">
        <v>3</v>
      </c>
      <c r="D12" s="5" t="s">
        <v>4</v>
      </c>
      <c r="E12" s="5" t="s">
        <v>5</v>
      </c>
      <c r="F12" s="5" t="s">
        <v>6</v>
      </c>
      <c r="G12" s="6" t="s">
        <v>7</v>
      </c>
    </row>
    <row r="13">
      <c r="A13" s="7" t="s">
        <v>8</v>
      </c>
      <c r="B13" s="20">
        <f t="shared" ref="B13:F13" si="3">B3/$G3</f>
        <v>0</v>
      </c>
      <c r="C13" s="20">
        <f t="shared" si="3"/>
        <v>1</v>
      </c>
      <c r="D13" s="20">
        <f t="shared" si="3"/>
        <v>0</v>
      </c>
      <c r="E13" s="20">
        <f t="shared" si="3"/>
        <v>0</v>
      </c>
      <c r="F13" s="20">
        <f t="shared" si="3"/>
        <v>0</v>
      </c>
      <c r="G13" s="21">
        <f t="shared" ref="G13:G16" si="5">SUM(B13:F13)</f>
        <v>1</v>
      </c>
    </row>
    <row r="14">
      <c r="A14" s="7" t="s">
        <v>9</v>
      </c>
      <c r="B14" s="20">
        <f t="shared" ref="B14:F14" si="4">B4/$G4</f>
        <v>0</v>
      </c>
      <c r="C14" s="20">
        <f t="shared" si="4"/>
        <v>0.5</v>
      </c>
      <c r="D14" s="20">
        <f t="shared" si="4"/>
        <v>0.5</v>
      </c>
      <c r="E14" s="20">
        <f t="shared" si="4"/>
        <v>0</v>
      </c>
      <c r="F14" s="20">
        <f t="shared" si="4"/>
        <v>0</v>
      </c>
      <c r="G14" s="21">
        <f t="shared" si="5"/>
        <v>1</v>
      </c>
    </row>
    <row r="15">
      <c r="A15" s="7" t="s">
        <v>10</v>
      </c>
      <c r="B15" s="20">
        <f t="shared" ref="B15:F15" si="6">B5/$G5</f>
        <v>0</v>
      </c>
      <c r="C15" s="20">
        <f t="shared" si="6"/>
        <v>0</v>
      </c>
      <c r="D15" s="20">
        <f t="shared" si="6"/>
        <v>0.4</v>
      </c>
      <c r="E15" s="20">
        <f t="shared" si="6"/>
        <v>0.6</v>
      </c>
      <c r="F15" s="20">
        <f t="shared" si="6"/>
        <v>0</v>
      </c>
      <c r="G15" s="21">
        <f t="shared" si="5"/>
        <v>1</v>
      </c>
    </row>
    <row r="16">
      <c r="A16" s="7" t="s">
        <v>11</v>
      </c>
      <c r="B16" s="20">
        <f t="shared" ref="B16:F16" si="7">B6/$G6</f>
        <v>0</v>
      </c>
      <c r="C16" s="20">
        <f t="shared" si="7"/>
        <v>0</v>
      </c>
      <c r="D16" s="20">
        <f t="shared" si="7"/>
        <v>0</v>
      </c>
      <c r="E16" s="20">
        <f t="shared" si="7"/>
        <v>0.625</v>
      </c>
      <c r="F16" s="20">
        <f t="shared" si="7"/>
        <v>0.375</v>
      </c>
      <c r="G16" s="22">
        <f t="shared" si="5"/>
        <v>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:G1"/>
    <mergeCell ref="A11:G11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7" width="10.71"/>
    <col customWidth="1" min="8" max="8" width="4.71"/>
    <col customWidth="1" min="9" max="16" width="10.71"/>
    <col customWidth="1" min="17" max="17" width="4.71"/>
    <col customWidth="1" min="18" max="26" width="10.71"/>
  </cols>
  <sheetData>
    <row r="1">
      <c r="A1" s="23" t="s">
        <v>17</v>
      </c>
      <c r="J1" s="23" t="s">
        <v>18</v>
      </c>
    </row>
    <row r="2">
      <c r="A2" s="4" t="s">
        <v>1</v>
      </c>
      <c r="B2" s="5" t="s">
        <v>19</v>
      </c>
      <c r="C2" s="5" t="s">
        <v>20</v>
      </c>
      <c r="D2" s="5" t="s">
        <v>21</v>
      </c>
      <c r="E2" s="24" t="s">
        <v>22</v>
      </c>
      <c r="F2" s="4" t="s">
        <v>23</v>
      </c>
      <c r="G2" s="6" t="s">
        <v>7</v>
      </c>
      <c r="H2" s="25" t="s">
        <v>24</v>
      </c>
      <c r="I2" s="26"/>
      <c r="J2" s="4" t="s">
        <v>1</v>
      </c>
      <c r="K2" s="5" t="s">
        <v>19</v>
      </c>
      <c r="L2" s="5" t="s">
        <v>20</v>
      </c>
      <c r="M2" s="5" t="s">
        <v>21</v>
      </c>
      <c r="N2" s="24" t="s">
        <v>22</v>
      </c>
      <c r="O2" s="4" t="s">
        <v>23</v>
      </c>
      <c r="P2" s="6" t="s">
        <v>7</v>
      </c>
      <c r="Q2" s="5" t="s">
        <v>24</v>
      </c>
      <c r="R2" s="27"/>
      <c r="S2" s="27"/>
      <c r="T2" s="27"/>
      <c r="U2" s="27"/>
      <c r="V2" s="27"/>
      <c r="W2" s="27"/>
      <c r="X2" s="27"/>
      <c r="Y2" s="27"/>
      <c r="Z2" s="27"/>
    </row>
    <row r="3">
      <c r="A3" s="7" t="s">
        <v>8</v>
      </c>
      <c r="B3" s="8" t="str">
        <f>Plan!B3</f>
        <v/>
      </c>
      <c r="C3" s="8">
        <f>Plan!C3</f>
        <v>100</v>
      </c>
      <c r="D3" s="8" t="str">
        <f>Plan!D3</f>
        <v/>
      </c>
      <c r="E3" s="8" t="str">
        <f>Plan!E3</f>
        <v/>
      </c>
      <c r="F3" s="28"/>
      <c r="G3" s="9">
        <f t="shared" ref="G3:G7" si="1">SUM(B3:F3)</f>
        <v>100</v>
      </c>
      <c r="H3" s="29"/>
      <c r="J3" s="7" t="s">
        <v>8</v>
      </c>
      <c r="K3" s="8">
        <v>20.0</v>
      </c>
      <c r="L3" s="8">
        <v>80.0</v>
      </c>
      <c r="M3" s="8">
        <v>0.0</v>
      </c>
      <c r="N3" s="30">
        <v>0.0</v>
      </c>
      <c r="O3" s="28"/>
      <c r="P3" s="9">
        <f t="shared" ref="P3:P7" si="2">SUM(K3:O3)</f>
        <v>100</v>
      </c>
      <c r="Q3" s="31"/>
    </row>
    <row r="4">
      <c r="A4" s="7" t="s">
        <v>9</v>
      </c>
      <c r="B4" s="8" t="str">
        <f>Plan!B4</f>
        <v/>
      </c>
      <c r="C4" s="8">
        <f>Plan!C4</f>
        <v>500</v>
      </c>
      <c r="D4" s="8">
        <f>Plan!D4</f>
        <v>500</v>
      </c>
      <c r="E4" s="8" t="str">
        <f>Plan!E4</f>
        <v/>
      </c>
      <c r="F4" s="28"/>
      <c r="G4" s="9">
        <f t="shared" si="1"/>
        <v>1000</v>
      </c>
      <c r="H4" s="29"/>
      <c r="J4" s="7" t="s">
        <v>9</v>
      </c>
      <c r="K4" s="8">
        <v>0.0</v>
      </c>
      <c r="L4" s="8">
        <v>350.0</v>
      </c>
      <c r="M4" s="8">
        <v>400.0</v>
      </c>
      <c r="N4" s="30">
        <v>150.0</v>
      </c>
      <c r="O4" s="28"/>
      <c r="P4" s="9">
        <f t="shared" si="2"/>
        <v>900</v>
      </c>
      <c r="Q4" s="8"/>
    </row>
    <row r="5">
      <c r="A5" s="7" t="s">
        <v>10</v>
      </c>
      <c r="B5" s="8" t="str">
        <f>Plan!B5</f>
        <v/>
      </c>
      <c r="C5" s="8" t="str">
        <f>Plan!C5</f>
        <v/>
      </c>
      <c r="D5" s="8">
        <f>Plan!D5</f>
        <v>1000</v>
      </c>
      <c r="E5" s="8">
        <f>Plan!E5</f>
        <v>1500</v>
      </c>
      <c r="F5" s="28"/>
      <c r="G5" s="9">
        <f t="shared" si="1"/>
        <v>2500</v>
      </c>
      <c r="H5" s="29"/>
      <c r="J5" s="7" t="s">
        <v>10</v>
      </c>
      <c r="K5" s="8">
        <v>0.0</v>
      </c>
      <c r="L5" s="8">
        <v>0.0</v>
      </c>
      <c r="M5" s="8">
        <v>950.0</v>
      </c>
      <c r="N5" s="30">
        <v>1000.0</v>
      </c>
      <c r="O5" s="28"/>
      <c r="P5" s="9">
        <f t="shared" si="2"/>
        <v>1950</v>
      </c>
      <c r="Q5" s="8"/>
    </row>
    <row r="6">
      <c r="A6" s="7" t="s">
        <v>11</v>
      </c>
      <c r="B6" s="8" t="str">
        <f>Plan!B6</f>
        <v/>
      </c>
      <c r="C6" s="8" t="str">
        <f>Plan!C6</f>
        <v/>
      </c>
      <c r="D6" s="8" t="str">
        <f>Plan!D6</f>
        <v/>
      </c>
      <c r="E6" s="8">
        <f>Plan!E6</f>
        <v>1500</v>
      </c>
      <c r="F6" s="28">
        <v>0.0</v>
      </c>
      <c r="G6" s="9">
        <f t="shared" si="1"/>
        <v>1500</v>
      </c>
      <c r="H6" s="29"/>
      <c r="J6" s="7" t="s">
        <v>11</v>
      </c>
      <c r="K6" s="8">
        <v>0.0</v>
      </c>
      <c r="L6" s="8">
        <v>0.0</v>
      </c>
      <c r="M6" s="8">
        <v>0.0</v>
      </c>
      <c r="N6" s="30">
        <v>1300.0</v>
      </c>
      <c r="O6" s="28"/>
      <c r="P6" s="9">
        <f t="shared" si="2"/>
        <v>1300</v>
      </c>
      <c r="Q6" s="8"/>
    </row>
    <row r="7">
      <c r="A7" s="32" t="s">
        <v>12</v>
      </c>
      <c r="B7" s="33">
        <f t="shared" ref="B7:F7" si="3">SUM(B3:B6)</f>
        <v>0</v>
      </c>
      <c r="C7" s="33">
        <f t="shared" si="3"/>
        <v>600</v>
      </c>
      <c r="D7" s="33">
        <f t="shared" si="3"/>
        <v>1500</v>
      </c>
      <c r="E7" s="34">
        <f t="shared" si="3"/>
        <v>3000</v>
      </c>
      <c r="F7" s="35">
        <f t="shared" si="3"/>
        <v>0</v>
      </c>
      <c r="G7" s="36">
        <f t="shared" si="1"/>
        <v>5100</v>
      </c>
      <c r="H7" s="37" t="s">
        <v>15</v>
      </c>
      <c r="I7" s="38"/>
      <c r="J7" s="32" t="s">
        <v>12</v>
      </c>
      <c r="K7" s="33">
        <f t="shared" ref="K7:O7" si="4">SUM(K3:K6)</f>
        <v>20</v>
      </c>
      <c r="L7" s="33">
        <f t="shared" si="4"/>
        <v>430</v>
      </c>
      <c r="M7" s="33">
        <f t="shared" si="4"/>
        <v>1350</v>
      </c>
      <c r="N7" s="34">
        <f t="shared" si="4"/>
        <v>2450</v>
      </c>
      <c r="O7" s="35">
        <f t="shared" si="4"/>
        <v>0</v>
      </c>
      <c r="P7" s="36">
        <f t="shared" si="2"/>
        <v>4250</v>
      </c>
      <c r="Q7" s="8" t="s">
        <v>25</v>
      </c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14</v>
      </c>
      <c r="B8" s="40">
        <f>+B7</f>
        <v>0</v>
      </c>
      <c r="C8" s="40">
        <f>+C7+'Semana 4'!$B8</f>
        <v>600</v>
      </c>
      <c r="D8" s="40">
        <f>+D7+'Semana 4'!$C8</f>
        <v>2100</v>
      </c>
      <c r="E8" s="40">
        <f>+E7+'Semana 4'!$D8</f>
        <v>5100</v>
      </c>
      <c r="F8" s="40"/>
      <c r="G8" s="41"/>
      <c r="H8" s="37"/>
      <c r="I8" s="38"/>
      <c r="J8" s="39" t="s">
        <v>26</v>
      </c>
      <c r="K8" s="40">
        <f>+K7</f>
        <v>20</v>
      </c>
      <c r="L8" s="40">
        <f>+L7+'Semana 4'!$K8</f>
        <v>450</v>
      </c>
      <c r="M8" s="40">
        <f>+M7+'Semana 4'!$L8</f>
        <v>1800</v>
      </c>
      <c r="N8" s="42">
        <f>+N7+'Semana 4'!$M8</f>
        <v>4250</v>
      </c>
      <c r="O8" s="43"/>
      <c r="P8" s="41"/>
      <c r="Q8" s="10"/>
      <c r="R8" s="38"/>
      <c r="S8" s="38"/>
      <c r="T8" s="38"/>
      <c r="U8" s="38"/>
      <c r="V8" s="38"/>
      <c r="W8" s="38"/>
      <c r="X8" s="38"/>
      <c r="Y8" s="38"/>
      <c r="Z8" s="38"/>
    </row>
    <row r="10">
      <c r="A10" s="23" t="s">
        <v>27</v>
      </c>
      <c r="J10" s="23" t="s">
        <v>28</v>
      </c>
    </row>
    <row r="11">
      <c r="A11" s="4" t="s">
        <v>1</v>
      </c>
      <c r="B11" s="5" t="s">
        <v>19</v>
      </c>
      <c r="C11" s="5" t="s">
        <v>20</v>
      </c>
      <c r="D11" s="5" t="s">
        <v>21</v>
      </c>
      <c r="E11" s="24" t="s">
        <v>22</v>
      </c>
      <c r="F11" s="4" t="s">
        <v>23</v>
      </c>
      <c r="G11" s="6" t="s">
        <v>7</v>
      </c>
      <c r="J11" s="4" t="s">
        <v>1</v>
      </c>
      <c r="K11" s="5" t="s">
        <v>19</v>
      </c>
      <c r="L11" s="5" t="s">
        <v>20</v>
      </c>
      <c r="M11" s="5" t="s">
        <v>21</v>
      </c>
      <c r="N11" s="24" t="s">
        <v>22</v>
      </c>
      <c r="O11" s="4" t="s">
        <v>23</v>
      </c>
      <c r="P11" s="6" t="s">
        <v>7</v>
      </c>
      <c r="Q11" s="5" t="s">
        <v>24</v>
      </c>
    </row>
    <row r="12">
      <c r="A12" s="7" t="s">
        <v>8</v>
      </c>
      <c r="B12" s="20">
        <v>0.2</v>
      </c>
      <c r="C12" s="20">
        <v>0.8</v>
      </c>
      <c r="D12" s="20"/>
      <c r="E12" s="44"/>
      <c r="F12" s="45"/>
      <c r="G12" s="21">
        <f t="shared" ref="G12:G15" si="5">SUM(B12:F12)</f>
        <v>1</v>
      </c>
      <c r="J12" s="7" t="s">
        <v>8</v>
      </c>
      <c r="K12" s="8">
        <f>+Plan!$G3*'Semana 4'!B$12</f>
        <v>20</v>
      </c>
      <c r="L12" s="8">
        <f>+Plan!$G3*'Semana 4'!C$12</f>
        <v>80</v>
      </c>
      <c r="M12" s="8"/>
      <c r="N12" s="30"/>
      <c r="O12" s="28"/>
      <c r="P12" s="9">
        <f t="shared" ref="P12:P16" si="6">SUM(K12:O12)</f>
        <v>100</v>
      </c>
      <c r="Q12" s="31"/>
    </row>
    <row r="13">
      <c r="A13" s="7" t="s">
        <v>9</v>
      </c>
      <c r="B13" s="20"/>
      <c r="C13" s="20">
        <v>0.4</v>
      </c>
      <c r="D13" s="20">
        <v>0.4</v>
      </c>
      <c r="E13" s="44">
        <v>0.2</v>
      </c>
      <c r="F13" s="45"/>
      <c r="G13" s="21">
        <f t="shared" si="5"/>
        <v>1</v>
      </c>
      <c r="J13" s="7" t="s">
        <v>9</v>
      </c>
      <c r="K13" s="8"/>
      <c r="L13" s="8">
        <f>+Plan!$G4*'Semana 4'!C$13</f>
        <v>400</v>
      </c>
      <c r="M13" s="8">
        <f>+Plan!$G4*'Semana 4'!D$13</f>
        <v>400</v>
      </c>
      <c r="N13" s="8">
        <f>+Plan!$G4*'Semana 4'!E$13</f>
        <v>200</v>
      </c>
      <c r="O13" s="28"/>
      <c r="P13" s="9">
        <f t="shared" si="6"/>
        <v>1000</v>
      </c>
      <c r="Q13" s="8"/>
    </row>
    <row r="14">
      <c r="A14" s="7" t="s">
        <v>10</v>
      </c>
      <c r="B14" s="20"/>
      <c r="C14" s="20"/>
      <c r="D14" s="20">
        <v>0.4</v>
      </c>
      <c r="E14" s="44">
        <v>0.5</v>
      </c>
      <c r="F14" s="45"/>
      <c r="G14" s="21">
        <f t="shared" si="5"/>
        <v>0.9</v>
      </c>
      <c r="J14" s="7" t="s">
        <v>10</v>
      </c>
      <c r="K14" s="8"/>
      <c r="L14" s="8"/>
      <c r="M14" s="8">
        <f>+Plan!G$5*'Semana 4'!$D14</f>
        <v>1000</v>
      </c>
      <c r="N14" s="30">
        <f>+Plan!$G5*'Semana 4'!$E14</f>
        <v>1250</v>
      </c>
      <c r="O14" s="28"/>
      <c r="P14" s="9">
        <f t="shared" si="6"/>
        <v>2250</v>
      </c>
      <c r="Q14" s="8"/>
    </row>
    <row r="15">
      <c r="A15" s="7" t="s">
        <v>11</v>
      </c>
      <c r="B15" s="20"/>
      <c r="C15" s="20"/>
      <c r="D15" s="20"/>
      <c r="E15" s="44">
        <v>0.5</v>
      </c>
      <c r="F15" s="45"/>
      <c r="G15" s="21">
        <f t="shared" si="5"/>
        <v>0.5</v>
      </c>
      <c r="J15" s="7" t="s">
        <v>11</v>
      </c>
      <c r="K15" s="8"/>
      <c r="L15" s="8"/>
      <c r="M15" s="8"/>
      <c r="N15" s="30">
        <f>+Plan!G6*'Semana 4'!$E15</f>
        <v>1200</v>
      </c>
      <c r="O15" s="28"/>
      <c r="P15" s="9">
        <f t="shared" si="6"/>
        <v>1200</v>
      </c>
      <c r="Q15" s="8"/>
    </row>
    <row r="16">
      <c r="A16" s="32"/>
      <c r="B16" s="33"/>
      <c r="C16" s="33"/>
      <c r="D16" s="33"/>
      <c r="E16" s="34"/>
      <c r="F16" s="35"/>
      <c r="G16" s="46"/>
      <c r="H16" s="38"/>
      <c r="I16" s="38"/>
      <c r="J16" s="32" t="s">
        <v>12</v>
      </c>
      <c r="K16" s="33">
        <f t="shared" ref="K16:O16" si="7">SUM(K12:K15)</f>
        <v>20</v>
      </c>
      <c r="L16" s="33">
        <f t="shared" si="7"/>
        <v>480</v>
      </c>
      <c r="M16" s="33">
        <f t="shared" si="7"/>
        <v>1400</v>
      </c>
      <c r="N16" s="34">
        <f t="shared" si="7"/>
        <v>2650</v>
      </c>
      <c r="O16" s="35">
        <f t="shared" si="7"/>
        <v>0</v>
      </c>
      <c r="P16" s="36">
        <f t="shared" si="6"/>
        <v>4550</v>
      </c>
      <c r="Q16" s="8" t="s">
        <v>29</v>
      </c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47"/>
      <c r="C17" s="47"/>
      <c r="D17" s="47"/>
      <c r="E17" s="47"/>
      <c r="F17" s="47"/>
      <c r="G17" s="48"/>
      <c r="H17" s="38"/>
      <c r="I17" s="38"/>
      <c r="J17" s="39" t="s">
        <v>14</v>
      </c>
      <c r="K17" s="40">
        <f>+K16</f>
        <v>20</v>
      </c>
      <c r="L17" s="40">
        <f>+L16+'Semana 4'!$K17</f>
        <v>500</v>
      </c>
      <c r="M17" s="40">
        <f>+M16+'Semana 4'!$L17</f>
        <v>1900</v>
      </c>
      <c r="N17" s="40">
        <f>+N16+'Semana 4'!$M17</f>
        <v>4550</v>
      </c>
      <c r="O17" s="40"/>
      <c r="P17" s="41"/>
      <c r="Q17" s="10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16" t="s">
        <v>30</v>
      </c>
    </row>
    <row r="20">
      <c r="A20" s="23" t="s">
        <v>31</v>
      </c>
    </row>
    <row r="21" ht="15.75" customHeight="1">
      <c r="A21" s="49" t="s">
        <v>32</v>
      </c>
      <c r="B21" s="50" t="s">
        <v>19</v>
      </c>
      <c r="C21" s="50" t="s">
        <v>20</v>
      </c>
      <c r="D21" s="50" t="s">
        <v>21</v>
      </c>
      <c r="E21" s="51" t="s">
        <v>22</v>
      </c>
      <c r="F21" s="52" t="s">
        <v>23</v>
      </c>
      <c r="G21" s="50" t="s">
        <v>24</v>
      </c>
      <c r="H21" s="50" t="s">
        <v>33</v>
      </c>
    </row>
    <row r="22" ht="15.75" customHeight="1">
      <c r="A22" s="7" t="s">
        <v>34</v>
      </c>
      <c r="B22" s="8">
        <f>+B7</f>
        <v>0</v>
      </c>
      <c r="C22" s="8">
        <f t="shared" ref="C22:E22" si="8">+C7+B22</f>
        <v>600</v>
      </c>
      <c r="D22" s="8">
        <f t="shared" si="8"/>
        <v>2100</v>
      </c>
      <c r="E22" s="30">
        <f t="shared" si="8"/>
        <v>5100</v>
      </c>
      <c r="F22" s="53"/>
      <c r="G22" s="31" t="s">
        <v>15</v>
      </c>
      <c r="H22" s="31" t="s">
        <v>35</v>
      </c>
    </row>
    <row r="23" ht="15.75" customHeight="1">
      <c r="A23" s="17" t="s">
        <v>36</v>
      </c>
      <c r="B23" s="10">
        <f>+K7</f>
        <v>20</v>
      </c>
      <c r="C23" s="10">
        <f t="shared" ref="C23:E23" si="9">+L7+B23</f>
        <v>450</v>
      </c>
      <c r="D23" s="10">
        <f t="shared" si="9"/>
        <v>1800</v>
      </c>
      <c r="E23" s="54">
        <f t="shared" si="9"/>
        <v>4250</v>
      </c>
      <c r="F23" s="55"/>
      <c r="G23" s="10" t="s">
        <v>25</v>
      </c>
      <c r="H23" s="10" t="s">
        <v>37</v>
      </c>
    </row>
    <row r="24" ht="15.75" customHeight="1">
      <c r="A24" s="7" t="s">
        <v>38</v>
      </c>
      <c r="B24" s="8">
        <f>+K16</f>
        <v>20</v>
      </c>
      <c r="C24" s="8">
        <f t="shared" ref="C24:E24" si="10">+L16+B24</f>
        <v>500</v>
      </c>
      <c r="D24" s="8">
        <f t="shared" si="10"/>
        <v>1900</v>
      </c>
      <c r="E24" s="30">
        <f t="shared" si="10"/>
        <v>4550</v>
      </c>
      <c r="F24" s="53"/>
      <c r="G24" s="8" t="s">
        <v>29</v>
      </c>
      <c r="H24" s="8" t="s">
        <v>39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15.0"/>
    <col customWidth="1" min="4" max="4" width="12.43"/>
    <col customWidth="1" min="5" max="5" width="20.71"/>
    <col customWidth="1" min="6" max="6" width="25.0"/>
    <col customWidth="1" min="7" max="7" width="30.71"/>
    <col customWidth="1" min="8" max="8" width="35.43"/>
    <col customWidth="1" min="9" max="26" width="10.71"/>
  </cols>
  <sheetData>
    <row r="2">
      <c r="A2" s="56" t="s">
        <v>40</v>
      </c>
      <c r="B2" s="57" t="s">
        <v>34</v>
      </c>
      <c r="C2" s="57" t="s">
        <v>41</v>
      </c>
      <c r="D2" s="57" t="s">
        <v>42</v>
      </c>
      <c r="E2" s="57" t="s">
        <v>43</v>
      </c>
      <c r="F2" s="57" t="s">
        <v>44</v>
      </c>
      <c r="G2" s="57" t="s">
        <v>45</v>
      </c>
      <c r="H2" s="58" t="s">
        <v>46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60"/>
      <c r="B3" s="61" t="s">
        <v>35</v>
      </c>
      <c r="C3" s="61" t="s">
        <v>39</v>
      </c>
      <c r="D3" s="61" t="s">
        <v>37</v>
      </c>
      <c r="E3" s="62" t="s">
        <v>47</v>
      </c>
      <c r="F3" s="62" t="s">
        <v>48</v>
      </c>
      <c r="G3" s="62" t="s">
        <v>49</v>
      </c>
      <c r="H3" s="63" t="s">
        <v>50</v>
      </c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9.5" customHeight="1">
      <c r="A4" s="64" t="s">
        <v>1</v>
      </c>
      <c r="B4" s="61" t="s">
        <v>51</v>
      </c>
      <c r="C4" s="61" t="s">
        <v>52</v>
      </c>
      <c r="D4" s="61" t="s">
        <v>53</v>
      </c>
      <c r="E4" s="61" t="s">
        <v>54</v>
      </c>
      <c r="F4" s="61" t="s">
        <v>55</v>
      </c>
      <c r="G4" s="61" t="s">
        <v>56</v>
      </c>
      <c r="H4" s="65" t="s">
        <v>57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9.5" customHeight="1">
      <c r="A5" s="67" t="s">
        <v>58</v>
      </c>
      <c r="B5" s="68">
        <f>+'Semana 4'!G3</f>
        <v>100</v>
      </c>
      <c r="C5" s="68">
        <f>+'Semana 4'!P12</f>
        <v>100</v>
      </c>
      <c r="D5" s="68">
        <f>+'Semana 4'!P3</f>
        <v>100</v>
      </c>
      <c r="E5" s="68">
        <f t="shared" ref="E5:E8" si="1">+C5-D5</f>
        <v>0</v>
      </c>
      <c r="F5" s="68">
        <f t="shared" ref="F5:F8" si="2">+C5-B5</f>
        <v>0</v>
      </c>
      <c r="G5" s="68">
        <f t="shared" ref="G5:G9" si="3">+C5/D5</f>
        <v>1</v>
      </c>
      <c r="H5" s="69">
        <f t="shared" ref="H5:H9" si="4">+C5/B5</f>
        <v>1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9.5" customHeight="1">
      <c r="A6" s="67" t="s">
        <v>59</v>
      </c>
      <c r="B6" s="71">
        <f>+'Semana 4'!G4</f>
        <v>1000</v>
      </c>
      <c r="C6" s="71">
        <f>+'Semana 4'!P13</f>
        <v>1000</v>
      </c>
      <c r="D6" s="71">
        <f>+'Semana 4'!P4</f>
        <v>900</v>
      </c>
      <c r="E6" s="71">
        <f t="shared" si="1"/>
        <v>100</v>
      </c>
      <c r="F6" s="71">
        <f t="shared" si="2"/>
        <v>0</v>
      </c>
      <c r="G6" s="71">
        <f t="shared" si="3"/>
        <v>1.111111111</v>
      </c>
      <c r="H6" s="72">
        <f t="shared" si="4"/>
        <v>1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9.5" customHeight="1">
      <c r="A7" s="67" t="s">
        <v>60</v>
      </c>
      <c r="B7" s="71">
        <f>+'Semana 4'!G5</f>
        <v>2500</v>
      </c>
      <c r="C7" s="71">
        <f>+'Semana 4'!P14</f>
        <v>2250</v>
      </c>
      <c r="D7" s="71">
        <f>+'Semana 4'!P5</f>
        <v>1950</v>
      </c>
      <c r="E7" s="71">
        <f t="shared" si="1"/>
        <v>300</v>
      </c>
      <c r="F7" s="71">
        <f t="shared" si="2"/>
        <v>-250</v>
      </c>
      <c r="G7" s="71">
        <f t="shared" si="3"/>
        <v>1.153846154</v>
      </c>
      <c r="H7" s="72">
        <f t="shared" si="4"/>
        <v>0.9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9.5" customHeight="1">
      <c r="A8" s="67" t="s">
        <v>61</v>
      </c>
      <c r="B8" s="71">
        <f>+'Semana 4'!G6</f>
        <v>1500</v>
      </c>
      <c r="C8" s="71">
        <f>+'Semana 4'!P15</f>
        <v>1200</v>
      </c>
      <c r="D8" s="71">
        <f>+'Semana 4'!P6</f>
        <v>1300</v>
      </c>
      <c r="E8" s="71">
        <f t="shared" si="1"/>
        <v>-100</v>
      </c>
      <c r="F8" s="71">
        <f t="shared" si="2"/>
        <v>-300</v>
      </c>
      <c r="G8" s="71">
        <f t="shared" si="3"/>
        <v>0.9230769231</v>
      </c>
      <c r="H8" s="72">
        <f t="shared" si="4"/>
        <v>0.8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9.5" customHeight="1">
      <c r="A9" s="73" t="s">
        <v>12</v>
      </c>
      <c r="B9" s="74">
        <f t="shared" ref="B9:F9" si="5">SUM(B5:B8)</f>
        <v>5100</v>
      </c>
      <c r="C9" s="74">
        <f t="shared" si="5"/>
        <v>4550</v>
      </c>
      <c r="D9" s="74">
        <f t="shared" si="5"/>
        <v>4250</v>
      </c>
      <c r="E9" s="74">
        <f t="shared" si="5"/>
        <v>300</v>
      </c>
      <c r="F9" s="74">
        <f t="shared" si="5"/>
        <v>-550</v>
      </c>
      <c r="G9" s="74">
        <f t="shared" si="3"/>
        <v>1.070588235</v>
      </c>
      <c r="H9" s="75">
        <f t="shared" si="4"/>
        <v>0.8921568627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7"/>
      <c r="B10" s="77"/>
      <c r="C10" s="77"/>
      <c r="D10" s="77"/>
      <c r="E10" s="78" t="s">
        <v>30</v>
      </c>
      <c r="F10" s="78" t="s">
        <v>30</v>
      </c>
      <c r="G10" s="78"/>
      <c r="H10" s="78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E11" s="79"/>
      <c r="F11" s="79"/>
      <c r="G11" s="79"/>
      <c r="H11" s="79"/>
    </row>
    <row r="12">
      <c r="E12" s="80" t="s">
        <v>62</v>
      </c>
      <c r="F12" s="80" t="s">
        <v>63</v>
      </c>
      <c r="G12" s="80" t="s">
        <v>64</v>
      </c>
      <c r="H12" s="80" t="s">
        <v>65</v>
      </c>
    </row>
    <row r="13">
      <c r="E13" s="79"/>
      <c r="F13" s="79"/>
      <c r="G13" s="79"/>
      <c r="H13" s="79"/>
    </row>
    <row r="14">
      <c r="A14" s="70"/>
      <c r="B14" s="70"/>
      <c r="C14" s="70"/>
      <c r="D14" s="70"/>
      <c r="E14" s="81" t="s">
        <v>66</v>
      </c>
      <c r="F14" s="82" t="s">
        <v>67</v>
      </c>
      <c r="G14" s="82" t="s">
        <v>68</v>
      </c>
      <c r="H14" s="82" t="s">
        <v>69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0"/>
      <c r="B15" s="70"/>
      <c r="C15" s="70"/>
      <c r="D15" s="70"/>
      <c r="E15" s="81" t="s">
        <v>70</v>
      </c>
      <c r="F15" s="82" t="s">
        <v>71</v>
      </c>
      <c r="G15" s="82" t="s">
        <v>72</v>
      </c>
      <c r="H15" s="82" t="s">
        <v>73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E16" s="79"/>
      <c r="F16" s="79"/>
      <c r="G16" s="79"/>
      <c r="H16" s="79"/>
    </row>
    <row r="17">
      <c r="E17" s="79"/>
      <c r="F17" s="79"/>
      <c r="G17" s="79"/>
      <c r="H17" s="7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4" width="14.43"/>
    <col customWidth="1" min="5" max="5" width="19.43"/>
    <col customWidth="1" min="6" max="6" width="14.57"/>
    <col customWidth="1" min="7" max="7" width="61.86"/>
    <col customWidth="1" min="8" max="26" width="10.71"/>
  </cols>
  <sheetData>
    <row r="1" ht="50.25" customHeight="1">
      <c r="A1" s="83" t="s">
        <v>74</v>
      </c>
      <c r="B1" s="2"/>
      <c r="C1" s="2"/>
      <c r="D1" s="2"/>
      <c r="E1" s="2"/>
      <c r="F1" s="2"/>
      <c r="G1" s="3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8.7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18.75" customHeight="1">
      <c r="A3" s="85" t="s">
        <v>75</v>
      </c>
      <c r="B3" s="85" t="s">
        <v>76</v>
      </c>
      <c r="C3" s="86" t="s">
        <v>77</v>
      </c>
      <c r="D3" s="87" t="s">
        <v>78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8.75" customHeight="1">
      <c r="A4" s="88">
        <v>500.0</v>
      </c>
      <c r="B4" s="88">
        <v>500.0</v>
      </c>
      <c r="C4" s="89">
        <v>500.0</v>
      </c>
      <c r="D4" s="90">
        <v>500.0</v>
      </c>
      <c r="E4" s="91">
        <f>SUM(A4:D4)</f>
        <v>2000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8.75" customHeight="1">
      <c r="A5" s="92">
        <f>+A4/E4</f>
        <v>0.25</v>
      </c>
      <c r="B5" s="92">
        <f>+B4/E4+A5</f>
        <v>0.5</v>
      </c>
      <c r="C5" s="93">
        <f>+C4/E4+B5</f>
        <v>0.75</v>
      </c>
      <c r="D5" s="94">
        <f>+D4/E4+C5</f>
        <v>1</v>
      </c>
      <c r="E5" s="95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8.75" customHeight="1">
      <c r="A6" s="96">
        <f>+A4</f>
        <v>500</v>
      </c>
      <c r="B6" s="96">
        <f t="shared" ref="B6:D6" si="1">+B4+A6</f>
        <v>1000</v>
      </c>
      <c r="C6" s="97">
        <f t="shared" si="1"/>
        <v>1500</v>
      </c>
      <c r="D6" s="91">
        <f t="shared" si="1"/>
        <v>2000</v>
      </c>
      <c r="E6" s="95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8.75" customHeight="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8.75" customHeight="1">
      <c r="A8" s="98"/>
      <c r="B8" s="99" t="s">
        <v>79</v>
      </c>
      <c r="C8" s="100"/>
      <c r="D8" s="101"/>
      <c r="E8" s="98" t="s">
        <v>80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8.75" customHeight="1">
      <c r="A9" s="98" t="s">
        <v>37</v>
      </c>
      <c r="B9" s="99" t="s">
        <v>81</v>
      </c>
      <c r="C9" s="100"/>
      <c r="D9" s="101"/>
      <c r="E9" s="102">
        <v>1800.0</v>
      </c>
      <c r="F9" s="84" t="s">
        <v>82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8.75" customHeight="1">
      <c r="A10" s="98" t="s">
        <v>35</v>
      </c>
      <c r="B10" s="99" t="s">
        <v>83</v>
      </c>
      <c r="C10" s="100"/>
      <c r="D10" s="101"/>
      <c r="E10" s="103">
        <v>1500.0</v>
      </c>
      <c r="F10" s="84" t="s">
        <v>82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8.75" customHeight="1">
      <c r="A11" s="98" t="s">
        <v>39</v>
      </c>
      <c r="B11" s="99" t="s">
        <v>84</v>
      </c>
      <c r="C11" s="100"/>
      <c r="D11" s="101"/>
      <c r="E11" s="103">
        <f>D6*B5</f>
        <v>1000</v>
      </c>
      <c r="F11" s="104" t="s">
        <v>85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8.75" customHeight="1">
      <c r="A12" s="98" t="s">
        <v>13</v>
      </c>
      <c r="B12" s="99" t="s">
        <v>86</v>
      </c>
      <c r="C12" s="100"/>
      <c r="D12" s="101"/>
      <c r="E12" s="103">
        <v>2000.0</v>
      </c>
      <c r="F12" s="84" t="s">
        <v>82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8.75" customHeight="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8.75" customHeight="1">
      <c r="A14" s="105"/>
      <c r="B14" s="106" t="s">
        <v>79</v>
      </c>
      <c r="C14" s="107"/>
      <c r="D14" s="108"/>
      <c r="E14" s="105" t="s">
        <v>87</v>
      </c>
      <c r="F14" s="105" t="s">
        <v>80</v>
      </c>
      <c r="G14" s="105" t="s">
        <v>88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34.5" customHeight="1">
      <c r="A15" s="80" t="s">
        <v>54</v>
      </c>
      <c r="B15" s="109" t="s">
        <v>89</v>
      </c>
      <c r="C15" s="107"/>
      <c r="D15" s="108"/>
      <c r="E15" s="80" t="s">
        <v>62</v>
      </c>
      <c r="F15" s="110">
        <f>+E11-E9</f>
        <v>-800</v>
      </c>
      <c r="G15" s="111" t="s">
        <v>90</v>
      </c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34.5" customHeight="1">
      <c r="A16" s="80" t="s">
        <v>55</v>
      </c>
      <c r="B16" s="109" t="s">
        <v>91</v>
      </c>
      <c r="C16" s="107"/>
      <c r="D16" s="108"/>
      <c r="E16" s="80" t="s">
        <v>63</v>
      </c>
      <c r="F16" s="110">
        <f>+E11-E10</f>
        <v>-500</v>
      </c>
      <c r="G16" s="111" t="s">
        <v>92</v>
      </c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34.5" customHeight="1">
      <c r="A17" s="80" t="s">
        <v>56</v>
      </c>
      <c r="B17" s="109" t="s">
        <v>93</v>
      </c>
      <c r="C17" s="107"/>
      <c r="D17" s="108"/>
      <c r="E17" s="80" t="s">
        <v>64</v>
      </c>
      <c r="F17" s="110">
        <f>+E11/E9</f>
        <v>0.5555555556</v>
      </c>
      <c r="G17" s="111" t="s">
        <v>94</v>
      </c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34.5" customHeight="1">
      <c r="A18" s="80" t="s">
        <v>57</v>
      </c>
      <c r="B18" s="109" t="s">
        <v>95</v>
      </c>
      <c r="C18" s="107"/>
      <c r="D18" s="108"/>
      <c r="E18" s="80" t="s">
        <v>65</v>
      </c>
      <c r="F18" s="110">
        <f>+E11/E10</f>
        <v>0.6666666667</v>
      </c>
      <c r="G18" s="111" t="s">
        <v>96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8.75" customHeight="1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8.75" customHeigh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8.75" customHeight="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8.75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8.7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8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8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8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8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8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8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8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8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8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8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8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8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8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8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8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8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8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8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8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8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8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8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8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8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8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8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8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8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8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8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8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8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8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8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8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8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8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8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8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8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8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8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8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8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8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8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8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8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8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8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8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8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8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8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8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8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8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8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8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8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8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8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8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8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8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8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8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8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8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8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8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8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8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8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8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8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8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8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8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8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8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8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8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8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8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8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8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8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8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8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8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8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8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8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8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8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8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8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8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8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8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8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8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8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8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8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8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8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8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8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8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8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8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8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8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8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8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8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8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8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8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8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8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8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8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8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8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8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8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8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8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8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8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8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8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8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8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8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8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8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8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8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8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8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8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8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8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8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8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8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8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8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8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8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8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8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8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8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8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8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8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8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8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8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8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8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8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8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8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8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8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8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8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8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8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8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8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8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8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8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8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8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8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8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8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8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8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8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8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8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8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8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8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8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8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8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8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8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8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8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8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8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8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8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8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8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8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8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8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8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8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8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8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8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8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8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8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8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8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8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8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8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8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8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8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8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8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8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8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8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8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8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8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8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8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8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8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8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8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8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8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8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8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8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8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8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8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8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8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8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8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8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8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8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8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8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8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8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8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8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8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8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8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8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8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8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8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8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8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8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8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8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8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8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8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8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8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8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8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8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8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8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8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8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8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8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8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8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8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8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8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8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8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8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8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8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8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8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8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8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8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8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8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8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8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8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8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8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8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8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8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8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8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8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8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8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8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8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8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8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8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8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8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8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8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8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8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8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8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8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8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8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8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8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8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8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8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8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8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8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8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8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8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8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8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8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8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8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8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8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8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8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8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8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8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8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8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8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8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8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8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8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8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8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8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8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8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8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8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8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8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8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8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8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8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8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8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8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8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8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8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8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8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8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8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8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8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8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8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8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8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8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8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8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8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8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8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8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8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8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8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8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8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8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8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8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8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8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8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8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8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8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8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8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8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8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8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8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8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8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8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8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8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8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8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8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8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8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8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8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8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8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8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8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8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8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8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8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8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8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8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8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8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8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8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8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8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8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8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8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8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8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8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8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8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8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8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8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8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8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8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8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8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8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8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8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8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8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8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8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8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8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8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8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8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8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8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8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8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8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8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8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8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8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8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8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8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8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8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8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8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8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8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8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8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8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8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8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8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8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8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8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8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8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8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8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8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8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8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8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8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8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8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8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8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8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8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8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8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8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8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8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8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8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8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8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8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8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8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8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8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8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8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8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8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8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8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8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8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8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8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8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8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8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8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8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8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8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8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8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8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8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8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8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8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8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8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8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8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8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8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8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8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8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8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8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8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8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8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8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8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8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8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8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8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8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8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8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8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8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8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8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8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8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8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8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8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8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8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8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8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8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8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8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8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8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8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8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8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8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8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8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8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8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8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8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8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8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8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8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8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8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8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8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8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8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8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8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8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8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8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8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8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8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8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8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8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8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8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8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8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8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8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8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8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8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8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8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8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8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8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8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8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8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8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8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8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8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8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8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8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8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8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8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8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8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8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8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8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8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8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8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8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8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8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8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8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8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8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8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8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8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8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8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8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8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8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8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8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8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8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8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8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8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8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8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8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8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8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8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8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8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8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8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8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8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8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8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8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8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8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8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8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8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8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8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8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8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8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8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8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8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8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8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8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8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8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8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8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8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8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8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8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8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8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8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8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8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8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8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8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8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8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8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8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8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8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8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8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8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8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8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8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8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8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8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8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8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8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8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8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8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8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8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8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8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8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8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8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8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8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8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8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8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8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8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8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8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8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8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8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8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8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8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8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8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8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8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8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8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8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8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8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8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8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8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8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8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8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8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8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8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8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8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8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8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8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8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8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8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8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8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8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8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8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8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8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8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8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8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8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8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8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8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8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8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8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8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8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8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8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8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8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8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8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8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8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8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8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8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8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8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8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8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8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8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8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8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8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8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8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8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8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8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8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8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8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8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8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8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8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8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8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8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8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8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8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8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8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8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8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8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8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8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8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8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8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8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8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8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8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8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8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8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8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8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8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8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8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8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8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8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8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8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8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8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8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8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8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8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8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8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8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8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8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8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8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8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8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8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8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8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8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8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8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8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8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8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8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8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8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8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8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8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8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8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8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8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8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8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8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8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8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8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8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8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8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8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8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8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8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8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8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8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8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8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8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8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8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8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8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8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8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8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8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8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8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8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8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8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8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8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8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8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8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8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8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8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8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8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8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8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8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8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8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8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8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8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8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8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8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8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8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8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8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8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8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11">
    <mergeCell ref="B15:D15"/>
    <mergeCell ref="B16:D16"/>
    <mergeCell ref="B17:D17"/>
    <mergeCell ref="B18:D18"/>
    <mergeCell ref="A1:G1"/>
    <mergeCell ref="B8:D8"/>
    <mergeCell ref="B9:D9"/>
    <mergeCell ref="B10:D10"/>
    <mergeCell ref="B11:D11"/>
    <mergeCell ref="B12:D12"/>
    <mergeCell ref="B14:D1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12" t="s">
        <v>97</v>
      </c>
      <c r="B1" s="2"/>
      <c r="C1" s="2"/>
      <c r="D1" s="2"/>
      <c r="E1" s="2"/>
      <c r="F1" s="2"/>
      <c r="G1" s="3"/>
    </row>
    <row r="2">
      <c r="A2" s="84"/>
      <c r="B2" s="84"/>
      <c r="C2" s="84"/>
      <c r="D2" s="84"/>
      <c r="E2" s="84"/>
    </row>
    <row r="3">
      <c r="A3" s="23" t="s">
        <v>98</v>
      </c>
      <c r="B3" s="84"/>
      <c r="C3" s="84"/>
      <c r="D3" s="84"/>
      <c r="E3" s="84"/>
    </row>
    <row r="4">
      <c r="A4" s="84" t="s">
        <v>99</v>
      </c>
      <c r="B4" s="84"/>
      <c r="C4" s="84"/>
      <c r="D4" s="84"/>
      <c r="E4" s="84"/>
    </row>
    <row r="5">
      <c r="A5" s="84" t="s">
        <v>100</v>
      </c>
      <c r="B5" s="84"/>
      <c r="C5" s="84"/>
      <c r="D5" s="84"/>
      <c r="E5" s="84"/>
    </row>
    <row r="6">
      <c r="A6" s="84" t="s">
        <v>101</v>
      </c>
      <c r="B6" s="84"/>
      <c r="C6" s="84"/>
      <c r="D6" s="84"/>
      <c r="E6" s="84"/>
    </row>
    <row r="7">
      <c r="A7" s="84" t="s">
        <v>102</v>
      </c>
      <c r="B7" s="84"/>
      <c r="C7" s="84"/>
      <c r="D7" s="84"/>
      <c r="E7" s="84"/>
    </row>
    <row r="8">
      <c r="A8" s="84"/>
      <c r="B8" s="84"/>
      <c r="C8" s="84"/>
      <c r="D8" s="84"/>
      <c r="E8" s="84"/>
    </row>
    <row r="9">
      <c r="A9" s="84" t="s">
        <v>103</v>
      </c>
      <c r="B9" s="84"/>
      <c r="C9" s="84"/>
      <c r="D9" s="84"/>
      <c r="E9" s="84"/>
    </row>
    <row r="10">
      <c r="A10" s="84" t="s">
        <v>104</v>
      </c>
      <c r="B10" s="84"/>
      <c r="C10" s="84"/>
      <c r="D10" s="84"/>
      <c r="E10" s="84"/>
    </row>
    <row r="11">
      <c r="A11" s="84"/>
      <c r="B11" s="84"/>
      <c r="C11" s="84"/>
      <c r="D11" s="84"/>
      <c r="E11" s="84"/>
    </row>
    <row r="12">
      <c r="A12" s="113" t="s">
        <v>105</v>
      </c>
      <c r="B12" s="113">
        <v>1000.0</v>
      </c>
      <c r="C12" s="84"/>
      <c r="D12" s="84"/>
      <c r="E12" s="84"/>
    </row>
    <row r="13">
      <c r="A13" s="113" t="s">
        <v>35</v>
      </c>
      <c r="B13" s="113">
        <v>400.0</v>
      </c>
      <c r="C13" s="84"/>
      <c r="D13" s="84"/>
      <c r="E13" s="84"/>
    </row>
    <row r="14">
      <c r="A14" s="113" t="s">
        <v>39</v>
      </c>
      <c r="B14" s="113">
        <f>30%*B12</f>
        <v>300</v>
      </c>
      <c r="C14" s="84"/>
      <c r="D14" s="84"/>
      <c r="E14" s="84"/>
    </row>
    <row r="15">
      <c r="A15" s="113" t="s">
        <v>37</v>
      </c>
      <c r="B15" s="113">
        <f>60%*B13</f>
        <v>240</v>
      </c>
      <c r="C15" s="84"/>
      <c r="D15" s="84"/>
      <c r="E15" s="84"/>
    </row>
    <row r="16">
      <c r="A16" s="113" t="s">
        <v>55</v>
      </c>
      <c r="B16" s="113">
        <f>+B14-B13</f>
        <v>-100</v>
      </c>
      <c r="C16" s="84" t="s">
        <v>106</v>
      </c>
      <c r="D16" s="84" t="s">
        <v>107</v>
      </c>
      <c r="E16" s="84"/>
    </row>
    <row r="17">
      <c r="A17" s="113" t="s">
        <v>54</v>
      </c>
      <c r="B17" s="113">
        <f>+B14-B15</f>
        <v>60</v>
      </c>
      <c r="C17" s="84" t="s">
        <v>108</v>
      </c>
      <c r="D17" s="84" t="s">
        <v>109</v>
      </c>
      <c r="E17" s="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