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0112360\Documents\____\Sagalassos\__PhD\TA\Archaeology\_class_TMP-II_2023\exercises_excel-files\"/>
    </mc:Choice>
  </mc:AlternateContent>
  <xr:revisionPtr revIDLastSave="0" documentId="13_ncr:1_{710AA6D4-2F8D-4733-B068-21CCCAF7F6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 Weight Analysis" sheetId="2" r:id="rId1"/>
  </sheets>
  <definedNames>
    <definedName name="_xlnm._FilterDatabase" localSheetId="0" hidden="1">'Count Weight Analysis'!$N$3:$S$3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2" l="1"/>
  <c r="O18" i="2"/>
  <c r="O17" i="2"/>
  <c r="O16" i="2"/>
  <c r="O15" i="2"/>
  <c r="O14" i="2"/>
  <c r="O13" i="2"/>
  <c r="O11" i="2"/>
  <c r="O10" i="2"/>
  <c r="O9" i="2"/>
  <c r="O8" i="2"/>
  <c r="O7" i="2"/>
  <c r="O6" i="2"/>
  <c r="O5" i="2"/>
  <c r="O27" i="2" l="1"/>
  <c r="O28" i="2"/>
  <c r="O29" i="2"/>
  <c r="O30" i="2"/>
  <c r="O31" i="2"/>
  <c r="O32" i="2"/>
  <c r="O21" i="2"/>
  <c r="O22" i="2"/>
  <c r="O23" i="2"/>
  <c r="O19" i="2"/>
  <c r="O20" i="2"/>
  <c r="O24" i="2"/>
  <c r="O25" i="2"/>
  <c r="O26" i="2"/>
  <c r="O33" i="2" l="1"/>
  <c r="O12" i="2"/>
  <c r="I8" i="2"/>
  <c r="G5" i="2" s="1"/>
  <c r="I7" i="2"/>
  <c r="R8" i="2" s="1"/>
  <c r="P33" i="2" l="1"/>
  <c r="R24" i="2"/>
  <c r="P12" i="2"/>
  <c r="R12" i="2"/>
  <c r="P23" i="2"/>
  <c r="R28" i="2"/>
  <c r="P29" i="2"/>
  <c r="P25" i="2"/>
  <c r="H5" i="2"/>
  <c r="P8" i="2"/>
  <c r="R15" i="2"/>
  <c r="R22" i="2"/>
  <c r="P15" i="2"/>
  <c r="R18" i="2"/>
  <c r="R26" i="2"/>
  <c r="R31" i="2"/>
  <c r="P10" i="2"/>
  <c r="R4" i="2"/>
  <c r="R25" i="2"/>
  <c r="R29" i="2"/>
  <c r="R19" i="2"/>
  <c r="R32" i="2"/>
  <c r="R30" i="2"/>
  <c r="P17" i="2"/>
  <c r="R14" i="2"/>
  <c r="P27" i="2"/>
  <c r="P20" i="2"/>
  <c r="R27" i="2"/>
  <c r="R6" i="2"/>
  <c r="P26" i="2"/>
  <c r="P32" i="2"/>
  <c r="R9" i="2"/>
  <c r="R5" i="2"/>
  <c r="P5" i="2"/>
  <c r="R23" i="2"/>
  <c r="R20" i="2"/>
  <c r="P18" i="2"/>
  <c r="R17" i="2"/>
  <c r="P14" i="2"/>
  <c r="P30" i="2"/>
  <c r="P7" i="2"/>
  <c r="P13" i="2"/>
  <c r="P6" i="2"/>
  <c r="P28" i="2"/>
  <c r="R7" i="2"/>
  <c r="P16" i="2"/>
  <c r="R13" i="2"/>
  <c r="P19" i="2"/>
  <c r="P24" i="2"/>
  <c r="P11" i="2"/>
  <c r="P4" i="2"/>
  <c r="R21" i="2"/>
  <c r="R11" i="2"/>
  <c r="R16" i="2"/>
  <c r="P31" i="2"/>
  <c r="P21" i="2"/>
  <c r="P9" i="2"/>
  <c r="R10" i="2"/>
  <c r="R33" i="2"/>
  <c r="P22" i="2"/>
  <c r="Q12" i="2" l="1" a="1"/>
  <c r="Q12" i="2" s="1"/>
  <c r="S30" i="2" a="1"/>
  <c r="S30" i="2" s="1"/>
  <c r="Q8" i="2" a="1"/>
  <c r="Q8" i="2" s="1"/>
  <c r="S33" i="2" a="1"/>
  <c r="S33" i="2" s="1"/>
  <c r="S23" i="2" a="1"/>
  <c r="S23" i="2" s="1"/>
  <c r="S13" i="2" a="1"/>
  <c r="S13" i="2" s="1"/>
  <c r="Q26" i="2" a="1"/>
  <c r="Q26" i="2" s="1"/>
  <c r="S15" i="2" a="1"/>
  <c r="S15" i="2" s="1"/>
  <c r="S10" i="2" a="1"/>
  <c r="S10" i="2" s="1"/>
  <c r="S32" i="2" a="1"/>
  <c r="S32" i="2" s="1"/>
  <c r="Q9" i="2" a="1"/>
  <c r="Q9" i="2" s="1"/>
  <c r="S7" i="2" a="1"/>
  <c r="S7" i="2" s="1"/>
  <c r="S5" i="2" a="1"/>
  <c r="S5" i="2" s="1"/>
  <c r="S19" i="2" a="1"/>
  <c r="S19" i="2" s="1"/>
  <c r="Q16" i="2" a="1"/>
  <c r="Q16" i="2" s="1"/>
  <c r="Q5" i="2" a="1"/>
  <c r="Q5" i="2" s="1"/>
  <c r="Q21" i="2" a="1"/>
  <c r="Q21" i="2" s="1"/>
  <c r="S9" i="2" a="1"/>
  <c r="S9" i="2" s="1"/>
  <c r="S29" i="2" a="1"/>
  <c r="S29" i="2" s="1"/>
  <c r="Q25" i="2" a="1"/>
  <c r="Q25" i="2" s="1"/>
  <c r="Q28" i="2" a="1"/>
  <c r="Q28" i="2" s="1"/>
  <c r="Q31" i="2" a="1"/>
  <c r="Q31" i="2" s="1"/>
  <c r="Q6" i="2" a="1"/>
  <c r="Q6" i="2" s="1"/>
  <c r="Q32" i="2" a="1"/>
  <c r="Q32" i="2" s="1"/>
  <c r="S25" i="2" a="1"/>
  <c r="S25" i="2" s="1"/>
  <c r="Q29" i="2" a="1"/>
  <c r="Q29" i="2" s="1"/>
  <c r="S4" i="2" a="1"/>
  <c r="S4" i="2" s="1"/>
  <c r="Q7" i="2" a="1"/>
  <c r="Q7" i="2" s="1"/>
  <c r="S6" i="2" a="1"/>
  <c r="S6" i="2" s="1"/>
  <c r="Q10" i="2" a="1"/>
  <c r="Q10" i="2" s="1"/>
  <c r="Q23" i="2" a="1"/>
  <c r="Q23" i="2" s="1"/>
  <c r="S28" i="2" a="1"/>
  <c r="S28" i="2" s="1"/>
  <c r="Q30" i="2" a="1"/>
  <c r="Q30" i="2" s="1"/>
  <c r="S27" i="2" a="1"/>
  <c r="S27" i="2" s="1"/>
  <c r="S31" i="2" a="1"/>
  <c r="S31" i="2" s="1"/>
  <c r="S12" i="2" a="1"/>
  <c r="S12" i="2" s="1"/>
  <c r="S16" i="2" a="1"/>
  <c r="S16" i="2" s="1"/>
  <c r="S11" i="2" a="1"/>
  <c r="S11" i="2" s="1"/>
  <c r="Q14" i="2" a="1"/>
  <c r="Q14" i="2" s="1"/>
  <c r="Q13" i="2" a="1"/>
  <c r="Q13" i="2" s="1"/>
  <c r="S21" i="2" a="1"/>
  <c r="S21" i="2" s="1"/>
  <c r="Q20" i="2" a="1"/>
  <c r="Q20" i="2" s="1"/>
  <c r="Q11" i="2" a="1"/>
  <c r="Q11" i="2" s="1"/>
  <c r="S18" i="2" a="1"/>
  <c r="S18" i="2" s="1"/>
  <c r="Q4" i="2" a="1"/>
  <c r="Q4" i="2" s="1"/>
  <c r="S26" i="2" a="1"/>
  <c r="S26" i="2" s="1"/>
  <c r="S17" i="2" a="1"/>
  <c r="S17" i="2" s="1"/>
  <c r="Q27" i="2" a="1"/>
  <c r="Q27" i="2" s="1"/>
  <c r="S8" i="2" a="1"/>
  <c r="S8" i="2" s="1"/>
  <c r="Q24" i="2" a="1"/>
  <c r="Q24" i="2" s="1"/>
  <c r="Q18" i="2" a="1"/>
  <c r="Q18" i="2" s="1"/>
  <c r="S14" i="2" a="1"/>
  <c r="S14" i="2" s="1"/>
  <c r="Q15" i="2" a="1"/>
  <c r="Q15" i="2" s="1"/>
  <c r="Q33" i="2" a="1"/>
  <c r="Q33" i="2" s="1"/>
  <c r="Q22" i="2" a="1"/>
  <c r="Q22" i="2" s="1"/>
  <c r="Q19" i="2" a="1"/>
  <c r="Q19" i="2" s="1"/>
  <c r="S20" i="2" a="1"/>
  <c r="S20" i="2" s="1"/>
  <c r="Q17" i="2" a="1"/>
  <c r="Q17" i="2" s="1"/>
  <c r="S22" i="2" a="1"/>
  <c r="S22" i="2" s="1"/>
  <c r="S24" i="2" a="1"/>
  <c r="S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<sst xmlns="http://schemas.openxmlformats.org/spreadsheetml/2006/main" count="48" uniqueCount="17">
  <si>
    <t>Data for the slope line:</t>
  </si>
  <si>
    <t>Type</t>
  </si>
  <si>
    <t>Context</t>
  </si>
  <si>
    <t>Count</t>
  </si>
  <si>
    <t>Weight</t>
  </si>
  <si>
    <t>X</t>
  </si>
  <si>
    <t>Y</t>
  </si>
  <si>
    <t>Data for the points at the plot:</t>
  </si>
  <si>
    <t>Ratio</t>
  </si>
  <si>
    <t>Average ratio:</t>
  </si>
  <si>
    <t>Numerical analysis:</t>
  </si>
  <si>
    <t>Constant for plot:</t>
  </si>
  <si>
    <t>Type-A</t>
  </si>
  <si>
    <t>Difference (%)</t>
  </si>
  <si>
    <t>Difference from average ratio</t>
  </si>
  <si>
    <t>Difference from expected weight</t>
  </si>
  <si>
    <r>
      <t>Modify only the cells that are highlighted in the same way as this cell. Do not cut cells, you may only copy-paste-</t>
    </r>
    <r>
      <rPr>
        <b/>
        <sz val="12"/>
        <rFont val="Calibri"/>
        <family val="2"/>
        <scheme val="minor"/>
      </rPr>
      <t>values</t>
    </r>
    <r>
      <rPr>
        <sz val="12"/>
        <rFont val="Calibri"/>
        <family val="2"/>
        <scheme val="minor"/>
      </rPr>
      <t xml:space="preserve"> or type.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</si>
</sst>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rgb="FF0070C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2" fontId="3" fillId="4" borderId="4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 indent="1"/>
    </xf>
    <xf numFmtId="0" fontId="1" fillId="2" borderId="2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164" fontId="3" fillId="6" borderId="3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</a:t>
            </a:r>
            <a:r>
              <a:rPr lang="en-US" i="1"/>
              <a:t>versus</a:t>
            </a:r>
            <a:r>
              <a:rPr lang="en-US"/>
              <a:t> Count for Type-A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'Count Weight Analysis'!$D$3:$D$33</c:f>
              <c:strCache>
                <c:ptCount val="31"/>
                <c:pt idx="0">
                  <c:v>Count</c:v>
                </c:pt>
                <c:pt idx="1">
                  <c:v>31</c:v>
                </c:pt>
                <c:pt idx="2">
                  <c:v>93</c:v>
                </c:pt>
                <c:pt idx="3">
                  <c:v>164</c:v>
                </c:pt>
                <c:pt idx="4">
                  <c:v>152</c:v>
                </c:pt>
                <c:pt idx="5">
                  <c:v>0</c:v>
                </c:pt>
                <c:pt idx="6">
                  <c:v>43</c:v>
                </c:pt>
                <c:pt idx="7">
                  <c:v>125</c:v>
                </c:pt>
                <c:pt idx="8">
                  <c:v>144</c:v>
                </c:pt>
                <c:pt idx="9">
                  <c:v>125</c:v>
                </c:pt>
                <c:pt idx="10">
                  <c:v>20</c:v>
                </c:pt>
                <c:pt idx="11">
                  <c:v>66</c:v>
                </c:pt>
                <c:pt idx="12">
                  <c:v>9</c:v>
                </c:pt>
                <c:pt idx="13">
                  <c:v>0</c:v>
                </c:pt>
                <c:pt idx="14">
                  <c:v>38</c:v>
                </c:pt>
                <c:pt idx="15">
                  <c:v>64</c:v>
                </c:pt>
                <c:pt idx="16">
                  <c:v>39</c:v>
                </c:pt>
                <c:pt idx="17">
                  <c:v>48</c:v>
                </c:pt>
                <c:pt idx="18">
                  <c:v>10</c:v>
                </c:pt>
                <c:pt idx="19">
                  <c:v>82</c:v>
                </c:pt>
                <c:pt idx="20">
                  <c:v>65</c:v>
                </c:pt>
                <c:pt idx="21">
                  <c:v>90</c:v>
                </c:pt>
                <c:pt idx="22">
                  <c:v>127</c:v>
                </c:pt>
                <c:pt idx="23">
                  <c:v>28</c:v>
                </c:pt>
                <c:pt idx="24">
                  <c:v>57</c:v>
                </c:pt>
                <c:pt idx="25">
                  <c:v>65</c:v>
                </c:pt>
                <c:pt idx="26">
                  <c:v>98</c:v>
                </c:pt>
                <c:pt idx="27">
                  <c:v>110</c:v>
                </c:pt>
                <c:pt idx="28">
                  <c:v>18</c:v>
                </c:pt>
                <c:pt idx="29">
                  <c:v>81</c:v>
                </c:pt>
                <c:pt idx="30">
                  <c:v>49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2"/>
            <c:spPr>
              <a:solidFill>
                <a:srgbClr val="5B9BD5">
                  <a:alpha val="50196"/>
                </a:srgbClr>
              </a:solidFill>
              <a:ln w="0">
                <a:solidFill>
                  <a:schemeClr val="accent1">
                    <a:lumMod val="75000"/>
                    <a:alpha val="50000"/>
                  </a:schemeClr>
                </a:solidFill>
              </a:ln>
              <a:effectLst/>
            </c:spPr>
          </c:marker>
          <c:xVal>
            <c:numRef>
              <c:f>'Count Weight Analysis'!$D$4:$D$33</c:f>
              <c:numCache>
                <c:formatCode>General</c:formatCode>
                <c:ptCount val="30"/>
                <c:pt idx="0">
                  <c:v>31</c:v>
                </c:pt>
                <c:pt idx="1">
                  <c:v>93</c:v>
                </c:pt>
                <c:pt idx="2">
                  <c:v>164</c:v>
                </c:pt>
                <c:pt idx="3">
                  <c:v>152</c:v>
                </c:pt>
                <c:pt idx="4">
                  <c:v>0</c:v>
                </c:pt>
                <c:pt idx="5">
                  <c:v>43</c:v>
                </c:pt>
                <c:pt idx="6">
                  <c:v>125</c:v>
                </c:pt>
                <c:pt idx="7">
                  <c:v>144</c:v>
                </c:pt>
                <c:pt idx="8">
                  <c:v>125</c:v>
                </c:pt>
                <c:pt idx="9">
                  <c:v>20</c:v>
                </c:pt>
                <c:pt idx="10">
                  <c:v>66</c:v>
                </c:pt>
                <c:pt idx="11">
                  <c:v>9</c:v>
                </c:pt>
                <c:pt idx="12">
                  <c:v>0</c:v>
                </c:pt>
                <c:pt idx="13">
                  <c:v>38</c:v>
                </c:pt>
                <c:pt idx="14">
                  <c:v>64</c:v>
                </c:pt>
                <c:pt idx="15">
                  <c:v>39</c:v>
                </c:pt>
                <c:pt idx="16">
                  <c:v>48</c:v>
                </c:pt>
                <c:pt idx="17">
                  <c:v>10</c:v>
                </c:pt>
                <c:pt idx="18">
                  <c:v>82</c:v>
                </c:pt>
                <c:pt idx="19">
                  <c:v>65</c:v>
                </c:pt>
                <c:pt idx="20">
                  <c:v>90</c:v>
                </c:pt>
                <c:pt idx="21">
                  <c:v>127</c:v>
                </c:pt>
                <c:pt idx="22">
                  <c:v>28</c:v>
                </c:pt>
                <c:pt idx="23">
                  <c:v>57</c:v>
                </c:pt>
                <c:pt idx="24">
                  <c:v>65</c:v>
                </c:pt>
                <c:pt idx="25">
                  <c:v>98</c:v>
                </c:pt>
                <c:pt idx="26">
                  <c:v>110</c:v>
                </c:pt>
                <c:pt idx="27">
                  <c:v>18</c:v>
                </c:pt>
                <c:pt idx="28">
                  <c:v>81</c:v>
                </c:pt>
                <c:pt idx="29">
                  <c:v>49</c:v>
                </c:pt>
              </c:numCache>
            </c:numRef>
          </c:xVal>
          <c:yVal>
            <c:numRef>
              <c:f>'Count Weight Analysis'!$E$4:$E$33</c:f>
              <c:numCache>
                <c:formatCode>General</c:formatCode>
                <c:ptCount val="30"/>
                <c:pt idx="0">
                  <c:v>129</c:v>
                </c:pt>
                <c:pt idx="1">
                  <c:v>185</c:v>
                </c:pt>
                <c:pt idx="2">
                  <c:v>410</c:v>
                </c:pt>
                <c:pt idx="3">
                  <c:v>363</c:v>
                </c:pt>
                <c:pt idx="4">
                  <c:v>0</c:v>
                </c:pt>
                <c:pt idx="5">
                  <c:v>119</c:v>
                </c:pt>
                <c:pt idx="6">
                  <c:v>188</c:v>
                </c:pt>
                <c:pt idx="7">
                  <c:v>516</c:v>
                </c:pt>
                <c:pt idx="8">
                  <c:v>471</c:v>
                </c:pt>
                <c:pt idx="9">
                  <c:v>55</c:v>
                </c:pt>
                <c:pt idx="10">
                  <c:v>182</c:v>
                </c:pt>
                <c:pt idx="11">
                  <c:v>21</c:v>
                </c:pt>
                <c:pt idx="12">
                  <c:v>0</c:v>
                </c:pt>
                <c:pt idx="13">
                  <c:v>77</c:v>
                </c:pt>
                <c:pt idx="14">
                  <c:v>129</c:v>
                </c:pt>
                <c:pt idx="15">
                  <c:v>231</c:v>
                </c:pt>
                <c:pt idx="16">
                  <c:v>81</c:v>
                </c:pt>
                <c:pt idx="17">
                  <c:v>58</c:v>
                </c:pt>
                <c:pt idx="18">
                  <c:v>283</c:v>
                </c:pt>
                <c:pt idx="19">
                  <c:v>245</c:v>
                </c:pt>
                <c:pt idx="20">
                  <c:v>213</c:v>
                </c:pt>
                <c:pt idx="21">
                  <c:v>282</c:v>
                </c:pt>
                <c:pt idx="22">
                  <c:v>53</c:v>
                </c:pt>
                <c:pt idx="23">
                  <c:v>142</c:v>
                </c:pt>
                <c:pt idx="24">
                  <c:v>175</c:v>
                </c:pt>
                <c:pt idx="25">
                  <c:v>514</c:v>
                </c:pt>
                <c:pt idx="26">
                  <c:v>331</c:v>
                </c:pt>
                <c:pt idx="27">
                  <c:v>84</c:v>
                </c:pt>
                <c:pt idx="28">
                  <c:v>175</c:v>
                </c:pt>
                <c:pt idx="29">
                  <c:v>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E-4F87-B37C-F77E39F5EDC9}"/>
            </c:ext>
          </c:extLst>
        </c:ser>
        <c:ser>
          <c:idx val="1"/>
          <c:order val="1"/>
          <c:tx>
            <c:strRef>
              <c:f>'Count Weight Analysis'!$G$2</c:f>
              <c:strCache>
                <c:ptCount val="1"/>
                <c:pt idx="0">
                  <c:v>Data for the slope line: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D7FE-4F87-B37C-F77E39F5EDC9}"/>
              </c:ext>
            </c:extLst>
          </c:dPt>
          <c:xVal>
            <c:numRef>
              <c:f>'Count Weight Analysis'!$G$4:$G$5</c:f>
              <c:numCache>
                <c:formatCode>General</c:formatCode>
                <c:ptCount val="2"/>
                <c:pt idx="0">
                  <c:v>0</c:v>
                </c:pt>
                <c:pt idx="1">
                  <c:v>164</c:v>
                </c:pt>
              </c:numCache>
            </c:numRef>
          </c:xVal>
          <c:yVal>
            <c:numRef>
              <c:f>'Count Weight Analysis'!$H$4:$H$5</c:f>
              <c:numCache>
                <c:formatCode>0</c:formatCode>
                <c:ptCount val="2"/>
                <c:pt idx="0" formatCode="General">
                  <c:v>0</c:v>
                </c:pt>
                <c:pt idx="1">
                  <c:v>475.12591866731998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FE-4F87-B37C-F77E39F5E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02352"/>
        <c:axId val="534199072"/>
      </c:scatterChart>
      <c:valAx>
        <c:axId val="53420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99072"/>
        <c:crosses val="autoZero"/>
        <c:crossBetween val="midCat"/>
      </c:valAx>
      <c:valAx>
        <c:axId val="53419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0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191014</xdr:colOff>
      <xdr:row>8</xdr:row>
      <xdr:rowOff>68751</xdr:rowOff>
    </xdr:from>
    <xdr:to>
      <xdr:col>12</xdr:col>
      <xdr:colOff>310365</xdr:colOff>
      <xdr:row>32</xdr:row>
      <xdr:rowOff>188830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92507D-80F9-4D52-99E9-964396510A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FCFF-601E-49DC-9465-E50C2A33FCEB}">
  <dimension ref="B1:W33"/>
  <sheetViews>
    <sheetView showGridLines="0" tabSelected="1" zoomScale="89" workbookViewId="0">
      <selection activeCell="B1" sqref="B1:S1"/>
    </sheetView>
  </sheetViews>
  <sheetFormatPr defaultRowHeight="14.4" x14ac:dyDescent="0.3"/>
  <cols>
    <col min="1" max="1" width="3.109375" customWidth="1"/>
    <col min="7" max="7" width="10.44140625" customWidth="1"/>
    <col min="8" max="8" width="10.5546875" customWidth="1"/>
    <col min="16" max="16" width="14.33203125" bestFit="1" customWidth="1"/>
    <col min="17" max="17" width="13" bestFit="1" customWidth="1"/>
    <col min="18" max="18" width="18.44140625" customWidth="1"/>
    <col min="19" max="19" width="12.6640625" bestFit="1" customWidth="1"/>
    <col min="21" max="21" width="34.6640625" bestFit="1" customWidth="1"/>
    <col min="22" max="22" width="15.6640625" bestFit="1" customWidth="1"/>
    <col min="23" max="33" width="5.21875" bestFit="1" customWidth="1"/>
    <col min="34" max="38" width="4.21875" bestFit="1" customWidth="1"/>
    <col min="39" max="39" width="3.5546875" bestFit="1" customWidth="1"/>
    <col min="40" max="49" width="4.5546875" bestFit="1" customWidth="1"/>
    <col min="50" max="50" width="5.5546875" bestFit="1" customWidth="1"/>
    <col min="51" max="51" width="11" bestFit="1" customWidth="1"/>
  </cols>
  <sheetData>
    <row r="1" spans="2:23" ht="15.6" x14ac:dyDescent="0.3">
      <c r="B1" s="26" t="s">
        <v>16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</row>
    <row r="2" spans="2:23" ht="15" thickBot="1" x14ac:dyDescent="0.35">
      <c r="B2" s="17" t="s">
        <v>7</v>
      </c>
      <c r="C2" s="17"/>
      <c r="D2" s="17"/>
      <c r="E2" s="17"/>
      <c r="G2" s="17" t="s">
        <v>0</v>
      </c>
      <c r="H2" s="17"/>
      <c r="N2" s="19" t="s">
        <v>10</v>
      </c>
      <c r="O2" s="19"/>
      <c r="P2" s="19"/>
      <c r="Q2" s="19"/>
      <c r="R2" s="19"/>
      <c r="S2" s="19"/>
    </row>
    <row r="3" spans="2:23" ht="28.8" customHeight="1" x14ac:dyDescent="0.3">
      <c r="B3" s="8" t="s">
        <v>1</v>
      </c>
      <c r="C3" s="9" t="s">
        <v>2</v>
      </c>
      <c r="D3" s="10" t="s">
        <v>3</v>
      </c>
      <c r="E3" s="11" t="s">
        <v>4</v>
      </c>
      <c r="F3" s="12"/>
      <c r="G3" s="8" t="s">
        <v>5</v>
      </c>
      <c r="H3" s="8" t="s">
        <v>6</v>
      </c>
      <c r="I3" s="12"/>
      <c r="J3" s="12"/>
      <c r="K3" s="12"/>
      <c r="L3" s="12"/>
      <c r="M3" s="12"/>
      <c r="N3" s="13" t="s">
        <v>2</v>
      </c>
      <c r="O3" s="9" t="s">
        <v>8</v>
      </c>
      <c r="P3" s="15" t="s">
        <v>14</v>
      </c>
      <c r="Q3" s="14" t="s">
        <v>13</v>
      </c>
      <c r="R3" s="15" t="s">
        <v>15</v>
      </c>
      <c r="S3" s="14" t="s">
        <v>13</v>
      </c>
    </row>
    <row r="4" spans="2:23" x14ac:dyDescent="0.3">
      <c r="B4" s="1" t="s">
        <v>12</v>
      </c>
      <c r="C4" s="2">
        <v>1</v>
      </c>
      <c r="D4" s="20">
        <v>31</v>
      </c>
      <c r="E4" s="21">
        <v>129</v>
      </c>
      <c r="G4" s="3">
        <v>0</v>
      </c>
      <c r="H4" s="3">
        <v>0</v>
      </c>
      <c r="N4" s="2">
        <v>1</v>
      </c>
      <c r="O4" s="7">
        <f>IFERROR(E4/D4,"-")</f>
        <v>4.161290322580645</v>
      </c>
      <c r="P4" s="24">
        <f>IFERROR((O4-$I$7)/$I$7,0)</f>
        <v>0.43635947038509998</v>
      </c>
      <c r="Q4" s="25" cm="1">
        <f t="array" ref="Q4">100*SIGN(P4)*ABS(P4)/MAX(ABS($P$4:$P$33))</f>
        <v>41.777745278288478</v>
      </c>
      <c r="R4" s="24">
        <f>E4-($I$7*D4)</f>
        <v>39.189612934835864</v>
      </c>
      <c r="S4" s="25" cm="1">
        <f t="array" ref="S4">100*SIGN(R4)*ABS(R4)/MAX(ABS($R$4:$R$33))</f>
        <v>17.032793867120954</v>
      </c>
    </row>
    <row r="5" spans="2:23" x14ac:dyDescent="0.3">
      <c r="B5" s="1" t="s">
        <v>12</v>
      </c>
      <c r="C5" s="2">
        <v>2</v>
      </c>
      <c r="D5" s="20">
        <v>93</v>
      </c>
      <c r="E5" s="21">
        <v>185</v>
      </c>
      <c r="G5" s="3">
        <f>I8*1</f>
        <v>164</v>
      </c>
      <c r="H5" s="5">
        <f>I8*I7</f>
        <v>475.12591866731998</v>
      </c>
      <c r="N5" s="2">
        <v>2</v>
      </c>
      <c r="O5" s="7">
        <f t="shared" ref="O5:O33" si="0">IFERROR(E5/D5,"-")</f>
        <v>1.989247311827957</v>
      </c>
      <c r="P5" s="24">
        <f>IFERROR((O5-$I$7)/$I$7,0)</f>
        <v>-0.31336821183141211</v>
      </c>
      <c r="Q5" s="25" cm="1">
        <f t="array" ref="Q5">100*SIGN(P5)*ABS(P5)/MAX(ABS($P$4:$P$33))</f>
        <v>-30.00236781993426</v>
      </c>
      <c r="R5" s="24">
        <f>E5-($I$7*D5)</f>
        <v>-84.431161195492393</v>
      </c>
      <c r="S5" s="25" cm="1">
        <f t="array" ref="S5">100*SIGN(R5)*ABS(R5)/MAX(ABS($R$4:$R$33))</f>
        <v>-36.695911413969327</v>
      </c>
      <c r="W5" s="16"/>
    </row>
    <row r="6" spans="2:23" x14ac:dyDescent="0.3">
      <c r="B6" s="1" t="s">
        <v>12</v>
      </c>
      <c r="C6" s="2">
        <v>3</v>
      </c>
      <c r="D6" s="20">
        <v>164</v>
      </c>
      <c r="E6" s="21">
        <v>410</v>
      </c>
      <c r="N6" s="2">
        <v>3</v>
      </c>
      <c r="O6" s="7">
        <f t="shared" si="0"/>
        <v>2.5</v>
      </c>
      <c r="P6" s="24">
        <f>IFERROR((O6-$I$7)/$I$7,0)</f>
        <v>-0.13707086081515307</v>
      </c>
      <c r="Q6" s="25" cm="1">
        <f t="array" ref="Q6">100*SIGN(P6)*ABS(P6)/MAX(ABS($P$4:$P$33))</f>
        <v>-13.123380829015547</v>
      </c>
      <c r="R6" s="24">
        <f>E6-($I$7*D6)</f>
        <v>-65.125918667319979</v>
      </c>
      <c r="S6" s="25" cm="1">
        <f t="array" ref="S6">100*SIGN(R6)*ABS(R6)/MAX(ABS($R$4:$R$33))</f>
        <v>-28.305366269165265</v>
      </c>
    </row>
    <row r="7" spans="2:23" x14ac:dyDescent="0.3">
      <c r="B7" s="1" t="s">
        <v>12</v>
      </c>
      <c r="C7" s="2">
        <v>4</v>
      </c>
      <c r="D7" s="20">
        <v>152</v>
      </c>
      <c r="E7" s="21">
        <v>363</v>
      </c>
      <c r="G7" s="18" t="s">
        <v>9</v>
      </c>
      <c r="H7" s="18"/>
      <c r="I7" s="6">
        <f>SUM($E$4:$E$33)/SUM($D$4:$D$33)</f>
        <v>2.8971092601665851</v>
      </c>
      <c r="N7" s="2">
        <v>4</v>
      </c>
      <c r="O7" s="7">
        <f t="shared" si="0"/>
        <v>2.388157894736842</v>
      </c>
      <c r="P7" s="24">
        <f>IFERROR((O7-$I$7)/$I$7,0)</f>
        <v>-0.17567558546289624</v>
      </c>
      <c r="Q7" s="25" cm="1">
        <f t="array" ref="Q7">100*SIGN(P7)*ABS(P7)/MAX(ABS($P$4:$P$33))</f>
        <v>-16.819458174256891</v>
      </c>
      <c r="R7" s="24">
        <f>E7-($I$7*D7)</f>
        <v>-77.360607545320931</v>
      </c>
      <c r="S7" s="25" cm="1">
        <f t="array" ref="S7">100*SIGN(R7)*ABS(R7)/MAX(ABS($R$4:$R$33))</f>
        <v>-33.622870528109033</v>
      </c>
    </row>
    <row r="8" spans="2:23" x14ac:dyDescent="0.3">
      <c r="B8" s="1" t="s">
        <v>12</v>
      </c>
      <c r="C8" s="2">
        <v>5</v>
      </c>
      <c r="D8" s="20">
        <v>0</v>
      </c>
      <c r="E8" s="21">
        <v>0</v>
      </c>
      <c r="G8" s="18" t="s">
        <v>11</v>
      </c>
      <c r="H8" s="18"/>
      <c r="I8" s="3">
        <f>MAX($D$4:$D$33)</f>
        <v>164</v>
      </c>
      <c r="N8" s="2">
        <v>5</v>
      </c>
      <c r="O8" s="7" t="str">
        <f t="shared" si="0"/>
        <v>-</v>
      </c>
      <c r="P8" s="24">
        <f>IFERROR((O8-$I$7)/$I$7,0)</f>
        <v>0</v>
      </c>
      <c r="Q8" s="25" cm="1">
        <f t="array" ref="Q8">100*SIGN(P8)*ABS(P8)/MAX(ABS($P$4:$P$33))</f>
        <v>0</v>
      </c>
      <c r="R8" s="24">
        <f>E8-($I$7*D8)</f>
        <v>0</v>
      </c>
      <c r="S8" s="25" cm="1">
        <f t="array" ref="S8">100*SIGN(R8)*ABS(R8)/MAX(ABS($R$4:$R$33))</f>
        <v>0</v>
      </c>
    </row>
    <row r="9" spans="2:23" x14ac:dyDescent="0.3">
      <c r="B9" s="1" t="s">
        <v>12</v>
      </c>
      <c r="C9" s="2">
        <v>6</v>
      </c>
      <c r="D9" s="20">
        <v>43</v>
      </c>
      <c r="E9" s="21">
        <v>119</v>
      </c>
      <c r="N9" s="2">
        <v>6</v>
      </c>
      <c r="O9" s="7">
        <f t="shared" si="0"/>
        <v>2.7674418604651163</v>
      </c>
      <c r="P9" s="24">
        <f>IFERROR((O9-$I$7)/$I$7,0)</f>
        <v>-4.4757511041890373E-2</v>
      </c>
      <c r="Q9" s="25" cm="1">
        <f t="array" ref="Q9">100*SIGN(P9)*ABS(P9)/MAX(ABS($P$4:$P$33))</f>
        <v>-4.285154837932283</v>
      </c>
      <c r="R9" s="24">
        <f>E9-($I$7*D9)</f>
        <v>-5.5756981871631552</v>
      </c>
      <c r="S9" s="25" cm="1">
        <f t="array" ref="S9">100*SIGN(R9)*ABS(R9)/MAX(ABS($R$4:$R$33))</f>
        <v>-2.4233390119250422</v>
      </c>
    </row>
    <row r="10" spans="2:23" x14ac:dyDescent="0.3">
      <c r="B10" s="1" t="s">
        <v>12</v>
      </c>
      <c r="C10" s="2">
        <v>7</v>
      </c>
      <c r="D10" s="20">
        <v>125</v>
      </c>
      <c r="E10" s="21">
        <v>188</v>
      </c>
      <c r="N10" s="2">
        <v>7</v>
      </c>
      <c r="O10" s="7">
        <f t="shared" si="0"/>
        <v>1.504</v>
      </c>
      <c r="P10" s="24">
        <f>IFERROR((O10-$I$7)/$I$7,0)</f>
        <v>-0.48086182986639608</v>
      </c>
      <c r="Q10" s="25" cm="1">
        <f t="array" ref="Q10">100*SIGN(P10)*ABS(P10)/MAX(ABS($P$4:$P$33))</f>
        <v>-46.038471502590674</v>
      </c>
      <c r="R10" s="24">
        <f>E10-($I$7*D10)</f>
        <v>-174.13865752082313</v>
      </c>
      <c r="S10" s="25" cm="1">
        <f t="array" ref="S10">100*SIGN(R10)*ABS(R10)/MAX(ABS($R$4:$R$33))</f>
        <v>-75.685051107325393</v>
      </c>
    </row>
    <row r="11" spans="2:23" x14ac:dyDescent="0.3">
      <c r="B11" s="1" t="s">
        <v>12</v>
      </c>
      <c r="C11" s="2">
        <v>8</v>
      </c>
      <c r="D11" s="20">
        <v>144</v>
      </c>
      <c r="E11" s="21">
        <v>516</v>
      </c>
      <c r="N11" s="2">
        <v>8</v>
      </c>
      <c r="O11" s="7">
        <f t="shared" si="0"/>
        <v>3.5833333333333335</v>
      </c>
      <c r="P11" s="24">
        <f>IFERROR((O11-$I$7)/$I$7,0)</f>
        <v>0.23686509949828063</v>
      </c>
      <c r="Q11" s="25" cm="1">
        <f t="array" ref="Q11">100*SIGN(P11)*ABS(P11)/MAX(ABS($P$4:$P$33))</f>
        <v>22.677838946459417</v>
      </c>
      <c r="R11" s="24">
        <f>E11-($I$7*D11)</f>
        <v>98.816266536011767</v>
      </c>
      <c r="S11" s="25" cm="1">
        <f t="array" ref="S11">100*SIGN(R11)*ABS(R11)/MAX(ABS($R$4:$R$33))</f>
        <v>42.948040885860316</v>
      </c>
    </row>
    <row r="12" spans="2:23" x14ac:dyDescent="0.3">
      <c r="B12" s="1" t="s">
        <v>12</v>
      </c>
      <c r="C12" s="2">
        <v>9</v>
      </c>
      <c r="D12" s="20">
        <v>125</v>
      </c>
      <c r="E12" s="21">
        <v>471</v>
      </c>
      <c r="N12" s="2">
        <v>9</v>
      </c>
      <c r="O12" s="7">
        <f t="shared" si="0"/>
        <v>3.7679999999999998</v>
      </c>
      <c r="P12" s="24">
        <f>IFERROR((O12-$I$7)/$I$7,0)</f>
        <v>0.3006067985794012</v>
      </c>
      <c r="Q12" s="25" cm="1">
        <f t="array" ref="Q12">100*SIGN(P12)*ABS(P12)/MAX(ABS($P$4:$P$33))</f>
        <v>28.780569948186518</v>
      </c>
      <c r="R12" s="24">
        <f>E12-($I$7*D12)</f>
        <v>108.86134247917687</v>
      </c>
      <c r="S12" s="25" cm="1">
        <f t="array" ref="S12">100*SIGN(R12)*ABS(R12)/MAX(ABS($R$4:$R$33))</f>
        <v>47.313884156729131</v>
      </c>
    </row>
    <row r="13" spans="2:23" x14ac:dyDescent="0.3">
      <c r="B13" s="1" t="s">
        <v>12</v>
      </c>
      <c r="C13" s="2">
        <v>10</v>
      </c>
      <c r="D13" s="20">
        <v>20</v>
      </c>
      <c r="E13" s="21">
        <v>55</v>
      </c>
      <c r="N13" s="2">
        <v>10</v>
      </c>
      <c r="O13" s="7">
        <f t="shared" si="0"/>
        <v>2.75</v>
      </c>
      <c r="P13" s="24">
        <f>IFERROR((O13-$I$7)/$I$7,0)</f>
        <v>-5.077794689666839E-2</v>
      </c>
      <c r="Q13" s="25" cm="1">
        <f t="array" ref="Q13">100*SIGN(P13)*ABS(P13)/MAX(ABS($P$4:$P$33))</f>
        <v>-4.8615608808290194</v>
      </c>
      <c r="R13" s="24">
        <f>E13-($I$7*D13)</f>
        <v>-2.9421852033317037</v>
      </c>
      <c r="S13" s="25" cm="1">
        <f t="array" ref="S13">100*SIGN(R13)*ABS(R13)/MAX(ABS($R$4:$R$33))</f>
        <v>-1.2787478705281106</v>
      </c>
    </row>
    <row r="14" spans="2:23" x14ac:dyDescent="0.3">
      <c r="B14" s="1" t="s">
        <v>12</v>
      </c>
      <c r="C14" s="2">
        <v>11</v>
      </c>
      <c r="D14" s="20">
        <v>66</v>
      </c>
      <c r="E14" s="21">
        <v>182</v>
      </c>
      <c r="N14" s="2">
        <v>11</v>
      </c>
      <c r="O14" s="7">
        <f t="shared" si="0"/>
        <v>2.7575757575757578</v>
      </c>
      <c r="P14" s="24">
        <f>IFERROR((O14-$I$7)/$I$7,0)</f>
        <v>-4.8163010111259688E-2</v>
      </c>
      <c r="Q14" s="25" cm="1">
        <f t="array" ref="Q14">100*SIGN(P14)*ABS(P14)/MAX(ABS($P$4:$P$33))</f>
        <v>-4.6112027005809351</v>
      </c>
      <c r="R14" s="24">
        <f>E14-($I$7*D14)</f>
        <v>-9.2092111709946209</v>
      </c>
      <c r="S14" s="25" cm="1">
        <f t="array" ref="S14">100*SIGN(R14)*ABS(R14)/MAX(ABS($R$4:$R$33))</f>
        <v>-4.0025553662691697</v>
      </c>
    </row>
    <row r="15" spans="2:23" x14ac:dyDescent="0.3">
      <c r="B15" s="1" t="s">
        <v>12</v>
      </c>
      <c r="C15" s="2">
        <v>12</v>
      </c>
      <c r="D15" s="20">
        <v>9</v>
      </c>
      <c r="E15" s="21">
        <v>21</v>
      </c>
      <c r="N15" s="2">
        <v>12</v>
      </c>
      <c r="O15" s="7">
        <f t="shared" si="0"/>
        <v>2.3333333333333335</v>
      </c>
      <c r="P15" s="24">
        <f>IFERROR((O15-$I$7)/$I$7,0)</f>
        <v>-0.19459947009414283</v>
      </c>
      <c r="Q15" s="25" cm="1">
        <f t="array" ref="Q15">100*SIGN(P15)*ABS(P15)/MAX(ABS($P$4:$P$33))</f>
        <v>-18.631260794473228</v>
      </c>
      <c r="R15" s="24">
        <f>E15-($I$7*D15)</f>
        <v>-5.0739833414992646</v>
      </c>
      <c r="S15" s="25" cm="1">
        <f t="array" ref="S15">100*SIGN(R15)*ABS(R15)/MAX(ABS($R$4:$R$33))</f>
        <v>-2.2052810902896076</v>
      </c>
    </row>
    <row r="16" spans="2:23" x14ac:dyDescent="0.3">
      <c r="B16" s="1" t="s">
        <v>12</v>
      </c>
      <c r="C16" s="2">
        <v>13</v>
      </c>
      <c r="D16" s="20">
        <v>0</v>
      </c>
      <c r="E16" s="21">
        <v>0</v>
      </c>
      <c r="N16" s="2">
        <v>13</v>
      </c>
      <c r="O16" s="7" t="str">
        <f t="shared" si="0"/>
        <v>-</v>
      </c>
      <c r="P16" s="24">
        <f>IFERROR((O16-$I$7)/$I$7,0)</f>
        <v>0</v>
      </c>
      <c r="Q16" s="25" cm="1">
        <f t="array" ref="Q16">100*SIGN(P16)*ABS(P16)/MAX(ABS($P$4:$P$33))</f>
        <v>0</v>
      </c>
      <c r="R16" s="24">
        <f>E16-($I$7*D16)</f>
        <v>0</v>
      </c>
      <c r="S16" s="25" cm="1">
        <f t="array" ref="S16">100*SIGN(R16)*ABS(R16)/MAX(ABS($R$4:$R$33))</f>
        <v>0</v>
      </c>
    </row>
    <row r="17" spans="2:19" x14ac:dyDescent="0.3">
      <c r="B17" s="1" t="s">
        <v>12</v>
      </c>
      <c r="C17" s="2">
        <v>14</v>
      </c>
      <c r="D17" s="20">
        <v>38</v>
      </c>
      <c r="E17" s="21">
        <v>77</v>
      </c>
      <c r="N17" s="2">
        <v>14</v>
      </c>
      <c r="O17" s="7">
        <f t="shared" si="0"/>
        <v>2.0263157894736841</v>
      </c>
      <c r="P17" s="24">
        <f>IFERROR((O17-$I$7)/$I$7,0)</f>
        <v>-0.30057322402912412</v>
      </c>
      <c r="Q17" s="25" cm="1">
        <f t="array" ref="Q17">100*SIGN(P17)*ABS(P17)/MAX(ABS($P$4:$P$33))</f>
        <v>-28.777355467684764</v>
      </c>
      <c r="R17" s="24">
        <f>E17-($I$7*D17)</f>
        <v>-33.090151886330233</v>
      </c>
      <c r="S17" s="25" cm="1">
        <f t="array" ref="S17">100*SIGN(R17)*ABS(R17)/MAX(ABS($R$4:$R$33))</f>
        <v>-14.381814310051109</v>
      </c>
    </row>
    <row r="18" spans="2:19" x14ac:dyDescent="0.3">
      <c r="B18" s="1" t="s">
        <v>12</v>
      </c>
      <c r="C18" s="2">
        <v>15</v>
      </c>
      <c r="D18" s="20">
        <v>64</v>
      </c>
      <c r="E18" s="21">
        <v>129</v>
      </c>
      <c r="N18" s="2">
        <v>15</v>
      </c>
      <c r="O18" s="7">
        <f t="shared" si="0"/>
        <v>2.015625</v>
      </c>
      <c r="P18" s="24">
        <f>IFERROR((O18-$I$7)/$I$7,0)</f>
        <v>-0.30426338153221716</v>
      </c>
      <c r="Q18" s="25" cm="1">
        <f t="array" ref="Q18">100*SIGN(P18)*ABS(P18)/MAX(ABS($P$4:$P$33))</f>
        <v>-29.130656978626948</v>
      </c>
      <c r="R18" s="24">
        <f>E18-($I$7*D18)</f>
        <v>-56.414992650661446</v>
      </c>
      <c r="S18" s="25" cm="1">
        <f t="array" ref="S18">100*SIGN(R18)*ABS(R18)/MAX(ABS($R$4:$R$33))</f>
        <v>-24.519378194207839</v>
      </c>
    </row>
    <row r="19" spans="2:19" x14ac:dyDescent="0.3">
      <c r="B19" s="1" t="s">
        <v>12</v>
      </c>
      <c r="C19" s="2">
        <v>16</v>
      </c>
      <c r="D19" s="20">
        <v>39</v>
      </c>
      <c r="E19" s="21">
        <v>231</v>
      </c>
      <c r="N19" s="2">
        <v>16</v>
      </c>
      <c r="O19" s="7">
        <f t="shared" si="0"/>
        <v>5.9230769230769234</v>
      </c>
      <c r="P19" s="24">
        <f>IFERROR((O19-$I$7)/$I$7,0)</f>
        <v>1.0444782682225604</v>
      </c>
      <c r="Q19" s="25" cm="1">
        <f t="array" ref="Q19">100*SIGN(P19)*ABS(P19)/MAX(ABS($P$4:$P$33))</f>
        <v>100</v>
      </c>
      <c r="R19" s="24">
        <f>E19-($I$7*D19)</f>
        <v>118.01273885350318</v>
      </c>
      <c r="S19" s="25" cm="1">
        <f t="array" ref="S19">100*SIGN(R19)*ABS(R19)/MAX(ABS($R$4:$R$33))</f>
        <v>51.291311754684834</v>
      </c>
    </row>
    <row r="20" spans="2:19" x14ac:dyDescent="0.3">
      <c r="B20" s="1" t="s">
        <v>12</v>
      </c>
      <c r="C20" s="2">
        <v>17</v>
      </c>
      <c r="D20" s="20">
        <v>48</v>
      </c>
      <c r="E20" s="21">
        <v>81</v>
      </c>
      <c r="N20" s="2">
        <v>17</v>
      </c>
      <c r="O20" s="7">
        <f t="shared" si="0"/>
        <v>1.6875</v>
      </c>
      <c r="P20" s="24">
        <f>IFERROR((O20-$I$7)/$I$7,0)</f>
        <v>-0.4175228310502283</v>
      </c>
      <c r="Q20" s="25" cm="1">
        <f t="array" ref="Q20">100*SIGN(P20)*ABS(P20)/MAX(ABS($P$4:$P$33))</f>
        <v>-39.974295660621763</v>
      </c>
      <c r="R20" s="24">
        <f>E20-($I$7*D20)</f>
        <v>-58.061244487996078</v>
      </c>
      <c r="S20" s="25" cm="1">
        <f t="array" ref="S20">100*SIGN(R20)*ABS(R20)/MAX(ABS($R$4:$R$33))</f>
        <v>-25.234880749574106</v>
      </c>
    </row>
    <row r="21" spans="2:19" x14ac:dyDescent="0.3">
      <c r="B21" s="1" t="s">
        <v>12</v>
      </c>
      <c r="C21" s="2">
        <v>18</v>
      </c>
      <c r="D21" s="20">
        <v>10</v>
      </c>
      <c r="E21" s="21">
        <v>58</v>
      </c>
      <c r="N21" s="2">
        <v>18</v>
      </c>
      <c r="O21" s="7">
        <f t="shared" si="0"/>
        <v>5.8</v>
      </c>
      <c r="P21" s="24">
        <f>IFERROR((O21-$I$7)/$I$7,0)</f>
        <v>1.0019956029088448</v>
      </c>
      <c r="Q21" s="25" cm="1">
        <f t="array" ref="Q21">100*SIGN(P21)*ABS(P21)/MAX(ABS($P$4:$P$33))</f>
        <v>95.932642487046621</v>
      </c>
      <c r="R21" s="24">
        <f>E21-($I$7*D21)</f>
        <v>29.028907398334148</v>
      </c>
      <c r="S21" s="25" cm="1">
        <f t="array" ref="S21">100*SIGN(R21)*ABS(R21)/MAX(ABS($R$4:$R$33))</f>
        <v>12.616695059625213</v>
      </c>
    </row>
    <row r="22" spans="2:19" x14ac:dyDescent="0.3">
      <c r="B22" s="1" t="s">
        <v>12</v>
      </c>
      <c r="C22" s="2">
        <v>19</v>
      </c>
      <c r="D22" s="20">
        <v>82</v>
      </c>
      <c r="E22" s="21">
        <v>283</v>
      </c>
      <c r="N22" s="2">
        <v>19</v>
      </c>
      <c r="O22" s="7">
        <f t="shared" si="0"/>
        <v>3.4512195121951219</v>
      </c>
      <c r="P22" s="24">
        <f>IFERROR((O22-$I$7)/$I$7,0)</f>
        <v>0.19126315311859354</v>
      </c>
      <c r="Q22" s="25" cm="1">
        <f t="array" ref="Q22">100*SIGN(P22)*ABS(P22)/MAX(ABS($P$4:$P$33))</f>
        <v>18.311836534816123</v>
      </c>
      <c r="R22" s="24">
        <f>E22-($I$7*D22)</f>
        <v>45.43704066634001</v>
      </c>
      <c r="S22" s="25" cm="1">
        <f t="array" ref="S22">100*SIGN(R22)*ABS(R22)/MAX(ABS($R$4:$R$33))</f>
        <v>19.748083475298117</v>
      </c>
    </row>
    <row r="23" spans="2:19" x14ac:dyDescent="0.3">
      <c r="B23" s="1" t="s">
        <v>12</v>
      </c>
      <c r="C23" s="2">
        <v>20</v>
      </c>
      <c r="D23" s="20">
        <v>65</v>
      </c>
      <c r="E23" s="21">
        <v>245</v>
      </c>
      <c r="N23" s="2">
        <v>20</v>
      </c>
      <c r="O23" s="7">
        <f t="shared" si="0"/>
        <v>3.7692307692307692</v>
      </c>
      <c r="P23" s="24">
        <f>IFERROR((O23-$I$7)/$I$7,0)</f>
        <v>0.3010316252325384</v>
      </c>
      <c r="Q23" s="25" cm="1">
        <f t="array" ref="Q23">100*SIGN(P23)*ABS(P23)/MAX(ABS($P$4:$P$33))</f>
        <v>28.821243523316056</v>
      </c>
      <c r="R23" s="24">
        <f>E23-($I$7*D23)</f>
        <v>56.687898089171966</v>
      </c>
      <c r="S23" s="25" cm="1">
        <f t="array" ref="S23">100*SIGN(R23)*ABS(R23)/MAX(ABS($R$4:$R$33))</f>
        <v>24.637989778534919</v>
      </c>
    </row>
    <row r="24" spans="2:19" x14ac:dyDescent="0.3">
      <c r="B24" s="1" t="s">
        <v>12</v>
      </c>
      <c r="C24" s="2">
        <v>21</v>
      </c>
      <c r="D24" s="20">
        <v>90</v>
      </c>
      <c r="E24" s="21">
        <v>213</v>
      </c>
      <c r="N24" s="2">
        <v>21</v>
      </c>
      <c r="O24" s="7">
        <f t="shared" si="0"/>
        <v>2.3666666666666667</v>
      </c>
      <c r="P24" s="24">
        <f>IFERROR((O24-$I$7)/$I$7,0)</f>
        <v>-0.1830937482383449</v>
      </c>
      <c r="Q24" s="25" cm="1">
        <f t="array" ref="Q24">100*SIGN(P24)*ABS(P24)/MAX(ABS($P$4:$P$33))</f>
        <v>-17.529684801381695</v>
      </c>
      <c r="R24" s="24">
        <f>E24-($I$7*D24)</f>
        <v>-47.739833414992631</v>
      </c>
      <c r="S24" s="25" cm="1">
        <f t="array" ref="S24">100*SIGN(R24)*ABS(R24)/MAX(ABS($R$4:$R$33))</f>
        <v>-20.748935264054506</v>
      </c>
    </row>
    <row r="25" spans="2:19" x14ac:dyDescent="0.3">
      <c r="B25" s="1" t="s">
        <v>12</v>
      </c>
      <c r="C25" s="2">
        <v>22</v>
      </c>
      <c r="D25" s="20">
        <v>127</v>
      </c>
      <c r="E25" s="21">
        <v>282</v>
      </c>
      <c r="N25" s="2">
        <v>22</v>
      </c>
      <c r="O25" s="7">
        <f t="shared" si="0"/>
        <v>2.2204724409448819</v>
      </c>
      <c r="P25" s="24">
        <f>IFERROR((O25-$I$7)/$I$7,0)</f>
        <v>-0.23355585118070288</v>
      </c>
      <c r="Q25" s="25" cm="1">
        <f t="array" ref="Q25">100*SIGN(P25)*ABS(P25)/MAX(ABS($P$4:$P$33))</f>
        <v>-22.361006282893396</v>
      </c>
      <c r="R25" s="24">
        <f>E25-($I$7*D25)</f>
        <v>-85.932876041156305</v>
      </c>
      <c r="S25" s="25" cm="1">
        <f t="array" ref="S25">100*SIGN(R25)*ABS(R25)/MAX(ABS($R$4:$R$33))</f>
        <v>-37.348594548551965</v>
      </c>
    </row>
    <row r="26" spans="2:19" x14ac:dyDescent="0.3">
      <c r="B26" s="1" t="s">
        <v>12</v>
      </c>
      <c r="C26" s="2">
        <v>23</v>
      </c>
      <c r="D26" s="20">
        <v>28</v>
      </c>
      <c r="E26" s="21">
        <v>53</v>
      </c>
      <c r="N26" s="2">
        <v>23</v>
      </c>
      <c r="O26" s="7">
        <f t="shared" si="0"/>
        <v>1.8928571428571428</v>
      </c>
      <c r="P26" s="24">
        <f>IFERROR((O26-$I$7)/$I$7,0)</f>
        <v>-0.34663936604575879</v>
      </c>
      <c r="Q26" s="25" cm="1">
        <f t="array" ref="Q26">100*SIGN(P26)*ABS(P26)/MAX(ABS($P$4:$P$33))</f>
        <v>-33.187800703182837</v>
      </c>
      <c r="R26" s="24">
        <f>E26-($I$7*D26)</f>
        <v>-28.119059284664388</v>
      </c>
      <c r="S26" s="25" cm="1">
        <f t="array" ref="S26">100*SIGN(R26)*ABS(R26)/MAX(ABS($R$4:$R$33))</f>
        <v>-12.221252129471896</v>
      </c>
    </row>
    <row r="27" spans="2:19" x14ac:dyDescent="0.3">
      <c r="B27" s="1" t="s">
        <v>12</v>
      </c>
      <c r="C27" s="2">
        <v>24</v>
      </c>
      <c r="D27" s="20">
        <v>57</v>
      </c>
      <c r="E27" s="21">
        <v>142</v>
      </c>
      <c r="N27" s="2">
        <v>24</v>
      </c>
      <c r="O27" s="7">
        <f t="shared" si="0"/>
        <v>2.4912280701754388</v>
      </c>
      <c r="P27" s="24">
        <f>IFERROR((O27-$I$7)/$I$7,0)</f>
        <v>-0.14009868235615247</v>
      </c>
      <c r="Q27" s="25" cm="1">
        <f t="array" ref="Q27">100*SIGN(P27)*ABS(P27)/MAX(ABS($P$4:$P$33))</f>
        <v>-13.413269248250156</v>
      </c>
      <c r="R27" s="24">
        <f>E27-($I$7*D27)</f>
        <v>-23.135227829495363</v>
      </c>
      <c r="S27" s="25" cm="1">
        <f t="array" ref="S27">100*SIGN(R27)*ABS(R27)/MAX(ABS($R$4:$R$33))</f>
        <v>-10.055153321976157</v>
      </c>
    </row>
    <row r="28" spans="2:19" x14ac:dyDescent="0.3">
      <c r="B28" s="1" t="s">
        <v>12</v>
      </c>
      <c r="C28" s="2">
        <v>25</v>
      </c>
      <c r="D28" s="20">
        <v>65</v>
      </c>
      <c r="E28" s="21">
        <v>175</v>
      </c>
      <c r="N28" s="2">
        <v>25</v>
      </c>
      <c r="O28" s="7">
        <f t="shared" si="0"/>
        <v>2.6923076923076925</v>
      </c>
      <c r="P28" s="24">
        <f>IFERROR((O28-$I$7)/$I$7,0)</f>
        <v>-7.0691696262472473E-2</v>
      </c>
      <c r="Q28" s="25" cm="1">
        <f t="array" ref="Q28">100*SIGN(P28)*ABS(P28)/MAX(ABS($P$4:$P$33))</f>
        <v>-6.7681347150259032</v>
      </c>
      <c r="R28" s="24">
        <f>E28-($I$7*D28)</f>
        <v>-13.312101910828034</v>
      </c>
      <c r="S28" s="25" cm="1">
        <f t="array" ref="S28">100*SIGN(R28)*ABS(R28)/MAX(ABS($R$4:$R$33))</f>
        <v>-5.785775127768316</v>
      </c>
    </row>
    <row r="29" spans="2:19" x14ac:dyDescent="0.3">
      <c r="B29" s="1" t="s">
        <v>12</v>
      </c>
      <c r="C29" s="2">
        <v>26</v>
      </c>
      <c r="D29" s="20">
        <v>98</v>
      </c>
      <c r="E29" s="21">
        <v>514</v>
      </c>
      <c r="N29" s="2">
        <v>26</v>
      </c>
      <c r="O29" s="7">
        <f t="shared" si="0"/>
        <v>5.2448979591836737</v>
      </c>
      <c r="P29" s="24">
        <f>IFERROR((O29-$I$7)/$I$7,0)</f>
        <v>0.8103901124122912</v>
      </c>
      <c r="Q29" s="25" cm="1">
        <f t="array" ref="Q29">100*SIGN(P29)*ABS(P29)/MAX(ABS($P$4:$P$33))</f>
        <v>77.588030030665124</v>
      </c>
      <c r="R29" s="24">
        <f>E29-($I$7*D29)</f>
        <v>230.08329250367467</v>
      </c>
      <c r="S29" s="25" cm="1">
        <f t="array" ref="S29">100*SIGN(R29)*ABS(R29)/MAX(ABS($R$4:$R$33))</f>
        <v>100</v>
      </c>
    </row>
    <row r="30" spans="2:19" x14ac:dyDescent="0.3">
      <c r="B30" s="1" t="s">
        <v>12</v>
      </c>
      <c r="C30" s="2">
        <v>27</v>
      </c>
      <c r="D30" s="20">
        <v>110</v>
      </c>
      <c r="E30" s="21">
        <v>331</v>
      </c>
      <c r="N30" s="2">
        <v>27</v>
      </c>
      <c r="O30" s="7">
        <f t="shared" si="0"/>
        <v>3.0090909090909093</v>
      </c>
      <c r="P30" s="24">
        <f>IFERROR((O30-$I$7)/$I$7,0)</f>
        <v>3.8652891164306716E-2</v>
      </c>
      <c r="Q30" s="25" cm="1">
        <f t="array" ref="Q30">100*SIGN(P30)*ABS(P30)/MAX(ABS($P$4:$P$33))</f>
        <v>3.7006888836552077</v>
      </c>
      <c r="R30" s="24">
        <f>E30-($I$7*D30)</f>
        <v>12.317981381675622</v>
      </c>
      <c r="S30" s="25" cm="1">
        <f t="array" ref="S30">100*SIGN(R30)*ABS(R30)/MAX(ABS($R$4:$R$33))</f>
        <v>5.3537052810902779</v>
      </c>
    </row>
    <row r="31" spans="2:19" x14ac:dyDescent="0.3">
      <c r="B31" s="1" t="s">
        <v>12</v>
      </c>
      <c r="C31" s="2">
        <v>28</v>
      </c>
      <c r="D31" s="20">
        <v>18</v>
      </c>
      <c r="E31" s="21">
        <v>84</v>
      </c>
      <c r="N31" s="2">
        <v>28</v>
      </c>
      <c r="O31" s="7">
        <f t="shared" si="0"/>
        <v>4.666666666666667</v>
      </c>
      <c r="P31" s="24">
        <f>IFERROR((O31-$I$7)/$I$7,0)</f>
        <v>0.6108010598117144</v>
      </c>
      <c r="Q31" s="25" cm="1">
        <f t="array" ref="Q31">100*SIGN(P31)*ABS(P31)/MAX(ABS($P$4:$P$33))</f>
        <v>58.479058721934386</v>
      </c>
      <c r="R31" s="24">
        <f>E31-($I$7*D31)</f>
        <v>31.852033317001471</v>
      </c>
      <c r="S31" s="25" cm="1">
        <f t="array" ref="S31">100*SIGN(R31)*ABS(R31)/MAX(ABS($R$4:$R$33))</f>
        <v>13.843696763202725</v>
      </c>
    </row>
    <row r="32" spans="2:19" x14ac:dyDescent="0.3">
      <c r="B32" s="1" t="s">
        <v>12</v>
      </c>
      <c r="C32" s="2">
        <v>29</v>
      </c>
      <c r="D32" s="20">
        <v>81</v>
      </c>
      <c r="E32" s="21">
        <v>175</v>
      </c>
      <c r="N32" s="2">
        <v>29</v>
      </c>
      <c r="O32" s="7">
        <f t="shared" si="0"/>
        <v>2.1604938271604937</v>
      </c>
      <c r="P32" s="24">
        <f>IFERROR((O32-$I$7)/$I$7,0)</f>
        <v>-0.25425876860568791</v>
      </c>
      <c r="Q32" s="25" cm="1">
        <f t="array" ref="Q32">100*SIGN(P32)*ABS(P32)/MAX(ABS($P$4:$P$33))</f>
        <v>-24.343136314207136</v>
      </c>
      <c r="R32" s="24">
        <f>E32-($I$7*D32)</f>
        <v>-59.665850073493402</v>
      </c>
      <c r="S32" s="25" cm="1">
        <f t="array" ref="S32">100*SIGN(R32)*ABS(R32)/MAX(ABS($R$4:$R$33))</f>
        <v>-25.932282793867127</v>
      </c>
    </row>
    <row r="33" spans="2:19" ht="15" thickBot="1" x14ac:dyDescent="0.35">
      <c r="B33" s="4" t="s">
        <v>12</v>
      </c>
      <c r="C33" s="2">
        <v>30</v>
      </c>
      <c r="D33" s="22">
        <v>49</v>
      </c>
      <c r="E33" s="23">
        <v>201</v>
      </c>
      <c r="N33" s="2">
        <v>30</v>
      </c>
      <c r="O33" s="7">
        <f t="shared" si="0"/>
        <v>4.1020408163265305</v>
      </c>
      <c r="P33" s="24">
        <f>IFERROR((O33-$I$7)/$I$7,0)</f>
        <v>0.41590822021350388</v>
      </c>
      <c r="Q33" s="25" cm="1">
        <f t="array" ref="Q33">100*SIGN(P33)*ABS(P33)/MAX(ABS($P$4:$P$33))</f>
        <v>39.819710267526695</v>
      </c>
      <c r="R33" s="24">
        <f>E33-($I$7*D33)</f>
        <v>59.041646251837335</v>
      </c>
      <c r="S33" s="25" cm="1">
        <f t="array" ref="S33">100*SIGN(R33)*ABS(R33)/MAX(ABS($R$4:$R$33))</f>
        <v>25.660988074957412</v>
      </c>
    </row>
  </sheetData>
  <mergeCells count="6">
    <mergeCell ref="B2:E2"/>
    <mergeCell ref="G2:H2"/>
    <mergeCell ref="B1:S1"/>
    <mergeCell ref="G7:H7"/>
    <mergeCell ref="G8:H8"/>
    <mergeCell ref="N2:S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Weight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Kafetzaki</dc:creator>
  <cp:lastModifiedBy>Danai Kafetzaki</cp:lastModifiedBy>
  <dcterms:created xsi:type="dcterms:W3CDTF">2015-06-05T18:19:34Z</dcterms:created>
  <dcterms:modified xsi:type="dcterms:W3CDTF">2023-02-25T11:07:05Z</dcterms:modified>
</cp:coreProperties>
</file>