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hard.konig\Documents\ASync\home\Code\Julia\DecisionTrees.jl\data\reservingAccident\"/>
    </mc:Choice>
  </mc:AlternateContent>
  <bookViews>
    <workbookView xWindow="0" yWindow="0" windowWidth="15950" windowHeight="6590"/>
  </bookViews>
  <sheets>
    <sheet name="triangle" sheetId="1" r:id="rId1"/>
    <sheet name="LDFs" sheetId="2" r:id="rId2"/>
  </sheets>
  <calcPr calcId="162913"/>
</workbook>
</file>

<file path=xl/calcChain.xml><?xml version="1.0" encoding="utf-8"?>
<calcChain xmlns="http://schemas.openxmlformats.org/spreadsheetml/2006/main">
  <c r="S15" i="1" l="1"/>
  <c r="T15" i="1" s="1"/>
  <c r="S14" i="1"/>
  <c r="T14" i="1" s="1"/>
  <c r="S13" i="1"/>
  <c r="T13" i="1" s="1"/>
  <c r="S12" i="1"/>
  <c r="T12" i="1" s="1"/>
  <c r="S11" i="1"/>
  <c r="T11" i="1" s="1"/>
  <c r="S10" i="1"/>
  <c r="T10" i="1" s="1"/>
  <c r="S9" i="1"/>
  <c r="T9" i="1" s="1"/>
  <c r="S8" i="1"/>
  <c r="T8" i="1" s="1"/>
  <c r="S7" i="1"/>
  <c r="T7" i="1" s="1"/>
  <c r="S6" i="1"/>
  <c r="T6" i="1" s="1"/>
  <c r="S5" i="1"/>
  <c r="T5" i="1" s="1"/>
  <c r="S4" i="1"/>
  <c r="Q15" i="1" l="1"/>
  <c r="P15" i="1"/>
  <c r="O15" i="1"/>
  <c r="Q14" i="1"/>
  <c r="P14" i="1"/>
  <c r="O14" i="1"/>
  <c r="Q13" i="1"/>
  <c r="P13" i="1"/>
  <c r="O13" i="1"/>
  <c r="Q12" i="1"/>
  <c r="P12" i="1"/>
  <c r="O12" i="1"/>
  <c r="Q11" i="1"/>
  <c r="P11" i="1"/>
  <c r="O11" i="1"/>
  <c r="Q10" i="1"/>
  <c r="P10" i="1"/>
  <c r="O10" i="1"/>
  <c r="Q9" i="1"/>
  <c r="P9" i="1"/>
  <c r="O9" i="1"/>
  <c r="Q8" i="1"/>
  <c r="P8" i="1"/>
  <c r="O8" i="1"/>
  <c r="Q7" i="1"/>
  <c r="P7" i="1"/>
  <c r="O7" i="1"/>
  <c r="Q6" i="1"/>
  <c r="P6" i="1"/>
  <c r="O6" i="1"/>
  <c r="Q5" i="1"/>
  <c r="P5" i="1"/>
  <c r="O5" i="1"/>
  <c r="Q4" i="1"/>
  <c r="P4" i="1"/>
  <c r="O4" i="1"/>
  <c r="Q16" i="1" l="1"/>
  <c r="O16" i="1"/>
  <c r="P16" i="1"/>
  <c r="R14" i="1"/>
  <c r="X13" i="1" s="1"/>
  <c r="Y13" i="1" s="1"/>
  <c r="R13" i="1"/>
  <c r="R12" i="1"/>
  <c r="R11" i="1"/>
  <c r="R10" i="1"/>
  <c r="R9" i="1"/>
  <c r="R8" i="1"/>
  <c r="R7" i="1"/>
  <c r="R6" i="1"/>
  <c r="R5" i="1"/>
  <c r="R4" i="1"/>
  <c r="W4" i="1" s="1"/>
  <c r="R15" i="1"/>
  <c r="V15" i="1"/>
  <c r="V14" i="1"/>
  <c r="V13" i="1"/>
  <c r="V12" i="1"/>
  <c r="V11" i="1"/>
  <c r="V10" i="1"/>
  <c r="V9" i="1"/>
  <c r="V8" i="1"/>
  <c r="V7" i="1"/>
  <c r="V6" i="1"/>
  <c r="V4" i="1"/>
  <c r="V5" i="1"/>
  <c r="U4" i="1"/>
  <c r="A5" i="1"/>
  <c r="A6" i="1" s="1"/>
  <c r="A7" i="1" l="1"/>
  <c r="W6" i="1"/>
  <c r="U5" i="1"/>
  <c r="W5" i="1"/>
  <c r="V16" i="1"/>
  <c r="X6" i="1"/>
  <c r="Y6" i="1" s="1"/>
  <c r="X10" i="1"/>
  <c r="Y10" i="1" s="1"/>
  <c r="X14" i="1"/>
  <c r="Y14" i="1" s="1"/>
  <c r="X11" i="1"/>
  <c r="Y11" i="1" s="1"/>
  <c r="X4" i="1"/>
  <c r="Y4" i="1" s="1"/>
  <c r="X8" i="1"/>
  <c r="Y8" i="1" s="1"/>
  <c r="X12" i="1"/>
  <c r="Y12" i="1" s="1"/>
  <c r="U7" i="1"/>
  <c r="X7" i="1"/>
  <c r="Y7" i="1" s="1"/>
  <c r="U6" i="1"/>
  <c r="X5" i="1"/>
  <c r="Y5" i="1" s="1"/>
  <c r="X9" i="1"/>
  <c r="Y9" i="1" s="1"/>
  <c r="A8" i="1" l="1"/>
  <c r="W7" i="1"/>
  <c r="A9" i="1" l="1"/>
  <c r="W8" i="1"/>
  <c r="U8" i="1"/>
  <c r="A10" i="1" l="1"/>
  <c r="W9" i="1"/>
  <c r="U9" i="1"/>
  <c r="A11" i="1" l="1"/>
  <c r="W10" i="1"/>
  <c r="U10" i="1"/>
  <c r="A12" i="1" l="1"/>
  <c r="W11" i="1"/>
  <c r="U11" i="1"/>
  <c r="A13" i="1" l="1"/>
  <c r="W12" i="1"/>
  <c r="U12" i="1"/>
  <c r="A14" i="1" l="1"/>
  <c r="W13" i="1"/>
  <c r="U13" i="1"/>
  <c r="A15" i="1" l="1"/>
  <c r="W14" i="1"/>
  <c r="U14" i="1"/>
  <c r="U15" i="1" l="1"/>
  <c r="U16" i="1" s="1"/>
  <c r="W15" i="1"/>
  <c r="W16" i="1" s="1"/>
</calcChain>
</file>

<file path=xl/sharedStrings.xml><?xml version="1.0" encoding="utf-8"?>
<sst xmlns="http://schemas.openxmlformats.org/spreadsheetml/2006/main" count="112" uniqueCount="46">
  <si>
    <t>NA</t>
  </si>
  <si>
    <t>Data as exported by R</t>
  </si>
  <si>
    <t>Ultimate (vol weighted CL)</t>
  </si>
  <si>
    <t>Reserves</t>
  </si>
  <si>
    <t>Paid</t>
  </si>
  <si>
    <t>Check</t>
  </si>
  <si>
    <t>Ratio to Ultimate</t>
  </si>
  <si>
    <t>Ultimate Based on Y2</t>
  </si>
  <si>
    <t>Delta to Ultimate based on Diag</t>
  </si>
  <si>
    <t>AccidentYear––––– </t>
  </si>
  <si>
    <t>Ultimate Loss–––––(1)</t>
  </si>
  <si>
    <t>ProportionEarned–––––(2)</t>
  </si>
  <si>
    <t>ProratedUltimateLoss(1) x (2)–––––(3)</t>
  </si>
  <si>
    <t>Incurred Loss–––––(4)</t>
  </si>
  <si>
    <t>Paid Loss–––––(5)</t>
  </si>
  <si>
    <t>Case LossReserves(4) - (5)–––––(6)</t>
  </si>
  <si>
    <t>IBNR LossReserves(3) - (4)–––––(7)</t>
  </si>
  <si>
    <t>TotalOutstandingLossReserves(6) + (7)–––––(8)</t>
  </si>
  <si>
    <t>Total</t>
  </si>
  <si>
    <t>AccidentYear</t>
  </si>
  <si>
    <t>24-36</t>
  </si>
  <si>
    <t>36-48</t>
  </si>
  <si>
    <t>48-60</t>
  </si>
  <si>
    <t>60-72</t>
  </si>
  <si>
    <t>72-84</t>
  </si>
  <si>
    <t>84-96</t>
  </si>
  <si>
    <t>96-108</t>
  </si>
  <si>
    <t>108-120</t>
  </si>
  <si>
    <t>120-132</t>
  </si>
  <si>
    <t>132-144</t>
  </si>
  <si>
    <t>144-Ult</t>
  </si>
  <si>
    <t xml:space="preserve">Vol Wtd Avg </t>
  </si>
  <si>
    <t xml:space="preserve">7 Yr Vol Wtd Avg </t>
  </si>
  <si>
    <t xml:space="preserve">5 Yr Vol Wtd Avg </t>
  </si>
  <si>
    <t xml:space="preserve">5 Yr Vol Wtd Avg Exc Hi/Lo </t>
  </si>
  <si>
    <t xml:space="preserve">3 Yr Vol Wtd Avg </t>
  </si>
  <si>
    <t>Default</t>
  </si>
  <si>
    <t>Manual Selected</t>
  </si>
  <si>
    <t>Selected</t>
  </si>
  <si>
    <t>Cumulative</t>
  </si>
  <si>
    <t>12-24</t>
  </si>
  <si>
    <t>Check2</t>
  </si>
  <si>
    <t>Check3</t>
  </si>
  <si>
    <t>Cumulative Paid</t>
  </si>
  <si>
    <t>Year-On-Year LDF</t>
  </si>
  <si>
    <t>Inverse of YonY LDF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</si>
</sst>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;"/>
    <numFmt numFmtId="166" formatCode="#,##0.000_;"/>
    <numFmt numFmtId="167" formatCode="#,##0.00_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6" fontId="0" fillId="0" borderId="0" xfId="0" applyNumberFormat="1"/>
    <xf numFmtId="164" fontId="0" fillId="33" borderId="0" xfId="0" applyNumberFormat="1" applyFont="1" applyFill="1"/>
    <xf numFmtId="164" fontId="0" fillId="34" borderId="0" xfId="0" applyNumberFormat="1" applyFont="1" applyFill="1"/>
    <xf numFmtId="14" fontId="18" fillId="0" borderId="0" xfId="0" applyNumberFormat="1" applyFont="1"/>
    <xf numFmtId="0" fontId="18" fillId="0" borderId="0" xfId="0" applyFont="1"/>
    <xf numFmtId="164" fontId="18" fillId="0" borderId="0" xfId="0" applyNumberFormat="1" applyFont="1"/>
    <xf numFmtId="14" fontId="0" fillId="0" borderId="0" xfId="0" applyNumberFormat="1"/>
    <xf numFmtId="17" fontId="0" fillId="0" borderId="0" xfId="0" quotePrefix="1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zoomScale="70" zoomScaleNormal="70" workbookViewId="0"/>
  </sheetViews>
  <sheetFormatPr defaultRowHeight="14.5" x14ac:dyDescent="0.35"/>
  <cols>
    <col min="2" max="13" width="12.6328125" customWidth="1"/>
    <col min="15" max="17" width="13.08984375" customWidth="1"/>
    <col min="23" max="23" width="9.90625" bestFit="1" customWidth="1"/>
    <col min="24" max="25" width="12.26953125" customWidth="1"/>
    <col min="27" max="35" width="10.6328125" customWidth="1"/>
  </cols>
  <sheetData>
    <row r="1" spans="1:35" x14ac:dyDescent="0.35">
      <c r="B1" s="1" t="s">
        <v>1</v>
      </c>
    </row>
    <row r="2" spans="1:35" x14ac:dyDescent="0.35">
      <c r="B2" t="s">
        <v>43</v>
      </c>
    </row>
    <row r="3" spans="1:35" ht="72.5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O3" s="3" t="s">
        <v>2</v>
      </c>
      <c r="P3" s="3" t="s">
        <v>3</v>
      </c>
      <c r="Q3" s="3" t="s">
        <v>4</v>
      </c>
      <c r="R3" s="3" t="s">
        <v>6</v>
      </c>
      <c r="S3" s="3" t="s">
        <v>44</v>
      </c>
      <c r="T3" s="3" t="s">
        <v>45</v>
      </c>
      <c r="U3" s="3" t="s">
        <v>5</v>
      </c>
      <c r="V3" s="3" t="s">
        <v>41</v>
      </c>
      <c r="W3" s="3" t="s">
        <v>42</v>
      </c>
      <c r="X3" s="3" t="s">
        <v>7</v>
      </c>
      <c r="Y3" s="3" t="s">
        <v>8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</row>
    <row r="4" spans="1:35" x14ac:dyDescent="0.35">
      <c r="A4">
        <v>1</v>
      </c>
      <c r="B4" s="9">
        <v>54528825</v>
      </c>
      <c r="C4" s="9">
        <v>84930173</v>
      </c>
      <c r="D4" s="9">
        <v>95155175</v>
      </c>
      <c r="E4" s="9">
        <v>100076635</v>
      </c>
      <c r="F4" s="9">
        <v>102745306</v>
      </c>
      <c r="G4" s="9">
        <v>104782943</v>
      </c>
      <c r="H4" s="9">
        <v>106243585</v>
      </c>
      <c r="I4" s="9">
        <v>107327580</v>
      </c>
      <c r="J4" s="9">
        <v>108006131</v>
      </c>
      <c r="K4" s="9">
        <v>108593649</v>
      </c>
      <c r="L4" s="9">
        <v>109030127</v>
      </c>
      <c r="M4" s="9">
        <v>109393653</v>
      </c>
      <c r="O4" s="5">
        <f>+AB4</f>
        <v>109393653</v>
      </c>
      <c r="P4" s="5">
        <f>+AH4</f>
        <v>0</v>
      </c>
      <c r="Q4" s="5">
        <f>+AF4</f>
        <v>109393653</v>
      </c>
      <c r="R4" s="4">
        <f>+Q4/O4</f>
        <v>1</v>
      </c>
      <c r="S4" s="4">
        <f ca="1">+OFFSET(LDFs!$A$26,-11,13-A4)</f>
        <v>0</v>
      </c>
      <c r="T4" s="4"/>
      <c r="U4" s="12">
        <f ca="1">+OFFSET($M4,0,-A4+1)-Q4</f>
        <v>0</v>
      </c>
      <c r="V4" s="12">
        <f t="shared" ref="V4" si="0">+O4-P4-Q4</f>
        <v>0</v>
      </c>
      <c r="W4" s="12">
        <f ca="1">+OFFSET(LDFs!$A$26,0,13-A4)-R4</f>
        <v>0</v>
      </c>
      <c r="X4" s="2">
        <f>+C4/$R$14</f>
        <v>113174461.15040897</v>
      </c>
      <c r="Y4" s="2">
        <f>+O4-X4</f>
        <v>-3780808.1504089683</v>
      </c>
      <c r="AA4" s="7">
        <v>34699</v>
      </c>
      <c r="AB4" s="8">
        <v>109393653</v>
      </c>
      <c r="AC4" s="8">
        <v>1</v>
      </c>
      <c r="AD4" s="8">
        <v>109393653</v>
      </c>
      <c r="AE4" s="8">
        <v>109393653</v>
      </c>
      <c r="AF4" s="8">
        <v>109393653</v>
      </c>
      <c r="AG4" s="8">
        <v>0</v>
      </c>
      <c r="AH4" s="8">
        <v>0</v>
      </c>
      <c r="AI4" s="8">
        <v>0</v>
      </c>
    </row>
    <row r="5" spans="1:35" x14ac:dyDescent="0.35">
      <c r="A5">
        <f>1+A4</f>
        <v>2</v>
      </c>
      <c r="B5" s="9">
        <v>52617643</v>
      </c>
      <c r="C5" s="9">
        <v>82326081</v>
      </c>
      <c r="D5" s="9">
        <v>92488762</v>
      </c>
      <c r="E5" s="9">
        <v>97083953</v>
      </c>
      <c r="F5" s="9">
        <v>99779085</v>
      </c>
      <c r="G5" s="9">
        <v>101642338</v>
      </c>
      <c r="H5" s="9">
        <v>103048081</v>
      </c>
      <c r="I5" s="9">
        <v>104144626</v>
      </c>
      <c r="J5" s="9">
        <v>104930498</v>
      </c>
      <c r="K5" s="9">
        <v>105694105</v>
      </c>
      <c r="L5" s="9">
        <v>106315346</v>
      </c>
      <c r="M5" s="9" t="s">
        <v>0</v>
      </c>
      <c r="O5" s="5">
        <f t="shared" ref="O5:O15" si="1">+AB5</f>
        <v>106669820.4332</v>
      </c>
      <c r="P5" s="5">
        <f t="shared" ref="P5:P15" si="2">+AH5</f>
        <v>354474.433199525</v>
      </c>
      <c r="Q5" s="5">
        <f t="shared" ref="Q5:Q15" si="3">+AF5</f>
        <v>106315346</v>
      </c>
      <c r="R5" s="4">
        <f>+Q5/O5</f>
        <v>0.99667690044137658</v>
      </c>
      <c r="S5" s="4">
        <f ca="1">+OFFSET(LDFs!$A$26,-11,13-A5)</f>
        <v>1.00333850005962</v>
      </c>
      <c r="T5" s="4">
        <f t="shared" ref="T5:T15" ca="1" si="4">1/S5</f>
        <v>0.99667260843731043</v>
      </c>
      <c r="U5" s="12">
        <f t="shared" ref="U5:U15" ca="1" si="5">+OFFSET($M5,0,-A5+1)-Q5</f>
        <v>0</v>
      </c>
      <c r="V5" s="12">
        <f>+O5-P5-Q5</f>
        <v>4.76837158203125E-7</v>
      </c>
      <c r="W5" s="12">
        <f ca="1">+OFFSET(LDFs!$A$26,0,13-A5)-R5</f>
        <v>-4.2920040626004408E-6</v>
      </c>
      <c r="X5" s="2">
        <f>+C5/$R$14</f>
        <v>109704355.08002464</v>
      </c>
      <c r="Y5" s="2">
        <f>+O5-X5</f>
        <v>-3034534.646824643</v>
      </c>
      <c r="AA5" s="7">
        <v>35064</v>
      </c>
      <c r="AB5" s="8">
        <v>106669820.4332</v>
      </c>
      <c r="AC5" s="8">
        <v>1</v>
      </c>
      <c r="AD5" s="8">
        <v>106669820.4332</v>
      </c>
      <c r="AE5" s="8">
        <v>106315346</v>
      </c>
      <c r="AF5" s="8">
        <v>106315346</v>
      </c>
      <c r="AG5" s="8">
        <v>0</v>
      </c>
      <c r="AH5" s="8">
        <v>354474.433199525</v>
      </c>
      <c r="AI5" s="8">
        <v>354474.433199525</v>
      </c>
    </row>
    <row r="6" spans="1:35" x14ac:dyDescent="0.35">
      <c r="A6">
        <f t="shared" ref="A6:A15" si="6">1+A5</f>
        <v>3</v>
      </c>
      <c r="B6" s="9">
        <v>52802533</v>
      </c>
      <c r="C6" s="9">
        <v>83811749</v>
      </c>
      <c r="D6" s="9">
        <v>96639642</v>
      </c>
      <c r="E6" s="9">
        <v>102574259</v>
      </c>
      <c r="F6" s="9">
        <v>106289046</v>
      </c>
      <c r="G6" s="9">
        <v>108676563</v>
      </c>
      <c r="H6" s="9">
        <v>110653125</v>
      </c>
      <c r="I6" s="9">
        <v>111962351</v>
      </c>
      <c r="J6" s="9">
        <v>112911041</v>
      </c>
      <c r="K6" s="9">
        <v>113892219</v>
      </c>
      <c r="L6" s="9" t="s">
        <v>0</v>
      </c>
      <c r="M6" s="9" t="s">
        <v>0</v>
      </c>
      <c r="O6" s="5">
        <f t="shared" si="1"/>
        <v>114835999.60712001</v>
      </c>
      <c r="P6" s="5">
        <f t="shared" si="2"/>
        <v>943780.60712005198</v>
      </c>
      <c r="Q6" s="5">
        <f t="shared" si="3"/>
        <v>113892219</v>
      </c>
      <c r="R6" s="4">
        <f>+Q6/O6</f>
        <v>0.99178149177654307</v>
      </c>
      <c r="S6" s="4">
        <f ca="1">+OFFSET(LDFs!$A$26,-11,13-A6)</f>
        <v>1.0049325680153101</v>
      </c>
      <c r="T6" s="4">
        <f t="shared" ca="1" si="4"/>
        <v>0.99509164279046936</v>
      </c>
      <c r="U6" s="12">
        <f t="shared" ca="1" si="5"/>
        <v>0</v>
      </c>
      <c r="V6" s="12">
        <f t="shared" ref="V6:V15" si="7">+O6-P6-Q6</f>
        <v>0</v>
      </c>
      <c r="W6" s="12">
        <f ca="1">+OFFSET(LDFs!$A$26,0,13-A6)-R6</f>
        <v>-9.0852239009731051E-7</v>
      </c>
      <c r="X6" s="2">
        <f>+C6/$R$14</f>
        <v>111684095.25255916</v>
      </c>
      <c r="Y6" s="2">
        <f>+O6-X6</f>
        <v>3151904.3545608521</v>
      </c>
      <c r="AA6" s="7">
        <v>35430</v>
      </c>
      <c r="AB6" s="8">
        <v>114835999.60712001</v>
      </c>
      <c r="AC6" s="8">
        <v>1</v>
      </c>
      <c r="AD6" s="8">
        <v>114835999.60712001</v>
      </c>
      <c r="AE6" s="8">
        <v>113892219</v>
      </c>
      <c r="AF6" s="8">
        <v>113892219</v>
      </c>
      <c r="AG6" s="8">
        <v>0</v>
      </c>
      <c r="AH6" s="8">
        <v>943780.60712005198</v>
      </c>
      <c r="AI6" s="8">
        <v>943780.60712005198</v>
      </c>
    </row>
    <row r="7" spans="1:35" x14ac:dyDescent="0.35">
      <c r="A7">
        <f t="shared" si="6"/>
        <v>4</v>
      </c>
      <c r="B7" s="9">
        <v>49838540</v>
      </c>
      <c r="C7" s="9">
        <v>80421914</v>
      </c>
      <c r="D7" s="9">
        <v>91873925</v>
      </c>
      <c r="E7" s="9">
        <v>96987472</v>
      </c>
      <c r="F7" s="9">
        <v>99474577</v>
      </c>
      <c r="G7" s="9">
        <v>101271088</v>
      </c>
      <c r="H7" s="9">
        <v>102774844</v>
      </c>
      <c r="I7" s="9">
        <v>103992270</v>
      </c>
      <c r="J7" s="9">
        <v>105035099</v>
      </c>
      <c r="K7" s="9" t="s">
        <v>0</v>
      </c>
      <c r="L7" s="9" t="s">
        <v>0</v>
      </c>
      <c r="M7" s="9" t="s">
        <v>0</v>
      </c>
      <c r="O7" s="5">
        <f t="shared" si="1"/>
        <v>106663518.29318801</v>
      </c>
      <c r="P7" s="5">
        <f t="shared" si="2"/>
        <v>1628419.29318833</v>
      </c>
      <c r="Q7" s="5">
        <f t="shared" si="3"/>
        <v>105035099</v>
      </c>
      <c r="R7" s="4">
        <f>+Q7/O7</f>
        <v>0.98473311850906753</v>
      </c>
      <c r="S7" s="4">
        <f ca="1">+OFFSET(LDFs!$A$26,-11,13-A7)</f>
        <v>1.00715971410246</v>
      </c>
      <c r="T7" s="4">
        <f t="shared" ca="1" si="4"/>
        <v>0.9928911829949032</v>
      </c>
      <c r="U7" s="12">
        <f t="shared" ca="1" si="5"/>
        <v>0</v>
      </c>
      <c r="V7" s="12">
        <f t="shared" si="7"/>
        <v>-3.2782554626464844E-7</v>
      </c>
      <c r="W7" s="12">
        <f ca="1">+OFFSET(LDFs!$A$26,0,13-A7)-R7</f>
        <v>-2.9219304745753405E-6</v>
      </c>
      <c r="X7" s="2">
        <f>+C7/$R$14</f>
        <v>107166940.32443018</v>
      </c>
      <c r="Y7" s="2">
        <f>+O7-X7</f>
        <v>-503422.03124217689</v>
      </c>
      <c r="AA7" s="7">
        <v>35795</v>
      </c>
      <c r="AB7" s="8">
        <v>106663518.29318801</v>
      </c>
      <c r="AC7" s="8">
        <v>1</v>
      </c>
      <c r="AD7" s="8">
        <v>106663518.29318801</v>
      </c>
      <c r="AE7" s="8">
        <v>105035099</v>
      </c>
      <c r="AF7" s="8">
        <v>105035099</v>
      </c>
      <c r="AG7" s="8">
        <v>0</v>
      </c>
      <c r="AH7" s="8">
        <v>1628419.29318833</v>
      </c>
      <c r="AI7" s="8">
        <v>1628419.29318833</v>
      </c>
    </row>
    <row r="8" spans="1:35" x14ac:dyDescent="0.35">
      <c r="A8">
        <f t="shared" si="6"/>
        <v>5</v>
      </c>
      <c r="B8" s="9">
        <v>52703836</v>
      </c>
      <c r="C8" s="9">
        <v>86610906</v>
      </c>
      <c r="D8" s="9">
        <v>97974767</v>
      </c>
      <c r="E8" s="9">
        <v>103425365</v>
      </c>
      <c r="F8" s="9">
        <v>106515923</v>
      </c>
      <c r="G8" s="9">
        <v>108683986</v>
      </c>
      <c r="H8" s="9">
        <v>110216385</v>
      </c>
      <c r="I8" s="9">
        <v>111470947</v>
      </c>
      <c r="J8" s="9" t="s">
        <v>0</v>
      </c>
      <c r="K8" s="9" t="s">
        <v>0</v>
      </c>
      <c r="L8" s="9" t="s">
        <v>0</v>
      </c>
      <c r="M8" s="9" t="s">
        <v>0</v>
      </c>
      <c r="O8" s="5">
        <f t="shared" si="1"/>
        <v>114114411.953134</v>
      </c>
      <c r="P8" s="5">
        <f t="shared" si="2"/>
        <v>2643464.9531339598</v>
      </c>
      <c r="Q8" s="5">
        <f t="shared" si="3"/>
        <v>111470947</v>
      </c>
      <c r="R8" s="4">
        <f>+Q8/O8</f>
        <v>0.9768349596874788</v>
      </c>
      <c r="S8" s="4">
        <f ca="1">+OFFSET(LDFs!$A$26,-11,13-A8)</f>
        <v>1.0080878740378501</v>
      </c>
      <c r="T8" s="4">
        <f t="shared" ca="1" si="4"/>
        <v>0.99197701485540701</v>
      </c>
      <c r="U8" s="12">
        <f t="shared" ca="1" si="5"/>
        <v>0</v>
      </c>
      <c r="V8" s="12">
        <f t="shared" si="7"/>
        <v>0</v>
      </c>
      <c r="W8" s="12">
        <f ca="1">+OFFSET(LDFs!$A$26,0,13-A8)-R8</f>
        <v>-5.2388474718334521E-6</v>
      </c>
      <c r="X8" s="2">
        <f>+C8/$R$14</f>
        <v>115414136.93221517</v>
      </c>
      <c r="Y8" s="2">
        <f>+O8-X8</f>
        <v>-1299724.9790811688</v>
      </c>
      <c r="AA8" s="7">
        <v>36160</v>
      </c>
      <c r="AB8" s="8">
        <v>114114411.953134</v>
      </c>
      <c r="AC8" s="8">
        <v>1</v>
      </c>
      <c r="AD8" s="8">
        <v>114114411.953134</v>
      </c>
      <c r="AE8" s="8">
        <v>111470947</v>
      </c>
      <c r="AF8" s="8">
        <v>111470947</v>
      </c>
      <c r="AG8" s="8">
        <v>0</v>
      </c>
      <c r="AH8" s="8">
        <v>2643464.9531339598</v>
      </c>
      <c r="AI8" s="8">
        <v>2643464.9531339598</v>
      </c>
    </row>
    <row r="9" spans="1:35" x14ac:dyDescent="0.35">
      <c r="A9">
        <f t="shared" si="6"/>
        <v>6</v>
      </c>
      <c r="B9" s="9">
        <v>53858548</v>
      </c>
      <c r="C9" s="9">
        <v>89297134</v>
      </c>
      <c r="D9" s="9">
        <v>103023703</v>
      </c>
      <c r="E9" s="9">
        <v>109080056</v>
      </c>
      <c r="F9" s="9">
        <v>112420272</v>
      </c>
      <c r="G9" s="9">
        <v>114531877</v>
      </c>
      <c r="H9" s="9">
        <v>115966335</v>
      </c>
      <c r="I9" s="9" t="s">
        <v>0</v>
      </c>
      <c r="J9" s="9" t="s">
        <v>0</v>
      </c>
      <c r="K9" s="9" t="s">
        <v>0</v>
      </c>
      <c r="L9" s="9" t="s">
        <v>0</v>
      </c>
      <c r="M9" s="9" t="s">
        <v>0</v>
      </c>
      <c r="O9" s="5">
        <f t="shared" si="1"/>
        <v>120044440.909565</v>
      </c>
      <c r="P9" s="5">
        <f t="shared" si="2"/>
        <v>4078105.90956512</v>
      </c>
      <c r="Q9" s="5">
        <f t="shared" si="3"/>
        <v>115966335</v>
      </c>
      <c r="R9" s="4">
        <f>+Q9/O9</f>
        <v>0.96602836517321755</v>
      </c>
      <c r="S9" s="4">
        <f ca="1">+OFFSET(LDFs!$A$26,-11,13-A9)</f>
        <v>1.0111870004128001</v>
      </c>
      <c r="T9" s="4">
        <f t="shared" ca="1" si="4"/>
        <v>0.9889367640127561</v>
      </c>
      <c r="U9" s="12">
        <f t="shared" ca="1" si="5"/>
        <v>0</v>
      </c>
      <c r="V9" s="12">
        <f t="shared" si="7"/>
        <v>-1.1920928955078125E-7</v>
      </c>
      <c r="W9" s="12">
        <f ca="1">+OFFSET(LDFs!$A$26,0,13-A9)-R9</f>
        <v>-5.542054220541992E-6</v>
      </c>
      <c r="X9" s="2">
        <f>+C9/$R$14</f>
        <v>118993694.06354399</v>
      </c>
      <c r="Y9" s="2">
        <f>+O9-X9</f>
        <v>1050746.8460210115</v>
      </c>
      <c r="AA9" s="7">
        <v>36525</v>
      </c>
      <c r="AB9" s="8">
        <v>120044440.909565</v>
      </c>
      <c r="AC9" s="8">
        <v>1</v>
      </c>
      <c r="AD9" s="8">
        <v>120044440.909565</v>
      </c>
      <c r="AE9" s="8">
        <v>115966335</v>
      </c>
      <c r="AF9" s="8">
        <v>115966335</v>
      </c>
      <c r="AG9" s="8">
        <v>0</v>
      </c>
      <c r="AH9" s="8">
        <v>4078105.90956512</v>
      </c>
      <c r="AI9" s="8">
        <v>4078105.90956512</v>
      </c>
    </row>
    <row r="10" spans="1:35" x14ac:dyDescent="0.35">
      <c r="A10">
        <f t="shared" si="6"/>
        <v>7</v>
      </c>
      <c r="B10" s="9">
        <v>54694527</v>
      </c>
      <c r="C10" s="9">
        <v>90220052</v>
      </c>
      <c r="D10" s="9">
        <v>102634248</v>
      </c>
      <c r="E10" s="9">
        <v>108224574</v>
      </c>
      <c r="F10" s="9">
        <v>111341566</v>
      </c>
      <c r="G10" s="9">
        <v>113418617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O10" s="5">
        <f t="shared" si="1"/>
        <v>119116787.493789</v>
      </c>
      <c r="P10" s="5">
        <f t="shared" si="2"/>
        <v>5698170.4937885301</v>
      </c>
      <c r="Q10" s="5">
        <f t="shared" si="3"/>
        <v>113418617</v>
      </c>
      <c r="R10" s="4">
        <f>+Q10/O10</f>
        <v>0.95216316177024063</v>
      </c>
      <c r="S10" s="4">
        <f ca="1">+OFFSET(LDFs!$A$26,-11,13-A10)</f>
        <v>1.0145623857671999</v>
      </c>
      <c r="T10" s="4">
        <f t="shared" ca="1" si="4"/>
        <v>0.98564663349293402</v>
      </c>
      <c r="U10" s="12">
        <f t="shared" ca="1" si="5"/>
        <v>0</v>
      </c>
      <c r="V10" s="12">
        <f t="shared" si="7"/>
        <v>4.76837158203125E-7</v>
      </c>
      <c r="W10" s="12">
        <f ca="1">+OFFSET(LDFs!$A$26,0,13-A10)-R10</f>
        <v>-6.0182856606028068E-6</v>
      </c>
      <c r="X10" s="2">
        <f>+C10/$R$14</f>
        <v>120223536.69363038</v>
      </c>
      <c r="Y10" s="2">
        <f>+O10-X10</f>
        <v>-1106749.1998413801</v>
      </c>
      <c r="AA10" s="7">
        <v>36891</v>
      </c>
      <c r="AB10" s="8">
        <v>119116787.493789</v>
      </c>
      <c r="AC10" s="8">
        <v>1</v>
      </c>
      <c r="AD10" s="8">
        <v>119116787.493789</v>
      </c>
      <c r="AE10" s="8">
        <v>113418617</v>
      </c>
      <c r="AF10" s="8">
        <v>113418617</v>
      </c>
      <c r="AG10" s="8">
        <v>0</v>
      </c>
      <c r="AH10" s="8">
        <v>5698170.4937885301</v>
      </c>
      <c r="AI10" s="8">
        <v>5698170.4937885301</v>
      </c>
    </row>
    <row r="11" spans="1:35" x14ac:dyDescent="0.35">
      <c r="A11">
        <f t="shared" si="6"/>
        <v>8</v>
      </c>
      <c r="B11" s="9">
        <v>58603881</v>
      </c>
      <c r="C11" s="9">
        <v>96002420</v>
      </c>
      <c r="D11" s="9">
        <v>110246744</v>
      </c>
      <c r="E11" s="9">
        <v>116594418</v>
      </c>
      <c r="F11" s="9">
        <v>120298776</v>
      </c>
      <c r="G11" s="9" t="s">
        <v>0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O11" s="5">
        <f t="shared" si="1"/>
        <v>128813062.5953</v>
      </c>
      <c r="P11" s="5">
        <f t="shared" si="2"/>
        <v>8514286.5953000207</v>
      </c>
      <c r="Q11" s="5">
        <f t="shared" si="3"/>
        <v>120298776</v>
      </c>
      <c r="R11" s="4">
        <f>+Q11/O11</f>
        <v>0.93390199391462447</v>
      </c>
      <c r="S11" s="4">
        <f ca="1">+OFFSET(LDFs!$A$26,-11,13-A11)</f>
        <v>1.0195553834509701</v>
      </c>
      <c r="T11" s="4">
        <f t="shared" ca="1" si="4"/>
        <v>0.98081969477246111</v>
      </c>
      <c r="U11" s="12">
        <f t="shared" ca="1" si="5"/>
        <v>0</v>
      </c>
      <c r="V11" s="12">
        <f t="shared" si="7"/>
        <v>0</v>
      </c>
      <c r="W11" s="12">
        <f ca="1">+OFFSET(LDFs!$A$26,0,13-A11)-R11</f>
        <v>-7.515066660523928E-6</v>
      </c>
      <c r="X11" s="2">
        <f>+C11/$R$14</f>
        <v>127928882.85574603</v>
      </c>
      <c r="Y11" s="2">
        <f>+O11-X11</f>
        <v>884179.73955397308</v>
      </c>
      <c r="AA11" s="7">
        <v>37256</v>
      </c>
      <c r="AB11" s="8">
        <v>128813062.5953</v>
      </c>
      <c r="AC11" s="8">
        <v>1</v>
      </c>
      <c r="AD11" s="8">
        <v>128813062.5953</v>
      </c>
      <c r="AE11" s="8">
        <v>120298776</v>
      </c>
      <c r="AF11" s="8">
        <v>120298776</v>
      </c>
      <c r="AG11" s="8">
        <v>0</v>
      </c>
      <c r="AH11" s="8">
        <v>8514286.5953000207</v>
      </c>
      <c r="AI11" s="8">
        <v>8514286.5953000207</v>
      </c>
    </row>
    <row r="12" spans="1:35" x14ac:dyDescent="0.35">
      <c r="A12">
        <f t="shared" si="6"/>
        <v>9</v>
      </c>
      <c r="B12" s="9">
        <v>56264364</v>
      </c>
      <c r="C12" s="9">
        <v>91765553</v>
      </c>
      <c r="D12" s="9">
        <v>105111550</v>
      </c>
      <c r="E12" s="9">
        <v>111774418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O12" s="5">
        <f t="shared" si="1"/>
        <v>123246730.605801</v>
      </c>
      <c r="P12" s="5">
        <f t="shared" si="2"/>
        <v>11472312.6058012</v>
      </c>
      <c r="Q12" s="5">
        <f t="shared" si="3"/>
        <v>111774418</v>
      </c>
      <c r="R12" s="4">
        <f>+Q12/O12</f>
        <v>0.90691588694149894</v>
      </c>
      <c r="S12" s="4">
        <f ca="1">+OFFSET(LDFs!$A$26,-11,13-A12)</f>
        <v>1.0297560098315399</v>
      </c>
      <c r="T12" s="4">
        <f t="shared" ca="1" si="4"/>
        <v>0.97110382503481796</v>
      </c>
      <c r="U12" s="12">
        <f t="shared" ca="1" si="5"/>
        <v>0</v>
      </c>
      <c r="V12" s="12">
        <f t="shared" si="7"/>
        <v>-1.9371509552001953E-7</v>
      </c>
      <c r="W12" s="12">
        <f ca="1">+OFFSET(LDFs!$A$26,0,13-A12)-R12</f>
        <v>-7.3863533479601173E-6</v>
      </c>
      <c r="X12" s="2">
        <f>+C12/$R$14</f>
        <v>122283007.86511168</v>
      </c>
      <c r="Y12" s="2">
        <f>+O12-X12</f>
        <v>963722.74068932235</v>
      </c>
      <c r="AA12" s="7">
        <v>37621</v>
      </c>
      <c r="AB12" s="8">
        <v>123246730.605801</v>
      </c>
      <c r="AC12" s="8">
        <v>1</v>
      </c>
      <c r="AD12" s="8">
        <v>123246730.605801</v>
      </c>
      <c r="AE12" s="8">
        <v>111774418</v>
      </c>
      <c r="AF12" s="8">
        <v>111774418</v>
      </c>
      <c r="AG12" s="8">
        <v>0</v>
      </c>
      <c r="AH12" s="8">
        <v>11472312.6058012</v>
      </c>
      <c r="AI12" s="8">
        <v>11472312.6058012</v>
      </c>
    </row>
    <row r="13" spans="1:35" x14ac:dyDescent="0.35">
      <c r="A13">
        <f t="shared" si="6"/>
        <v>10</v>
      </c>
      <c r="B13" s="9">
        <v>65821493</v>
      </c>
      <c r="C13" s="9">
        <v>111321226</v>
      </c>
      <c r="D13" s="9">
        <v>130480200</v>
      </c>
      <c r="E13" s="9" t="s">
        <v>0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O13" s="5">
        <f t="shared" si="1"/>
        <v>152016780.03952101</v>
      </c>
      <c r="P13" s="5">
        <f t="shared" si="2"/>
        <v>21536580.039520599</v>
      </c>
      <c r="Q13" s="5">
        <f t="shared" si="3"/>
        <v>130480200</v>
      </c>
      <c r="R13" s="4">
        <f>+Q13/O13</f>
        <v>0.85832761334688201</v>
      </c>
      <c r="S13" s="4">
        <f ca="1">+OFFSET(LDFs!$A$26,-11,13-A13)</f>
        <v>1.0566083264164401</v>
      </c>
      <c r="T13" s="4">
        <f t="shared" ca="1" si="4"/>
        <v>0.94642449335182588</v>
      </c>
      <c r="U13" s="12">
        <f t="shared" ca="1" si="5"/>
        <v>0</v>
      </c>
      <c r="V13" s="12">
        <f t="shared" si="7"/>
        <v>4.1723251342773438E-7</v>
      </c>
      <c r="W13" s="12">
        <f ca="1">+OFFSET(LDFs!$A$26,0,13-A13)-R13</f>
        <v>-7.1951612740095428E-6</v>
      </c>
      <c r="X13" s="2">
        <f>+C13/$R$14</f>
        <v>148342094.71294609</v>
      </c>
      <c r="Y13" s="2">
        <f>+O13-X13</f>
        <v>3674685.3265749216</v>
      </c>
      <c r="AA13" s="7">
        <v>37986</v>
      </c>
      <c r="AB13" s="8">
        <v>152016780.03952101</v>
      </c>
      <c r="AC13" s="8">
        <v>1</v>
      </c>
      <c r="AD13" s="8">
        <v>152016780.03952101</v>
      </c>
      <c r="AE13" s="8">
        <v>130480200</v>
      </c>
      <c r="AF13" s="8">
        <v>130480200</v>
      </c>
      <c r="AG13" s="8">
        <v>0</v>
      </c>
      <c r="AH13" s="8">
        <v>21536580.039520599</v>
      </c>
      <c r="AI13" s="8">
        <v>21536580.039520599</v>
      </c>
    </row>
    <row r="14" spans="1:35" x14ac:dyDescent="0.35">
      <c r="A14">
        <f t="shared" si="6"/>
        <v>11</v>
      </c>
      <c r="B14" s="9">
        <v>62052422</v>
      </c>
      <c r="C14" s="9">
        <v>100442115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O14" s="5">
        <f t="shared" si="1"/>
        <v>133845038.110689</v>
      </c>
      <c r="P14" s="5">
        <f t="shared" si="2"/>
        <v>33402923.1106891</v>
      </c>
      <c r="Q14" s="5">
        <f t="shared" si="3"/>
        <v>100442115</v>
      </c>
      <c r="R14" s="4">
        <f>+Q14/O14</f>
        <v>0.7504358504267824</v>
      </c>
      <c r="S14" s="4">
        <f ca="1">+OFFSET(LDFs!$A$26,-11,13-A14)</f>
        <v>1.1437723943888201</v>
      </c>
      <c r="T14" s="4">
        <f t="shared" ca="1" si="4"/>
        <v>0.87429982128074923</v>
      </c>
      <c r="U14" s="12">
        <f t="shared" ca="1" si="5"/>
        <v>0</v>
      </c>
      <c r="V14" s="12">
        <f t="shared" si="7"/>
        <v>0</v>
      </c>
      <c r="W14" s="12">
        <f ca="1">+OFFSET(LDFs!$A$26,0,13-A14)-R14</f>
        <v>-6.4622054843921362E-6</v>
      </c>
      <c r="X14" s="2">
        <f>+C14/$R$14</f>
        <v>133845038.110689</v>
      </c>
      <c r="Y14" s="2">
        <f>+O14-X14</f>
        <v>0</v>
      </c>
      <c r="AA14" s="7">
        <v>38352</v>
      </c>
      <c r="AB14" s="8">
        <v>133845038.110689</v>
      </c>
      <c r="AC14" s="8">
        <v>1</v>
      </c>
      <c r="AD14" s="8">
        <v>133845038.110689</v>
      </c>
      <c r="AE14" s="8">
        <v>100442115</v>
      </c>
      <c r="AF14" s="8">
        <v>100442115</v>
      </c>
      <c r="AG14" s="8">
        <v>0</v>
      </c>
      <c r="AH14" s="8">
        <v>33402923.1106891</v>
      </c>
      <c r="AI14" s="8">
        <v>33402923.1106891</v>
      </c>
    </row>
    <row r="15" spans="1:35" x14ac:dyDescent="0.35">
      <c r="A15">
        <f t="shared" si="6"/>
        <v>12</v>
      </c>
      <c r="B15" s="9">
        <v>68388763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O15" s="5">
        <f t="shared" si="1"/>
        <v>148051892.25139701</v>
      </c>
      <c r="P15" s="5">
        <f t="shared" si="2"/>
        <v>79663129.251397505</v>
      </c>
      <c r="Q15" s="5">
        <f t="shared" si="3"/>
        <v>68388763</v>
      </c>
      <c r="R15" s="4">
        <f>+Q15/O15</f>
        <v>0.46192427506345962</v>
      </c>
      <c r="S15" s="4">
        <f ca="1">+OFFSET(LDFs!$A$26,-11,13-A15)</f>
        <v>1.62458536172099</v>
      </c>
      <c r="T15" s="4">
        <f t="shared" ca="1" si="4"/>
        <v>0.61554167824130768</v>
      </c>
      <c r="U15" s="12">
        <f t="shared" ca="1" si="5"/>
        <v>0</v>
      </c>
      <c r="V15" s="12">
        <f t="shared" si="7"/>
        <v>-4.9173831939697266E-7</v>
      </c>
      <c r="W15" s="12">
        <f ca="1">+OFFSET(LDFs!$A$26,0,13-A15)-R15</f>
        <v>-3.7100361225950174E-6</v>
      </c>
      <c r="X15" s="2"/>
      <c r="AA15" s="7">
        <v>38717</v>
      </c>
      <c r="AB15" s="8">
        <v>148051892.25139701</v>
      </c>
      <c r="AC15" s="8">
        <v>1</v>
      </c>
      <c r="AD15" s="8">
        <v>148051892.25139701</v>
      </c>
      <c r="AE15" s="8">
        <v>68388763</v>
      </c>
      <c r="AF15" s="8">
        <v>68388763</v>
      </c>
      <c r="AG15" s="8">
        <v>0</v>
      </c>
      <c r="AH15" s="8">
        <v>79663129.251397505</v>
      </c>
      <c r="AI15" s="8">
        <v>79663129.251397505</v>
      </c>
    </row>
    <row r="16" spans="1:35" x14ac:dyDescent="0.35">
      <c r="O16" s="6">
        <f>+SUM(O4:O15)</f>
        <v>1476812135.2927041</v>
      </c>
      <c r="P16" s="6">
        <f>+SUM(P4:P15)</f>
        <v>169935647.29270393</v>
      </c>
      <c r="Q16" s="6">
        <f>+SUM(Q4:Q15)</f>
        <v>1306876488</v>
      </c>
      <c r="U16" s="12">
        <f ca="1">+SUM(U4:U15)</f>
        <v>0</v>
      </c>
      <c r="V16" s="12">
        <f>+SUM(V4:V15)</f>
        <v>2.384185791015625E-7</v>
      </c>
      <c r="W16" s="12">
        <f ca="1">+SUM(W4:W15)</f>
        <v>-5.7190467169732084E-5</v>
      </c>
      <c r="AA16" s="8" t="s">
        <v>18</v>
      </c>
      <c r="AB16" s="8">
        <v>1476812135.2927001</v>
      </c>
      <c r="AC16" s="8"/>
      <c r="AD16" s="8">
        <v>1476812135.2927001</v>
      </c>
      <c r="AE16" s="8">
        <v>1306876488</v>
      </c>
      <c r="AF16" s="8">
        <v>1306876488</v>
      </c>
      <c r="AG16" s="8">
        <v>0</v>
      </c>
      <c r="AH16" s="8">
        <v>169935647.29270399</v>
      </c>
      <c r="AI16" s="8">
        <v>169935647.29270399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B15" sqref="B15"/>
    </sheetView>
  </sheetViews>
  <sheetFormatPr defaultRowHeight="14.5" x14ac:dyDescent="0.35"/>
  <cols>
    <col min="1" max="1" width="23.36328125" bestFit="1" customWidth="1"/>
  </cols>
  <sheetData>
    <row r="1" spans="1:13" x14ac:dyDescent="0.35">
      <c r="A1" t="s">
        <v>19</v>
      </c>
      <c r="B1" s="11" t="s">
        <v>40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5">
      <c r="A2" s="10">
        <v>34699</v>
      </c>
      <c r="B2">
        <v>1.5575198518219699</v>
      </c>
      <c r="C2">
        <v>1.1203932650418</v>
      </c>
      <c r="D2">
        <v>1.05171562188009</v>
      </c>
      <c r="E2">
        <v>1.0266697310044399</v>
      </c>
      <c r="F2">
        <v>1.0198355151102201</v>
      </c>
      <c r="G2">
        <v>1.0139431014572999</v>
      </c>
      <c r="H2">
        <v>1.0102029291065799</v>
      </c>
      <c r="I2">
        <v>1.00632640131187</v>
      </c>
      <c r="J2">
        <v>1.00544409158666</v>
      </c>
      <c r="K2">
        <v>1.0040149178139</v>
      </c>
      <c r="L2">
        <v>1.00333850005962</v>
      </c>
    </row>
    <row r="3" spans="1:13" x14ac:dyDescent="0.35">
      <c r="A3" s="10">
        <v>35064</v>
      </c>
      <c r="B3">
        <v>1.56459766619788</v>
      </c>
      <c r="C3">
        <v>1.1234482423535701</v>
      </c>
      <c r="D3">
        <v>1.0496815837559099</v>
      </c>
      <c r="E3">
        <v>1.02775946602942</v>
      </c>
      <c r="F3">
        <v>1.0186712634923201</v>
      </c>
      <c r="G3">
        <v>1.01383286436709</v>
      </c>
      <c r="H3">
        <v>1.0106455244158099</v>
      </c>
      <c r="I3">
        <v>1.0075471698113201</v>
      </c>
      <c r="J3">
        <v>1.00728097511698</v>
      </c>
      <c r="K3">
        <v>1.0058753961871401</v>
      </c>
    </row>
    <row r="4" spans="1:13" x14ac:dyDescent="0.35">
      <c r="A4" s="10">
        <v>35430</v>
      </c>
      <c r="B4">
        <v>1.58725829971782</v>
      </c>
      <c r="C4">
        <v>1.1530568415024101</v>
      </c>
      <c r="D4">
        <v>1.0614134933774799</v>
      </c>
      <c r="E4">
        <v>1.0362174019010499</v>
      </c>
      <c r="F4">
        <v>1.02246683601468</v>
      </c>
      <c r="G4">
        <v>1.01819135427593</v>
      </c>
      <c r="H4">
        <v>1.0118295603452201</v>
      </c>
      <c r="I4">
        <v>1.0084759386945801</v>
      </c>
      <c r="J4">
        <v>1.0086881050012</v>
      </c>
    </row>
    <row r="5" spans="1:13" x14ac:dyDescent="0.35">
      <c r="A5" s="10">
        <v>35795</v>
      </c>
      <c r="B5">
        <v>1.6136359076225399</v>
      </c>
      <c r="C5">
        <v>1.1423988460868899</v>
      </c>
      <c r="D5">
        <v>1.0556631908918701</v>
      </c>
      <c r="E5">
        <v>1.0256423475069101</v>
      </c>
      <c r="F5">
        <v>1.0180648404121599</v>
      </c>
      <c r="G5">
        <v>1.01485109408326</v>
      </c>
      <c r="H5">
        <v>1.0118412859033199</v>
      </c>
      <c r="I5">
        <v>1.0100295212177699</v>
      </c>
    </row>
    <row r="6" spans="1:13" x14ac:dyDescent="0.35">
      <c r="A6" s="10">
        <v>36160</v>
      </c>
      <c r="B6">
        <v>1.6433477534912</v>
      </c>
      <c r="C6">
        <v>1.1312073524148201</v>
      </c>
      <c r="D6">
        <v>1.0556366420005101</v>
      </c>
      <c r="E6">
        <v>1.02988610214066</v>
      </c>
      <c r="F6">
        <v>1.0203535585868899</v>
      </c>
      <c r="G6">
        <v>1.0140957813865801</v>
      </c>
      <c r="H6">
        <v>1.0113866281971</v>
      </c>
    </row>
    <row r="7" spans="1:13" x14ac:dyDescent="0.35">
      <c r="A7" s="10">
        <v>36525</v>
      </c>
      <c r="B7">
        <v>1.6579958781262201</v>
      </c>
      <c r="C7">
        <v>1.1537212479562799</v>
      </c>
      <c r="D7">
        <v>1.0587818490657599</v>
      </c>
      <c r="E7">
        <v>1.03061944793319</v>
      </c>
      <c r="F7">
        <v>1.01878652564912</v>
      </c>
      <c r="G7">
        <v>1.0125204089651001</v>
      </c>
    </row>
    <row r="8" spans="1:13" x14ac:dyDescent="0.35">
      <c r="A8" s="10">
        <v>36891</v>
      </c>
      <c r="B8">
        <v>1.6495292074229799</v>
      </c>
      <c r="C8">
        <v>1.1375954600370199</v>
      </c>
      <c r="D8">
        <v>1.0544648511716299</v>
      </c>
      <c r="E8">
        <v>1.02880110880111</v>
      </c>
      <c r="F8">
        <v>1.0186542364965601</v>
      </c>
    </row>
    <row r="9" spans="1:13" x14ac:dyDescent="0.35">
      <c r="A9" s="10">
        <v>37256</v>
      </c>
      <c r="B9">
        <v>1.6381646304006601</v>
      </c>
      <c r="C9">
        <v>1.14837036342614</v>
      </c>
      <c r="D9">
        <v>1.0575797980897399</v>
      </c>
      <c r="E9">
        <v>1.03176808611004</v>
      </c>
    </row>
    <row r="10" spans="1:13" x14ac:dyDescent="0.35">
      <c r="A10" s="10">
        <v>37621</v>
      </c>
      <c r="B10">
        <v>1.6309718470069701</v>
      </c>
      <c r="C10">
        <v>1.1454367133438701</v>
      </c>
      <c r="D10">
        <v>1.06339013043354</v>
      </c>
    </row>
    <row r="11" spans="1:13" x14ac:dyDescent="0.35">
      <c r="A11" s="10">
        <v>37986</v>
      </c>
      <c r="B11">
        <v>1.69126874401787</v>
      </c>
      <c r="C11">
        <v>1.17210589197007</v>
      </c>
    </row>
    <row r="12" spans="1:13" x14ac:dyDescent="0.35">
      <c r="A12" s="10">
        <v>38352</v>
      </c>
      <c r="B12">
        <v>1.6186746599626101</v>
      </c>
    </row>
    <row r="13" spans="1:13" x14ac:dyDescent="0.35">
      <c r="A13" s="10">
        <v>38717</v>
      </c>
    </row>
    <row r="15" spans="1:13" x14ac:dyDescent="0.35">
      <c r="A15" t="s">
        <v>31</v>
      </c>
      <c r="B15">
        <v>1.62458536172099</v>
      </c>
      <c r="C15">
        <v>1.1437723943888201</v>
      </c>
      <c r="D15">
        <v>1.0566083264164401</v>
      </c>
      <c r="E15">
        <v>1.0297560098315399</v>
      </c>
      <c r="F15">
        <v>1.0195553834509701</v>
      </c>
      <c r="G15">
        <v>1.0145623857671999</v>
      </c>
      <c r="H15">
        <v>1.0111870004128001</v>
      </c>
      <c r="I15">
        <v>1.0080878740378501</v>
      </c>
      <c r="J15">
        <v>1.00715971410246</v>
      </c>
      <c r="K15">
        <v>1.0049325680153101</v>
      </c>
      <c r="L15">
        <v>1.00333850005962</v>
      </c>
    </row>
    <row r="16" spans="1:13" x14ac:dyDescent="0.35">
      <c r="A16" t="s">
        <v>32</v>
      </c>
      <c r="B16">
        <v>1.6476798209896599</v>
      </c>
      <c r="C16">
        <v>1.14823408054941</v>
      </c>
      <c r="D16">
        <v>1.0581718626105501</v>
      </c>
      <c r="E16">
        <v>1.03017681825242</v>
      </c>
      <c r="F16">
        <v>1.0195553834509701</v>
      </c>
      <c r="G16">
        <v>1.0145623857671999</v>
      </c>
      <c r="H16">
        <v>1.0111870004128001</v>
      </c>
      <c r="I16">
        <v>1.0080878740378501</v>
      </c>
      <c r="J16">
        <v>1.00715971410246</v>
      </c>
      <c r="K16">
        <v>1.0049325680153101</v>
      </c>
      <c r="L16">
        <v>1.00333850005962</v>
      </c>
    </row>
    <row r="17" spans="1:13" x14ac:dyDescent="0.35">
      <c r="A17" t="s">
        <v>33</v>
      </c>
      <c r="B17">
        <v>1.6465794322139899</v>
      </c>
      <c r="C17">
        <v>1.15229582455788</v>
      </c>
      <c r="D17">
        <v>1.0580123431337201</v>
      </c>
      <c r="E17">
        <v>1.02945640680123</v>
      </c>
      <c r="F17">
        <v>1.0196662593625501</v>
      </c>
      <c r="G17">
        <v>1.0146837194517699</v>
      </c>
      <c r="H17">
        <v>1.0111870004128001</v>
      </c>
      <c r="I17">
        <v>1.0080878740378501</v>
      </c>
      <c r="J17">
        <v>1.00715971410246</v>
      </c>
      <c r="K17">
        <v>1.0049325680153101</v>
      </c>
      <c r="L17">
        <v>1.00333850005962</v>
      </c>
    </row>
    <row r="18" spans="1:13" x14ac:dyDescent="0.35">
      <c r="A18" t="s">
        <v>34</v>
      </c>
      <c r="B18">
        <v>1.6394437465720699</v>
      </c>
      <c r="C18">
        <v>1.14912331357871</v>
      </c>
      <c r="D18">
        <v>1.0573660147728301</v>
      </c>
      <c r="E18">
        <v>1.0297694024918</v>
      </c>
      <c r="F18">
        <v>1.0192473053166999</v>
      </c>
      <c r="G18">
        <v>1.01425550146181</v>
      </c>
      <c r="H18">
        <v>1.01130217337614</v>
      </c>
      <c r="I18">
        <v>1.0080283560610599</v>
      </c>
      <c r="J18">
        <v>1.00728097511698</v>
      </c>
    </row>
    <row r="19" spans="1:13" x14ac:dyDescent="0.35">
      <c r="A19" t="s">
        <v>35</v>
      </c>
      <c r="B19">
        <v>1.6483813682204</v>
      </c>
      <c r="C19">
        <v>1.15630464510564</v>
      </c>
      <c r="D19">
        <v>1.05849499831757</v>
      </c>
      <c r="E19">
        <v>1.03043117570777</v>
      </c>
      <c r="F19">
        <v>1.0192473053166999</v>
      </c>
      <c r="G19">
        <v>1.0137754630343001</v>
      </c>
      <c r="H19">
        <v>1.0116824451255699</v>
      </c>
      <c r="I19">
        <v>1.00867848373331</v>
      </c>
      <c r="J19">
        <v>1.00715971410246</v>
      </c>
      <c r="K19">
        <v>1.0049325680153101</v>
      </c>
      <c r="L19">
        <v>1.00333850005962</v>
      </c>
    </row>
    <row r="21" spans="1:13" x14ac:dyDescent="0.35">
      <c r="A21" t="s">
        <v>36</v>
      </c>
      <c r="B21">
        <v>1.62458536172099</v>
      </c>
      <c r="C21">
        <v>1.1437723943888201</v>
      </c>
      <c r="D21">
        <v>1.0566083264164401</v>
      </c>
      <c r="E21">
        <v>1.0297560098315399</v>
      </c>
      <c r="F21">
        <v>1.0195553834509701</v>
      </c>
      <c r="G21">
        <v>1.0145623857671999</v>
      </c>
      <c r="H21">
        <v>1.0111870004128001</v>
      </c>
      <c r="I21">
        <v>1.0080878740378501</v>
      </c>
      <c r="J21">
        <v>1.00715971410246</v>
      </c>
      <c r="K21">
        <v>1.0049325680153101</v>
      </c>
      <c r="L21">
        <v>1.00333850005962</v>
      </c>
    </row>
    <row r="22" spans="1:13" x14ac:dyDescent="0.35">
      <c r="A22" t="s">
        <v>37</v>
      </c>
      <c r="M22">
        <v>1</v>
      </c>
    </row>
    <row r="24" spans="1:13" x14ac:dyDescent="0.35">
      <c r="A24" t="s">
        <v>38</v>
      </c>
      <c r="B24">
        <v>1.62458536172099</v>
      </c>
      <c r="C24">
        <v>1.1437723943888201</v>
      </c>
      <c r="D24">
        <v>1.0566083264164401</v>
      </c>
      <c r="E24">
        <v>1.0297560098315399</v>
      </c>
      <c r="F24">
        <v>1.0195553834509701</v>
      </c>
      <c r="G24">
        <v>1.0145623857671999</v>
      </c>
      <c r="H24">
        <v>1.0111870004128001</v>
      </c>
      <c r="I24">
        <v>1.0080878740378501</v>
      </c>
      <c r="J24">
        <v>1.00715971410246</v>
      </c>
      <c r="K24">
        <v>1.0049325680153101</v>
      </c>
      <c r="L24">
        <v>1.00333850005962</v>
      </c>
      <c r="M24">
        <v>1</v>
      </c>
    </row>
    <row r="25" spans="1:13" x14ac:dyDescent="0.35">
      <c r="A25" t="s">
        <v>39</v>
      </c>
      <c r="B25">
        <v>2.1648743868782301</v>
      </c>
      <c r="C25">
        <v>1.33257041328065</v>
      </c>
      <c r="D25">
        <v>1.1650660741752901</v>
      </c>
      <c r="E25">
        <v>1.1026470689727501</v>
      </c>
      <c r="F25">
        <v>1.0707847863428701</v>
      </c>
      <c r="G25">
        <v>1.0502468073078099</v>
      </c>
      <c r="H25">
        <v>1.03517222995964</v>
      </c>
      <c r="I25">
        <v>1.0237198752921499</v>
      </c>
      <c r="J25">
        <v>1.01550658594045</v>
      </c>
      <c r="K25">
        <v>1.0082875354535401</v>
      </c>
      <c r="L25">
        <v>1.00333850005962</v>
      </c>
      <c r="M25">
        <v>1</v>
      </c>
    </row>
    <row r="26" spans="1:13" x14ac:dyDescent="0.35">
      <c r="A26" t="s">
        <v>6</v>
      </c>
      <c r="B26">
        <v>0.46192056502733703</v>
      </c>
      <c r="C26">
        <v>0.75042938822129801</v>
      </c>
      <c r="D26">
        <v>0.858320418185608</v>
      </c>
      <c r="E26">
        <v>0.90690850058815098</v>
      </c>
      <c r="F26">
        <v>0.93389447884796395</v>
      </c>
      <c r="G26">
        <v>0.95215714348458003</v>
      </c>
      <c r="H26">
        <v>0.96602282311899701</v>
      </c>
      <c r="I26">
        <v>0.97682972084000697</v>
      </c>
      <c r="J26">
        <v>0.98473019657859295</v>
      </c>
      <c r="K26">
        <v>0.99178058325415297</v>
      </c>
      <c r="L26">
        <v>0.99667260843731398</v>
      </c>
      <c r="M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</vt:lpstr>
      <vt:lpstr>LDFs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Konig</dc:creator>
  <cp:lastModifiedBy>Bernhard König</cp:lastModifiedBy>
  <dcterms:created xsi:type="dcterms:W3CDTF">2018-07-01T03:38:56Z</dcterms:created>
  <dcterms:modified xsi:type="dcterms:W3CDTF">2018-07-01T06:42:39Z</dcterms:modified>
</cp:coreProperties>
</file>