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.konig\Documents\ASync\home\Code\Julia\DecisionTrees.jl\data\reservingAccident\"/>
    </mc:Choice>
  </mc:AlternateContent>
  <bookViews>
    <workbookView xWindow="0" yWindow="0" windowWidth="15950" windowHeight="6590" activeTab="1"/>
  </bookViews>
  <sheets>
    <sheet name="triangle" sheetId="1" r:id="rId1"/>
    <sheet name="LDFs" sheetId="2" r:id="rId2"/>
    <sheet name="truth" sheetId="3" r:id="rId3"/>
  </sheet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5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33" i="2"/>
  <c r="L33" i="2"/>
  <c r="K33" i="2"/>
  <c r="J33" i="2"/>
  <c r="I33" i="2"/>
  <c r="H33" i="2"/>
  <c r="G33" i="2"/>
  <c r="F33" i="2"/>
  <c r="E33" i="2"/>
  <c r="D33" i="2"/>
  <c r="C33" i="2"/>
  <c r="B33" i="2"/>
  <c r="O4" i="3"/>
  <c r="O3" i="3"/>
  <c r="O2" i="3"/>
  <c r="N2" i="3"/>
  <c r="L4" i="3"/>
  <c r="L3" i="3"/>
  <c r="L2" i="3"/>
  <c r="K2" i="3"/>
  <c r="E15" i="3"/>
  <c r="E14" i="3"/>
  <c r="E13" i="3"/>
  <c r="E12" i="3"/>
  <c r="E11" i="3"/>
  <c r="E10" i="3"/>
  <c r="E9" i="3"/>
  <c r="E8" i="3"/>
  <c r="E7" i="3"/>
  <c r="E6" i="3"/>
  <c r="E5" i="3"/>
  <c r="E4" i="3"/>
  <c r="F15" i="3"/>
  <c r="F14" i="3"/>
  <c r="F13" i="3"/>
  <c r="F12" i="3"/>
  <c r="F11" i="3"/>
  <c r="F10" i="3"/>
  <c r="F9" i="3"/>
  <c r="F8" i="3"/>
  <c r="F7" i="3"/>
  <c r="F6" i="3"/>
  <c r="F5" i="3"/>
  <c r="F4" i="3"/>
  <c r="I4" i="3"/>
  <c r="I3" i="3"/>
  <c r="H2" i="3"/>
  <c r="I2" i="3"/>
  <c r="E3" i="3"/>
  <c r="F3" i="3" s="1"/>
  <c r="L30" i="2" l="1"/>
  <c r="K30" i="2"/>
  <c r="I30" i="2"/>
  <c r="H30" i="2"/>
  <c r="G30" i="2"/>
  <c r="F30" i="2"/>
  <c r="E30" i="2"/>
  <c r="D30" i="2"/>
  <c r="C30" i="2"/>
  <c r="B30" i="2"/>
  <c r="J30" i="2"/>
  <c r="L29" i="2"/>
  <c r="L31" i="2" s="1"/>
  <c r="K29" i="2"/>
  <c r="K31" i="2" s="1"/>
  <c r="J29" i="2"/>
  <c r="J31" i="2" s="1"/>
  <c r="I29" i="2"/>
  <c r="I31" i="2" s="1"/>
  <c r="H29" i="2"/>
  <c r="H31" i="2" s="1"/>
  <c r="G29" i="2"/>
  <c r="G31" i="2" s="1"/>
  <c r="F29" i="2"/>
  <c r="F31" i="2" s="1"/>
  <c r="E29" i="2"/>
  <c r="E31" i="2" s="1"/>
  <c r="D29" i="2"/>
  <c r="D31" i="2" s="1"/>
  <c r="C29" i="2"/>
  <c r="C31" i="2" s="1"/>
  <c r="E28" i="2"/>
  <c r="F28" i="2" s="1"/>
  <c r="G28" i="2" s="1"/>
  <c r="H28" i="2" s="1"/>
  <c r="I28" i="2" s="1"/>
  <c r="J28" i="2" s="1"/>
  <c r="K28" i="2" s="1"/>
  <c r="L28" i="2" s="1"/>
  <c r="D28" i="2"/>
  <c r="C28" i="2"/>
  <c r="B29" i="2"/>
  <c r="B31" i="2" s="1"/>
  <c r="A38" i="2"/>
  <c r="A39" i="2" s="1"/>
  <c r="A40" i="2" s="1"/>
  <c r="A41" i="2" s="1"/>
  <c r="A42" i="2" s="1"/>
  <c r="A43" i="2" s="1"/>
  <c r="A44" i="2" s="1"/>
  <c r="A45" i="2" s="1"/>
  <c r="A46" i="2" s="1"/>
  <c r="A37" i="2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T15" i="1" l="1"/>
  <c r="Q15" i="1" s="1"/>
  <c r="S15" i="1"/>
  <c r="R15" i="1"/>
  <c r="T14" i="1"/>
  <c r="Q14" i="1" s="1"/>
  <c r="S14" i="1"/>
  <c r="R14" i="1"/>
  <c r="T13" i="1"/>
  <c r="Q13" i="1" s="1"/>
  <c r="S13" i="1"/>
  <c r="R13" i="1"/>
  <c r="T12" i="1"/>
  <c r="Q12" i="1" s="1"/>
  <c r="S12" i="1"/>
  <c r="R12" i="1"/>
  <c r="T11" i="1"/>
  <c r="Q11" i="1" s="1"/>
  <c r="S11" i="1"/>
  <c r="R11" i="1"/>
  <c r="T10" i="1"/>
  <c r="Q10" i="1" s="1"/>
  <c r="S10" i="1"/>
  <c r="R10" i="1"/>
  <c r="T9" i="1"/>
  <c r="Q9" i="1" s="1"/>
  <c r="S9" i="1"/>
  <c r="R9" i="1"/>
  <c r="T8" i="1"/>
  <c r="Q8" i="1" s="1"/>
  <c r="S8" i="1"/>
  <c r="R8" i="1"/>
  <c r="T7" i="1"/>
  <c r="Q7" i="1" s="1"/>
  <c r="S7" i="1"/>
  <c r="R7" i="1"/>
  <c r="T6" i="1"/>
  <c r="Q6" i="1" s="1"/>
  <c r="S6" i="1"/>
  <c r="R6" i="1"/>
  <c r="T5" i="1"/>
  <c r="Q5" i="1" s="1"/>
  <c r="S5" i="1"/>
  <c r="R5" i="1"/>
  <c r="T4" i="1"/>
  <c r="Q4" i="1" s="1"/>
  <c r="S4" i="1"/>
  <c r="R4" i="1"/>
  <c r="T16" i="1" l="1"/>
  <c r="Q16" i="1" s="1"/>
  <c r="R16" i="1"/>
  <c r="S16" i="1"/>
  <c r="U14" i="1"/>
  <c r="U13" i="1"/>
  <c r="U12" i="1"/>
  <c r="U11" i="1"/>
  <c r="U10" i="1"/>
  <c r="U9" i="1"/>
  <c r="U8" i="1"/>
  <c r="U7" i="1"/>
  <c r="U6" i="1"/>
  <c r="U5" i="1"/>
  <c r="U4" i="1"/>
  <c r="Z4" i="1" s="1"/>
  <c r="U15" i="1"/>
  <c r="Y15" i="1"/>
  <c r="Y14" i="1"/>
  <c r="Y13" i="1"/>
  <c r="Y12" i="1"/>
  <c r="Y11" i="1"/>
  <c r="Y10" i="1"/>
  <c r="Y9" i="1"/>
  <c r="Y8" i="1"/>
  <c r="Y7" i="1"/>
  <c r="Y6" i="1"/>
  <c r="Y4" i="1"/>
  <c r="Y5" i="1"/>
  <c r="X4" i="1"/>
  <c r="B5" i="1"/>
  <c r="B6" i="1" s="1"/>
  <c r="B7" i="1" l="1"/>
  <c r="Z6" i="1"/>
  <c r="X5" i="1"/>
  <c r="Z5" i="1"/>
  <c r="Y16" i="1"/>
  <c r="X7" i="1"/>
  <c r="X6" i="1"/>
  <c r="B8" i="1" l="1"/>
  <c r="Z7" i="1"/>
  <c r="B9" i="1" l="1"/>
  <c r="Z8" i="1"/>
  <c r="X8" i="1"/>
  <c r="B10" i="1" l="1"/>
  <c r="Z9" i="1"/>
  <c r="X9" i="1"/>
  <c r="B11" i="1" l="1"/>
  <c r="Z10" i="1"/>
  <c r="X10" i="1"/>
  <c r="B12" i="1" l="1"/>
  <c r="Z11" i="1"/>
  <c r="X11" i="1"/>
  <c r="B13" i="1" l="1"/>
  <c r="Z12" i="1"/>
  <c r="X12" i="1"/>
  <c r="B14" i="1" l="1"/>
  <c r="Z13" i="1"/>
  <c r="X13" i="1"/>
  <c r="B15" i="1" l="1"/>
  <c r="Z14" i="1"/>
  <c r="X14" i="1"/>
  <c r="X15" i="1" l="1"/>
  <c r="X16" i="1" s="1"/>
  <c r="Z15" i="1"/>
  <c r="Z16" i="1" s="1"/>
</calcChain>
</file>

<file path=xl/sharedStrings.xml><?xml version="1.0" encoding="utf-8"?>
<sst xmlns="http://schemas.openxmlformats.org/spreadsheetml/2006/main" count="132" uniqueCount="63">
  <si>
    <t>NA</t>
  </si>
  <si>
    <t>Data as exported by R</t>
  </si>
  <si>
    <t>Reserves</t>
  </si>
  <si>
    <t>Paid</t>
  </si>
  <si>
    <t>Check</t>
  </si>
  <si>
    <t>Ratio to Ultimate</t>
  </si>
  <si>
    <t>AccidentYear––––– </t>
  </si>
  <si>
    <t>Ultimate Loss–––––(1)</t>
  </si>
  <si>
    <t>ProportionEarned–––––(2)</t>
  </si>
  <si>
    <t>ProratedUltimateLoss(1) x (2)–––––(3)</t>
  </si>
  <si>
    <t>Incurred Loss–––––(4)</t>
  </si>
  <si>
    <t>Paid Loss–––––(5)</t>
  </si>
  <si>
    <t>Case LossReserves(4) - (5)–––––(6)</t>
  </si>
  <si>
    <t>IBNR LossReserves(3) - (4)–––––(7)</t>
  </si>
  <si>
    <t>TotalOutstandingLossReserves(6) + (7)–––––(8)</t>
  </si>
  <si>
    <t>Total</t>
  </si>
  <si>
    <t>AccidentYear</t>
  </si>
  <si>
    <t>24-36</t>
  </si>
  <si>
    <t>36-48</t>
  </si>
  <si>
    <t>48-60</t>
  </si>
  <si>
    <t>60-72</t>
  </si>
  <si>
    <t>72-84</t>
  </si>
  <si>
    <t>84-96</t>
  </si>
  <si>
    <t>96-108</t>
  </si>
  <si>
    <t>108-120</t>
  </si>
  <si>
    <t>120-132</t>
  </si>
  <si>
    <t>132-144</t>
  </si>
  <si>
    <t>144-Ult</t>
  </si>
  <si>
    <t xml:space="preserve">Vol Wtd Avg </t>
  </si>
  <si>
    <t xml:space="preserve">7 Yr Vol Wtd Avg </t>
  </si>
  <si>
    <t xml:space="preserve">5 Yr Vol Wtd Avg </t>
  </si>
  <si>
    <t xml:space="preserve">5 Yr Vol Wtd Avg Exc Hi/Lo </t>
  </si>
  <si>
    <t xml:space="preserve">3 Yr Vol Wtd Avg </t>
  </si>
  <si>
    <t>Default</t>
  </si>
  <si>
    <t>Manual Selected</t>
  </si>
  <si>
    <t>Selected</t>
  </si>
  <si>
    <t>Cumulative</t>
  </si>
  <si>
    <t>Check2</t>
  </si>
  <si>
    <t>Check3</t>
  </si>
  <si>
    <t>Cumulative Paid</t>
  </si>
  <si>
    <t>Year-On-Year LDF</t>
  </si>
  <si>
    <t>Inverse of YonY LDF</t>
  </si>
  <si>
    <t>Julia</t>
  </si>
  <si>
    <t>Arius</t>
  </si>
  <si>
    <t>Arius Export</t>
  </si>
  <si>
    <t>true Res.</t>
  </si>
  <si>
    <t>CL Res.</t>
  </si>
  <si>
    <t>MSEP^(1/2)</t>
  </si>
  <si>
    <t>15pct Tree</t>
  </si>
  <si>
    <t>Delta to Truth</t>
  </si>
  <si>
    <t>Reserve</t>
  </si>
  <si>
    <t>CL</t>
  </si>
  <si>
    <t>20pct Tree</t>
  </si>
  <si>
    <t>25pct Tree</t>
  </si>
  <si>
    <t>Inverse LDF</t>
  </si>
  <si>
    <t>True Ultimate</t>
  </si>
  <si>
    <t>True Reserve</t>
  </si>
  <si>
    <t>Ultimate (volume weighted CL)</t>
  </si>
  <si>
    <t>Age(months)–––––(1)</t>
  </si>
  <si>
    <t>CumulativePaid Loss–––––(2)</t>
  </si>
  <si>
    <t>SelectedDevelopmentFactors–––––(3)</t>
  </si>
  <si>
    <t>CumulativeDevelopmentFactors–––––(4)</t>
  </si>
  <si>
    <t>UltimateLoss(2) x (4)–––––(5)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</si>
</sst>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;"/>
    <numFmt numFmtId="165" formatCode="#,##0.000_;"/>
    <numFmt numFmtId="166" formatCode="#,##0.000000000000000_;"/>
    <numFmt numFmtId="167" formatCode="0.0000%"/>
    <numFmt numFmtId="168" formatCode="0.0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theme="1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33" borderId="0" xfId="0" applyNumberFormat="1" applyFont="1" applyFill="1"/>
    <xf numFmtId="164" fontId="0" fillId="34" borderId="0" xfId="0" applyNumberFormat="1" applyFont="1" applyFill="1"/>
    <xf numFmtId="14" fontId="18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4" fontId="0" fillId="0" borderId="0" xfId="0" applyNumberFormat="1"/>
    <xf numFmtId="17" fontId="0" fillId="0" borderId="0" xfId="0" quotePrefix="1" applyNumberFormat="1"/>
    <xf numFmtId="166" fontId="18" fillId="0" borderId="0" xfId="0" applyNumberFormat="1" applyFont="1"/>
    <xf numFmtId="0" fontId="19" fillId="35" borderId="0" xfId="0" applyFont="1" applyFill="1" applyAlignment="1">
      <alignment vertical="center"/>
    </xf>
    <xf numFmtId="0" fontId="0" fillId="35" borderId="0" xfId="0" applyFill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opLeftCell="O1" zoomScale="145" zoomScaleNormal="145" workbookViewId="0">
      <selection activeCell="Z15" sqref="Z15"/>
    </sheetView>
  </sheetViews>
  <sheetFormatPr defaultRowHeight="14.5" x14ac:dyDescent="0.35"/>
  <cols>
    <col min="3" max="14" width="12.6328125" customWidth="1"/>
    <col min="16" max="16" width="11.26953125" bestFit="1" customWidth="1"/>
    <col min="17" max="17" width="12.7265625" bestFit="1" customWidth="1"/>
    <col min="18" max="20" width="13.08984375" customWidth="1"/>
    <col min="24" max="24" width="9.81640625" bestFit="1" customWidth="1"/>
    <col min="25" max="25" width="10.453125" bestFit="1" customWidth="1"/>
    <col min="26" max="26" width="10.08984375" bestFit="1" customWidth="1"/>
    <col min="27" max="28" width="12.26953125" customWidth="1"/>
    <col min="30" max="38" width="10.6328125" customWidth="1"/>
  </cols>
  <sheetData>
    <row r="1" spans="1:38" x14ac:dyDescent="0.35">
      <c r="C1" s="1" t="s">
        <v>1</v>
      </c>
      <c r="AD1" s="1" t="s">
        <v>44</v>
      </c>
    </row>
    <row r="2" spans="1:38" x14ac:dyDescent="0.35">
      <c r="C2" t="s">
        <v>39</v>
      </c>
    </row>
    <row r="3" spans="1:38" ht="43.5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 s="3" t="s">
        <v>56</v>
      </c>
      <c r="Q3" s="3" t="s">
        <v>55</v>
      </c>
      <c r="R3" s="3" t="s">
        <v>57</v>
      </c>
      <c r="S3" s="3" t="s">
        <v>2</v>
      </c>
      <c r="T3" s="3" t="s">
        <v>3</v>
      </c>
      <c r="U3" s="3" t="s">
        <v>5</v>
      </c>
      <c r="V3" s="3" t="s">
        <v>40</v>
      </c>
      <c r="W3" s="3" t="s">
        <v>41</v>
      </c>
      <c r="X3" s="3" t="s">
        <v>4</v>
      </c>
      <c r="Y3" s="3" t="s">
        <v>37</v>
      </c>
      <c r="Z3" s="3" t="s">
        <v>38</v>
      </c>
      <c r="AD3" s="3" t="s">
        <v>6</v>
      </c>
      <c r="AE3" s="3" t="s">
        <v>7</v>
      </c>
      <c r="AF3" s="3" t="s">
        <v>8</v>
      </c>
      <c r="AG3" s="3" t="s">
        <v>9</v>
      </c>
      <c r="AH3" s="3" t="s">
        <v>10</v>
      </c>
      <c r="AI3" s="3" t="s">
        <v>11</v>
      </c>
      <c r="AJ3" s="3" t="s">
        <v>12</v>
      </c>
      <c r="AK3" s="3" t="s">
        <v>13</v>
      </c>
      <c r="AL3" s="3" t="s">
        <v>14</v>
      </c>
    </row>
    <row r="4" spans="1:38" x14ac:dyDescent="0.35">
      <c r="A4">
        <v>1994</v>
      </c>
      <c r="B4">
        <v>1</v>
      </c>
      <c r="C4" s="9">
        <v>342431626</v>
      </c>
      <c r="D4" s="9">
        <v>525536094</v>
      </c>
      <c r="E4" s="9">
        <v>589495214</v>
      </c>
      <c r="F4" s="9">
        <v>623289088</v>
      </c>
      <c r="G4" s="9">
        <v>643747688</v>
      </c>
      <c r="H4" s="9">
        <v>658115741</v>
      </c>
      <c r="I4" s="9">
        <v>668855279</v>
      </c>
      <c r="J4" s="9">
        <v>677066219</v>
      </c>
      <c r="K4" s="9">
        <v>683744294</v>
      </c>
      <c r="L4" s="9">
        <v>689307874</v>
      </c>
      <c r="M4" s="9">
        <v>694154508</v>
      </c>
      <c r="N4" s="9">
        <v>697093037</v>
      </c>
      <c r="P4" s="5">
        <f>+truth!A3</f>
        <v>0</v>
      </c>
      <c r="Q4" s="5">
        <f>+T4+P4</f>
        <v>697093037</v>
      </c>
      <c r="R4" s="5">
        <f>+AE4</f>
        <v>697093037</v>
      </c>
      <c r="S4" s="5">
        <f>+AK4</f>
        <v>0</v>
      </c>
      <c r="T4" s="5">
        <f>+AI4</f>
        <v>697093037</v>
      </c>
      <c r="U4" s="4">
        <f t="shared" ref="U4:U15" si="0">+T4/R4</f>
        <v>1</v>
      </c>
      <c r="V4" s="4">
        <f ca="1">+OFFSET(LDFs!$A$26,-11,13-B4)</f>
        <v>0</v>
      </c>
      <c r="W4" s="4"/>
      <c r="X4" s="16">
        <f ca="1">+OFFSET($N4,0,-B4+1)-T4</f>
        <v>0</v>
      </c>
      <c r="Y4" s="15">
        <f t="shared" ref="Y4" si="1">+R4-S4-T4</f>
        <v>0</v>
      </c>
      <c r="Z4" s="16">
        <f ca="1">+OFFSET(LDFs!$A$26,0,13-B4)-U4</f>
        <v>0</v>
      </c>
      <c r="AD4" s="7">
        <v>34699</v>
      </c>
      <c r="AE4" s="8">
        <v>697093037</v>
      </c>
      <c r="AF4" s="8">
        <v>1</v>
      </c>
      <c r="AG4" s="8">
        <v>697093037</v>
      </c>
      <c r="AH4" s="8">
        <v>697093037</v>
      </c>
      <c r="AI4" s="8">
        <v>697093037</v>
      </c>
      <c r="AJ4" s="8">
        <v>0</v>
      </c>
      <c r="AK4" s="8">
        <v>0</v>
      </c>
      <c r="AL4" s="8">
        <v>0</v>
      </c>
    </row>
    <row r="5" spans="1:38" x14ac:dyDescent="0.35">
      <c r="A5">
        <f>+A4+1</f>
        <v>1995</v>
      </c>
      <c r="B5">
        <f>1+B4</f>
        <v>2</v>
      </c>
      <c r="C5" s="9">
        <v>336005294</v>
      </c>
      <c r="D5" s="9">
        <v>524712850</v>
      </c>
      <c r="E5" s="9">
        <v>593509678</v>
      </c>
      <c r="F5" s="9">
        <v>627848671</v>
      </c>
      <c r="G5" s="9">
        <v>649262155</v>
      </c>
      <c r="H5" s="9">
        <v>663904065</v>
      </c>
      <c r="I5" s="9">
        <v>675257097</v>
      </c>
      <c r="J5" s="9">
        <v>683887947</v>
      </c>
      <c r="K5" s="9">
        <v>690866125</v>
      </c>
      <c r="L5" s="9">
        <v>696563657</v>
      </c>
      <c r="M5" s="9">
        <v>701039401</v>
      </c>
      <c r="N5" s="9" t="s">
        <v>0</v>
      </c>
      <c r="P5" s="5">
        <f>+truth!A4</f>
        <v>276189</v>
      </c>
      <c r="Q5" s="5">
        <f t="shared" ref="Q5:Q16" si="2">+T5+P5</f>
        <v>701315590</v>
      </c>
      <c r="R5" s="5">
        <f t="shared" ref="R5:R15" si="3">+AE5</f>
        <v>704007075.46762896</v>
      </c>
      <c r="S5" s="5">
        <f t="shared" ref="S5:S15" si="4">+AK5</f>
        <v>2967674.46762896</v>
      </c>
      <c r="T5" s="5">
        <f t="shared" ref="T5:T15" si="5">+AI5</f>
        <v>701039401</v>
      </c>
      <c r="U5" s="4">
        <f t="shared" si="0"/>
        <v>0.995784595679443</v>
      </c>
      <c r="V5" s="4">
        <f ca="1">+OFFSET(LDFs!$A$26,-11,13-B5)</f>
        <v>1.00423324917743</v>
      </c>
      <c r="W5" s="4">
        <f t="shared" ref="W5:W15" ca="1" si="6">1/V5</f>
        <v>0.99578459567944255</v>
      </c>
      <c r="X5" s="16">
        <f t="shared" ref="X5:X15" ca="1" si="7">+OFFSET($N5,0,-B5+1)-T5</f>
        <v>0</v>
      </c>
      <c r="Y5" s="15">
        <f>+R5-S5-T5</f>
        <v>0</v>
      </c>
      <c r="Z5" s="16">
        <f ca="1">+OFFSET(LDFs!$A$26,0,13-B5)-U5</f>
        <v>0</v>
      </c>
      <c r="AD5" s="7">
        <v>35064</v>
      </c>
      <c r="AE5" s="8">
        <v>704007075.46762896</v>
      </c>
      <c r="AF5" s="8">
        <v>1</v>
      </c>
      <c r="AG5" s="8">
        <v>704007075.46762896</v>
      </c>
      <c r="AH5" s="8">
        <v>701039401</v>
      </c>
      <c r="AI5" s="8">
        <v>701039401</v>
      </c>
      <c r="AJ5" s="8">
        <v>0</v>
      </c>
      <c r="AK5" s="8">
        <v>2967674.46762896</v>
      </c>
      <c r="AL5" s="8">
        <v>2967674.46762896</v>
      </c>
    </row>
    <row r="6" spans="1:38" x14ac:dyDescent="0.35">
      <c r="A6">
        <f t="shared" ref="A6:A15" si="8">+A5+1</f>
        <v>1996</v>
      </c>
      <c r="B6">
        <f t="shared" ref="B6:B15" si="9">1+B5</f>
        <v>3</v>
      </c>
      <c r="C6" s="9">
        <v>335566419</v>
      </c>
      <c r="D6" s="9">
        <v>526526296</v>
      </c>
      <c r="E6" s="9">
        <v>596023686</v>
      </c>
      <c r="F6" s="9">
        <v>632394354</v>
      </c>
      <c r="G6" s="9">
        <v>654690817</v>
      </c>
      <c r="H6" s="9">
        <v>669943726</v>
      </c>
      <c r="I6" s="9">
        <v>681193641</v>
      </c>
      <c r="J6" s="9">
        <v>690179389</v>
      </c>
      <c r="K6" s="9">
        <v>696873298</v>
      </c>
      <c r="L6" s="9">
        <v>703302023</v>
      </c>
      <c r="M6" s="9" t="s">
        <v>0</v>
      </c>
      <c r="N6" s="9" t="s">
        <v>0</v>
      </c>
      <c r="P6" s="5">
        <f>+truth!A5</f>
        <v>822196</v>
      </c>
      <c r="Q6" s="5">
        <f t="shared" si="2"/>
        <v>704124219</v>
      </c>
      <c r="R6" s="5">
        <f t="shared" si="3"/>
        <v>711030222.84683299</v>
      </c>
      <c r="S6" s="5">
        <f t="shared" si="4"/>
        <v>7728199.8468326302</v>
      </c>
      <c r="T6" s="5">
        <f t="shared" si="5"/>
        <v>703302023</v>
      </c>
      <c r="U6" s="4">
        <f t="shared" si="0"/>
        <v>0.98913098262421151</v>
      </c>
      <c r="V6" s="4">
        <f ca="1">+OFFSET(LDFs!$A$26,-11,13-B6)</f>
        <v>1.00672672595653</v>
      </c>
      <c r="W6" s="4">
        <f t="shared" ca="1" si="6"/>
        <v>0.99331822054278063</v>
      </c>
      <c r="X6" s="16">
        <f t="shared" ca="1" si="7"/>
        <v>0</v>
      </c>
      <c r="Y6" s="15">
        <f t="shared" ref="Y6:Y15" si="10">+R6-S6-T6</f>
        <v>0</v>
      </c>
      <c r="Z6" s="16">
        <f ca="1">+OFFSET(LDFs!$A$26,0,13-B6)-U6</f>
        <v>0</v>
      </c>
      <c r="AD6" s="7">
        <v>35430</v>
      </c>
      <c r="AE6" s="8">
        <v>711030222.84683299</v>
      </c>
      <c r="AF6" s="8">
        <v>1</v>
      </c>
      <c r="AG6" s="8">
        <v>711030222.84683299</v>
      </c>
      <c r="AH6" s="8">
        <v>703302023</v>
      </c>
      <c r="AI6" s="8">
        <v>703302023</v>
      </c>
      <c r="AJ6" s="8">
        <v>0</v>
      </c>
      <c r="AK6" s="8">
        <v>7728199.8468326302</v>
      </c>
      <c r="AL6" s="8">
        <v>7728199.8468326302</v>
      </c>
    </row>
    <row r="7" spans="1:38" x14ac:dyDescent="0.35">
      <c r="A7">
        <f t="shared" si="8"/>
        <v>1997</v>
      </c>
      <c r="B7">
        <f t="shared" si="9"/>
        <v>4</v>
      </c>
      <c r="C7" s="9">
        <v>326717825</v>
      </c>
      <c r="D7" s="9">
        <v>511546204</v>
      </c>
      <c r="E7" s="9">
        <v>578494248</v>
      </c>
      <c r="F7" s="9">
        <v>614118348</v>
      </c>
      <c r="G7" s="9">
        <v>636369693</v>
      </c>
      <c r="H7" s="9">
        <v>651857493</v>
      </c>
      <c r="I7" s="9">
        <v>662800941</v>
      </c>
      <c r="J7" s="9">
        <v>671331480</v>
      </c>
      <c r="K7" s="9">
        <v>677875870</v>
      </c>
      <c r="L7" s="9" t="s">
        <v>0</v>
      </c>
      <c r="M7" s="9" t="s">
        <v>0</v>
      </c>
      <c r="N7" s="9" t="s">
        <v>0</v>
      </c>
      <c r="P7" s="5">
        <f>+truth!A6</f>
        <v>1484528</v>
      </c>
      <c r="Q7" s="5">
        <f t="shared" si="2"/>
        <v>679360398</v>
      </c>
      <c r="R7" s="5">
        <f t="shared" si="3"/>
        <v>691177138.80860901</v>
      </c>
      <c r="S7" s="5">
        <f t="shared" si="4"/>
        <v>13301268.8086091</v>
      </c>
      <c r="T7" s="5">
        <f t="shared" si="5"/>
        <v>677875870</v>
      </c>
      <c r="U7" s="4">
        <f t="shared" si="0"/>
        <v>0.98075562969062235</v>
      </c>
      <c r="V7" s="4">
        <f ca="1">+OFFSET(LDFs!$A$26,-11,13-B7)</f>
        <v>1.00853969396661</v>
      </c>
      <c r="W7" s="4">
        <f t="shared" ca="1" si="6"/>
        <v>0.99153261491074962</v>
      </c>
      <c r="X7" s="16">
        <f t="shared" ca="1" si="7"/>
        <v>0</v>
      </c>
      <c r="Y7" s="15">
        <f t="shared" si="10"/>
        <v>0</v>
      </c>
      <c r="Z7" s="16">
        <f ca="1">+OFFSET(LDFs!$A$26,0,13-B7)-U7</f>
        <v>0</v>
      </c>
      <c r="AD7" s="7">
        <v>35795</v>
      </c>
      <c r="AE7" s="8">
        <v>691177138.80860901</v>
      </c>
      <c r="AF7" s="8">
        <v>1</v>
      </c>
      <c r="AG7" s="8">
        <v>691177138.80860901</v>
      </c>
      <c r="AH7" s="8">
        <v>677875870</v>
      </c>
      <c r="AI7" s="8">
        <v>677875870</v>
      </c>
      <c r="AJ7" s="8">
        <v>0</v>
      </c>
      <c r="AK7" s="8">
        <v>13301268.8086091</v>
      </c>
      <c r="AL7" s="8">
        <v>13301268.8086091</v>
      </c>
    </row>
    <row r="8" spans="1:38" x14ac:dyDescent="0.35">
      <c r="A8">
        <f t="shared" si="8"/>
        <v>1998</v>
      </c>
      <c r="B8">
        <f t="shared" si="9"/>
        <v>5</v>
      </c>
      <c r="C8" s="9">
        <v>324449376</v>
      </c>
      <c r="D8" s="9">
        <v>516274248</v>
      </c>
      <c r="E8" s="9">
        <v>589041167</v>
      </c>
      <c r="F8" s="9">
        <v>626497310</v>
      </c>
      <c r="G8" s="9">
        <v>649519257</v>
      </c>
      <c r="H8" s="9">
        <v>664965732</v>
      </c>
      <c r="I8" s="9">
        <v>676527770</v>
      </c>
      <c r="J8" s="9">
        <v>685375051</v>
      </c>
      <c r="K8" s="9" t="s">
        <v>0</v>
      </c>
      <c r="L8" s="9" t="s">
        <v>0</v>
      </c>
      <c r="M8" s="9" t="s">
        <v>0</v>
      </c>
      <c r="N8" s="9" t="s">
        <v>0</v>
      </c>
      <c r="P8" s="5">
        <f>+truth!A7</f>
        <v>1991356</v>
      </c>
      <c r="Q8" s="5">
        <f t="shared" si="2"/>
        <v>687366407</v>
      </c>
      <c r="R8" s="5">
        <f t="shared" si="3"/>
        <v>705726971.08882499</v>
      </c>
      <c r="S8" s="5">
        <f t="shared" si="4"/>
        <v>20351920.0888246</v>
      </c>
      <c r="T8" s="5">
        <f t="shared" si="5"/>
        <v>685375051</v>
      </c>
      <c r="U8" s="4">
        <f t="shared" si="0"/>
        <v>0.97116176521151631</v>
      </c>
      <c r="V8" s="4">
        <f ca="1">+OFFSET(LDFs!$A$26,-11,13-B8)</f>
        <v>1.0098787501966899</v>
      </c>
      <c r="W8" s="4">
        <f t="shared" ca="1" si="6"/>
        <v>0.99021788487502493</v>
      </c>
      <c r="X8" s="16">
        <f t="shared" ca="1" si="7"/>
        <v>0</v>
      </c>
      <c r="Y8" s="15">
        <f t="shared" si="10"/>
        <v>0</v>
      </c>
      <c r="Z8" s="16">
        <f ca="1">+OFFSET(LDFs!$A$26,0,13-B8)-U8</f>
        <v>0</v>
      </c>
      <c r="AD8" s="7">
        <v>36160</v>
      </c>
      <c r="AE8" s="8">
        <v>705726971.08882499</v>
      </c>
      <c r="AF8" s="8">
        <v>1</v>
      </c>
      <c r="AG8" s="8">
        <v>705726971.08882499</v>
      </c>
      <c r="AH8" s="8">
        <v>685375051</v>
      </c>
      <c r="AI8" s="8">
        <v>685375051</v>
      </c>
      <c r="AJ8" s="8">
        <v>0</v>
      </c>
      <c r="AK8" s="8">
        <v>20351920.0888246</v>
      </c>
      <c r="AL8" s="8">
        <v>20351920.0888246</v>
      </c>
    </row>
    <row r="9" spans="1:38" x14ac:dyDescent="0.35">
      <c r="A9">
        <f t="shared" si="8"/>
        <v>1999</v>
      </c>
      <c r="B9">
        <f t="shared" si="9"/>
        <v>6</v>
      </c>
      <c r="C9" s="9">
        <v>330853302</v>
      </c>
      <c r="D9" s="9">
        <v>527423726</v>
      </c>
      <c r="E9" s="9">
        <v>602763798</v>
      </c>
      <c r="F9" s="9">
        <v>641556507</v>
      </c>
      <c r="G9" s="9">
        <v>665102463</v>
      </c>
      <c r="H9" s="9">
        <v>681069129</v>
      </c>
      <c r="I9" s="9">
        <v>692690207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P9" s="5">
        <f>+truth!A8</f>
        <v>2893142</v>
      </c>
      <c r="Q9" s="5">
        <f t="shared" si="2"/>
        <v>695583349</v>
      </c>
      <c r="R9" s="5">
        <f t="shared" si="3"/>
        <v>722418328.50271797</v>
      </c>
      <c r="S9" s="5">
        <f t="shared" si="4"/>
        <v>29728121.5027183</v>
      </c>
      <c r="T9" s="5">
        <f t="shared" si="5"/>
        <v>692690207</v>
      </c>
      <c r="U9" s="4">
        <f t="shared" si="0"/>
        <v>0.95884915937233706</v>
      </c>
      <c r="V9" s="4">
        <f ca="1">+OFFSET(LDFs!$A$26,-11,13-B9)</f>
        <v>1.0128410248044</v>
      </c>
      <c r="W9" s="4">
        <f t="shared" ca="1" si="6"/>
        <v>0.98732177657704989</v>
      </c>
      <c r="X9" s="16">
        <f t="shared" ca="1" si="7"/>
        <v>0</v>
      </c>
      <c r="Y9" s="15">
        <f t="shared" si="10"/>
        <v>0</v>
      </c>
      <c r="Z9" s="16">
        <f ca="1">+OFFSET(LDFs!$A$26,0,13-B9)-U9</f>
        <v>0</v>
      </c>
      <c r="AD9" s="7">
        <v>36525</v>
      </c>
      <c r="AE9" s="8">
        <v>722418328.50271797</v>
      </c>
      <c r="AF9" s="8">
        <v>1</v>
      </c>
      <c r="AG9" s="8">
        <v>722418328.50271797</v>
      </c>
      <c r="AH9" s="8">
        <v>692690207</v>
      </c>
      <c r="AI9" s="8">
        <v>692690207</v>
      </c>
      <c r="AJ9" s="8">
        <v>0</v>
      </c>
      <c r="AK9" s="8">
        <v>29728121.5027183</v>
      </c>
      <c r="AL9" s="8">
        <v>29728121.5027183</v>
      </c>
    </row>
    <row r="10" spans="1:38" x14ac:dyDescent="0.35">
      <c r="A10">
        <f t="shared" si="8"/>
        <v>2000</v>
      </c>
      <c r="B10">
        <f t="shared" si="9"/>
        <v>7</v>
      </c>
      <c r="C10" s="9">
        <v>332076252</v>
      </c>
      <c r="D10" s="9">
        <v>534335267</v>
      </c>
      <c r="E10" s="9">
        <v>613276147</v>
      </c>
      <c r="F10" s="9">
        <v>652941981</v>
      </c>
      <c r="G10" s="9">
        <v>676841151</v>
      </c>
      <c r="H10" s="9">
        <v>692713633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P10" s="5">
        <f>+truth!A9</f>
        <v>3652487</v>
      </c>
      <c r="Q10" s="5">
        <f t="shared" si="2"/>
        <v>696366120</v>
      </c>
      <c r="R10" s="5">
        <f t="shared" si="3"/>
        <v>734659373.04477799</v>
      </c>
      <c r="S10" s="5">
        <f t="shared" si="4"/>
        <v>41945740.044778101</v>
      </c>
      <c r="T10" s="5">
        <f t="shared" si="5"/>
        <v>692713633</v>
      </c>
      <c r="U10" s="4">
        <f t="shared" si="0"/>
        <v>0.94290450570182627</v>
      </c>
      <c r="V10" s="4">
        <f ca="1">+OFFSET(LDFs!$A$26,-11,13-B10)</f>
        <v>1.01691014686439</v>
      </c>
      <c r="W10" s="4">
        <f t="shared" ca="1" si="6"/>
        <v>0.98337105110364775</v>
      </c>
      <c r="X10" s="16">
        <f t="shared" ca="1" si="7"/>
        <v>0</v>
      </c>
      <c r="Y10" s="15">
        <f t="shared" si="10"/>
        <v>0</v>
      </c>
      <c r="Z10" s="16">
        <f ca="1">+OFFSET(LDFs!$A$26,0,13-B10)-U10</f>
        <v>0</v>
      </c>
      <c r="AD10" s="7">
        <v>36891</v>
      </c>
      <c r="AE10" s="8">
        <v>734659373.04477799</v>
      </c>
      <c r="AF10" s="8">
        <v>1</v>
      </c>
      <c r="AG10" s="8">
        <v>734659373.04477799</v>
      </c>
      <c r="AH10" s="8">
        <v>692713633</v>
      </c>
      <c r="AI10" s="8">
        <v>692713633</v>
      </c>
      <c r="AJ10" s="8">
        <v>0</v>
      </c>
      <c r="AK10" s="8">
        <v>41945740.044778101</v>
      </c>
      <c r="AL10" s="8">
        <v>41945740.044778101</v>
      </c>
    </row>
    <row r="11" spans="1:38" x14ac:dyDescent="0.35">
      <c r="A11">
        <f t="shared" si="8"/>
        <v>2001</v>
      </c>
      <c r="B11">
        <f t="shared" si="9"/>
        <v>8</v>
      </c>
      <c r="C11" s="9">
        <v>333460179</v>
      </c>
      <c r="D11" s="9">
        <v>541669592</v>
      </c>
      <c r="E11" s="9">
        <v>623047761</v>
      </c>
      <c r="F11" s="9">
        <v>663634517</v>
      </c>
      <c r="G11" s="9">
        <v>687667939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P11" s="5">
        <f>+truth!A10</f>
        <v>5656252</v>
      </c>
      <c r="Q11" s="5">
        <f t="shared" si="2"/>
        <v>693324191</v>
      </c>
      <c r="R11" s="5">
        <f t="shared" si="3"/>
        <v>746368988.62236202</v>
      </c>
      <c r="S11" s="5">
        <f t="shared" si="4"/>
        <v>58701049.622362502</v>
      </c>
      <c r="T11" s="5">
        <f t="shared" si="5"/>
        <v>687667939</v>
      </c>
      <c r="U11" s="4">
        <f t="shared" si="0"/>
        <v>0.9213511674289796</v>
      </c>
      <c r="V11" s="4">
        <f ca="1">+OFFSET(LDFs!$A$26,-11,13-B11)</f>
        <v>1.0233931849600799</v>
      </c>
      <c r="W11" s="4">
        <f t="shared" ca="1" si="6"/>
        <v>0.97714154705750511</v>
      </c>
      <c r="X11" s="16">
        <f t="shared" ca="1" si="7"/>
        <v>0</v>
      </c>
      <c r="Y11" s="15">
        <f t="shared" si="10"/>
        <v>0</v>
      </c>
      <c r="Z11" s="16">
        <f ca="1">+OFFSET(LDFs!$A$26,0,13-B11)-U11</f>
        <v>0</v>
      </c>
      <c r="AD11" s="7">
        <v>37256</v>
      </c>
      <c r="AE11" s="8">
        <v>746368988.62236202</v>
      </c>
      <c r="AF11" s="8">
        <v>1</v>
      </c>
      <c r="AG11" s="8">
        <v>746368988.62236202</v>
      </c>
      <c r="AH11" s="8">
        <v>687667939</v>
      </c>
      <c r="AI11" s="8">
        <v>687667939</v>
      </c>
      <c r="AJ11" s="8">
        <v>0</v>
      </c>
      <c r="AK11" s="8">
        <v>58701049.622362502</v>
      </c>
      <c r="AL11" s="8">
        <v>58701049.622362502</v>
      </c>
    </row>
    <row r="12" spans="1:38" x14ac:dyDescent="0.35">
      <c r="A12">
        <f t="shared" si="8"/>
        <v>2002</v>
      </c>
      <c r="B12">
        <f t="shared" si="9"/>
        <v>9</v>
      </c>
      <c r="C12" s="9">
        <v>349681110</v>
      </c>
      <c r="D12" s="9">
        <v>566979339</v>
      </c>
      <c r="E12" s="9">
        <v>653357345</v>
      </c>
      <c r="F12" s="9">
        <v>696319972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P12" s="5">
        <f>+truth!A11</f>
        <v>8988414</v>
      </c>
      <c r="Q12" s="5">
        <f t="shared" si="2"/>
        <v>705308386</v>
      </c>
      <c r="R12" s="5">
        <f t="shared" si="3"/>
        <v>782663311.91764796</v>
      </c>
      <c r="S12" s="5">
        <f t="shared" si="4"/>
        <v>86343339.917647704</v>
      </c>
      <c r="T12" s="5">
        <f t="shared" si="5"/>
        <v>696319972</v>
      </c>
      <c r="U12" s="4">
        <f t="shared" si="0"/>
        <v>0.88968009793880176</v>
      </c>
      <c r="V12" s="4">
        <f ca="1">+OFFSET(LDFs!$A$26,-11,13-B12)</f>
        <v>1.0355982667967401</v>
      </c>
      <c r="W12" s="4">
        <f t="shared" ca="1" si="6"/>
        <v>0.96562540906248251</v>
      </c>
      <c r="X12" s="16">
        <f t="shared" ca="1" si="7"/>
        <v>0</v>
      </c>
      <c r="Y12" s="15">
        <f t="shared" si="10"/>
        <v>0</v>
      </c>
      <c r="Z12" s="16">
        <f ca="1">+OFFSET(LDFs!$A$26,0,13-B12)-U12</f>
        <v>0</v>
      </c>
      <c r="AD12" s="7">
        <v>37621</v>
      </c>
      <c r="AE12" s="8">
        <v>782663311.91764796</v>
      </c>
      <c r="AF12" s="8">
        <v>1</v>
      </c>
      <c r="AG12" s="8">
        <v>782663311.91764796</v>
      </c>
      <c r="AH12" s="8">
        <v>696319972</v>
      </c>
      <c r="AI12" s="8">
        <v>696319972</v>
      </c>
      <c r="AJ12" s="8">
        <v>0</v>
      </c>
      <c r="AK12" s="8">
        <v>86343339.917647704</v>
      </c>
      <c r="AL12" s="8">
        <v>86343339.917647704</v>
      </c>
    </row>
    <row r="13" spans="1:38" x14ac:dyDescent="0.35">
      <c r="A13">
        <f t="shared" si="8"/>
        <v>2003</v>
      </c>
      <c r="B13">
        <f t="shared" si="9"/>
        <v>10</v>
      </c>
      <c r="C13" s="9">
        <v>371161962</v>
      </c>
      <c r="D13" s="9">
        <v>599894766</v>
      </c>
      <c r="E13" s="9">
        <v>690033928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P13" s="5">
        <f>+truth!A12</f>
        <v>11357731</v>
      </c>
      <c r="Q13" s="5">
        <f t="shared" si="2"/>
        <v>701391659</v>
      </c>
      <c r="R13" s="5">
        <f t="shared" si="3"/>
        <v>824023273.29121399</v>
      </c>
      <c r="S13" s="5">
        <f t="shared" si="4"/>
        <v>133989345.291214</v>
      </c>
      <c r="T13" s="5">
        <f t="shared" si="5"/>
        <v>690033928</v>
      </c>
      <c r="U13" s="4">
        <f t="shared" si="0"/>
        <v>0.83739616387769</v>
      </c>
      <c r="V13" s="4">
        <f ca="1">+OFFSET(LDFs!$A$26,-11,13-B13)</f>
        <v>1.06243631905239</v>
      </c>
      <c r="W13" s="4">
        <f t="shared" ca="1" si="6"/>
        <v>0.9412328833900574</v>
      </c>
      <c r="X13" s="16">
        <f t="shared" ca="1" si="7"/>
        <v>0</v>
      </c>
      <c r="Y13" s="15">
        <f t="shared" si="10"/>
        <v>0</v>
      </c>
      <c r="Z13" s="16">
        <f ca="1">+OFFSET(LDFs!$A$26,0,13-B13)-U13</f>
        <v>0</v>
      </c>
      <c r="AD13" s="7">
        <v>37986</v>
      </c>
      <c r="AE13" s="8">
        <v>824023273.29121399</v>
      </c>
      <c r="AF13" s="8">
        <v>1</v>
      </c>
      <c r="AG13" s="8">
        <v>824023273.29121399</v>
      </c>
      <c r="AH13" s="8">
        <v>690033928</v>
      </c>
      <c r="AI13" s="8">
        <v>690033928</v>
      </c>
      <c r="AJ13" s="8">
        <v>0</v>
      </c>
      <c r="AK13" s="8">
        <v>133989345.291214</v>
      </c>
      <c r="AL13" s="8">
        <v>133989345.291214</v>
      </c>
    </row>
    <row r="14" spans="1:38" x14ac:dyDescent="0.35">
      <c r="A14">
        <f t="shared" si="8"/>
        <v>2004</v>
      </c>
      <c r="B14">
        <f t="shared" si="9"/>
        <v>11</v>
      </c>
      <c r="C14" s="9">
        <v>381639663</v>
      </c>
      <c r="D14" s="9">
        <v>620871113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P14" s="5">
        <f>+truth!A13</f>
        <v>24707983</v>
      </c>
      <c r="Q14" s="5">
        <f t="shared" si="2"/>
        <v>645579096</v>
      </c>
      <c r="R14" s="5">
        <f t="shared" si="3"/>
        <v>845459669.36510706</v>
      </c>
      <c r="S14" s="5">
        <f t="shared" si="4"/>
        <v>224588556.365107</v>
      </c>
      <c r="T14" s="5">
        <f t="shared" si="5"/>
        <v>620871113</v>
      </c>
      <c r="U14" s="4">
        <f t="shared" si="0"/>
        <v>0.73435923142997406</v>
      </c>
      <c r="V14" s="4">
        <f ca="1">+OFFSET(LDFs!$A$26,-11,13-B14)</f>
        <v>1.1403086228617001</v>
      </c>
      <c r="W14" s="4">
        <f t="shared" ca="1" si="6"/>
        <v>0.87695557145785341</v>
      </c>
      <c r="X14" s="16">
        <f t="shared" ca="1" si="7"/>
        <v>0</v>
      </c>
      <c r="Y14" s="15">
        <f t="shared" si="10"/>
        <v>0</v>
      </c>
      <c r="Z14" s="16">
        <f ca="1">+OFFSET(LDFs!$A$26,0,13-B14)-U14</f>
        <v>0</v>
      </c>
      <c r="AD14" s="7">
        <v>38352</v>
      </c>
      <c r="AE14" s="8">
        <v>845459669.36510706</v>
      </c>
      <c r="AF14" s="8">
        <v>1</v>
      </c>
      <c r="AG14" s="8">
        <v>845459669.36510706</v>
      </c>
      <c r="AH14" s="8">
        <v>620871113</v>
      </c>
      <c r="AI14" s="8">
        <v>620871113</v>
      </c>
      <c r="AJ14" s="8">
        <v>0</v>
      </c>
      <c r="AK14" s="8">
        <v>224588556.365107</v>
      </c>
      <c r="AL14" s="8">
        <v>224588556.365107</v>
      </c>
    </row>
    <row r="15" spans="1:38" x14ac:dyDescent="0.35">
      <c r="A15">
        <f t="shared" si="8"/>
        <v>2005</v>
      </c>
      <c r="B15">
        <f t="shared" si="9"/>
        <v>12</v>
      </c>
      <c r="C15" s="9">
        <v>400561775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P15" s="5">
        <f>+truth!A14</f>
        <v>46512588</v>
      </c>
      <c r="Q15" s="5">
        <f t="shared" si="2"/>
        <v>447074363</v>
      </c>
      <c r="R15" s="5">
        <f t="shared" si="3"/>
        <v>868862983.92005098</v>
      </c>
      <c r="S15" s="5">
        <f t="shared" si="4"/>
        <v>468301208.92005098</v>
      </c>
      <c r="T15" s="5">
        <f t="shared" si="5"/>
        <v>400561775</v>
      </c>
      <c r="U15" s="4">
        <f t="shared" si="0"/>
        <v>0.46101834513974183</v>
      </c>
      <c r="V15" s="4">
        <f ca="1">+OFFSET(LDFs!$A$26,-11,13-B15)</f>
        <v>1.5929067447573599</v>
      </c>
      <c r="W15" s="4">
        <f t="shared" ca="1" si="6"/>
        <v>0.62778314128635659</v>
      </c>
      <c r="X15" s="16">
        <f t="shared" ca="1" si="7"/>
        <v>0</v>
      </c>
      <c r="Y15" s="15">
        <f t="shared" si="10"/>
        <v>0</v>
      </c>
      <c r="Z15" s="16">
        <f ca="1">+OFFSET(LDFs!$A$26,0,13-B15)-U15</f>
        <v>0</v>
      </c>
      <c r="AA15" s="2"/>
      <c r="AB15" s="2"/>
      <c r="AD15" s="7">
        <v>38717</v>
      </c>
      <c r="AE15" s="8">
        <v>868862983.92005098</v>
      </c>
      <c r="AF15" s="8">
        <v>1</v>
      </c>
      <c r="AG15" s="8">
        <v>868862983.92005098</v>
      </c>
      <c r="AH15" s="8">
        <v>400561775</v>
      </c>
      <c r="AI15" s="8">
        <v>400561775</v>
      </c>
      <c r="AJ15" s="8">
        <v>0</v>
      </c>
      <c r="AK15" s="8">
        <v>468301208.92005098</v>
      </c>
      <c r="AL15" s="8">
        <v>468301208.92005098</v>
      </c>
    </row>
    <row r="16" spans="1:38" x14ac:dyDescent="0.35">
      <c r="P16" s="6">
        <f>+truth!A15</f>
        <v>108342866</v>
      </c>
      <c r="Q16" s="6">
        <f t="shared" si="2"/>
        <v>8053886815</v>
      </c>
      <c r="R16" s="6">
        <f>+SUM(R4:R15)</f>
        <v>9033490373.8757744</v>
      </c>
      <c r="S16" s="6">
        <f>+SUM(S4:S15)</f>
        <v>1087946424.8757739</v>
      </c>
      <c r="T16" s="6">
        <f>+SUM(T4:T15)</f>
        <v>7945543949</v>
      </c>
      <c r="X16" s="16">
        <f ca="1">+SUM(X4:X15)</f>
        <v>0</v>
      </c>
      <c r="Y16" s="15">
        <f>+SUM(Y4:Y15)</f>
        <v>0</v>
      </c>
      <c r="Z16" s="16">
        <f ca="1">+SUM(Z4:Z15)</f>
        <v>0</v>
      </c>
      <c r="AD16" s="8" t="s">
        <v>15</v>
      </c>
      <c r="AE16" s="8">
        <v>9033490373.8757706</v>
      </c>
      <c r="AF16" s="8"/>
      <c r="AG16" s="8">
        <v>9033490373.8757706</v>
      </c>
      <c r="AH16" s="8">
        <v>7945543949</v>
      </c>
      <c r="AI16" s="8">
        <v>7945543949</v>
      </c>
      <c r="AJ16" s="8">
        <v>0</v>
      </c>
      <c r="AK16" s="8">
        <v>1087946424.8757701</v>
      </c>
      <c r="AL16" s="8">
        <v>1087946424.8757701</v>
      </c>
    </row>
    <row r="18" spans="3:18" x14ac:dyDescent="0.35">
      <c r="C18" s="2"/>
      <c r="R18" s="2"/>
    </row>
    <row r="19" spans="3:18" x14ac:dyDescent="0.35">
      <c r="R1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sqref="A1:M26"/>
    </sheetView>
  </sheetViews>
  <sheetFormatPr defaultRowHeight="14.5" x14ac:dyDescent="0.35"/>
  <cols>
    <col min="1" max="1" width="23.36328125" bestFit="1" customWidth="1"/>
    <col min="2" max="2" width="18.08984375" bestFit="1" customWidth="1"/>
    <col min="16" max="16" width="12.81640625" customWidth="1"/>
    <col min="18" max="18" width="12.7265625" bestFit="1" customWidth="1"/>
    <col min="21" max="21" width="12.7265625" bestFit="1" customWidth="1"/>
  </cols>
  <sheetData>
    <row r="1" spans="1:21" x14ac:dyDescent="0.35">
      <c r="A1" t="s">
        <v>16</v>
      </c>
      <c r="B1" s="11">
        <v>45627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P1" t="s">
        <v>6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</row>
    <row r="2" spans="1:21" x14ac:dyDescent="0.35">
      <c r="A2" s="10">
        <v>34699</v>
      </c>
      <c r="B2">
        <v>1.5347183323540301</v>
      </c>
      <c r="C2">
        <v>1.12170262086699</v>
      </c>
      <c r="D2">
        <v>1.0573267996031599</v>
      </c>
      <c r="E2">
        <v>1.03282361330221</v>
      </c>
      <c r="F2">
        <v>1.02231938579017</v>
      </c>
      <c r="G2">
        <v>1.01631861590741</v>
      </c>
      <c r="H2">
        <v>1.01227610853618</v>
      </c>
      <c r="I2">
        <v>1.0098632523859501</v>
      </c>
      <c r="J2">
        <v>1.0081369307924299</v>
      </c>
      <c r="K2">
        <v>1.0070311600705699</v>
      </c>
      <c r="L2">
        <v>1.00423324917743</v>
      </c>
      <c r="P2" s="10">
        <v>34699</v>
      </c>
      <c r="Q2">
        <v>144</v>
      </c>
      <c r="R2" s="2">
        <v>697093037</v>
      </c>
      <c r="S2">
        <v>1</v>
      </c>
      <c r="T2">
        <v>1</v>
      </c>
      <c r="U2" s="2">
        <v>697093037</v>
      </c>
    </row>
    <row r="3" spans="1:21" x14ac:dyDescent="0.35">
      <c r="A3" s="10">
        <v>35064</v>
      </c>
      <c r="B3">
        <v>1.56162078208208</v>
      </c>
      <c r="C3">
        <v>1.13111328986893</v>
      </c>
      <c r="D3">
        <v>1.0578575114658899</v>
      </c>
      <c r="E3">
        <v>1.03410612300237</v>
      </c>
      <c r="F3">
        <v>1.02255161476338</v>
      </c>
      <c r="G3">
        <v>1.0171004104335499</v>
      </c>
      <c r="H3">
        <v>1.01278157614092</v>
      </c>
      <c r="I3">
        <v>1.01020368618954</v>
      </c>
      <c r="J3">
        <v>1.0082469407513599</v>
      </c>
      <c r="K3">
        <v>1.00642546299254</v>
      </c>
      <c r="P3" s="10">
        <v>35064</v>
      </c>
      <c r="Q3">
        <v>132</v>
      </c>
      <c r="R3" s="2">
        <v>701039401</v>
      </c>
      <c r="S3">
        <v>1.00423324917743</v>
      </c>
      <c r="T3">
        <v>1.00423324917743</v>
      </c>
      <c r="U3" s="2">
        <v>704007075.46762896</v>
      </c>
    </row>
    <row r="4" spans="1:21" x14ac:dyDescent="0.35">
      <c r="A4" s="10">
        <v>35430</v>
      </c>
      <c r="B4">
        <v>1.5690673028876601</v>
      </c>
      <c r="C4">
        <v>1.1319922490632801</v>
      </c>
      <c r="D4">
        <v>1.06102218561831</v>
      </c>
      <c r="E4">
        <v>1.0352572138871401</v>
      </c>
      <c r="F4">
        <v>1.0232978813875699</v>
      </c>
      <c r="G4">
        <v>1.0167923283156499</v>
      </c>
      <c r="H4">
        <v>1.0131911800979401</v>
      </c>
      <c r="I4">
        <v>1.009698795859</v>
      </c>
      <c r="J4">
        <v>1.00922509876394</v>
      </c>
      <c r="P4" s="10">
        <v>35430</v>
      </c>
      <c r="Q4">
        <v>120</v>
      </c>
      <c r="R4" s="2">
        <v>703302023</v>
      </c>
      <c r="S4">
        <v>1.00672672595653</v>
      </c>
      <c r="T4">
        <v>1.01098845104109</v>
      </c>
      <c r="U4" s="2">
        <v>711030222.84683299</v>
      </c>
    </row>
    <row r="5" spans="1:21" x14ac:dyDescent="0.35">
      <c r="A5" s="10">
        <v>35795</v>
      </c>
      <c r="B5">
        <v>1.56571256557551</v>
      </c>
      <c r="C5">
        <v>1.13087389462869</v>
      </c>
      <c r="D5">
        <v>1.0615807332971099</v>
      </c>
      <c r="E5">
        <v>1.0362329916903901</v>
      </c>
      <c r="F5">
        <v>1.0243377397923901</v>
      </c>
      <c r="G5">
        <v>1.01678809880613</v>
      </c>
      <c r="H5">
        <v>1.0128704388788701</v>
      </c>
      <c r="I5">
        <v>1.0097483734860799</v>
      </c>
      <c r="P5" s="10">
        <v>35795</v>
      </c>
      <c r="Q5">
        <v>108</v>
      </c>
      <c r="R5" s="2">
        <v>677875870</v>
      </c>
      <c r="S5">
        <v>1.00853969396661</v>
      </c>
      <c r="T5">
        <v>1.0196219830167601</v>
      </c>
      <c r="U5" s="2">
        <v>691177138.80860901</v>
      </c>
    </row>
    <row r="6" spans="1:21" x14ac:dyDescent="0.35">
      <c r="A6" s="10">
        <v>36160</v>
      </c>
      <c r="B6">
        <v>1.59123205710835</v>
      </c>
      <c r="C6">
        <v>1.14094624955998</v>
      </c>
      <c r="D6">
        <v>1.06358832811426</v>
      </c>
      <c r="E6">
        <v>1.0367470803665499</v>
      </c>
      <c r="F6">
        <v>1.0237813965229401</v>
      </c>
      <c r="G6">
        <v>1.0173874192963701</v>
      </c>
      <c r="H6">
        <v>1.01307748387032</v>
      </c>
      <c r="P6" s="10">
        <v>36160</v>
      </c>
      <c r="Q6">
        <v>96</v>
      </c>
      <c r="R6" s="2">
        <v>685375051</v>
      </c>
      <c r="S6">
        <v>1.0098787501966899</v>
      </c>
      <c r="T6">
        <v>1.02969457388204</v>
      </c>
      <c r="U6" s="2">
        <v>705726971.08882499</v>
      </c>
    </row>
    <row r="7" spans="1:21" x14ac:dyDescent="0.35">
      <c r="A7" s="10">
        <v>36525</v>
      </c>
      <c r="B7">
        <v>1.5941316674542401</v>
      </c>
      <c r="C7">
        <v>1.1428454358156801</v>
      </c>
      <c r="D7">
        <v>1.06435806053502</v>
      </c>
      <c r="E7">
        <v>1.036701297147</v>
      </c>
      <c r="F7">
        <v>1.02400632517279</v>
      </c>
      <c r="G7">
        <v>1.0170629933220801</v>
      </c>
      <c r="P7" s="10">
        <v>36525</v>
      </c>
      <c r="Q7">
        <v>84</v>
      </c>
      <c r="R7" s="2">
        <v>692690207</v>
      </c>
      <c r="S7">
        <v>1.0128410248044</v>
      </c>
      <c r="T7">
        <v>1.0429169074462099</v>
      </c>
      <c r="U7" s="2">
        <v>722418328.50271797</v>
      </c>
    </row>
    <row r="8" spans="1:21" x14ac:dyDescent="0.35">
      <c r="A8" s="10">
        <v>36891</v>
      </c>
      <c r="B8">
        <v>1.60907401171223</v>
      </c>
      <c r="C8">
        <v>1.1477366082220399</v>
      </c>
      <c r="D8">
        <v>1.0646785859747501</v>
      </c>
      <c r="E8">
        <v>1.0366022873324801</v>
      </c>
      <c r="F8">
        <v>1.0234508229538799</v>
      </c>
      <c r="P8" s="10">
        <v>36891</v>
      </c>
      <c r="Q8">
        <v>72</v>
      </c>
      <c r="R8" s="2">
        <v>692713633</v>
      </c>
      <c r="S8">
        <v>1.01691014686439</v>
      </c>
      <c r="T8">
        <v>1.06055278551848</v>
      </c>
      <c r="U8" s="2">
        <v>734659373.04477799</v>
      </c>
    </row>
    <row r="9" spans="1:21" x14ac:dyDescent="0.35">
      <c r="A9" s="10">
        <v>37256</v>
      </c>
      <c r="B9">
        <v>1.6243906352608299</v>
      </c>
      <c r="C9">
        <v>1.1502358083264901</v>
      </c>
      <c r="D9">
        <v>1.06514228690086</v>
      </c>
      <c r="E9">
        <v>1.0362148462509799</v>
      </c>
      <c r="P9" s="10">
        <v>37256</v>
      </c>
      <c r="Q9">
        <v>60</v>
      </c>
      <c r="R9" s="2">
        <v>687667939</v>
      </c>
      <c r="S9">
        <v>1.0233931849600799</v>
      </c>
      <c r="T9">
        <v>1.0853624929900401</v>
      </c>
      <c r="U9" s="2">
        <v>746368988.62236202</v>
      </c>
    </row>
    <row r="10" spans="1:21" x14ac:dyDescent="0.35">
      <c r="A10" s="10">
        <v>37621</v>
      </c>
      <c r="B10">
        <v>1.6214182659166201</v>
      </c>
      <c r="C10">
        <v>1.15234771367921</v>
      </c>
      <c r="D10">
        <v>1.06575670623248</v>
      </c>
      <c r="P10" s="10">
        <v>37621</v>
      </c>
      <c r="Q10">
        <v>48</v>
      </c>
      <c r="R10" s="2">
        <v>696319972</v>
      </c>
      <c r="S10">
        <v>1.0355982667967401</v>
      </c>
      <c r="T10">
        <v>1.1239995165866801</v>
      </c>
      <c r="U10" s="2">
        <v>782663311.91764796</v>
      </c>
    </row>
    <row r="11" spans="1:21" x14ac:dyDescent="0.35">
      <c r="A11" s="10">
        <v>37986</v>
      </c>
      <c r="B11">
        <v>1.6162614368333399</v>
      </c>
      <c r="C11">
        <v>1.1502582904682299</v>
      </c>
      <c r="P11" s="10">
        <v>37986</v>
      </c>
      <c r="Q11">
        <v>36</v>
      </c>
      <c r="R11" s="2">
        <v>690033928</v>
      </c>
      <c r="S11">
        <v>1.06243631905239</v>
      </c>
      <c r="T11">
        <v>1.1941779090190101</v>
      </c>
      <c r="U11" s="2">
        <v>824023273.29121399</v>
      </c>
    </row>
    <row r="12" spans="1:21" x14ac:dyDescent="0.35">
      <c r="A12" s="10">
        <v>38352</v>
      </c>
      <c r="B12">
        <v>1.62685164356201</v>
      </c>
      <c r="P12" s="10">
        <v>38352</v>
      </c>
      <c r="Q12">
        <v>24</v>
      </c>
      <c r="R12" s="2">
        <v>620871113</v>
      </c>
      <c r="S12">
        <v>1.1403086228617001</v>
      </c>
      <c r="T12">
        <v>1.3617313668853299</v>
      </c>
      <c r="U12" s="2">
        <v>845459669.36510706</v>
      </c>
    </row>
    <row r="13" spans="1:21" x14ac:dyDescent="0.35">
      <c r="A13" s="10">
        <v>38717</v>
      </c>
      <c r="P13" s="10">
        <v>38717</v>
      </c>
      <c r="Q13">
        <v>12</v>
      </c>
      <c r="R13" s="2">
        <v>400561775</v>
      </c>
      <c r="S13">
        <v>1.5929067447573599</v>
      </c>
      <c r="T13">
        <v>2.1691110788593102</v>
      </c>
      <c r="U13" s="2">
        <v>868862983.92005098</v>
      </c>
    </row>
    <row r="14" spans="1:21" x14ac:dyDescent="0.35">
      <c r="P14" t="s">
        <v>15</v>
      </c>
      <c r="R14" s="2">
        <v>7945543949</v>
      </c>
      <c r="U14" s="2">
        <v>9033490373.8757706</v>
      </c>
    </row>
    <row r="15" spans="1:21" x14ac:dyDescent="0.35">
      <c r="A15" t="s">
        <v>28</v>
      </c>
      <c r="B15">
        <v>1.5929067447573599</v>
      </c>
      <c r="C15">
        <v>1.1403086228617001</v>
      </c>
      <c r="D15">
        <v>1.06243631905239</v>
      </c>
      <c r="E15">
        <v>1.0355982667967401</v>
      </c>
      <c r="F15">
        <v>1.0233931849600799</v>
      </c>
      <c r="G15">
        <v>1.01691014686439</v>
      </c>
      <c r="H15">
        <v>1.0128410248044</v>
      </c>
      <c r="I15">
        <v>1.0098787501966899</v>
      </c>
      <c r="J15">
        <v>1.00853969396661</v>
      </c>
      <c r="K15">
        <v>1.00672672595653</v>
      </c>
      <c r="L15">
        <v>1.00423324917743</v>
      </c>
    </row>
    <row r="16" spans="1:21" x14ac:dyDescent="0.35">
      <c r="A16" t="s">
        <v>29</v>
      </c>
      <c r="B16">
        <v>1.6124346259142599</v>
      </c>
      <c r="C16">
        <v>1.1453063082387001</v>
      </c>
      <c r="D16">
        <v>1.0637825592515999</v>
      </c>
      <c r="E16">
        <v>1.0359861148500999</v>
      </c>
      <c r="F16">
        <v>1.0233931849600799</v>
      </c>
      <c r="G16">
        <v>1.01691014686439</v>
      </c>
      <c r="H16">
        <v>1.0128410248044</v>
      </c>
      <c r="I16">
        <v>1.0098787501966899</v>
      </c>
      <c r="J16">
        <v>1.00853969396661</v>
      </c>
      <c r="K16">
        <v>1.00672672595653</v>
      </c>
      <c r="L16">
        <v>1.00423324917743</v>
      </c>
    </row>
    <row r="17" spans="1:13" x14ac:dyDescent="0.35">
      <c r="A17" t="s">
        <v>30</v>
      </c>
      <c r="B17">
        <v>1.6197505841969999</v>
      </c>
      <c r="C17">
        <v>1.14878384607135</v>
      </c>
      <c r="D17">
        <v>1.06472982674232</v>
      </c>
      <c r="E17">
        <v>1.03649922275872</v>
      </c>
      <c r="F17">
        <v>1.0237702288585799</v>
      </c>
      <c r="G17">
        <v>1.01702699146124</v>
      </c>
      <c r="H17">
        <v>1.0128410248044</v>
      </c>
      <c r="I17">
        <v>1.0098787501966899</v>
      </c>
      <c r="J17">
        <v>1.00853969396661</v>
      </c>
      <c r="K17">
        <v>1.00672672595653</v>
      </c>
      <c r="L17">
        <v>1.00423324917743</v>
      </c>
    </row>
    <row r="18" spans="1:13" x14ac:dyDescent="0.35">
      <c r="A18" t="s">
        <v>31</v>
      </c>
      <c r="B18">
        <v>1.62054294661375</v>
      </c>
      <c r="C18">
        <v>1.1494470237142</v>
      </c>
      <c r="D18">
        <v>1.06473062628368</v>
      </c>
      <c r="E18">
        <v>1.03651674326947</v>
      </c>
      <c r="F18">
        <v>1.0237441649998</v>
      </c>
      <c r="G18">
        <v>1.0169853281097101</v>
      </c>
      <c r="H18">
        <v>1.01291018228001</v>
      </c>
      <c r="I18">
        <v>1.00980605722615</v>
      </c>
      <c r="J18">
        <v>1.0082469407513599</v>
      </c>
    </row>
    <row r="19" spans="1:13" x14ac:dyDescent="0.35">
      <c r="A19" t="s">
        <v>32</v>
      </c>
      <c r="B19">
        <v>1.6215630061544699</v>
      </c>
      <c r="C19">
        <v>1.1509445368314699</v>
      </c>
      <c r="D19">
        <v>1.0652042331501099</v>
      </c>
      <c r="E19">
        <v>1.0365034182139199</v>
      </c>
      <c r="F19">
        <v>1.0237441649998</v>
      </c>
      <c r="G19">
        <v>1.01708128264852</v>
      </c>
      <c r="H19">
        <v>1.01304789723009</v>
      </c>
      <c r="I19">
        <v>1.0098838802691501</v>
      </c>
      <c r="J19">
        <v>1.00853969396661</v>
      </c>
      <c r="K19">
        <v>1.00672672595653</v>
      </c>
      <c r="L19">
        <v>1.00423324917743</v>
      </c>
    </row>
    <row r="21" spans="1:13" x14ac:dyDescent="0.35">
      <c r="A21" t="s">
        <v>33</v>
      </c>
      <c r="B21">
        <v>1.5929067447573599</v>
      </c>
      <c r="C21">
        <v>1.1403086228617001</v>
      </c>
      <c r="D21">
        <v>1.06243631905239</v>
      </c>
      <c r="E21">
        <v>1.0355982667967401</v>
      </c>
      <c r="F21">
        <v>1.0233931849600799</v>
      </c>
      <c r="G21">
        <v>1.01691014686439</v>
      </c>
      <c r="H21">
        <v>1.0128410248044</v>
      </c>
      <c r="I21">
        <v>1.0098787501966899</v>
      </c>
      <c r="J21">
        <v>1.00853969396661</v>
      </c>
      <c r="K21">
        <v>1.00672672595653</v>
      </c>
      <c r="L21">
        <v>1.00423324917743</v>
      </c>
    </row>
    <row r="22" spans="1:13" x14ac:dyDescent="0.35">
      <c r="A22" t="s">
        <v>34</v>
      </c>
      <c r="M22">
        <v>1</v>
      </c>
    </row>
    <row r="24" spans="1:13" x14ac:dyDescent="0.35">
      <c r="A24" t="s">
        <v>35</v>
      </c>
      <c r="B24">
        <v>1.5929067447573599</v>
      </c>
      <c r="C24">
        <v>1.1403086228617001</v>
      </c>
      <c r="D24">
        <v>1.06243631905239</v>
      </c>
      <c r="E24">
        <v>1.0355982667967401</v>
      </c>
      <c r="F24">
        <v>1.0233931849600799</v>
      </c>
      <c r="G24">
        <v>1.01691014686439</v>
      </c>
      <c r="H24">
        <v>1.0128410248044</v>
      </c>
      <c r="I24">
        <v>1.0098787501966899</v>
      </c>
      <c r="J24">
        <v>1.00853969396661</v>
      </c>
      <c r="K24">
        <v>1.00672672595653</v>
      </c>
      <c r="L24">
        <v>1.00423324917743</v>
      </c>
      <c r="M24">
        <v>1</v>
      </c>
    </row>
    <row r="25" spans="1:13" x14ac:dyDescent="0.35">
      <c r="A25" t="s">
        <v>36</v>
      </c>
      <c r="B25">
        <v>2.1691110788593102</v>
      </c>
      <c r="C25">
        <v>1.3617313668853299</v>
      </c>
      <c r="D25">
        <v>1.1941779090190101</v>
      </c>
      <c r="E25">
        <v>1.1239995165866801</v>
      </c>
      <c r="F25">
        <v>1.0853624929900401</v>
      </c>
      <c r="G25">
        <v>1.06055278551848</v>
      </c>
      <c r="H25">
        <v>1.0429169074462099</v>
      </c>
      <c r="I25">
        <v>1.02969457388204</v>
      </c>
      <c r="J25">
        <v>1.0196219830167601</v>
      </c>
      <c r="K25">
        <v>1.01098845104109</v>
      </c>
      <c r="L25">
        <v>1.00423324917743</v>
      </c>
      <c r="M25">
        <v>1</v>
      </c>
    </row>
    <row r="26" spans="1:13" x14ac:dyDescent="0.35">
      <c r="A26" t="s">
        <v>5</v>
      </c>
      <c r="B26">
        <v>0.46101834513974199</v>
      </c>
      <c r="C26">
        <v>0.73435923142997395</v>
      </c>
      <c r="D26">
        <v>0.83739616387769</v>
      </c>
      <c r="E26">
        <v>0.88968009793880198</v>
      </c>
      <c r="F26">
        <v>0.92135116742897905</v>
      </c>
      <c r="G26">
        <v>0.94290450570182605</v>
      </c>
      <c r="H26">
        <v>0.95884915937233695</v>
      </c>
      <c r="I26">
        <v>0.97116176521151698</v>
      </c>
      <c r="J26">
        <v>0.98075562969062202</v>
      </c>
      <c r="K26">
        <v>0.98913098262421195</v>
      </c>
      <c r="L26">
        <v>0.995784595679443</v>
      </c>
      <c r="M26">
        <v>1</v>
      </c>
    </row>
    <row r="28" spans="1:13" x14ac:dyDescent="0.35">
      <c r="B28">
        <v>1</v>
      </c>
      <c r="C28">
        <f>1+B28</f>
        <v>2</v>
      </c>
      <c r="D28">
        <f t="shared" ref="D28:L28" si="0">1+C28</f>
        <v>3</v>
      </c>
      <c r="E28">
        <f t="shared" si="0"/>
        <v>4</v>
      </c>
      <c r="F28">
        <f t="shared" si="0"/>
        <v>5</v>
      </c>
      <c r="G28">
        <f t="shared" si="0"/>
        <v>6</v>
      </c>
      <c r="H28">
        <f t="shared" si="0"/>
        <v>7</v>
      </c>
      <c r="I28">
        <f t="shared" si="0"/>
        <v>8</v>
      </c>
      <c r="J28">
        <f t="shared" si="0"/>
        <v>9</v>
      </c>
      <c r="K28">
        <f t="shared" si="0"/>
        <v>10</v>
      </c>
      <c r="L28">
        <f t="shared" si="0"/>
        <v>11</v>
      </c>
    </row>
    <row r="29" spans="1:13" x14ac:dyDescent="0.35">
      <c r="A29" t="s">
        <v>42</v>
      </c>
      <c r="B29" s="13">
        <f ca="1">+OFFSET($B$35,B28,0)</f>
        <v>1.6245863032932999</v>
      </c>
      <c r="C29" s="13">
        <f t="shared" ref="C29:L29" ca="1" si="1">+OFFSET($B$35,C28,0)</f>
        <v>1.1437721330327399</v>
      </c>
      <c r="D29" s="13">
        <f t="shared" ca="1" si="1"/>
        <v>1.0566080746314901</v>
      </c>
      <c r="E29" s="13">
        <f t="shared" ca="1" si="1"/>
        <v>1.0297559094086799</v>
      </c>
      <c r="F29" s="13">
        <f t="shared" ca="1" si="1"/>
        <v>1.01955362337227</v>
      </c>
      <c r="G29" s="13">
        <f t="shared" ca="1" si="1"/>
        <v>1.01456179356613</v>
      </c>
      <c r="H29" s="13">
        <f t="shared" ca="1" si="1"/>
        <v>1.0111866223641599</v>
      </c>
      <c r="I29" s="13">
        <f t="shared" ca="1" si="1"/>
        <v>1.00808545880064</v>
      </c>
      <c r="J29" s="13">
        <f t="shared" ca="1" si="1"/>
        <v>1.0071576482348299</v>
      </c>
      <c r="K29" s="13">
        <f t="shared" ca="1" si="1"/>
        <v>1.00493597501609</v>
      </c>
      <c r="L29" s="13">
        <f t="shared" ca="1" si="1"/>
        <v>1.0033341793685999</v>
      </c>
    </row>
    <row r="30" spans="1:13" x14ac:dyDescent="0.35">
      <c r="A30" t="s">
        <v>43</v>
      </c>
      <c r="B30" s="13">
        <f t="shared" ref="B30:I30" si="2">+B15</f>
        <v>1.5929067447573599</v>
      </c>
      <c r="C30" s="13">
        <f t="shared" si="2"/>
        <v>1.1403086228617001</v>
      </c>
      <c r="D30" s="13">
        <f t="shared" si="2"/>
        <v>1.06243631905239</v>
      </c>
      <c r="E30" s="13">
        <f t="shared" si="2"/>
        <v>1.0355982667967401</v>
      </c>
      <c r="F30" s="13">
        <f t="shared" si="2"/>
        <v>1.0233931849600799</v>
      </c>
      <c r="G30" s="13">
        <f t="shared" si="2"/>
        <v>1.01691014686439</v>
      </c>
      <c r="H30" s="13">
        <f t="shared" si="2"/>
        <v>1.0128410248044</v>
      </c>
      <c r="I30" s="13">
        <f t="shared" si="2"/>
        <v>1.0098787501966899</v>
      </c>
      <c r="J30" s="13">
        <f>+J15</f>
        <v>1.00853969396661</v>
      </c>
      <c r="K30" s="13">
        <f t="shared" ref="K30:L30" si="3">+K15</f>
        <v>1.00672672595653</v>
      </c>
      <c r="L30" s="13">
        <f t="shared" si="3"/>
        <v>1.00423324917743</v>
      </c>
    </row>
    <row r="31" spans="1:13" x14ac:dyDescent="0.35">
      <c r="B31" s="14">
        <f ca="1">+B29-B15</f>
        <v>3.1679558535939956E-2</v>
      </c>
      <c r="C31" s="14">
        <f ca="1">+C29-C15</f>
        <v>3.4635101710398519E-3</v>
      </c>
      <c r="D31" s="14">
        <f ca="1">+D29-D15</f>
        <v>-5.8282444208999085E-3</v>
      </c>
      <c r="E31" s="14">
        <f t="shared" ref="E31:L31" ca="1" si="4">+E29-E15</f>
        <v>-5.8423573880601598E-3</v>
      </c>
      <c r="F31" s="14">
        <f t="shared" ca="1" si="4"/>
        <v>-3.8395615878099587E-3</v>
      </c>
      <c r="G31" s="14">
        <f t="shared" ca="1" si="4"/>
        <v>-2.3483532982599975E-3</v>
      </c>
      <c r="H31" s="14">
        <f t="shared" ca="1" si="4"/>
        <v>-1.6544024402400659E-3</v>
      </c>
      <c r="I31" s="14">
        <f t="shared" ca="1" si="4"/>
        <v>-1.7932913960498897E-3</v>
      </c>
      <c r="J31" s="14">
        <f t="shared" ca="1" si="4"/>
        <v>-1.3820457317801349E-3</v>
      </c>
      <c r="K31" s="14">
        <f t="shared" ca="1" si="4"/>
        <v>-1.7907509404400113E-3</v>
      </c>
      <c r="L31" s="14">
        <f t="shared" ca="1" si="4"/>
        <v>-8.9906980883003307E-4</v>
      </c>
    </row>
    <row r="33" spans="1:13" x14ac:dyDescent="0.35">
      <c r="A33" t="s">
        <v>54</v>
      </c>
      <c r="B33">
        <f>1/B24</f>
        <v>0.62778314128635659</v>
      </c>
      <c r="C33">
        <f t="shared" ref="C33:M33" si="5">1/C24</f>
        <v>0.87695557145785341</v>
      </c>
      <c r="D33">
        <f t="shared" si="5"/>
        <v>0.9412328833900574</v>
      </c>
      <c r="E33">
        <f t="shared" si="5"/>
        <v>0.96562540906248251</v>
      </c>
      <c r="F33">
        <f t="shared" si="5"/>
        <v>0.97714154705750511</v>
      </c>
      <c r="G33">
        <f t="shared" si="5"/>
        <v>0.98337105110364775</v>
      </c>
      <c r="H33">
        <f t="shared" si="5"/>
        <v>0.98732177657704989</v>
      </c>
      <c r="I33">
        <f t="shared" si="5"/>
        <v>0.99021788487502493</v>
      </c>
      <c r="J33">
        <f t="shared" si="5"/>
        <v>0.99153261491074962</v>
      </c>
      <c r="K33">
        <f t="shared" si="5"/>
        <v>0.99331822054278063</v>
      </c>
      <c r="L33">
        <f t="shared" si="5"/>
        <v>0.99578459567944255</v>
      </c>
      <c r="M33">
        <f t="shared" si="5"/>
        <v>1</v>
      </c>
    </row>
    <row r="35" spans="1:13" x14ac:dyDescent="0.35">
      <c r="B35" t="s">
        <v>42</v>
      </c>
    </row>
    <row r="36" spans="1:13" x14ac:dyDescent="0.35">
      <c r="A36">
        <v>1</v>
      </c>
      <c r="B36" s="12">
        <v>1.6245863032932999</v>
      </c>
    </row>
    <row r="37" spans="1:13" x14ac:dyDescent="0.35">
      <c r="A37">
        <f>1+A36</f>
        <v>2</v>
      </c>
      <c r="B37" s="12">
        <v>1.1437721330327399</v>
      </c>
    </row>
    <row r="38" spans="1:13" x14ac:dyDescent="0.35">
      <c r="A38">
        <f t="shared" ref="A38:A46" si="6">1+A37</f>
        <v>3</v>
      </c>
      <c r="B38" s="12">
        <v>1.0566080746314901</v>
      </c>
    </row>
    <row r="39" spans="1:13" x14ac:dyDescent="0.35">
      <c r="A39">
        <f t="shared" si="6"/>
        <v>4</v>
      </c>
      <c r="B39" s="12">
        <v>1.0297559094086799</v>
      </c>
    </row>
    <row r="40" spans="1:13" x14ac:dyDescent="0.35">
      <c r="A40">
        <f t="shared" si="6"/>
        <v>5</v>
      </c>
      <c r="B40" s="12">
        <v>1.01955362337227</v>
      </c>
    </row>
    <row r="41" spans="1:13" x14ac:dyDescent="0.35">
      <c r="A41">
        <f t="shared" si="6"/>
        <v>6</v>
      </c>
      <c r="B41" s="12">
        <v>1.01456179356613</v>
      </c>
    </row>
    <row r="42" spans="1:13" x14ac:dyDescent="0.35">
      <c r="A42">
        <f t="shared" si="6"/>
        <v>7</v>
      </c>
      <c r="B42" s="12">
        <v>1.0111866223641599</v>
      </c>
    </row>
    <row r="43" spans="1:13" x14ac:dyDescent="0.35">
      <c r="A43">
        <f t="shared" si="6"/>
        <v>8</v>
      </c>
      <c r="B43" s="12">
        <v>1.00808545880064</v>
      </c>
    </row>
    <row r="44" spans="1:13" x14ac:dyDescent="0.35">
      <c r="A44">
        <f t="shared" si="6"/>
        <v>9</v>
      </c>
      <c r="B44" s="12">
        <v>1.0071576482348299</v>
      </c>
    </row>
    <row r="45" spans="1:13" x14ac:dyDescent="0.35">
      <c r="A45">
        <f t="shared" si="6"/>
        <v>10</v>
      </c>
      <c r="B45" s="12">
        <v>1.00493597501609</v>
      </c>
    </row>
    <row r="46" spans="1:13" x14ac:dyDescent="0.35">
      <c r="A46">
        <f t="shared" si="6"/>
        <v>11</v>
      </c>
      <c r="B46" s="12">
        <v>1.0033341793685999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/>
  </sheetViews>
  <sheetFormatPr defaultRowHeight="14.5" x14ac:dyDescent="0.35"/>
  <cols>
    <col min="1" max="2" width="11.26953125" bestFit="1" customWidth="1"/>
    <col min="3" max="3" width="9.26953125" bestFit="1" customWidth="1"/>
    <col min="5" max="5" width="12.08984375" customWidth="1"/>
    <col min="6" max="6" width="11.81640625" customWidth="1"/>
    <col min="8" max="8" width="12.1796875" customWidth="1"/>
    <col min="9" max="9" width="11.90625" customWidth="1"/>
    <col min="11" max="11" width="11.26953125" bestFit="1" customWidth="1"/>
    <col min="12" max="12" width="10.36328125" customWidth="1"/>
    <col min="14" max="14" width="11.26953125" bestFit="1" customWidth="1"/>
    <col min="15" max="15" width="9.90625" bestFit="1" customWidth="1"/>
  </cols>
  <sheetData>
    <row r="1" spans="1:15" x14ac:dyDescent="0.35">
      <c r="E1" t="s">
        <v>51</v>
      </c>
      <c r="H1" t="s">
        <v>48</v>
      </c>
      <c r="K1" t="s">
        <v>52</v>
      </c>
      <c r="N1" t="s">
        <v>53</v>
      </c>
    </row>
    <row r="2" spans="1:15" x14ac:dyDescent="0.35">
      <c r="A2" t="s">
        <v>45</v>
      </c>
      <c r="B2" t="s">
        <v>46</v>
      </c>
      <c r="C2" t="s">
        <v>47</v>
      </c>
      <c r="E2" t="s">
        <v>50</v>
      </c>
      <c r="F2" t="s">
        <v>49</v>
      </c>
      <c r="H2" t="str">
        <f>+E2</f>
        <v>Reserve</v>
      </c>
      <c r="I2" t="str">
        <f>+F2</f>
        <v>Delta to Truth</v>
      </c>
      <c r="K2" t="str">
        <f>+H2</f>
        <v>Reserve</v>
      </c>
      <c r="L2" t="str">
        <f>+I2</f>
        <v>Delta to Truth</v>
      </c>
      <c r="N2" t="str">
        <f>+K2</f>
        <v>Reserve</v>
      </c>
      <c r="O2" t="str">
        <f>+L2</f>
        <v>Delta to Truth</v>
      </c>
    </row>
    <row r="3" spans="1:15" x14ac:dyDescent="0.35">
      <c r="A3" s="2">
        <v>0</v>
      </c>
      <c r="B3" s="2">
        <v>0</v>
      </c>
      <c r="C3" s="2">
        <v>0</v>
      </c>
      <c r="E3" s="2">
        <f>+B3</f>
        <v>0</v>
      </c>
      <c r="F3" s="2">
        <f>+E3-$A3</f>
        <v>0</v>
      </c>
      <c r="H3" s="2">
        <v>0</v>
      </c>
      <c r="I3" s="2">
        <f>+H3-$A3</f>
        <v>0</v>
      </c>
      <c r="K3" s="2">
        <v>0</v>
      </c>
      <c r="L3" s="2">
        <f>+K3-$A3</f>
        <v>0</v>
      </c>
      <c r="N3" s="2">
        <v>0</v>
      </c>
      <c r="O3" s="2">
        <f>+N3-$A3</f>
        <v>0</v>
      </c>
    </row>
    <row r="4" spans="1:15" x14ac:dyDescent="0.35">
      <c r="A4" s="2">
        <v>276189</v>
      </c>
      <c r="B4" s="2">
        <v>336589</v>
      </c>
      <c r="C4" s="2">
        <v>84740</v>
      </c>
      <c r="E4" s="2">
        <f t="shared" ref="E4:E15" si="0">+B4</f>
        <v>336589</v>
      </c>
      <c r="F4" s="2">
        <f t="shared" ref="F4:F15" si="1">+E4-$A4</f>
        <v>60400</v>
      </c>
      <c r="H4" s="2">
        <v>397347.757547274</v>
      </c>
      <c r="I4" s="2">
        <f t="shared" ref="I4" si="2">+H4-$A4</f>
        <v>121158.757547274</v>
      </c>
      <c r="K4" s="2">
        <v>395498.34646560898</v>
      </c>
      <c r="L4" s="2">
        <f t="shared" ref="L4" si="3">+K4-$A4</f>
        <v>119309.34646560898</v>
      </c>
      <c r="N4" s="2">
        <v>392983.70867947099</v>
      </c>
      <c r="O4" s="2">
        <f t="shared" ref="O4" si="4">+N4-$A4</f>
        <v>116794.70867947099</v>
      </c>
    </row>
    <row r="5" spans="1:15" x14ac:dyDescent="0.35">
      <c r="A5" s="2">
        <v>822196</v>
      </c>
      <c r="B5" s="2">
        <v>908589</v>
      </c>
      <c r="C5" s="2">
        <v>129090</v>
      </c>
      <c r="E5" s="2">
        <f t="shared" si="0"/>
        <v>908589</v>
      </c>
      <c r="F5" s="2">
        <f t="shared" si="1"/>
        <v>86393</v>
      </c>
      <c r="H5" s="2"/>
      <c r="I5" s="2"/>
      <c r="K5" s="2"/>
      <c r="L5" s="2"/>
      <c r="N5" s="2"/>
      <c r="O5" s="2"/>
    </row>
    <row r="6" spans="1:15" x14ac:dyDescent="0.35">
      <c r="A6" s="2">
        <v>1484528</v>
      </c>
      <c r="B6" s="2">
        <v>1345368</v>
      </c>
      <c r="C6" s="2">
        <v>136753</v>
      </c>
      <c r="E6" s="2">
        <f t="shared" si="0"/>
        <v>1345368</v>
      </c>
      <c r="F6" s="2">
        <f t="shared" si="1"/>
        <v>-139160</v>
      </c>
      <c r="H6" s="2"/>
      <c r="I6" s="2"/>
      <c r="K6" s="2"/>
      <c r="L6" s="2"/>
      <c r="N6" s="2"/>
      <c r="O6" s="2"/>
    </row>
    <row r="7" spans="1:15" x14ac:dyDescent="0.35">
      <c r="A7" s="2">
        <v>1991356</v>
      </c>
      <c r="B7" s="2">
        <v>2260191</v>
      </c>
      <c r="C7" s="2">
        <v>171977</v>
      </c>
      <c r="E7" s="2">
        <f t="shared" si="0"/>
        <v>2260191</v>
      </c>
      <c r="F7" s="2">
        <f t="shared" si="1"/>
        <v>268835</v>
      </c>
      <c r="H7" s="2"/>
      <c r="I7" s="2"/>
      <c r="K7" s="2"/>
      <c r="L7" s="2"/>
      <c r="N7" s="2"/>
      <c r="O7" s="2"/>
    </row>
    <row r="8" spans="1:15" x14ac:dyDescent="0.35">
      <c r="A8" s="2">
        <v>2893142</v>
      </c>
      <c r="B8" s="2">
        <v>3104114</v>
      </c>
      <c r="C8" s="2">
        <v>208287</v>
      </c>
      <c r="E8" s="2">
        <f t="shared" si="0"/>
        <v>3104114</v>
      </c>
      <c r="F8" s="2">
        <f t="shared" si="1"/>
        <v>210972</v>
      </c>
      <c r="H8" s="2"/>
      <c r="I8" s="2"/>
      <c r="K8" s="2"/>
      <c r="L8" s="2"/>
      <c r="N8" s="2"/>
      <c r="O8" s="2"/>
    </row>
    <row r="9" spans="1:15" x14ac:dyDescent="0.35">
      <c r="A9" s="2">
        <v>3652487</v>
      </c>
      <c r="B9" s="2">
        <v>4337814</v>
      </c>
      <c r="C9" s="2">
        <v>266134</v>
      </c>
      <c r="E9" s="2">
        <f t="shared" si="0"/>
        <v>4337814</v>
      </c>
      <c r="F9" s="2">
        <f t="shared" si="1"/>
        <v>685327</v>
      </c>
      <c r="H9" s="2"/>
      <c r="I9" s="2"/>
      <c r="K9" s="2"/>
      <c r="L9" s="2"/>
      <c r="N9" s="2"/>
      <c r="O9" s="2"/>
    </row>
    <row r="10" spans="1:15" x14ac:dyDescent="0.35">
      <c r="A10" s="2">
        <v>5656252</v>
      </c>
      <c r="B10" s="2">
        <v>6335000</v>
      </c>
      <c r="C10" s="2">
        <v>323050</v>
      </c>
      <c r="E10" s="2">
        <f t="shared" si="0"/>
        <v>6335000</v>
      </c>
      <c r="F10" s="2">
        <f t="shared" si="1"/>
        <v>678748</v>
      </c>
      <c r="H10" s="2"/>
      <c r="I10" s="2"/>
      <c r="K10" s="2"/>
      <c r="L10" s="2"/>
      <c r="N10" s="2"/>
      <c r="O10" s="2"/>
    </row>
    <row r="11" spans="1:15" x14ac:dyDescent="0.35">
      <c r="A11" s="2">
        <v>8988414</v>
      </c>
      <c r="B11" s="2">
        <v>9189892</v>
      </c>
      <c r="C11" s="2">
        <v>424715</v>
      </c>
      <c r="E11" s="2">
        <f t="shared" si="0"/>
        <v>9189892</v>
      </c>
      <c r="F11" s="2">
        <f t="shared" si="1"/>
        <v>201478</v>
      </c>
      <c r="H11" s="2"/>
      <c r="I11" s="2"/>
      <c r="K11" s="2"/>
      <c r="L11" s="2"/>
      <c r="N11" s="2"/>
      <c r="O11" s="2"/>
    </row>
    <row r="12" spans="1:15" x14ac:dyDescent="0.35">
      <c r="A12" s="2">
        <v>11357731</v>
      </c>
      <c r="B12" s="2">
        <v>13791708</v>
      </c>
      <c r="C12" s="2">
        <v>550837</v>
      </c>
      <c r="E12" s="2">
        <f t="shared" si="0"/>
        <v>13791708</v>
      </c>
      <c r="F12" s="2">
        <f t="shared" si="1"/>
        <v>2433977</v>
      </c>
      <c r="H12" s="2"/>
      <c r="I12" s="2"/>
      <c r="K12" s="2"/>
      <c r="L12" s="2"/>
      <c r="N12" s="2"/>
      <c r="O12" s="2"/>
    </row>
    <row r="13" spans="1:15" x14ac:dyDescent="0.35">
      <c r="A13" s="2">
        <v>24707983</v>
      </c>
      <c r="B13" s="2">
        <v>23910899</v>
      </c>
      <c r="C13" s="2">
        <v>871506</v>
      </c>
      <c r="E13" s="2">
        <f t="shared" si="0"/>
        <v>23910899</v>
      </c>
      <c r="F13" s="2">
        <f t="shared" si="1"/>
        <v>-797084</v>
      </c>
      <c r="H13" s="2"/>
      <c r="I13" s="2"/>
      <c r="K13" s="2"/>
      <c r="L13" s="2"/>
      <c r="N13" s="2"/>
      <c r="O13" s="2"/>
    </row>
    <row r="14" spans="1:15" x14ac:dyDescent="0.35">
      <c r="A14" s="2">
        <v>46512588</v>
      </c>
      <c r="B14" s="2">
        <v>47864836</v>
      </c>
      <c r="C14" s="2">
        <v>2120540</v>
      </c>
      <c r="E14" s="2">
        <f t="shared" si="0"/>
        <v>47864836</v>
      </c>
      <c r="F14" s="2">
        <f t="shared" si="1"/>
        <v>1352248</v>
      </c>
      <c r="H14" s="2"/>
      <c r="I14" s="2"/>
      <c r="K14" s="2"/>
      <c r="L14" s="2"/>
      <c r="N14" s="2"/>
      <c r="O14" s="2"/>
    </row>
    <row r="15" spans="1:15" x14ac:dyDescent="0.35">
      <c r="A15" s="2">
        <v>108342866</v>
      </c>
      <c r="B15" s="2">
        <v>113385000</v>
      </c>
      <c r="C15" s="2">
        <v>2766715</v>
      </c>
      <c r="E15" s="2">
        <f t="shared" si="0"/>
        <v>113385000</v>
      </c>
      <c r="F15" s="2">
        <f t="shared" si="1"/>
        <v>5042134</v>
      </c>
      <c r="H15" s="2"/>
      <c r="I15" s="2"/>
      <c r="K15" s="2"/>
      <c r="L15" s="2"/>
      <c r="N15" s="2"/>
      <c r="O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triangle</vt:lpstr>
      <vt:lpstr>LDFs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Konig</dc:creator>
  <cp:lastModifiedBy>Bernhard König</cp:lastModifiedBy>
  <dcterms:created xsi:type="dcterms:W3CDTF">2018-07-01T03:38:56Z</dcterms:created>
  <dcterms:modified xsi:type="dcterms:W3CDTF">2018-07-09T10:24:55Z</dcterms:modified>
</cp:coreProperties>
</file>