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mfoste22/SAIS-CARI Dropbox/SAIS CARI/Marie Admin/Database/2021.01 Data updates for website/"/>
    </mc:Choice>
  </mc:AlternateContent>
  <xr:revisionPtr revIDLastSave="0" documentId="13_ncr:1_{84FE9821-4A4B-D642-81EC-FB76F9A12405}" xr6:coauthVersionLast="46" xr6:coauthVersionMax="46" xr10:uidLastSave="{00000000-0000-0000-0000-000000000000}"/>
  <bookViews>
    <workbookView xWindow="1400" yWindow="500" windowWidth="29480" windowHeight="21100" xr2:uid="{00000000-000D-0000-FFFF-FFFF00000000}"/>
  </bookViews>
  <sheets>
    <sheet name="CN_Africa_FDI_Stock" sheetId="2" r:id="rId1"/>
    <sheet name="CN_Africa_FDI_Flow" sheetId="1" r:id="rId2"/>
    <sheet name="CN-Africa_FDI_Stock_sector" sheetId="16" r:id="rId3"/>
    <sheet name="CN_World_FDI_Stock&amp;Flow" sheetId="13" r:id="rId4"/>
    <sheet name="CN_Global_FDI_Stock_select" sheetId="8" r:id="rId5"/>
    <sheet name="US_Africa_FDI_Stock&amp;Flow" sheetId="14" r:id="rId6"/>
    <sheet name="Graph" sheetId="1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H32" i="1" l="1"/>
  <c r="BI32" i="1" s="1"/>
  <c r="B18" i="15" s="1"/>
  <c r="BH32" i="2"/>
  <c r="BI32" i="2" s="1"/>
  <c r="C18" i="15" l="1"/>
  <c r="C2" i="15" l="1"/>
  <c r="C32" i="14"/>
  <c r="B34" i="14"/>
  <c r="U8" i="8"/>
  <c r="Q33" i="16"/>
  <c r="O32" i="16"/>
  <c r="O33" i="16"/>
  <c r="N32" i="16"/>
  <c r="Q32" i="16" s="1"/>
  <c r="N33" i="16"/>
  <c r="N31" i="16"/>
  <c r="Q31" i="16" s="1"/>
  <c r="T8" i="8"/>
  <c r="E9" i="8"/>
  <c r="C17" i="15" l="1"/>
  <c r="Q27" i="16" l="1"/>
  <c r="Q28" i="16"/>
  <c r="J27" i="16"/>
  <c r="BI31" i="1" l="1"/>
  <c r="B17" i="15" s="1"/>
  <c r="BH31" i="2" l="1"/>
  <c r="B30" i="13" l="1"/>
  <c r="C30" i="13"/>
  <c r="S9" i="8"/>
  <c r="S8" i="8" s="1"/>
  <c r="C16" i="15"/>
  <c r="BH30" i="1"/>
  <c r="BI30" i="1" s="1"/>
  <c r="B16" i="15" s="1"/>
  <c r="O31" i="16"/>
  <c r="BH29" i="2"/>
  <c r="BI29" i="2" s="1"/>
  <c r="BH30" i="2"/>
  <c r="BI30" i="2" s="1"/>
  <c r="BH29" i="1"/>
  <c r="BI29" i="1" s="1"/>
  <c r="B15" i="15" s="1"/>
  <c r="Q9" i="8"/>
  <c r="F27" i="16"/>
  <c r="D28" i="16"/>
  <c r="H28" i="16"/>
  <c r="O28" i="16"/>
  <c r="N28" i="16"/>
  <c r="F28" i="16"/>
  <c r="N30" i="16"/>
  <c r="Q30" i="16" s="1"/>
  <c r="O29" i="16"/>
  <c r="N29" i="16"/>
  <c r="Q29" i="16" s="1"/>
  <c r="O30" i="16"/>
  <c r="J28" i="16"/>
  <c r="B28" i="16"/>
  <c r="H27" i="16"/>
  <c r="N27" i="16"/>
  <c r="D27" i="16"/>
  <c r="B29" i="13"/>
  <c r="R9" i="8" s="1"/>
  <c r="R8" i="8" s="1"/>
  <c r="C29" i="13"/>
  <c r="C28" i="13"/>
  <c r="C27" i="13"/>
  <c r="C26" i="13"/>
  <c r="C25" i="13"/>
  <c r="C24" i="13"/>
  <c r="C23" i="13"/>
  <c r="C22" i="13"/>
  <c r="C21" i="13"/>
  <c r="C20" i="13"/>
  <c r="B28" i="13"/>
  <c r="B27" i="13"/>
  <c r="B26" i="13"/>
  <c r="B25" i="13"/>
  <c r="B24" i="13"/>
  <c r="B23" i="13"/>
  <c r="B22" i="13"/>
  <c r="B21" i="13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P9" i="8"/>
  <c r="O9" i="8"/>
  <c r="N9" i="8"/>
  <c r="M9" i="8"/>
  <c r="L9" i="8"/>
  <c r="K9" i="8"/>
  <c r="J9" i="8"/>
  <c r="I9" i="8"/>
  <c r="H9" i="8"/>
  <c r="G9" i="8"/>
  <c r="F9" i="8"/>
  <c r="BH28" i="2"/>
  <c r="BI28" i="2" s="1"/>
  <c r="BH27" i="2"/>
  <c r="BI27" i="2" s="1"/>
  <c r="BH26" i="2"/>
  <c r="BI26" i="2" s="1"/>
  <c r="BH25" i="2"/>
  <c r="BI25" i="2" s="1"/>
  <c r="BH24" i="2"/>
  <c r="BI24" i="2" s="1"/>
  <c r="BH23" i="2"/>
  <c r="BI23" i="2" s="1"/>
  <c r="BH22" i="2"/>
  <c r="BH21" i="2"/>
  <c r="BI21" i="2" s="1"/>
  <c r="BH20" i="2"/>
  <c r="BI20" i="2" s="1"/>
  <c r="BH19" i="2"/>
  <c r="BI19" i="2" s="1"/>
  <c r="BH18" i="2"/>
  <c r="BI18" i="2" s="1"/>
  <c r="BH17" i="2"/>
  <c r="BI17" i="2" s="1"/>
  <c r="BH16" i="2"/>
  <c r="BI16" i="2" s="1"/>
  <c r="BH28" i="1"/>
  <c r="BI28" i="1" s="1"/>
  <c r="B14" i="15" s="1"/>
  <c r="BH27" i="1"/>
  <c r="BI27" i="1" s="1"/>
  <c r="B13" i="15" s="1"/>
  <c r="BH26" i="1"/>
  <c r="BI26" i="1" s="1"/>
  <c r="B12" i="15" s="1"/>
  <c r="BH25" i="1"/>
  <c r="BH24" i="1"/>
  <c r="BI24" i="1" s="1"/>
  <c r="B10" i="15" s="1"/>
  <c r="BH23" i="1"/>
  <c r="BI23" i="1" s="1"/>
  <c r="B9" i="15" s="1"/>
  <c r="BH22" i="1"/>
  <c r="BI22" i="1" s="1"/>
  <c r="B8" i="15" s="1"/>
  <c r="BH21" i="1"/>
  <c r="BI21" i="1" s="1"/>
  <c r="B7" i="15" s="1"/>
  <c r="BH20" i="1"/>
  <c r="BI20" i="1" s="1"/>
  <c r="B6" i="15" s="1"/>
  <c r="BH19" i="1"/>
  <c r="BI19" i="1" s="1"/>
  <c r="B5" i="15" s="1"/>
  <c r="BH18" i="1"/>
  <c r="BI18" i="1" s="1"/>
  <c r="B4" i="15" s="1"/>
  <c r="BH17" i="1"/>
  <c r="BH16" i="1"/>
  <c r="BI16" i="1" s="1"/>
  <c r="B2" i="15" s="1"/>
  <c r="BI22" i="2"/>
  <c r="BH15" i="2"/>
  <c r="BH14" i="2"/>
  <c r="BH13" i="2"/>
  <c r="BH12" i="2"/>
  <c r="BH11" i="2"/>
  <c r="BH10" i="2"/>
  <c r="BH9" i="2"/>
  <c r="BH8" i="2"/>
  <c r="BH7" i="2"/>
  <c r="BH6" i="2"/>
  <c r="BH5" i="2"/>
  <c r="BH4" i="2"/>
  <c r="BH3" i="2"/>
  <c r="BI25" i="1"/>
  <c r="B11" i="15" s="1"/>
  <c r="BI17" i="1"/>
  <c r="B3" i="15" s="1"/>
  <c r="BH15" i="1"/>
  <c r="BI15" i="1" s="1"/>
  <c r="BH14" i="1"/>
  <c r="BI14" i="1" s="1"/>
  <c r="BH13" i="1"/>
  <c r="BI13" i="1" s="1"/>
  <c r="BH12" i="1"/>
  <c r="BI12" i="1" s="1"/>
  <c r="BH11" i="1"/>
  <c r="BI11" i="1"/>
  <c r="BH10" i="1"/>
  <c r="BI10" i="1" s="1"/>
  <c r="BH9" i="1"/>
  <c r="BI9" i="1" s="1"/>
  <c r="BH8" i="1"/>
  <c r="BI8" i="1" s="1"/>
  <c r="BH7" i="1"/>
  <c r="BI7" i="1" s="1"/>
  <c r="BH6" i="1"/>
  <c r="BI6" i="1" s="1"/>
  <c r="BH5" i="1"/>
  <c r="BI5" i="1" s="1"/>
  <c r="BH4" i="1"/>
  <c r="BI4" i="1" s="1"/>
  <c r="BH3" i="1"/>
  <c r="BI3" i="1" s="1"/>
  <c r="B27" i="16" l="1"/>
</calcChain>
</file>

<file path=xl/sharedStrings.xml><?xml version="1.0" encoding="utf-8"?>
<sst xmlns="http://schemas.openxmlformats.org/spreadsheetml/2006/main" count="195" uniqueCount="109">
  <si>
    <t>Regional</t>
  </si>
  <si>
    <t>Algeria</t>
  </si>
  <si>
    <t>Angola</t>
  </si>
  <si>
    <t>Benin</t>
  </si>
  <si>
    <t>Botswana</t>
  </si>
  <si>
    <t>Burkina Faso</t>
  </si>
  <si>
    <t>Burundi</t>
  </si>
  <si>
    <t>Cameroon</t>
  </si>
  <si>
    <t>Cape Verde</t>
  </si>
  <si>
    <t>CAR</t>
  </si>
  <si>
    <t>Chad</t>
  </si>
  <si>
    <t>Comoros</t>
  </si>
  <si>
    <t>Congo, Rep.</t>
  </si>
  <si>
    <t>Congo, Dem. Rep.</t>
  </si>
  <si>
    <t>Cote d'Ivoire</t>
  </si>
  <si>
    <t>Djibouti</t>
  </si>
  <si>
    <t>Egypt</t>
  </si>
  <si>
    <t>Equatorial Guinea</t>
  </si>
  <si>
    <t>Eritrea</t>
  </si>
  <si>
    <t>Ethiopia</t>
  </si>
  <si>
    <t>Fmr. Sudan</t>
  </si>
  <si>
    <t>Gabon</t>
  </si>
  <si>
    <t>The Gambia</t>
  </si>
  <si>
    <t>Ghana</t>
  </si>
  <si>
    <t>Guinea</t>
  </si>
  <si>
    <t>Guinea-Bissau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</si>
  <si>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</si>
  <si>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</si>
  <si>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</si>
  <si>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</si>
  <si>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</si>
  <si>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</si>
  <si>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</si>
  <si>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</si>
  <si>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Mauritius</t>
  </si>
  <si>
    <t>Morocco</t>
  </si>
  <si>
    <t>Mozambique</t>
  </si>
  <si>
    <t>Namibia</t>
  </si>
  <si>
    <t>Niger</t>
  </si>
  <si>
    <t>Nigeria</t>
  </si>
  <si>
    <t>Rwanda</t>
  </si>
  <si>
    <t>Sao Tome &amp; Principe</t>
  </si>
  <si>
    <t>Senegal</t>
  </si>
  <si>
    <t>Seychelles</t>
  </si>
  <si>
    <t>Sierra Leone</t>
  </si>
  <si>
    <t>Somalia</t>
  </si>
  <si>
    <t>South Africa</t>
  </si>
  <si>
    <t>South Sudan</t>
  </si>
  <si>
    <t>Sudan</t>
  </si>
  <si>
    <t>Tanzania</t>
  </si>
  <si>
    <t>Togo</t>
  </si>
  <si>
    <t>Tunisia</t>
  </si>
  <si>
    <t>Uganda</t>
  </si>
  <si>
    <t>Western Sahara</t>
  </si>
  <si>
    <t>Zambia</t>
  </si>
  <si>
    <t>Zimbabwe</t>
  </si>
  <si>
    <t>Total</t>
  </si>
  <si>
    <t>Africa</t>
  </si>
  <si>
    <t>British Virgin Islands</t>
  </si>
  <si>
    <t>Cayman Islands</t>
  </si>
  <si>
    <t>Other</t>
  </si>
  <si>
    <t xml:space="preserve">World </t>
  </si>
  <si>
    <t>Hong Kong</t>
  </si>
  <si>
    <t xml:space="preserve"> </t>
  </si>
  <si>
    <r>
      <rPr>
        <b/>
        <sz val="11"/>
        <color theme="1"/>
        <rFont val="Calibri"/>
        <family val="2"/>
        <scheme val="minor"/>
      </rPr>
      <t>Title:</t>
    </r>
    <r>
      <rPr>
        <sz val="11"/>
        <color theme="1"/>
        <rFont val="Calibri"/>
        <family val="2"/>
        <scheme val="minor"/>
      </rPr>
      <t xml:space="preserve"> Chinese FDI Stock in African Countries</t>
    </r>
  </si>
  <si>
    <r>
      <rPr>
        <b/>
        <sz val="11"/>
        <color theme="1"/>
        <rFont val="Calibri"/>
        <family val="2"/>
        <scheme val="minor"/>
      </rPr>
      <t>Author:</t>
    </r>
    <r>
      <rPr>
        <sz val="11"/>
        <color theme="1"/>
        <rFont val="Calibri"/>
        <family val="2"/>
        <scheme val="minor"/>
      </rPr>
      <t xml:space="preserve"> Johns Hopkins Univeristy SAIS China-Africa Research Initiative</t>
    </r>
  </si>
  <si>
    <t>Chinese FDI Flow to African Countries</t>
  </si>
  <si>
    <t>Chinese Global FDI Stock, select countries</t>
  </si>
  <si>
    <r>
      <rPr>
        <b/>
        <sz val="11"/>
        <color theme="1"/>
        <rFont val="Calibri"/>
        <family val="2"/>
        <scheme val="minor"/>
      </rPr>
      <t>Title:</t>
    </r>
    <r>
      <rPr>
        <sz val="11"/>
        <color theme="1"/>
        <rFont val="Calibri"/>
        <family val="2"/>
        <scheme val="minor"/>
      </rPr>
      <t xml:space="preserve"> Chinese Global FDI Stock, select countries</t>
    </r>
  </si>
  <si>
    <t>Total, US$ mn</t>
  </si>
  <si>
    <t>Total, US$ bn</t>
  </si>
  <si>
    <t>US$ mn, unadjusted</t>
  </si>
  <si>
    <r>
      <rPr>
        <b/>
        <sz val="11"/>
        <color theme="1"/>
        <rFont val="Calibri"/>
        <family val="2"/>
        <scheme val="minor"/>
      </rPr>
      <t>Author:</t>
    </r>
    <r>
      <rPr>
        <sz val="11"/>
        <color theme="1"/>
        <rFont val="Calibri"/>
        <family val="2"/>
        <scheme val="minor"/>
      </rPr>
      <t xml:space="preserve"> Johns Hopkins Univeristy SAIS China-Africa Research Initiative</t>
    </r>
  </si>
  <si>
    <r>
      <rPr>
        <b/>
        <sz val="11"/>
        <color theme="1"/>
        <rFont val="Calibri"/>
        <family val="2"/>
        <scheme val="minor"/>
      </rPr>
      <t>Title:</t>
    </r>
    <r>
      <rPr>
        <sz val="11"/>
        <color theme="1"/>
        <rFont val="Calibri"/>
        <family val="2"/>
        <scheme val="minor"/>
      </rPr>
      <t xml:space="preserve"> Chinese FDI Flow to African Countries</t>
    </r>
  </si>
  <si>
    <t>US FDI Stock in Africa</t>
  </si>
  <si>
    <t>Chinese FDI Stock in African Countries</t>
  </si>
  <si>
    <r>
      <rPr>
        <b/>
        <sz val="11"/>
        <color theme="1"/>
        <rFont val="Calibri"/>
        <family val="2"/>
        <scheme val="minor"/>
      </rPr>
      <t>Title:</t>
    </r>
    <r>
      <rPr>
        <sz val="11"/>
        <color theme="1"/>
        <rFont val="Calibri"/>
        <family val="2"/>
        <scheme val="minor"/>
      </rPr>
      <t xml:space="preserve"> Chinese FDI Stock Abroad, by geographical destination</t>
    </r>
  </si>
  <si>
    <t>Stock</t>
  </si>
  <si>
    <t>Flow</t>
  </si>
  <si>
    <t>US$ bn, unadjusted</t>
  </si>
  <si>
    <t>Year</t>
  </si>
  <si>
    <t>China</t>
  </si>
  <si>
    <t>U.S.</t>
  </si>
  <si>
    <t>Chinese FDI Stock &amp; Flow to the World</t>
  </si>
  <si>
    <t>US$ bn unadjusted</t>
  </si>
  <si>
    <t>Flows*</t>
  </si>
  <si>
    <t>Construction</t>
  </si>
  <si>
    <t>Mining</t>
  </si>
  <si>
    <t>Manufacturing</t>
  </si>
  <si>
    <t>Financial Intermediation</t>
  </si>
  <si>
    <t>Chinese end of the year FDI Stock to Africa, top 5 sectors</t>
  </si>
  <si>
    <t>%</t>
  </si>
  <si>
    <t>100mn US$</t>
  </si>
  <si>
    <t>BEA website data</t>
  </si>
  <si>
    <t>Scientific Research and Technological Service</t>
    <phoneticPr fontId="15" type="noConversion"/>
  </si>
  <si>
    <t>Leasing and Commercial Service</t>
    <phoneticPr fontId="15" type="noConversion"/>
  </si>
  <si>
    <t>Total, US$ 100 mn</t>
    <phoneticPr fontId="15" type="noConversion"/>
  </si>
  <si>
    <r>
      <rPr>
        <b/>
        <sz val="11"/>
        <color theme="1"/>
        <rFont val="Calibri"/>
        <family val="2"/>
        <scheme val="minor"/>
      </rPr>
      <t xml:space="preserve">Source: </t>
    </r>
    <r>
      <rPr>
        <sz val="11"/>
        <color theme="1"/>
        <rFont val="Calibri"/>
        <family val="2"/>
        <scheme val="minor"/>
      </rPr>
      <t>China Statistical Yearbook: "Oversea Direct Investment by Countries or Regions", various years
 Statistical Bulletin of China's Outward Foreign Direct Investment, various years. http://fec.mofcom.gov.cn/article/tjsj/tjgb/</t>
    </r>
  </si>
  <si>
    <t>Sources: The Statistical Bulletin of China's Outward Foreign Direct Investment published by China's MOFCOM. It is usually updated in September or October of the year, http://fec.mofcom.gov.cn/article/tjsj/</t>
  </si>
  <si>
    <t>2019</t>
  </si>
  <si>
    <r>
      <rPr>
        <b/>
        <sz val="11"/>
        <color theme="1"/>
        <rFont val="Calibri"/>
        <family val="2"/>
        <scheme val="minor"/>
      </rPr>
      <t xml:space="preserve">Source: </t>
    </r>
    <r>
      <rPr>
        <sz val="11"/>
        <color theme="1"/>
        <rFont val="Calibri"/>
        <family val="2"/>
        <scheme val="minor"/>
      </rPr>
      <t>China Statistical Yearbook: "Oversea Direct Investment by Countries or Regions", various years. 
Statistical Bulletin of China's Outward Foreign Direct Investment, various years. http://fec.mofcom.gov.cn/article/tjsj/tjgb/</t>
    </r>
  </si>
  <si>
    <r>
      <rPr>
        <b/>
        <sz val="11"/>
        <color theme="1"/>
        <rFont val="Calibri"/>
        <family val="2"/>
        <scheme val="minor"/>
      </rPr>
      <t>Title:</t>
    </r>
    <r>
      <rPr>
        <sz val="11"/>
        <color theme="1"/>
        <rFont val="Calibri"/>
        <family val="2"/>
        <scheme val="minor"/>
      </rPr>
      <t xml:space="preserve"> US FDI Stock in Africa</t>
    </r>
  </si>
  <si>
    <r>
      <t xml:space="preserve">Source: </t>
    </r>
    <r>
      <rPr>
        <sz val="11"/>
        <color theme="1"/>
        <rFont val="Calibri"/>
        <family val="2"/>
        <scheme val="minor"/>
      </rPr>
      <t>US Bureau of Economic Analysis</t>
    </r>
  </si>
  <si>
    <t>*Note that BEA tracks flows as "financial transactions", which do not include current-cost adjustment for reinvested earnings.</t>
  </si>
  <si>
    <r>
      <rPr>
        <b/>
        <sz val="11"/>
        <color theme="1"/>
        <rFont val="Calibri"/>
        <family val="2"/>
        <scheme val="minor"/>
      </rPr>
      <t xml:space="preserve">Updated: </t>
    </r>
    <r>
      <rPr>
        <sz val="11"/>
        <color theme="1"/>
        <rFont val="Calibri"/>
        <family val="2"/>
        <scheme val="minor"/>
      </rPr>
      <t>08 Jan 2021</t>
    </r>
  </si>
  <si>
    <r>
      <rPr>
        <b/>
        <sz val="11"/>
        <color theme="1"/>
        <rFont val="Calibri"/>
        <family val="2"/>
        <scheme val="minor"/>
      </rPr>
      <t xml:space="preserve">Updated </t>
    </r>
    <r>
      <rPr>
        <sz val="11"/>
        <color theme="1"/>
        <rFont val="Calibri"/>
        <family val="2"/>
        <scheme val="minor"/>
      </rPr>
      <t>08 Jan 2021</t>
    </r>
  </si>
  <si>
    <t>Updated 08-Jan-2021</t>
  </si>
  <si>
    <t>eSwatini</t>
  </si>
  <si>
    <r>
      <rPr>
        <b/>
        <sz val="11"/>
        <color theme="1"/>
        <rFont val="Calibri"/>
        <family val="2"/>
        <scheme val="minor"/>
      </rPr>
      <t>Updated 08 Jan</t>
    </r>
    <r>
      <rPr>
        <sz val="11"/>
        <color theme="1"/>
        <rFont val="Calibri"/>
        <family val="2"/>
        <scheme val="minor"/>
      </rPr>
      <t xml:space="preserve"> 2021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</si>
</sst>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#\ ##0;\-#\ ##0;\-"/>
    <numFmt numFmtId="165" formatCode="0.0"/>
    <numFmt numFmtId="166" formatCode="0.0%"/>
    <numFmt numFmtId="167" formatCode="0.000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name val="宋体"/>
      <family val="3"/>
      <charset val="134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Helv"/>
    </font>
    <font>
      <b/>
      <sz val="11"/>
      <name val="Calibri"/>
      <family val="2"/>
      <scheme val="minor"/>
    </font>
    <font>
      <sz val="6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9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</font>
    <font>
      <sz val="9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</borders>
  <cellStyleXfs count="19">
    <xf numFmtId="0" fontId="0" fillId="0" borderId="0"/>
    <xf numFmtId="0" fontId="4" fillId="0" borderId="0">
      <alignment vertical="center"/>
    </xf>
    <xf numFmtId="43" fontId="5" fillId="0" borderId="0" applyFont="0" applyFill="0" applyBorder="0" applyAlignment="0" applyProtection="0"/>
    <xf numFmtId="0" fontId="6" fillId="0" borderId="0"/>
    <xf numFmtId="0" fontId="7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</cellStyleXfs>
  <cellXfs count="77">
    <xf numFmtId="0" fontId="0" fillId="0" borderId="0" xfId="0"/>
    <xf numFmtId="0" fontId="0" fillId="0" borderId="0" xfId="0" applyFont="1" applyAlignment="1"/>
    <xf numFmtId="0" fontId="0" fillId="0" borderId="0" xfId="0" applyFont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1" xfId="0" applyFont="1" applyFill="1" applyBorder="1"/>
    <xf numFmtId="0" fontId="0" fillId="3" borderId="2" xfId="0" applyFont="1" applyFill="1" applyBorder="1"/>
    <xf numFmtId="0" fontId="0" fillId="0" borderId="0" xfId="0" applyFont="1" applyFill="1"/>
    <xf numFmtId="0" fontId="0" fillId="0" borderId="0" xfId="0" applyFill="1" applyAlignment="1">
      <alignment horizontal="center"/>
    </xf>
    <xf numFmtId="0" fontId="0" fillId="2" borderId="0" xfId="0" applyFill="1"/>
    <xf numFmtId="0" fontId="0" fillId="0" borderId="0" xfId="0" applyFill="1"/>
    <xf numFmtId="0" fontId="1" fillId="0" borderId="0" xfId="0" applyFont="1"/>
    <xf numFmtId="0" fontId="0" fillId="0" borderId="0" xfId="0" applyFont="1" applyAlignment="1">
      <alignment horizontal="left"/>
    </xf>
    <xf numFmtId="2" fontId="0" fillId="0" borderId="0" xfId="0" applyNumberFormat="1" applyFont="1"/>
    <xf numFmtId="0" fontId="1" fillId="0" borderId="0" xfId="0" applyFont="1" applyAlignment="1"/>
    <xf numFmtId="0" fontId="2" fillId="2" borderId="3" xfId="0" applyFont="1" applyFill="1" applyBorder="1" applyAlignment="1">
      <alignment horizontal="left" vertic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Font="1" applyAlignment="1">
      <alignment horizontal="center"/>
    </xf>
    <xf numFmtId="0" fontId="2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2" fontId="0" fillId="0" borderId="0" xfId="0" applyNumberFormat="1" applyFont="1" applyFill="1" applyBorder="1"/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/>
    </xf>
    <xf numFmtId="1" fontId="0" fillId="0" borderId="0" xfId="0" applyNumberFormat="1" applyFont="1" applyBorder="1"/>
    <xf numFmtId="1" fontId="0" fillId="0" borderId="0" xfId="0" applyNumberFormat="1" applyFont="1" applyFill="1"/>
    <xf numFmtId="1" fontId="0" fillId="0" borderId="0" xfId="0" applyNumberFormat="1" applyFont="1"/>
    <xf numFmtId="2" fontId="0" fillId="0" borderId="0" xfId="0" applyNumberFormat="1" applyFill="1"/>
    <xf numFmtId="0" fontId="1" fillId="0" borderId="0" xfId="0" applyFont="1" applyFill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5" fontId="0" fillId="0" borderId="0" xfId="0" applyNumberFormat="1" applyFont="1"/>
    <xf numFmtId="0" fontId="8" fillId="0" borderId="0" xfId="0" applyFont="1" applyFill="1" applyBorder="1" applyAlignment="1">
      <alignment horizontal="center" vertical="center"/>
    </xf>
    <xf numFmtId="165" fontId="0" fillId="0" borderId="0" xfId="0" applyNumberFormat="1" applyFont="1" applyFill="1"/>
    <xf numFmtId="2" fontId="0" fillId="0" borderId="0" xfId="0" applyNumberFormat="1" applyFont="1" applyFill="1"/>
    <xf numFmtId="165" fontId="0" fillId="0" borderId="0" xfId="0" applyNumberFormat="1" applyFont="1" applyBorder="1"/>
    <xf numFmtId="165" fontId="0" fillId="0" borderId="0" xfId="0" applyNumberFormat="1" applyFont="1" applyFill="1" applyBorder="1"/>
    <xf numFmtId="165" fontId="0" fillId="0" borderId="0" xfId="2" applyNumberFormat="1" applyFont="1" applyFill="1"/>
    <xf numFmtId="164" fontId="0" fillId="0" borderId="0" xfId="0" applyNumberFormat="1" applyFont="1"/>
    <xf numFmtId="49" fontId="1" fillId="0" borderId="0" xfId="0" applyNumberFormat="1" applyFont="1" applyBorder="1"/>
    <xf numFmtId="49" fontId="1" fillId="0" borderId="0" xfId="0" applyNumberFormat="1" applyFont="1" applyFill="1" applyBorder="1"/>
    <xf numFmtId="0" fontId="8" fillId="0" borderId="0" xfId="0" applyNumberFormat="1" applyFont="1" applyAlignment="1">
      <alignment horizontal="left"/>
    </xf>
    <xf numFmtId="0" fontId="9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0" fontId="11" fillId="0" borderId="0" xfId="0" applyFont="1"/>
    <xf numFmtId="0" fontId="0" fillId="0" borderId="0" xfId="0" applyAlignment="1"/>
    <xf numFmtId="0" fontId="0" fillId="0" borderId="0" xfId="0" applyFill="1" applyAlignment="1">
      <alignment horizontal="left" vertical="top"/>
    </xf>
    <xf numFmtId="0" fontId="2" fillId="2" borderId="0" xfId="0" applyFont="1" applyFill="1" applyBorder="1" applyAlignment="1">
      <alignment horizontal="center" vertical="center"/>
    </xf>
    <xf numFmtId="0" fontId="14" fillId="0" borderId="0" xfId="18" applyAlignment="1" applyProtection="1"/>
    <xf numFmtId="0" fontId="2" fillId="2" borderId="0" xfId="0" applyFont="1" applyFill="1" applyBorder="1" applyAlignment="1">
      <alignment horizontal="left" vertical="center"/>
    </xf>
    <xf numFmtId="167" fontId="0" fillId="0" borderId="0" xfId="0" applyNumberFormat="1" applyFont="1"/>
    <xf numFmtId="166" fontId="0" fillId="0" borderId="0" xfId="0" applyNumberFormat="1" applyFont="1" applyFill="1"/>
    <xf numFmtId="0" fontId="0" fillId="3" borderId="0" xfId="0" applyFont="1" applyFill="1" applyBorder="1"/>
    <xf numFmtId="2" fontId="10" fillId="0" borderId="0" xfId="0" applyNumberFormat="1" applyFont="1"/>
    <xf numFmtId="49" fontId="1" fillId="0" borderId="0" xfId="0" applyNumberFormat="1" applyFont="1" applyFill="1" applyBorder="1" applyAlignment="1">
      <alignment horizontal="right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Fill="1" applyAlignment="1"/>
    <xf numFmtId="166" fontId="0" fillId="0" borderId="0" xfId="17" applyNumberFormat="1" applyFont="1" applyFill="1" applyBorder="1"/>
    <xf numFmtId="166" fontId="0" fillId="0" borderId="0" xfId="17" applyNumberFormat="1" applyFont="1" applyFill="1"/>
    <xf numFmtId="0" fontId="0" fillId="0" borderId="0" xfId="0" applyFill="1" applyAlignment="1"/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right"/>
    </xf>
    <xf numFmtId="0" fontId="1" fillId="0" borderId="0" xfId="0" applyFont="1" applyFill="1" applyAlignment="1"/>
    <xf numFmtId="1" fontId="0" fillId="0" borderId="0" xfId="0" applyNumberFormat="1"/>
    <xf numFmtId="0" fontId="0" fillId="3" borderId="2" xfId="0" applyFill="1" applyBorder="1" applyAlignment="1">
      <alignment horizontal="right"/>
    </xf>
    <xf numFmtId="0" fontId="0" fillId="3" borderId="0" xfId="0" applyFill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/>
    <xf numFmtId="0" fontId="2" fillId="2" borderId="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</cellXfs>
  <cellStyles count="19">
    <cellStyle name="Comma" xfId="2" builtinId="3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8" builtinId="8"/>
    <cellStyle name="Normal" xfId="0" builtinId="0"/>
    <cellStyle name="Normal 2" xfId="1" xr:uid="{00000000-0005-0000-0000-00000F000000}"/>
    <cellStyle name="Normal 3" xfId="3" xr:uid="{00000000-0005-0000-0000-000010000000}"/>
    <cellStyle name="Percent" xfId="17" builtinId="5"/>
    <cellStyle name="Style 1" xfId="4" xr:uid="{00000000-0005-0000-0000-00001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 b="1" i="0" u="none" strike="noStrike" baseline="0">
                <a:effectLst/>
              </a:rPr>
              <a:t>Chinese FDI vs. US FDI to Africa, Flow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566459043365932"/>
          <c:y val="0.13829605806316525"/>
          <c:w val="0.82088724500215449"/>
          <c:h val="0.51073371274135149"/>
        </c:manualLayout>
      </c:layout>
      <c:lineChart>
        <c:grouping val="standard"/>
        <c:varyColors val="0"/>
        <c:ser>
          <c:idx val="0"/>
          <c:order val="0"/>
          <c:tx>
            <c:v>China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Graph!$A$2:$A$18</c:f>
              <c:numCache>
                <c:formatCode>General</c:formatCod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numCache>
            </c:numRef>
          </c:cat>
          <c:val>
            <c:numRef>
              <c:f>Graph!$B$2:$B$18</c:f>
              <c:numCache>
                <c:formatCode>0</c:formatCode>
                <c:ptCount val="17"/>
                <c:pt idx="0">
                  <c:v>7.4810000000000001E-2</c:v>
                </c:pt>
                <c:pt idx="1">
                  <c:v>0.31742999999999999</c:v>
                </c:pt>
                <c:pt idx="2">
                  <c:v>0.39167999999999997</c:v>
                </c:pt>
                <c:pt idx="3">
                  <c:v>0.51985999999999999</c:v>
                </c:pt>
                <c:pt idx="4">
                  <c:v>1.5743100000000001</c:v>
                </c:pt>
                <c:pt idx="5">
                  <c:v>5.4905599999999994</c:v>
                </c:pt>
                <c:pt idx="6">
                  <c:v>1.4388699999999996</c:v>
                </c:pt>
                <c:pt idx="7">
                  <c:v>2.11199</c:v>
                </c:pt>
                <c:pt idx="8">
                  <c:v>3.1731399999999996</c:v>
                </c:pt>
                <c:pt idx="9">
                  <c:v>2.5166599999999999</c:v>
                </c:pt>
                <c:pt idx="10">
                  <c:v>3.3706399999999994</c:v>
                </c:pt>
                <c:pt idx="11">
                  <c:v>3.2019200000000003</c:v>
                </c:pt>
                <c:pt idx="12">
                  <c:v>2.9779200000000006</c:v>
                </c:pt>
                <c:pt idx="13">
                  <c:v>2.3987300000000005</c:v>
                </c:pt>
                <c:pt idx="14">
                  <c:v>4.1049799999999994</c:v>
                </c:pt>
                <c:pt idx="15">
                  <c:v>5.3891099999999996</c:v>
                </c:pt>
                <c:pt idx="16">
                  <c:v>2.7043900000000005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18-D442-9114-E1AF0109D491}"/>
            </c:ext>
          </c:extLst>
        </c:ser>
        <c:ser>
          <c:idx val="1"/>
          <c:order val="1"/>
          <c:tx>
            <c:v>U.S.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Graph!$A$2:$A$18</c:f>
              <c:numCache>
                <c:formatCode>General</c:formatCod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numCache>
            </c:numRef>
          </c:cat>
          <c:val>
            <c:numRef>
              <c:f>Graph!$C$2:$C$18</c:f>
              <c:numCache>
                <c:formatCode>0</c:formatCode>
                <c:ptCount val="17"/>
                <c:pt idx="0">
                  <c:v>2.6970000000000001</c:v>
                </c:pt>
                <c:pt idx="1">
                  <c:v>1.611</c:v>
                </c:pt>
                <c:pt idx="2">
                  <c:v>2.5640000000000001</c:v>
                </c:pt>
                <c:pt idx="3">
                  <c:v>5.157</c:v>
                </c:pt>
                <c:pt idx="4">
                  <c:v>4.49</c:v>
                </c:pt>
                <c:pt idx="5">
                  <c:v>3.8370000000000002</c:v>
                </c:pt>
                <c:pt idx="6">
                  <c:v>10.417</c:v>
                </c:pt>
                <c:pt idx="7">
                  <c:v>7.4420000000000002</c:v>
                </c:pt>
                <c:pt idx="8">
                  <c:v>5.34</c:v>
                </c:pt>
                <c:pt idx="9">
                  <c:v>2.6240000000000001</c:v>
                </c:pt>
                <c:pt idx="10">
                  <c:v>1.516</c:v>
                </c:pt>
                <c:pt idx="11">
                  <c:v>2.4049999999999998</c:v>
                </c:pt>
                <c:pt idx="12">
                  <c:v>0.82899999999999996</c:v>
                </c:pt>
                <c:pt idx="13">
                  <c:v>-2.66</c:v>
                </c:pt>
                <c:pt idx="14">
                  <c:v>0.53400000000000003</c:v>
                </c:pt>
                <c:pt idx="15">
                  <c:v>-1.8</c:v>
                </c:pt>
                <c:pt idx="16">
                  <c:v>-2.395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18-D442-9114-E1AF0109D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349312"/>
        <c:axId val="112561152"/>
      </c:lineChart>
      <c:catAx>
        <c:axId val="6834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12561152"/>
        <c:crosses val="autoZero"/>
        <c:auto val="1"/>
        <c:lblAlgn val="ctr"/>
        <c:lblOffset val="100"/>
        <c:noMultiLvlLbl val="0"/>
      </c:catAx>
      <c:valAx>
        <c:axId val="112561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US$ bn,</a:t>
                </a:r>
                <a:r>
                  <a:rPr lang="en-US" sz="1100" baseline="0"/>
                  <a:t> unadjusted</a:t>
                </a:r>
                <a:endParaRPr lang="en-US" sz="1100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6834931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2211531915859201"/>
          <c:y val="0.71600509342272989"/>
          <c:w val="0.57018717436439903"/>
          <c:h val="5.6597537983808587E-2"/>
        </c:manualLayout>
      </c:layout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89" l="0.70000000000000162" r="0.70000000000000162" t="0.75000000000000189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0</xdr:row>
      <xdr:rowOff>160020</xdr:rowOff>
    </xdr:from>
    <xdr:to>
      <xdr:col>14</xdr:col>
      <xdr:colOff>266700</xdr:colOff>
      <xdr:row>22</xdr:row>
      <xdr:rowOff>24765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0.52746</cdr:x>
      <cdr:y>0.80461</cdr:y>
    </cdr:from>
    <cdr:to>
      <cdr:x>0.94364</cdr:x>
      <cdr:y>0.95179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11263673-19A2-2E44-AC68-F71CDDA1A4AB}"/>
            </a:ext>
          </a:extLst>
        </cdr:cNvPr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3476625" y="3349108"/>
          <a:ext cx="2743200" cy="61264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0.05308</cdr:x>
      <cdr:y>0.75731</cdr:y>
    </cdr:from>
    <cdr:to>
      <cdr:x>0.52927</cdr:x>
      <cdr:y>0.9804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45435" y="2944492"/>
          <a:ext cx="3098806" cy="86741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 baseline="0"/>
            <a:t>Jan 2021</a:t>
          </a:r>
        </a:p>
        <a:p xmlns:a="http://schemas.openxmlformats.org/drawingml/2006/main">
          <a:r>
            <a:rPr lang="en-US" sz="1200" b="1" baseline="0"/>
            <a:t>Source: The Statistical Bulletin of China's </a:t>
          </a:r>
        </a:p>
        <a:p xmlns:a="http://schemas.openxmlformats.org/drawingml/2006/main">
          <a:r>
            <a:rPr lang="en-US" sz="1200" b="1" baseline="0"/>
            <a:t>Outward Foreign Direct Investment,</a:t>
          </a:r>
        </a:p>
        <a:p xmlns:a="http://schemas.openxmlformats.org/drawingml/2006/main">
          <a:r>
            <a:rPr lang="en-US" sz="1200" b="1" baseline="0"/>
            <a:t>U.S. Bureau of Economic Analysis</a:t>
          </a:r>
        </a:p>
        <a:p xmlns:a="http://schemas.openxmlformats.org/drawingml/2006/main">
          <a:endParaRPr lang="en-US" sz="1200" b="1" baseline="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apps.bea.gov/iTable/iTable.cfm?ReqID=2&amp;step=1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54"/>
  <sheetViews>
    <sheetView tabSelected="1" zoomScale="110" zoomScaleNormal="110" zoomScalePageLayoutView="80" workbookViewId="0">
      <pane xSplit="1" ySplit="2" topLeftCell="AR18" activePane="bottomRight" state="frozen"/>
      <selection activeCell="B3" sqref="B3"/>
      <selection pane="topRight" activeCell="B3" sqref="B3"/>
      <selection pane="bottomLeft" activeCell="B3" sqref="B3"/>
      <selection pane="bottomRight" activeCell="AU32" sqref="AU32"/>
    </sheetView>
  </sheetViews>
  <sheetFormatPr baseColWidth="10" defaultColWidth="15.83203125" defaultRowHeight="15"/>
  <cols>
    <col min="1" max="1" width="15.83203125" style="1"/>
    <col min="2" max="16384" width="15.83203125" style="2"/>
  </cols>
  <sheetData>
    <row r="1" spans="1:62">
      <c r="A1" s="15" t="s">
        <v>75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</row>
    <row r="2" spans="1:62">
      <c r="A2" s="3" t="s">
        <v>71</v>
      </c>
      <c r="B2" s="4" t="s">
        <v>0</v>
      </c>
      <c r="C2" s="10" t="s">
        <v>1</v>
      </c>
      <c r="D2" s="5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4" t="s">
        <v>17</v>
      </c>
      <c r="T2" s="4" t="s">
        <v>18</v>
      </c>
      <c r="U2" s="4" t="s">
        <v>19</v>
      </c>
      <c r="V2" s="4" t="s">
        <v>20</v>
      </c>
      <c r="W2" s="4" t="s">
        <v>21</v>
      </c>
      <c r="X2" s="4" t="s">
        <v>22</v>
      </c>
      <c r="Y2" s="5" t="s">
        <v>23</v>
      </c>
      <c r="Z2" s="4" t="s">
        <v>24</v>
      </c>
      <c r="AA2" s="4" t="s">
        <v>25</v>
      </c>
      <c r="AB2" s="5" t="s">
        <v>26</v>
      </c>
      <c r="AC2" s="4" t="s">
        <v>27</v>
      </c>
      <c r="AD2" s="4" t="s">
        <v>28</v>
      </c>
      <c r="AE2" s="4" t="s">
        <v>29</v>
      </c>
      <c r="AF2" s="4" t="s">
        <v>30</v>
      </c>
      <c r="AG2" s="5" t="s">
        <v>31</v>
      </c>
      <c r="AH2" s="4" t="s">
        <v>32</v>
      </c>
      <c r="AI2" s="5" t="s">
        <v>33</v>
      </c>
      <c r="AJ2" s="5" t="s">
        <v>34</v>
      </c>
      <c r="AK2" s="4" t="s">
        <v>35</v>
      </c>
      <c r="AL2" s="4" t="s">
        <v>36</v>
      </c>
      <c r="AM2" s="4" t="s">
        <v>37</v>
      </c>
      <c r="AN2" s="5" t="s">
        <v>38</v>
      </c>
      <c r="AO2" s="5" t="s">
        <v>39</v>
      </c>
      <c r="AP2" s="4" t="s">
        <v>40</v>
      </c>
      <c r="AQ2" s="4" t="s">
        <v>41</v>
      </c>
      <c r="AR2" s="4" t="s">
        <v>42</v>
      </c>
      <c r="AS2" s="4" t="s">
        <v>43</v>
      </c>
      <c r="AT2" s="4" t="s">
        <v>44</v>
      </c>
      <c r="AU2" s="4" t="s">
        <v>45</v>
      </c>
      <c r="AV2" s="4" t="s">
        <v>46</v>
      </c>
      <c r="AW2" s="4" t="s">
        <v>47</v>
      </c>
      <c r="AX2" s="4" t="s">
        <v>48</v>
      </c>
      <c r="AY2" s="4" t="s">
        <v>107</v>
      </c>
      <c r="AZ2" s="4" t="s">
        <v>49</v>
      </c>
      <c r="BA2" s="4" t="s">
        <v>50</v>
      </c>
      <c r="BB2" s="4" t="s">
        <v>51</v>
      </c>
      <c r="BC2" s="4" t="s">
        <v>52</v>
      </c>
      <c r="BD2" s="4" t="s">
        <v>53</v>
      </c>
      <c r="BE2" s="4" t="s">
        <v>54</v>
      </c>
      <c r="BF2" s="4" t="s">
        <v>55</v>
      </c>
      <c r="BG2" s="1"/>
      <c r="BH2" s="16" t="s">
        <v>69</v>
      </c>
      <c r="BI2" s="16" t="s">
        <v>70</v>
      </c>
      <c r="BJ2" s="13"/>
    </row>
    <row r="3" spans="1:62">
      <c r="A3" s="6">
        <v>1990</v>
      </c>
      <c r="C3" s="11"/>
      <c r="BH3" s="2">
        <f t="shared" ref="BH3:BH15" si="0">SUM(B3:BD3)</f>
        <v>0</v>
      </c>
    </row>
    <row r="4" spans="1:62">
      <c r="A4" s="6">
        <v>1991</v>
      </c>
      <c r="C4" s="11"/>
      <c r="BH4" s="2">
        <f t="shared" si="0"/>
        <v>0</v>
      </c>
    </row>
    <row r="5" spans="1:62">
      <c r="A5" s="6">
        <v>1992</v>
      </c>
      <c r="C5" s="11"/>
      <c r="BH5" s="2">
        <f t="shared" si="0"/>
        <v>0</v>
      </c>
    </row>
    <row r="6" spans="1:62">
      <c r="A6" s="6">
        <v>1993</v>
      </c>
      <c r="C6" s="11"/>
      <c r="BH6" s="2">
        <f t="shared" si="0"/>
        <v>0</v>
      </c>
    </row>
    <row r="7" spans="1:62">
      <c r="A7" s="6">
        <v>1994</v>
      </c>
      <c r="C7" s="11"/>
      <c r="BH7" s="2">
        <f t="shared" si="0"/>
        <v>0</v>
      </c>
    </row>
    <row r="8" spans="1:62">
      <c r="A8" s="6">
        <v>1995</v>
      </c>
      <c r="C8" s="11"/>
      <c r="BH8" s="2">
        <f t="shared" si="0"/>
        <v>0</v>
      </c>
    </row>
    <row r="9" spans="1:62">
      <c r="A9" s="6">
        <v>1996</v>
      </c>
      <c r="C9" s="11"/>
      <c r="BH9" s="2">
        <f t="shared" si="0"/>
        <v>0</v>
      </c>
    </row>
    <row r="10" spans="1:62">
      <c r="A10" s="6">
        <v>1997</v>
      </c>
      <c r="C10" s="11"/>
      <c r="BH10" s="2">
        <f t="shared" si="0"/>
        <v>0</v>
      </c>
    </row>
    <row r="11" spans="1:62">
      <c r="A11" s="6">
        <v>1998</v>
      </c>
      <c r="C11" s="11"/>
      <c r="BH11" s="2">
        <f t="shared" si="0"/>
        <v>0</v>
      </c>
    </row>
    <row r="12" spans="1:62">
      <c r="A12" s="6">
        <v>1999</v>
      </c>
      <c r="C12" s="11"/>
      <c r="BH12" s="2">
        <f t="shared" si="0"/>
        <v>0</v>
      </c>
    </row>
    <row r="13" spans="1:62">
      <c r="A13" s="6">
        <v>2000</v>
      </c>
      <c r="C13" s="11"/>
      <c r="BH13" s="2">
        <f t="shared" si="0"/>
        <v>0</v>
      </c>
    </row>
    <row r="14" spans="1:62">
      <c r="A14" s="6">
        <v>2001</v>
      </c>
      <c r="C14" s="11"/>
      <c r="BH14" s="2">
        <f t="shared" si="0"/>
        <v>0</v>
      </c>
    </row>
    <row r="15" spans="1:62">
      <c r="A15" s="6">
        <v>2002</v>
      </c>
      <c r="C15" s="11"/>
      <c r="BH15" s="2">
        <f t="shared" si="0"/>
        <v>0</v>
      </c>
    </row>
    <row r="16" spans="1:62">
      <c r="A16" s="6">
        <v>2003</v>
      </c>
      <c r="B16" s="8">
        <v>0</v>
      </c>
      <c r="C16" s="11">
        <v>5.7</v>
      </c>
      <c r="D16" s="11">
        <v>0.3</v>
      </c>
      <c r="E16" s="11">
        <v>7.71</v>
      </c>
      <c r="F16" s="11">
        <v>2.1</v>
      </c>
      <c r="G16" s="11"/>
      <c r="H16" s="11">
        <v>0</v>
      </c>
      <c r="I16" s="11">
        <v>5.73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0.24</v>
      </c>
      <c r="P16" s="11">
        <v>8.0500000000000007</v>
      </c>
      <c r="Q16" s="11">
        <v>0</v>
      </c>
      <c r="R16" s="11">
        <v>14.29</v>
      </c>
      <c r="S16" s="11">
        <v>8.64</v>
      </c>
      <c r="T16" s="11">
        <v>1.88</v>
      </c>
      <c r="U16" s="11">
        <v>4.78</v>
      </c>
      <c r="V16" s="11"/>
      <c r="W16" s="11">
        <v>24.05</v>
      </c>
      <c r="X16" s="11">
        <v>0.04</v>
      </c>
      <c r="Y16" s="11">
        <v>6.6</v>
      </c>
      <c r="Z16" s="11">
        <v>14.34</v>
      </c>
      <c r="AA16" s="11">
        <v>0</v>
      </c>
      <c r="AB16" s="11">
        <v>25.53</v>
      </c>
      <c r="AC16" s="11">
        <v>0.24</v>
      </c>
      <c r="AD16" s="11">
        <v>5.8</v>
      </c>
      <c r="AE16" s="11">
        <v>0.86</v>
      </c>
      <c r="AF16" s="11">
        <v>28.13</v>
      </c>
      <c r="AG16" s="11">
        <v>0.72</v>
      </c>
      <c r="AH16" s="11">
        <v>12.09</v>
      </c>
      <c r="AI16" s="11">
        <v>1.82</v>
      </c>
      <c r="AJ16" s="11">
        <v>12.59</v>
      </c>
      <c r="AK16" s="11">
        <v>4.3099999999999996</v>
      </c>
      <c r="AL16" s="11">
        <v>2.42</v>
      </c>
      <c r="AM16" s="11">
        <v>0.72</v>
      </c>
      <c r="AN16" s="11">
        <v>12.5</v>
      </c>
      <c r="AO16" s="11">
        <v>31.98</v>
      </c>
      <c r="AP16" s="11">
        <v>3.3</v>
      </c>
      <c r="AQ16" s="11">
        <v>0</v>
      </c>
      <c r="AR16" s="11">
        <v>2.5099999999999998</v>
      </c>
      <c r="AS16" s="11">
        <v>0.42</v>
      </c>
      <c r="AT16" s="11">
        <v>0</v>
      </c>
      <c r="AU16" s="11"/>
      <c r="AV16" s="11">
        <v>44.77</v>
      </c>
      <c r="AW16" s="11"/>
      <c r="AX16" s="11">
        <v>0.55000000000000004</v>
      </c>
      <c r="AY16" s="11"/>
      <c r="AZ16" s="11">
        <v>7.46</v>
      </c>
      <c r="BA16" s="11">
        <v>4.7300000000000004</v>
      </c>
      <c r="BB16" s="11">
        <v>1.56</v>
      </c>
      <c r="BC16" s="11">
        <v>1.33</v>
      </c>
      <c r="BD16" s="11"/>
      <c r="BE16" s="11">
        <v>143.69999999999999</v>
      </c>
      <c r="BF16" s="11">
        <v>36.74</v>
      </c>
      <c r="BG16" s="8"/>
      <c r="BH16" s="8">
        <f>SUM(B16:BF16)</f>
        <v>491.23</v>
      </c>
      <c r="BI16" s="2">
        <f>BH16/1000</f>
        <v>0.49123</v>
      </c>
    </row>
    <row r="17" spans="1:61">
      <c r="A17" s="6">
        <v>2004</v>
      </c>
      <c r="B17" s="8">
        <v>0</v>
      </c>
      <c r="C17" s="11">
        <v>34.49</v>
      </c>
      <c r="D17" s="11">
        <v>0.47</v>
      </c>
      <c r="E17" s="11">
        <v>20.51</v>
      </c>
      <c r="F17" s="11">
        <v>3.8</v>
      </c>
      <c r="G17" s="11"/>
      <c r="H17" s="11">
        <v>0.02</v>
      </c>
      <c r="I17" s="11">
        <v>6.98</v>
      </c>
      <c r="J17" s="11">
        <v>0.01</v>
      </c>
      <c r="K17" s="11">
        <v>0</v>
      </c>
      <c r="L17" s="11">
        <v>0</v>
      </c>
      <c r="M17" s="11">
        <v>0.01</v>
      </c>
      <c r="N17" s="11">
        <v>5.65</v>
      </c>
      <c r="O17" s="11">
        <v>15.69</v>
      </c>
      <c r="P17" s="11">
        <v>14.1</v>
      </c>
      <c r="Q17" s="11">
        <v>0.4</v>
      </c>
      <c r="R17" s="11">
        <v>14.28</v>
      </c>
      <c r="S17" s="11">
        <v>10.210000000000001</v>
      </c>
      <c r="T17" s="11">
        <v>0.12</v>
      </c>
      <c r="U17" s="11">
        <v>7.87</v>
      </c>
      <c r="V17" s="11"/>
      <c r="W17" s="11">
        <v>31.27</v>
      </c>
      <c r="X17" s="11">
        <v>0.2</v>
      </c>
      <c r="Y17" s="11">
        <v>6.31</v>
      </c>
      <c r="Z17" s="11">
        <v>25.77</v>
      </c>
      <c r="AA17" s="11">
        <v>0</v>
      </c>
      <c r="AB17" s="11">
        <v>28.46</v>
      </c>
      <c r="AC17" s="11">
        <v>0.03</v>
      </c>
      <c r="AD17" s="11">
        <v>6.38</v>
      </c>
      <c r="AE17" s="11">
        <v>0.87</v>
      </c>
      <c r="AF17" s="11">
        <v>40.630000000000003</v>
      </c>
      <c r="AG17" s="11">
        <v>0.72</v>
      </c>
      <c r="AH17" s="11">
        <v>13.16</v>
      </c>
      <c r="AI17" s="11">
        <v>2.13</v>
      </c>
      <c r="AJ17" s="11">
        <v>12.63</v>
      </c>
      <c r="AK17" s="11">
        <v>9.06</v>
      </c>
      <c r="AL17" s="11">
        <v>5.6</v>
      </c>
      <c r="AM17" s="11">
        <v>2.21</v>
      </c>
      <c r="AN17" s="11">
        <v>14.03</v>
      </c>
      <c r="AO17" s="11">
        <v>75.61</v>
      </c>
      <c r="AP17" s="11">
        <v>3.3</v>
      </c>
      <c r="AQ17" s="11">
        <v>0</v>
      </c>
      <c r="AR17" s="11">
        <v>2.58</v>
      </c>
      <c r="AS17" s="11">
        <v>0.42</v>
      </c>
      <c r="AT17" s="11">
        <v>5.74</v>
      </c>
      <c r="AU17" s="11"/>
      <c r="AV17" s="11">
        <v>58.87</v>
      </c>
      <c r="AW17" s="11"/>
      <c r="AX17" s="11">
        <v>171.61</v>
      </c>
      <c r="AY17" s="11"/>
      <c r="AZ17" s="11">
        <v>53.8</v>
      </c>
      <c r="BA17" s="11">
        <v>6.24</v>
      </c>
      <c r="BB17" s="11">
        <v>1.28</v>
      </c>
      <c r="BC17" s="11">
        <v>0.23</v>
      </c>
      <c r="BD17" s="11"/>
      <c r="BE17" s="11">
        <v>147.75</v>
      </c>
      <c r="BF17" s="11">
        <v>38.06</v>
      </c>
      <c r="BG17" s="8"/>
      <c r="BH17" s="8">
        <f t="shared" ref="BH17:BH31" si="1">SUM(B17:BF17)</f>
        <v>899.56</v>
      </c>
      <c r="BI17" s="2">
        <f t="shared" ref="BI17:BI30" si="2">BH17/1000</f>
        <v>0.89955999999999992</v>
      </c>
    </row>
    <row r="18" spans="1:61">
      <c r="A18" s="6">
        <v>2005</v>
      </c>
      <c r="B18" s="8">
        <v>0</v>
      </c>
      <c r="C18" s="11">
        <v>171.21</v>
      </c>
      <c r="D18" s="11">
        <v>8.7899999999999991</v>
      </c>
      <c r="E18" s="11">
        <v>19</v>
      </c>
      <c r="F18" s="11">
        <v>18.12</v>
      </c>
      <c r="G18" s="11"/>
      <c r="H18" s="11">
        <v>0</v>
      </c>
      <c r="I18" s="11">
        <v>7.87</v>
      </c>
      <c r="J18" s="11">
        <v>0.6</v>
      </c>
      <c r="K18" s="11">
        <v>2</v>
      </c>
      <c r="L18" s="11">
        <v>2.71</v>
      </c>
      <c r="M18" s="11">
        <v>0.01</v>
      </c>
      <c r="N18" s="11">
        <v>13.32</v>
      </c>
      <c r="O18" s="11">
        <v>25.11</v>
      </c>
      <c r="P18" s="11">
        <v>29.11</v>
      </c>
      <c r="Q18" s="11">
        <v>0.4</v>
      </c>
      <c r="R18" s="11">
        <v>39.799999999999997</v>
      </c>
      <c r="S18" s="11">
        <v>16.559999999999999</v>
      </c>
      <c r="T18" s="11">
        <v>0.12</v>
      </c>
      <c r="U18" s="11">
        <v>29.82</v>
      </c>
      <c r="V18" s="11"/>
      <c r="W18" s="11">
        <v>35.36</v>
      </c>
      <c r="X18" s="11">
        <v>1.19</v>
      </c>
      <c r="Y18" s="11">
        <v>7.33</v>
      </c>
      <c r="Z18" s="11">
        <v>44.22</v>
      </c>
      <c r="AA18" s="11">
        <v>0</v>
      </c>
      <c r="AB18" s="11">
        <v>58.25</v>
      </c>
      <c r="AC18" s="11">
        <v>0.6</v>
      </c>
      <c r="AD18" s="11">
        <v>15.95</v>
      </c>
      <c r="AE18" s="11">
        <v>33.06</v>
      </c>
      <c r="AF18" s="11">
        <v>49.94</v>
      </c>
      <c r="AG18" s="11">
        <v>0.73</v>
      </c>
      <c r="AH18" s="11">
        <v>13.28</v>
      </c>
      <c r="AI18" s="11">
        <v>2.4</v>
      </c>
      <c r="AJ18" s="11">
        <v>26.81</v>
      </c>
      <c r="AK18" s="11">
        <v>20.59</v>
      </c>
      <c r="AL18" s="11">
        <v>14.68</v>
      </c>
      <c r="AM18" s="11">
        <v>2.36</v>
      </c>
      <c r="AN18" s="11">
        <v>20.440000000000001</v>
      </c>
      <c r="AO18" s="11">
        <v>94.11</v>
      </c>
      <c r="AP18" s="11">
        <v>4.72</v>
      </c>
      <c r="AQ18" s="11">
        <v>0</v>
      </c>
      <c r="AR18" s="11">
        <v>2.35</v>
      </c>
      <c r="AS18" s="11">
        <v>4.1900000000000004</v>
      </c>
      <c r="AT18" s="11">
        <v>18.45</v>
      </c>
      <c r="AU18" s="11"/>
      <c r="AV18" s="11">
        <v>112.28</v>
      </c>
      <c r="AW18" s="11"/>
      <c r="AX18" s="11">
        <v>351.53</v>
      </c>
      <c r="AY18" s="11"/>
      <c r="AZ18" s="11">
        <v>62.02</v>
      </c>
      <c r="BA18" s="11">
        <v>4.78</v>
      </c>
      <c r="BB18" s="11">
        <v>2.15</v>
      </c>
      <c r="BC18" s="11">
        <v>4.97</v>
      </c>
      <c r="BD18" s="11"/>
      <c r="BE18" s="11">
        <v>160.31</v>
      </c>
      <c r="BF18" s="11">
        <v>41.63</v>
      </c>
      <c r="BG18" s="8"/>
      <c r="BH18" s="8">
        <f t="shared" si="1"/>
        <v>1595.2300000000002</v>
      </c>
      <c r="BI18" s="2">
        <f t="shared" si="2"/>
        <v>1.5952300000000001</v>
      </c>
    </row>
    <row r="19" spans="1:61">
      <c r="A19" s="6">
        <v>2006</v>
      </c>
      <c r="B19" s="8">
        <v>0</v>
      </c>
      <c r="C19" s="11">
        <v>247.37</v>
      </c>
      <c r="D19" s="11">
        <v>37.229999999999997</v>
      </c>
      <c r="E19" s="11">
        <v>22.12</v>
      </c>
      <c r="F19" s="11">
        <v>25.52</v>
      </c>
      <c r="G19" s="11">
        <v>0</v>
      </c>
      <c r="H19" s="11">
        <v>1.65</v>
      </c>
      <c r="I19" s="11">
        <v>16.46</v>
      </c>
      <c r="J19" s="11">
        <v>1.65</v>
      </c>
      <c r="K19" s="11">
        <v>3.98</v>
      </c>
      <c r="L19" s="11">
        <v>12.78</v>
      </c>
      <c r="M19" s="11">
        <v>4.05</v>
      </c>
      <c r="N19" s="11">
        <v>62.9</v>
      </c>
      <c r="O19" s="11">
        <v>37.61</v>
      </c>
      <c r="P19" s="11">
        <v>25.04</v>
      </c>
      <c r="Q19" s="11">
        <v>0.6</v>
      </c>
      <c r="R19" s="11">
        <v>100.43</v>
      </c>
      <c r="S19" s="11">
        <v>30.44</v>
      </c>
      <c r="T19" s="11">
        <v>6.63</v>
      </c>
      <c r="U19" s="11">
        <v>95.6</v>
      </c>
      <c r="V19" s="11"/>
      <c r="W19" s="11">
        <v>51.28</v>
      </c>
      <c r="X19" s="11">
        <v>1.19</v>
      </c>
      <c r="Y19" s="11">
        <v>8.09</v>
      </c>
      <c r="Z19" s="11">
        <v>54.63</v>
      </c>
      <c r="AA19" s="11">
        <v>0</v>
      </c>
      <c r="AB19" s="11">
        <v>46.23</v>
      </c>
      <c r="AC19" s="11">
        <v>7.6</v>
      </c>
      <c r="AD19" s="11">
        <v>29.51</v>
      </c>
      <c r="AE19" s="11">
        <v>28.57</v>
      </c>
      <c r="AF19" s="11">
        <v>54.34</v>
      </c>
      <c r="AG19" s="11">
        <v>0.96</v>
      </c>
      <c r="AH19" s="11">
        <v>19.829999999999998</v>
      </c>
      <c r="AI19" s="11">
        <v>20.12</v>
      </c>
      <c r="AJ19" s="11">
        <v>51.16</v>
      </c>
      <c r="AK19" s="11">
        <v>27.01</v>
      </c>
      <c r="AL19" s="11">
        <v>14.68</v>
      </c>
      <c r="AM19" s="11">
        <v>6.43</v>
      </c>
      <c r="AN19" s="11">
        <v>32.99</v>
      </c>
      <c r="AO19" s="11">
        <v>215.94</v>
      </c>
      <c r="AP19" s="11">
        <v>7.71</v>
      </c>
      <c r="AQ19" s="11">
        <v>0</v>
      </c>
      <c r="AR19" s="11">
        <v>4.1500000000000004</v>
      </c>
      <c r="AS19" s="11">
        <v>6.46</v>
      </c>
      <c r="AT19" s="11">
        <v>14.89</v>
      </c>
      <c r="AU19" s="11"/>
      <c r="AV19" s="11">
        <v>167.62</v>
      </c>
      <c r="AW19" s="11">
        <v>0</v>
      </c>
      <c r="AX19" s="11">
        <v>497.13</v>
      </c>
      <c r="AY19" s="11"/>
      <c r="AZ19" s="11">
        <v>111.93</v>
      </c>
      <c r="BA19" s="11">
        <v>11.72</v>
      </c>
      <c r="BB19" s="11">
        <v>3.91</v>
      </c>
      <c r="BC19" s="11">
        <v>14.67</v>
      </c>
      <c r="BD19" s="11"/>
      <c r="BE19" s="11">
        <v>267.86</v>
      </c>
      <c r="BF19" s="11">
        <v>46.15</v>
      </c>
      <c r="BG19" s="8"/>
      <c r="BH19" s="8">
        <f t="shared" si="1"/>
        <v>2556.8200000000006</v>
      </c>
      <c r="BI19" s="2">
        <f t="shared" si="2"/>
        <v>2.5568200000000005</v>
      </c>
    </row>
    <row r="20" spans="1:61">
      <c r="A20" s="6">
        <v>2007</v>
      </c>
      <c r="B20" s="8">
        <v>0</v>
      </c>
      <c r="C20" s="11">
        <v>393.89</v>
      </c>
      <c r="D20" s="11">
        <v>78.459999999999994</v>
      </c>
      <c r="E20" s="11">
        <v>35.6</v>
      </c>
      <c r="F20" s="11">
        <v>43.39</v>
      </c>
      <c r="G20" s="11">
        <v>0</v>
      </c>
      <c r="H20" s="11">
        <v>1.65</v>
      </c>
      <c r="I20" s="11">
        <v>18.510000000000002</v>
      </c>
      <c r="J20" s="11">
        <v>4.6500000000000004</v>
      </c>
      <c r="K20" s="11">
        <v>3.98</v>
      </c>
      <c r="L20" s="11">
        <v>13.53</v>
      </c>
      <c r="M20" s="11">
        <v>4.05</v>
      </c>
      <c r="N20" s="11">
        <v>65.400000000000006</v>
      </c>
      <c r="O20" s="11">
        <v>104.4</v>
      </c>
      <c r="P20" s="11">
        <v>28.18</v>
      </c>
      <c r="Q20" s="11">
        <v>1.6</v>
      </c>
      <c r="R20" s="11">
        <v>131.6</v>
      </c>
      <c r="S20" s="11">
        <v>44.63</v>
      </c>
      <c r="T20" s="11">
        <v>7.22</v>
      </c>
      <c r="U20" s="11">
        <v>108.88</v>
      </c>
      <c r="V20" s="11"/>
      <c r="W20" s="11">
        <v>55.59</v>
      </c>
      <c r="X20" s="11">
        <v>1.19</v>
      </c>
      <c r="Y20" s="11">
        <v>41.87</v>
      </c>
      <c r="Z20" s="11">
        <v>69.97</v>
      </c>
      <c r="AA20" s="11">
        <v>0</v>
      </c>
      <c r="AB20" s="11">
        <v>55.13</v>
      </c>
      <c r="AC20" s="11">
        <v>7.6</v>
      </c>
      <c r="AD20" s="11">
        <v>29.78</v>
      </c>
      <c r="AE20" s="11">
        <v>70.83</v>
      </c>
      <c r="AF20" s="11">
        <v>76.010000000000005</v>
      </c>
      <c r="AG20" s="11">
        <v>1.1599999999999999</v>
      </c>
      <c r="AH20" s="11">
        <v>32.22</v>
      </c>
      <c r="AI20" s="11">
        <v>15.14</v>
      </c>
      <c r="AJ20" s="11">
        <v>115.9</v>
      </c>
      <c r="AK20" s="11">
        <v>29.65</v>
      </c>
      <c r="AL20" s="11">
        <v>34.24</v>
      </c>
      <c r="AM20" s="11">
        <v>7.24</v>
      </c>
      <c r="AN20" s="11">
        <v>134.53</v>
      </c>
      <c r="AO20" s="11">
        <v>630.32000000000005</v>
      </c>
      <c r="AP20" s="11">
        <v>7.3</v>
      </c>
      <c r="AQ20" s="11">
        <v>0</v>
      </c>
      <c r="AR20" s="11">
        <v>4.3899999999999997</v>
      </c>
      <c r="AS20" s="11">
        <v>6.55</v>
      </c>
      <c r="AT20" s="11">
        <v>32.28</v>
      </c>
      <c r="AU20" s="11"/>
      <c r="AV20" s="11">
        <v>702.37</v>
      </c>
      <c r="AW20" s="11">
        <v>0</v>
      </c>
      <c r="AX20" s="11">
        <v>574.85</v>
      </c>
      <c r="AY20" s="11"/>
      <c r="AZ20" s="11">
        <v>110.92</v>
      </c>
      <c r="BA20" s="11">
        <v>14.42</v>
      </c>
      <c r="BB20" s="11">
        <v>3.57</v>
      </c>
      <c r="BC20" s="11">
        <v>18.68</v>
      </c>
      <c r="BD20" s="11"/>
      <c r="BE20" s="11">
        <v>429.36</v>
      </c>
      <c r="BF20" s="11">
        <v>59.15</v>
      </c>
      <c r="BG20" s="8"/>
      <c r="BH20" s="8">
        <f t="shared" si="1"/>
        <v>4461.83</v>
      </c>
      <c r="BI20" s="2">
        <f t="shared" si="2"/>
        <v>4.46183</v>
      </c>
    </row>
    <row r="21" spans="1:61">
      <c r="A21" s="6">
        <v>2008</v>
      </c>
      <c r="B21" s="8">
        <v>0</v>
      </c>
      <c r="C21" s="11">
        <v>508.82</v>
      </c>
      <c r="D21" s="11">
        <v>68.89</v>
      </c>
      <c r="E21" s="11">
        <v>53.15</v>
      </c>
      <c r="F21" s="11">
        <v>65.260000000000005</v>
      </c>
      <c r="G21" s="11">
        <v>0</v>
      </c>
      <c r="H21" s="11">
        <v>1.65</v>
      </c>
      <c r="I21" s="11">
        <v>20.34</v>
      </c>
      <c r="J21" s="11">
        <v>5.13</v>
      </c>
      <c r="K21" s="11">
        <v>3.98</v>
      </c>
      <c r="L21" s="11">
        <v>25.36</v>
      </c>
      <c r="M21" s="11">
        <v>4.05</v>
      </c>
      <c r="N21" s="11">
        <v>75.42</v>
      </c>
      <c r="O21" s="11">
        <v>134.13999999999999</v>
      </c>
      <c r="P21" s="11">
        <v>21.16</v>
      </c>
      <c r="Q21" s="11">
        <v>1.6</v>
      </c>
      <c r="R21" s="11">
        <v>131.35</v>
      </c>
      <c r="S21" s="11">
        <v>40.619999999999997</v>
      </c>
      <c r="T21" s="11">
        <v>6.73</v>
      </c>
      <c r="U21" s="11">
        <v>126.45</v>
      </c>
      <c r="V21" s="11"/>
      <c r="W21" s="11">
        <v>88.14</v>
      </c>
      <c r="X21" s="11">
        <v>1.19</v>
      </c>
      <c r="Y21" s="11">
        <v>58.02</v>
      </c>
      <c r="Z21" s="11">
        <v>96.37</v>
      </c>
      <c r="AA21" s="11">
        <v>0</v>
      </c>
      <c r="AB21" s="11">
        <v>78.36</v>
      </c>
      <c r="AC21" s="11">
        <v>8.2200000000000006</v>
      </c>
      <c r="AD21" s="11">
        <v>37.36</v>
      </c>
      <c r="AE21" s="11">
        <v>81.58</v>
      </c>
      <c r="AF21" s="11">
        <v>146.52000000000001</v>
      </c>
      <c r="AG21" s="11">
        <v>6.59</v>
      </c>
      <c r="AH21" s="11">
        <v>30.95</v>
      </c>
      <c r="AI21" s="11">
        <v>24.76</v>
      </c>
      <c r="AJ21" s="11">
        <v>230.07</v>
      </c>
      <c r="AK21" s="11">
        <v>28.06</v>
      </c>
      <c r="AL21" s="11">
        <v>43</v>
      </c>
      <c r="AM21" s="11">
        <v>19.95</v>
      </c>
      <c r="AN21" s="11">
        <v>136.5</v>
      </c>
      <c r="AO21" s="11">
        <v>795.91</v>
      </c>
      <c r="AP21" s="11">
        <v>20.18</v>
      </c>
      <c r="AQ21" s="11">
        <v>0</v>
      </c>
      <c r="AR21" s="11">
        <v>10.61</v>
      </c>
      <c r="AS21" s="11">
        <v>6.6</v>
      </c>
      <c r="AT21" s="11">
        <v>43.7</v>
      </c>
      <c r="AU21" s="11"/>
      <c r="AV21" s="11">
        <v>3048.62</v>
      </c>
      <c r="AW21" s="11">
        <v>0</v>
      </c>
      <c r="AX21" s="11">
        <v>528.25</v>
      </c>
      <c r="AY21" s="11"/>
      <c r="AZ21" s="11">
        <v>190.22</v>
      </c>
      <c r="BA21" s="11">
        <v>23.12</v>
      </c>
      <c r="BB21" s="11">
        <v>3.57</v>
      </c>
      <c r="BC21" s="11">
        <v>11.98</v>
      </c>
      <c r="BD21" s="11"/>
      <c r="BE21" s="11">
        <v>651.33000000000004</v>
      </c>
      <c r="BF21" s="11">
        <v>60.01</v>
      </c>
      <c r="BG21" s="8"/>
      <c r="BH21" s="8">
        <f t="shared" si="1"/>
        <v>7803.8399999999983</v>
      </c>
      <c r="BI21" s="2">
        <f t="shared" si="2"/>
        <v>7.8038399999999983</v>
      </c>
    </row>
    <row r="22" spans="1:61">
      <c r="A22" s="6">
        <v>2009</v>
      </c>
      <c r="B22" s="8">
        <v>0</v>
      </c>
      <c r="C22" s="11">
        <v>751.26</v>
      </c>
      <c r="D22" s="11">
        <v>195.54</v>
      </c>
      <c r="E22" s="11">
        <v>54.01</v>
      </c>
      <c r="F22" s="11">
        <v>119.25</v>
      </c>
      <c r="G22" s="11">
        <v>0</v>
      </c>
      <c r="H22" s="11">
        <v>4.6399999999999997</v>
      </c>
      <c r="I22" s="11">
        <v>25.05</v>
      </c>
      <c r="J22" s="11">
        <v>5.04</v>
      </c>
      <c r="K22" s="11">
        <v>16.71</v>
      </c>
      <c r="L22" s="11">
        <v>76.569999999999993</v>
      </c>
      <c r="M22" s="11">
        <v>4.05</v>
      </c>
      <c r="N22" s="11">
        <v>115.17</v>
      </c>
      <c r="O22" s="11">
        <v>397.43</v>
      </c>
      <c r="P22" s="11">
        <v>37.65</v>
      </c>
      <c r="Q22" s="11">
        <v>7.03</v>
      </c>
      <c r="R22" s="11">
        <v>285.07</v>
      </c>
      <c r="S22" s="11">
        <v>61.5</v>
      </c>
      <c r="T22" s="11">
        <v>9.6</v>
      </c>
      <c r="U22" s="11">
        <v>283.44</v>
      </c>
      <c r="V22" s="11"/>
      <c r="W22" s="11">
        <v>100.05</v>
      </c>
      <c r="X22" s="11">
        <v>1.19</v>
      </c>
      <c r="Y22" s="11">
        <v>185.04</v>
      </c>
      <c r="Z22" s="11">
        <v>129.32</v>
      </c>
      <c r="AA22" s="11">
        <v>27</v>
      </c>
      <c r="AB22" s="11">
        <v>120.36</v>
      </c>
      <c r="AC22" s="11">
        <v>8.32</v>
      </c>
      <c r="AD22" s="11">
        <v>56.39</v>
      </c>
      <c r="AE22" s="11">
        <v>42.69</v>
      </c>
      <c r="AF22" s="11">
        <v>196.22</v>
      </c>
      <c r="AG22" s="11">
        <v>14.54</v>
      </c>
      <c r="AH22" s="11">
        <v>44.72</v>
      </c>
      <c r="AI22" s="11">
        <v>31.29</v>
      </c>
      <c r="AJ22" s="11">
        <v>242.84</v>
      </c>
      <c r="AK22" s="11">
        <v>48.78</v>
      </c>
      <c r="AL22" s="11">
        <v>74.959999999999994</v>
      </c>
      <c r="AM22" s="11">
        <v>46.18</v>
      </c>
      <c r="AN22" s="11">
        <v>184.2</v>
      </c>
      <c r="AO22" s="11">
        <v>1025.96</v>
      </c>
      <c r="AP22" s="11">
        <v>28.8</v>
      </c>
      <c r="AQ22" s="11">
        <v>0</v>
      </c>
      <c r="AR22" s="11">
        <v>26.07</v>
      </c>
      <c r="AS22" s="11">
        <v>7</v>
      </c>
      <c r="AT22" s="11">
        <v>51.23</v>
      </c>
      <c r="AU22" s="11"/>
      <c r="AV22" s="11">
        <v>2306.86</v>
      </c>
      <c r="AW22" s="11">
        <v>0</v>
      </c>
      <c r="AX22" s="11">
        <v>563.89</v>
      </c>
      <c r="AY22" s="11"/>
      <c r="AZ22" s="11">
        <v>281.79000000000002</v>
      </c>
      <c r="BA22" s="11">
        <v>33.020000000000003</v>
      </c>
      <c r="BB22" s="11">
        <v>2.27</v>
      </c>
      <c r="BC22" s="11">
        <v>58.56</v>
      </c>
      <c r="BD22" s="11"/>
      <c r="BE22" s="11">
        <v>843.97</v>
      </c>
      <c r="BF22" s="11">
        <v>99.75</v>
      </c>
      <c r="BG22" s="8"/>
      <c r="BH22" s="8">
        <f t="shared" si="1"/>
        <v>9332.27</v>
      </c>
      <c r="BI22" s="2">
        <f t="shared" si="2"/>
        <v>9.3322700000000012</v>
      </c>
    </row>
    <row r="23" spans="1:61" s="8" customFormat="1">
      <c r="A23" s="6">
        <v>2010</v>
      </c>
      <c r="B23" s="8">
        <v>0</v>
      </c>
      <c r="C23" s="11">
        <v>937.26</v>
      </c>
      <c r="D23" s="11">
        <v>351.77</v>
      </c>
      <c r="E23" s="11">
        <v>39.33</v>
      </c>
      <c r="F23" s="11">
        <v>178.52</v>
      </c>
      <c r="G23" s="11">
        <v>0</v>
      </c>
      <c r="H23" s="11">
        <v>6.51</v>
      </c>
      <c r="I23" s="11">
        <v>59.61</v>
      </c>
      <c r="J23" s="11">
        <v>4.58</v>
      </c>
      <c r="K23" s="11">
        <v>46.54</v>
      </c>
      <c r="L23" s="11">
        <v>80</v>
      </c>
      <c r="M23" s="11">
        <v>4.04</v>
      </c>
      <c r="N23" s="11">
        <v>135.88</v>
      </c>
      <c r="O23" s="11">
        <v>630.91999999999996</v>
      </c>
      <c r="P23" s="11">
        <v>32.99</v>
      </c>
      <c r="Q23" s="11">
        <v>12.47</v>
      </c>
      <c r="R23" s="11">
        <v>336.72</v>
      </c>
      <c r="S23" s="11">
        <v>86.25</v>
      </c>
      <c r="T23" s="11">
        <v>12.54</v>
      </c>
      <c r="U23" s="11">
        <v>368.06</v>
      </c>
      <c r="V23" s="11"/>
      <c r="W23" s="11">
        <v>125.34</v>
      </c>
      <c r="X23" s="11">
        <v>1.19</v>
      </c>
      <c r="Y23" s="11">
        <v>202</v>
      </c>
      <c r="Z23" s="11">
        <v>136.41</v>
      </c>
      <c r="AA23" s="11">
        <v>27</v>
      </c>
      <c r="AB23" s="11">
        <v>221.58</v>
      </c>
      <c r="AC23" s="11">
        <v>8.8800000000000008</v>
      </c>
      <c r="AD23" s="11">
        <v>81.67</v>
      </c>
      <c r="AE23" s="11">
        <v>32.19</v>
      </c>
      <c r="AF23" s="11">
        <v>229.87</v>
      </c>
      <c r="AG23" s="11">
        <v>32.4</v>
      </c>
      <c r="AH23" s="11">
        <v>47.77</v>
      </c>
      <c r="AI23" s="11">
        <v>45.88</v>
      </c>
      <c r="AJ23" s="11">
        <v>283.29000000000002</v>
      </c>
      <c r="AK23" s="11">
        <v>55.85</v>
      </c>
      <c r="AL23" s="11">
        <v>75.239999999999995</v>
      </c>
      <c r="AM23" s="11">
        <v>47.11</v>
      </c>
      <c r="AN23" s="11">
        <v>379.36</v>
      </c>
      <c r="AO23" s="11">
        <v>1210.8499999999999</v>
      </c>
      <c r="AP23" s="11">
        <v>41.63</v>
      </c>
      <c r="AQ23" s="11">
        <v>0.31</v>
      </c>
      <c r="AR23" s="11">
        <v>45.03</v>
      </c>
      <c r="AS23" s="11">
        <v>19.36</v>
      </c>
      <c r="AT23" s="11">
        <v>41.48</v>
      </c>
      <c r="AU23" s="11"/>
      <c r="AV23" s="11">
        <v>4152.9799999999996</v>
      </c>
      <c r="AW23" s="11">
        <v>0</v>
      </c>
      <c r="AX23" s="11">
        <v>613.36</v>
      </c>
      <c r="AY23" s="11"/>
      <c r="AZ23" s="11">
        <v>307.51</v>
      </c>
      <c r="BA23" s="11">
        <v>58.11</v>
      </c>
      <c r="BB23" s="11">
        <v>2.5299999999999998</v>
      </c>
      <c r="BC23" s="11">
        <v>113.68</v>
      </c>
      <c r="BD23" s="11"/>
      <c r="BE23" s="11">
        <v>943.73</v>
      </c>
      <c r="BF23" s="11">
        <v>134.54</v>
      </c>
      <c r="BH23" s="8">
        <f t="shared" si="1"/>
        <v>13042.12</v>
      </c>
      <c r="BI23" s="8">
        <f t="shared" si="2"/>
        <v>13.042120000000001</v>
      </c>
    </row>
    <row r="24" spans="1:61">
      <c r="A24" s="6">
        <v>2011</v>
      </c>
      <c r="B24" s="8">
        <v>0</v>
      </c>
      <c r="C24" s="11">
        <v>1059.45</v>
      </c>
      <c r="D24" s="11">
        <v>400.59</v>
      </c>
      <c r="E24" s="11">
        <v>40.03</v>
      </c>
      <c r="F24" s="11">
        <v>200.38</v>
      </c>
      <c r="G24" s="11">
        <v>0</v>
      </c>
      <c r="H24" s="11">
        <v>7.2</v>
      </c>
      <c r="I24" s="11">
        <v>61.54</v>
      </c>
      <c r="J24" s="11">
        <v>4.58</v>
      </c>
      <c r="K24" s="11">
        <v>51.02</v>
      </c>
      <c r="L24" s="11">
        <v>108.12</v>
      </c>
      <c r="M24" s="11">
        <v>4.04</v>
      </c>
      <c r="N24" s="11">
        <v>142.4</v>
      </c>
      <c r="O24" s="11">
        <v>709.26</v>
      </c>
      <c r="P24" s="11">
        <v>34.67</v>
      </c>
      <c r="Q24" s="11">
        <v>18.13</v>
      </c>
      <c r="R24" s="11">
        <v>403.17</v>
      </c>
      <c r="S24" s="11">
        <v>98.68</v>
      </c>
      <c r="T24" s="11">
        <v>14.31</v>
      </c>
      <c r="U24" s="11">
        <v>426.79</v>
      </c>
      <c r="V24" s="11"/>
      <c r="W24" s="11">
        <v>127.1</v>
      </c>
      <c r="X24" s="11">
        <v>1.19</v>
      </c>
      <c r="Y24" s="11">
        <v>270.14999999999998</v>
      </c>
      <c r="Z24" s="11">
        <v>168.43</v>
      </c>
      <c r="AA24" s="11">
        <v>27</v>
      </c>
      <c r="AB24" s="11">
        <v>308.83</v>
      </c>
      <c r="AC24" s="11">
        <v>8.91</v>
      </c>
      <c r="AD24" s="11">
        <v>114.74</v>
      </c>
      <c r="AE24" s="11">
        <v>67.78</v>
      </c>
      <c r="AF24" s="11">
        <v>253.63</v>
      </c>
      <c r="AG24" s="11">
        <v>30.07</v>
      </c>
      <c r="AH24" s="11">
        <v>160.06</v>
      </c>
      <c r="AI24" s="11">
        <v>74.709999999999994</v>
      </c>
      <c r="AJ24" s="11">
        <v>605.94000000000005</v>
      </c>
      <c r="AK24" s="11">
        <v>89.48</v>
      </c>
      <c r="AL24" s="11">
        <v>98.07</v>
      </c>
      <c r="AM24" s="11">
        <v>60.21</v>
      </c>
      <c r="AN24" s="11">
        <v>429.57</v>
      </c>
      <c r="AO24" s="11">
        <v>1415.61</v>
      </c>
      <c r="AP24" s="11">
        <v>58.52</v>
      </c>
      <c r="AQ24" s="11">
        <v>0.31</v>
      </c>
      <c r="AR24" s="11">
        <v>45.2</v>
      </c>
      <c r="AS24" s="11">
        <v>23.8</v>
      </c>
      <c r="AT24" s="11">
        <v>52.23</v>
      </c>
      <c r="AU24" s="11"/>
      <c r="AV24" s="11">
        <v>4059.73</v>
      </c>
      <c r="AW24" s="11">
        <v>0.05</v>
      </c>
      <c r="AX24" s="11">
        <v>1525.64</v>
      </c>
      <c r="AY24" s="11"/>
      <c r="AZ24" s="11">
        <v>407.07</v>
      </c>
      <c r="BA24" s="11">
        <v>67.150000000000006</v>
      </c>
      <c r="BB24" s="11">
        <v>6.29</v>
      </c>
      <c r="BC24" s="11">
        <v>126.21</v>
      </c>
      <c r="BD24" s="11"/>
      <c r="BE24" s="11">
        <v>1199.8399999999999</v>
      </c>
      <c r="BF24" s="11">
        <v>576.44000000000005</v>
      </c>
      <c r="BG24" s="8"/>
      <c r="BH24" s="8">
        <f t="shared" si="1"/>
        <v>16244.319999999996</v>
      </c>
      <c r="BI24" s="2">
        <f t="shared" si="2"/>
        <v>16.244319999999995</v>
      </c>
    </row>
    <row r="25" spans="1:61">
      <c r="A25" s="6">
        <v>2012</v>
      </c>
      <c r="B25" s="8">
        <v>0</v>
      </c>
      <c r="C25" s="11">
        <v>1305.33</v>
      </c>
      <c r="D25" s="11">
        <v>1245.0999999999999</v>
      </c>
      <c r="E25" s="11">
        <v>47.6</v>
      </c>
      <c r="F25" s="11">
        <v>220.15</v>
      </c>
      <c r="G25" s="11">
        <v>0</v>
      </c>
      <c r="H25" s="11">
        <v>8.6999999999999993</v>
      </c>
      <c r="I25" s="11">
        <v>79.5</v>
      </c>
      <c r="J25" s="11">
        <v>11.6</v>
      </c>
      <c r="K25" s="11">
        <v>51.02</v>
      </c>
      <c r="L25" s="11">
        <v>194.12</v>
      </c>
      <c r="M25" s="11">
        <v>4.54</v>
      </c>
      <c r="N25" s="11">
        <v>504.9</v>
      </c>
      <c r="O25" s="11">
        <v>970.49</v>
      </c>
      <c r="P25" s="11">
        <v>40.04</v>
      </c>
      <c r="Q25" s="11">
        <v>17.989999999999998</v>
      </c>
      <c r="R25" s="11">
        <v>459.19</v>
      </c>
      <c r="S25" s="11">
        <v>404.64</v>
      </c>
      <c r="T25" s="11">
        <v>103.78</v>
      </c>
      <c r="U25" s="11">
        <v>606.54999999999995</v>
      </c>
      <c r="V25" s="11"/>
      <c r="W25" s="11">
        <v>128.47</v>
      </c>
      <c r="X25" s="11">
        <v>1.19</v>
      </c>
      <c r="Y25" s="11">
        <v>505.27</v>
      </c>
      <c r="Z25" s="11">
        <v>234.67</v>
      </c>
      <c r="AA25" s="11">
        <v>27</v>
      </c>
      <c r="AB25" s="11">
        <v>402.73</v>
      </c>
      <c r="AC25" s="11">
        <v>9.1300000000000008</v>
      </c>
      <c r="AD25" s="11">
        <v>154.37</v>
      </c>
      <c r="AE25" s="11">
        <v>65.19</v>
      </c>
      <c r="AF25" s="11">
        <v>274.55</v>
      </c>
      <c r="AG25" s="11">
        <v>49.3</v>
      </c>
      <c r="AH25" s="11">
        <v>211.43</v>
      </c>
      <c r="AI25" s="11">
        <v>106.15</v>
      </c>
      <c r="AJ25" s="11">
        <v>700.8</v>
      </c>
      <c r="AK25" s="11">
        <v>95.22</v>
      </c>
      <c r="AL25" s="11">
        <v>336.91</v>
      </c>
      <c r="AM25" s="11">
        <v>94.53</v>
      </c>
      <c r="AN25" s="11">
        <v>125.33</v>
      </c>
      <c r="AO25" s="11">
        <v>1949.87</v>
      </c>
      <c r="AP25" s="11">
        <v>63.54</v>
      </c>
      <c r="AQ25" s="11">
        <v>0.38</v>
      </c>
      <c r="AR25" s="11">
        <v>102.22</v>
      </c>
      <c r="AS25" s="11">
        <v>77.19</v>
      </c>
      <c r="AT25" s="11">
        <v>57.71</v>
      </c>
      <c r="AU25" s="11"/>
      <c r="AV25" s="11">
        <v>4775.07</v>
      </c>
      <c r="AW25" s="11">
        <v>10.9</v>
      </c>
      <c r="AX25" s="11">
        <v>1236.5999999999999</v>
      </c>
      <c r="AY25" s="11"/>
      <c r="AZ25" s="11">
        <v>540.79999999999995</v>
      </c>
      <c r="BA25" s="11">
        <v>98.38</v>
      </c>
      <c r="BB25" s="11">
        <v>5.69</v>
      </c>
      <c r="BC25" s="11">
        <v>141.1</v>
      </c>
      <c r="BD25" s="11"/>
      <c r="BE25" s="11">
        <v>1998.11</v>
      </c>
      <c r="BF25" s="11">
        <v>874.67</v>
      </c>
      <c r="BG25" s="8"/>
      <c r="BH25" s="8">
        <f t="shared" si="1"/>
        <v>21729.709999999988</v>
      </c>
      <c r="BI25" s="2">
        <f t="shared" si="2"/>
        <v>21.729709999999987</v>
      </c>
    </row>
    <row r="26" spans="1:61">
      <c r="A26" s="6">
        <v>2013</v>
      </c>
      <c r="B26" s="8">
        <v>0</v>
      </c>
      <c r="C26" s="11">
        <v>1497.21</v>
      </c>
      <c r="D26" s="11">
        <v>1634.74</v>
      </c>
      <c r="E26" s="11">
        <v>49.91</v>
      </c>
      <c r="F26" s="11">
        <v>230.9</v>
      </c>
      <c r="G26" s="11">
        <v>4.34</v>
      </c>
      <c r="H26" s="11">
        <v>9.7899999999999991</v>
      </c>
      <c r="I26" s="11">
        <v>148.4</v>
      </c>
      <c r="J26" s="11">
        <v>15.23</v>
      </c>
      <c r="K26" s="11">
        <v>60.38</v>
      </c>
      <c r="L26" s="11">
        <v>321.26</v>
      </c>
      <c r="M26" s="11">
        <v>4.54</v>
      </c>
      <c r="N26" s="11">
        <v>695.43</v>
      </c>
      <c r="O26" s="11">
        <v>1091.76</v>
      </c>
      <c r="P26" s="11">
        <v>35</v>
      </c>
      <c r="Q26" s="11">
        <v>30.55</v>
      </c>
      <c r="R26" s="11">
        <v>511.13</v>
      </c>
      <c r="S26" s="11">
        <v>260.85000000000002</v>
      </c>
      <c r="T26" s="11">
        <v>104.55</v>
      </c>
      <c r="U26" s="11">
        <v>771.84</v>
      </c>
      <c r="V26" s="11"/>
      <c r="W26" s="11">
        <v>168.48</v>
      </c>
      <c r="X26" s="11">
        <v>1.19</v>
      </c>
      <c r="Y26" s="11">
        <v>834.84</v>
      </c>
      <c r="Z26" s="11">
        <v>338.58</v>
      </c>
      <c r="AA26" s="11">
        <v>27</v>
      </c>
      <c r="AB26" s="11">
        <v>635.9</v>
      </c>
      <c r="AC26" s="11">
        <v>9.1300000000000008</v>
      </c>
      <c r="AD26" s="11">
        <v>196.1</v>
      </c>
      <c r="AE26" s="11">
        <v>108.82</v>
      </c>
      <c r="AF26" s="11">
        <v>286.10000000000002</v>
      </c>
      <c r="AG26" s="11">
        <v>253.82</v>
      </c>
      <c r="AH26" s="11">
        <v>316.67</v>
      </c>
      <c r="AI26" s="11">
        <v>108.28</v>
      </c>
      <c r="AJ26" s="11">
        <v>849.59</v>
      </c>
      <c r="AK26" s="11">
        <v>102.96</v>
      </c>
      <c r="AL26" s="11">
        <v>508.09</v>
      </c>
      <c r="AM26" s="11">
        <v>349.45</v>
      </c>
      <c r="AN26" s="11">
        <v>241.87</v>
      </c>
      <c r="AO26" s="11">
        <v>2146.0700000000002</v>
      </c>
      <c r="AP26" s="11">
        <v>73.33</v>
      </c>
      <c r="AQ26" s="11">
        <v>0.38</v>
      </c>
      <c r="AR26" s="11">
        <v>83.25</v>
      </c>
      <c r="AS26" s="11">
        <v>103.47</v>
      </c>
      <c r="AT26" s="11">
        <v>108.36</v>
      </c>
      <c r="AU26" s="11"/>
      <c r="AV26" s="11">
        <v>4400.3999999999996</v>
      </c>
      <c r="AW26" s="11">
        <v>26.47</v>
      </c>
      <c r="AX26" s="11">
        <v>1507.04</v>
      </c>
      <c r="AY26" s="11"/>
      <c r="AZ26" s="11">
        <v>716.46</v>
      </c>
      <c r="BA26" s="11">
        <v>123.09</v>
      </c>
      <c r="BB26" s="11">
        <v>13.86</v>
      </c>
      <c r="BC26" s="11">
        <v>383.76</v>
      </c>
      <c r="BD26" s="11"/>
      <c r="BE26" s="11">
        <v>2164.3200000000002</v>
      </c>
      <c r="BF26" s="11">
        <v>1520.83</v>
      </c>
      <c r="BG26" s="8"/>
      <c r="BH26" s="8">
        <f t="shared" si="1"/>
        <v>26185.769999999997</v>
      </c>
      <c r="BI26" s="2">
        <f t="shared" si="2"/>
        <v>26.185769999999998</v>
      </c>
    </row>
    <row r="27" spans="1:61">
      <c r="A27" s="6">
        <v>2014</v>
      </c>
      <c r="B27" s="8">
        <v>0</v>
      </c>
      <c r="C27" s="11">
        <v>2451.5700000000002</v>
      </c>
      <c r="D27" s="11">
        <v>1214.04</v>
      </c>
      <c r="E27" s="11">
        <v>69.17</v>
      </c>
      <c r="F27" s="11">
        <v>262.13</v>
      </c>
      <c r="G27" s="11">
        <v>8.7799999999999994</v>
      </c>
      <c r="H27" s="11">
        <v>13.24</v>
      </c>
      <c r="I27" s="11">
        <v>177.84</v>
      </c>
      <c r="J27" s="11">
        <v>15.18</v>
      </c>
      <c r="K27" s="11">
        <v>57.08</v>
      </c>
      <c r="L27" s="11">
        <v>404.61</v>
      </c>
      <c r="M27" s="11">
        <v>4.54</v>
      </c>
      <c r="N27" s="11">
        <v>988.76</v>
      </c>
      <c r="O27" s="11">
        <v>2168.67</v>
      </c>
      <c r="P27" s="11">
        <v>64.290000000000006</v>
      </c>
      <c r="Q27" s="11">
        <v>40.08</v>
      </c>
      <c r="R27" s="11">
        <v>657.11</v>
      </c>
      <c r="S27" s="11">
        <v>208.2</v>
      </c>
      <c r="T27" s="11">
        <v>106.71</v>
      </c>
      <c r="U27" s="11">
        <v>914.62</v>
      </c>
      <c r="V27" s="11"/>
      <c r="W27" s="11">
        <v>180.41</v>
      </c>
      <c r="X27" s="11">
        <v>1.24</v>
      </c>
      <c r="Y27" s="11">
        <v>1056.69</v>
      </c>
      <c r="Z27" s="11">
        <v>419.07</v>
      </c>
      <c r="AA27" s="11">
        <v>66.819999999999993</v>
      </c>
      <c r="AB27" s="11">
        <v>853.71</v>
      </c>
      <c r="AC27" s="11">
        <v>11.07</v>
      </c>
      <c r="AD27" s="11">
        <v>229.65</v>
      </c>
      <c r="AE27" s="11">
        <v>108.94</v>
      </c>
      <c r="AF27" s="11">
        <v>352.61</v>
      </c>
      <c r="AG27" s="11">
        <v>257.62</v>
      </c>
      <c r="AH27" s="11">
        <v>342.86</v>
      </c>
      <c r="AI27" s="11">
        <v>100.95</v>
      </c>
      <c r="AJ27" s="11">
        <v>579.71</v>
      </c>
      <c r="AK27" s="11">
        <v>114.44</v>
      </c>
      <c r="AL27" s="11">
        <v>653.86</v>
      </c>
      <c r="AM27" s="11">
        <v>981.84</v>
      </c>
      <c r="AN27" s="11">
        <v>198.08</v>
      </c>
      <c r="AO27" s="11">
        <v>2323.0100000000002</v>
      </c>
      <c r="AP27" s="11">
        <v>110.72</v>
      </c>
      <c r="AQ27" s="11">
        <v>0.38</v>
      </c>
      <c r="AR27" s="11">
        <v>130.01</v>
      </c>
      <c r="AS27" s="11">
        <v>114.4</v>
      </c>
      <c r="AT27" s="11">
        <v>147.74</v>
      </c>
      <c r="AU27" s="11"/>
      <c r="AV27" s="11">
        <v>5954.02</v>
      </c>
      <c r="AW27" s="11">
        <v>19.260000000000002</v>
      </c>
      <c r="AX27" s="11">
        <v>1747.12</v>
      </c>
      <c r="AY27" s="11"/>
      <c r="AZ27" s="11">
        <v>885.18</v>
      </c>
      <c r="BA27" s="11">
        <v>135.81</v>
      </c>
      <c r="BB27" s="11">
        <v>14.56</v>
      </c>
      <c r="BC27" s="11">
        <v>464.1</v>
      </c>
      <c r="BD27" s="11"/>
      <c r="BE27" s="11">
        <v>2271.9899999999998</v>
      </c>
      <c r="BF27" s="11">
        <v>1695.58</v>
      </c>
      <c r="BG27" s="8"/>
      <c r="BH27" s="8">
        <f t="shared" si="1"/>
        <v>32350.070000000007</v>
      </c>
      <c r="BI27" s="2">
        <f t="shared" si="2"/>
        <v>32.350070000000009</v>
      </c>
    </row>
    <row r="28" spans="1:61">
      <c r="A28" s="7">
        <v>2015</v>
      </c>
      <c r="B28" s="8">
        <v>0</v>
      </c>
      <c r="C28" s="11">
        <v>2531.5500000000002</v>
      </c>
      <c r="D28" s="8">
        <v>1268.29</v>
      </c>
      <c r="E28" s="18">
        <v>87.31</v>
      </c>
      <c r="F28" s="18">
        <v>321.08</v>
      </c>
      <c r="G28" s="18">
        <v>0</v>
      </c>
      <c r="H28" s="18">
        <v>12.37</v>
      </c>
      <c r="I28" s="18">
        <v>207.34</v>
      </c>
      <c r="J28" s="8">
        <v>15.18</v>
      </c>
      <c r="K28" s="8">
        <v>46.22</v>
      </c>
      <c r="L28" s="8">
        <v>422.72</v>
      </c>
      <c r="M28" s="8">
        <v>4.53</v>
      </c>
      <c r="N28" s="8">
        <v>1088.67</v>
      </c>
      <c r="O28" s="8">
        <v>3239.35</v>
      </c>
      <c r="P28" s="8">
        <v>126.78</v>
      </c>
      <c r="Q28" s="8">
        <v>60.46</v>
      </c>
      <c r="R28" s="8">
        <v>663.15</v>
      </c>
      <c r="S28" s="8">
        <v>231.63</v>
      </c>
      <c r="T28" s="8">
        <v>119.41</v>
      </c>
      <c r="U28" s="8">
        <v>1130.1300000000001</v>
      </c>
      <c r="V28" s="8"/>
      <c r="W28" s="8">
        <v>244.42</v>
      </c>
      <c r="X28" s="8">
        <v>1.24</v>
      </c>
      <c r="Y28" s="8">
        <v>1274.49</v>
      </c>
      <c r="Z28" s="8">
        <v>382.72</v>
      </c>
      <c r="AA28" s="8">
        <v>69.06</v>
      </c>
      <c r="AB28" s="8">
        <v>1099.04</v>
      </c>
      <c r="AC28" s="8">
        <v>11.15</v>
      </c>
      <c r="AD28" s="8">
        <v>288.99</v>
      </c>
      <c r="AE28" s="8">
        <v>105.77</v>
      </c>
      <c r="AF28" s="8">
        <v>347.7</v>
      </c>
      <c r="AG28" s="8">
        <v>258.14999999999998</v>
      </c>
      <c r="AH28" s="8">
        <v>307.33</v>
      </c>
      <c r="AI28" s="8">
        <v>105.83</v>
      </c>
      <c r="AJ28" s="8">
        <v>1096.58</v>
      </c>
      <c r="AK28" s="8">
        <v>156.29</v>
      </c>
      <c r="AL28" s="8">
        <v>724.52</v>
      </c>
      <c r="AM28" s="8">
        <v>380.44</v>
      </c>
      <c r="AN28" s="8">
        <v>565.44000000000005</v>
      </c>
      <c r="AO28" s="8">
        <v>2376.7600000000002</v>
      </c>
      <c r="AP28" s="8">
        <v>123.57</v>
      </c>
      <c r="AQ28" s="8">
        <v>0.38</v>
      </c>
      <c r="AR28" s="8">
        <v>126.02</v>
      </c>
      <c r="AS28" s="8">
        <v>160.11000000000001</v>
      </c>
      <c r="AT28" s="8">
        <v>196.3</v>
      </c>
      <c r="AU28" s="8"/>
      <c r="AV28" s="8">
        <v>4722.97</v>
      </c>
      <c r="AW28" s="8">
        <v>35.979999999999997</v>
      </c>
      <c r="AX28" s="8">
        <v>1809.36</v>
      </c>
      <c r="AY28" s="8"/>
      <c r="AZ28" s="8">
        <v>1138.8699999999999</v>
      </c>
      <c r="BA28" s="8">
        <v>128.82</v>
      </c>
      <c r="BB28" s="8">
        <v>20.84</v>
      </c>
      <c r="BC28" s="8">
        <v>722.15</v>
      </c>
      <c r="BD28" s="8"/>
      <c r="BE28" s="8">
        <v>2338.02</v>
      </c>
      <c r="BF28" s="8">
        <v>1798.92</v>
      </c>
      <c r="BG28" s="8"/>
      <c r="BH28" s="8">
        <f t="shared" si="1"/>
        <v>34694.399999999994</v>
      </c>
      <c r="BI28" s="2">
        <f t="shared" si="2"/>
        <v>34.694399999999995</v>
      </c>
    </row>
    <row r="29" spans="1:61">
      <c r="A29" s="7">
        <v>2016</v>
      </c>
      <c r="B29" s="8">
        <v>0</v>
      </c>
      <c r="C29" s="8">
        <v>2552.48</v>
      </c>
      <c r="D29" s="8">
        <v>1633.21</v>
      </c>
      <c r="E29" s="8">
        <v>102.51</v>
      </c>
      <c r="F29" s="8">
        <v>437.5</v>
      </c>
      <c r="G29" s="8">
        <v>0.2</v>
      </c>
      <c r="H29" s="8">
        <v>12.42</v>
      </c>
      <c r="I29" s="8">
        <v>366.74</v>
      </c>
      <c r="J29" s="8">
        <v>15.23</v>
      </c>
      <c r="K29" s="8">
        <v>35.61</v>
      </c>
      <c r="L29" s="8">
        <v>396.64</v>
      </c>
      <c r="M29" s="8">
        <v>4.53</v>
      </c>
      <c r="N29" s="8">
        <v>782.91</v>
      </c>
      <c r="O29" s="8">
        <v>3514.98</v>
      </c>
      <c r="P29" s="8">
        <v>179.66</v>
      </c>
      <c r="Q29" s="8">
        <v>125.4</v>
      </c>
      <c r="R29" s="8">
        <v>888.91</v>
      </c>
      <c r="S29" s="8">
        <v>236.59</v>
      </c>
      <c r="T29" s="8">
        <v>378.45</v>
      </c>
      <c r="U29" s="8">
        <v>2000.65</v>
      </c>
      <c r="V29" s="8"/>
      <c r="W29" s="8">
        <v>256.83</v>
      </c>
      <c r="X29" s="8">
        <v>3.84</v>
      </c>
      <c r="Y29" s="8">
        <v>1958.27</v>
      </c>
      <c r="Z29" s="8">
        <v>417.74</v>
      </c>
      <c r="AA29" s="8">
        <v>70.16</v>
      </c>
      <c r="AB29" s="8">
        <v>1102.7</v>
      </c>
      <c r="AC29" s="8">
        <v>6.63</v>
      </c>
      <c r="AD29" s="8">
        <v>297.3</v>
      </c>
      <c r="AE29" s="8">
        <v>211.12</v>
      </c>
      <c r="AF29" s="8">
        <v>297.63</v>
      </c>
      <c r="AG29" s="8">
        <v>259.05</v>
      </c>
      <c r="AH29" s="8">
        <v>320.01</v>
      </c>
      <c r="AI29" s="8">
        <v>193.36</v>
      </c>
      <c r="AJ29" s="8">
        <v>1176.2</v>
      </c>
      <c r="AK29" s="8">
        <v>162.69999999999999</v>
      </c>
      <c r="AL29" s="8">
        <v>782.26</v>
      </c>
      <c r="AM29" s="8">
        <v>453.57</v>
      </c>
      <c r="AN29" s="8">
        <v>525.29999999999995</v>
      </c>
      <c r="AO29" s="8">
        <v>2541.6799999999998</v>
      </c>
      <c r="AP29" s="8">
        <v>89.36</v>
      </c>
      <c r="AQ29" s="8">
        <v>0.38</v>
      </c>
      <c r="AR29" s="8">
        <v>149.59</v>
      </c>
      <c r="AS29" s="8">
        <v>246.65</v>
      </c>
      <c r="AT29" s="8">
        <v>188.82</v>
      </c>
      <c r="AU29" s="8"/>
      <c r="AV29" s="8">
        <v>6500.84</v>
      </c>
      <c r="AW29" s="8">
        <v>37.03</v>
      </c>
      <c r="AX29" s="8">
        <v>1104.3399999999999</v>
      </c>
      <c r="AY29" s="8"/>
      <c r="AZ29" s="8">
        <v>1191.99</v>
      </c>
      <c r="BA29" s="8">
        <v>118.57</v>
      </c>
      <c r="BB29" s="8">
        <v>16.3</v>
      </c>
      <c r="BC29" s="8">
        <v>1006.47</v>
      </c>
      <c r="BD29" s="8"/>
      <c r="BE29" s="8">
        <v>2687.16</v>
      </c>
      <c r="BF29" s="8">
        <v>1839</v>
      </c>
      <c r="BH29" s="8">
        <f t="shared" si="1"/>
        <v>39877.47</v>
      </c>
      <c r="BI29" s="2">
        <f t="shared" si="2"/>
        <v>39.877470000000002</v>
      </c>
    </row>
    <row r="30" spans="1:61">
      <c r="A30" s="7">
        <v>2017</v>
      </c>
      <c r="B30" s="8">
        <v>0</v>
      </c>
      <c r="C30" s="8">
        <v>1833.66</v>
      </c>
      <c r="D30" s="8">
        <v>2260.16</v>
      </c>
      <c r="E30" s="8">
        <v>104.37</v>
      </c>
      <c r="F30" s="8">
        <v>296.87</v>
      </c>
      <c r="G30" s="8">
        <v>0.2</v>
      </c>
      <c r="H30" s="8">
        <v>10.29</v>
      </c>
      <c r="I30" s="8">
        <v>424.36</v>
      </c>
      <c r="J30" s="8">
        <v>14.63</v>
      </c>
      <c r="K30" s="8">
        <v>16.12</v>
      </c>
      <c r="L30" s="8">
        <v>412.25</v>
      </c>
      <c r="M30" s="8">
        <v>4.53</v>
      </c>
      <c r="N30" s="8">
        <v>1126.06</v>
      </c>
      <c r="O30" s="8">
        <v>3884.11</v>
      </c>
      <c r="P30" s="8">
        <v>303.68</v>
      </c>
      <c r="Q30" s="8">
        <v>232.86</v>
      </c>
      <c r="R30" s="8">
        <v>834.84</v>
      </c>
      <c r="S30" s="8">
        <v>395.97</v>
      </c>
      <c r="T30" s="8">
        <v>216.55</v>
      </c>
      <c r="U30" s="8">
        <v>1975.56</v>
      </c>
      <c r="V30" s="8"/>
      <c r="W30" s="8">
        <v>385.35</v>
      </c>
      <c r="X30" s="8">
        <v>5.36</v>
      </c>
      <c r="Y30" s="8">
        <v>1575.36</v>
      </c>
      <c r="Z30" s="8">
        <v>675.45</v>
      </c>
      <c r="AA30" s="8">
        <v>76.39</v>
      </c>
      <c r="AB30" s="8">
        <v>1543.45</v>
      </c>
      <c r="AC30" s="8">
        <v>6.53</v>
      </c>
      <c r="AD30" s="8">
        <v>319.63</v>
      </c>
      <c r="AE30" s="8">
        <v>366.75</v>
      </c>
      <c r="AF30" s="8">
        <v>766.3</v>
      </c>
      <c r="AG30" s="8">
        <v>291.12</v>
      </c>
      <c r="AH30" s="8">
        <v>394.86</v>
      </c>
      <c r="AI30" s="8">
        <v>235.85</v>
      </c>
      <c r="AJ30" s="8">
        <v>960.87</v>
      </c>
      <c r="AK30" s="8">
        <v>318.20999999999998</v>
      </c>
      <c r="AL30" s="8">
        <v>872.91</v>
      </c>
      <c r="AM30" s="8">
        <v>480.47</v>
      </c>
      <c r="AN30" s="8">
        <v>665.65</v>
      </c>
      <c r="AO30" s="8">
        <v>2861.53</v>
      </c>
      <c r="AP30" s="8">
        <v>99.25</v>
      </c>
      <c r="AQ30" s="8">
        <v>0.38</v>
      </c>
      <c r="AR30" s="8">
        <v>214.3</v>
      </c>
      <c r="AS30" s="8">
        <v>231.27</v>
      </c>
      <c r="AT30" s="8">
        <v>184.22</v>
      </c>
      <c r="AU30" s="8"/>
      <c r="AV30" s="8">
        <v>7472.77</v>
      </c>
      <c r="AW30" s="8">
        <v>47.68</v>
      </c>
      <c r="AX30" s="8">
        <v>1201.56</v>
      </c>
      <c r="AY30" s="8"/>
      <c r="AZ30" s="8">
        <v>1280.3</v>
      </c>
      <c r="BA30" s="8">
        <v>112.85</v>
      </c>
      <c r="BB30" s="8">
        <v>15.08</v>
      </c>
      <c r="BC30" s="8">
        <v>575.94000000000005</v>
      </c>
      <c r="BD30" s="8"/>
      <c r="BE30" s="8">
        <v>2963.44</v>
      </c>
      <c r="BF30" s="8">
        <v>1748.34</v>
      </c>
      <c r="BH30" s="8">
        <f t="shared" si="1"/>
        <v>43296.490000000005</v>
      </c>
      <c r="BI30" s="2">
        <f t="shared" si="2"/>
        <v>43.296490000000006</v>
      </c>
    </row>
    <row r="31" spans="1:61" s="8" customFormat="1">
      <c r="A31" s="7">
        <v>2018</v>
      </c>
      <c r="B31" s="8">
        <v>0</v>
      </c>
      <c r="C31" s="8">
        <v>2062.86</v>
      </c>
      <c r="D31" s="8">
        <v>2299.19</v>
      </c>
      <c r="E31" s="8">
        <v>103.99</v>
      </c>
      <c r="F31" s="8">
        <v>258.16000000000003</v>
      </c>
      <c r="G31" s="8">
        <v>0.2</v>
      </c>
      <c r="H31" s="8">
        <v>12.52</v>
      </c>
      <c r="I31" s="8">
        <v>499.21</v>
      </c>
      <c r="J31" s="8">
        <v>14.63</v>
      </c>
      <c r="K31" s="8">
        <v>88.13</v>
      </c>
      <c r="L31" s="8">
        <v>592.59</v>
      </c>
      <c r="M31" s="8">
        <v>5.45</v>
      </c>
      <c r="N31" s="8">
        <v>795.1</v>
      </c>
      <c r="O31" s="8">
        <v>4444.46</v>
      </c>
      <c r="P31" s="8">
        <v>441.54</v>
      </c>
      <c r="Q31" s="8">
        <v>178.49</v>
      </c>
      <c r="R31" s="8">
        <v>1079.26</v>
      </c>
      <c r="S31" s="8">
        <v>552.85</v>
      </c>
      <c r="T31" s="8">
        <v>223.94</v>
      </c>
      <c r="U31" s="8">
        <v>2568.16</v>
      </c>
      <c r="W31" s="8">
        <v>258.66000000000003</v>
      </c>
      <c r="X31" s="8">
        <v>24.79</v>
      </c>
      <c r="Y31" s="8">
        <v>1797.47</v>
      </c>
      <c r="Z31" s="8">
        <v>742.44</v>
      </c>
      <c r="AA31" s="8">
        <v>65.209999999999994</v>
      </c>
      <c r="AB31" s="8">
        <v>1755.88</v>
      </c>
      <c r="AC31" s="8">
        <v>6.53</v>
      </c>
      <c r="AD31" s="8">
        <v>260.39</v>
      </c>
      <c r="AE31" s="8">
        <v>425.68</v>
      </c>
      <c r="AF31" s="8">
        <v>803.35</v>
      </c>
      <c r="AG31" s="8">
        <v>292.10000000000002</v>
      </c>
      <c r="AH31" s="8">
        <v>301.47000000000003</v>
      </c>
      <c r="AI31" s="8">
        <v>232.61</v>
      </c>
      <c r="AJ31" s="8">
        <v>997.66</v>
      </c>
      <c r="AK31" s="8">
        <v>382.29</v>
      </c>
      <c r="AL31" s="8">
        <v>1410.17</v>
      </c>
      <c r="AM31" s="8">
        <v>426.15</v>
      </c>
      <c r="AN31" s="8">
        <v>758.4</v>
      </c>
      <c r="AO31" s="8">
        <v>2453.4899999999998</v>
      </c>
      <c r="AP31" s="8">
        <v>146.82</v>
      </c>
      <c r="AQ31" s="8">
        <v>0.38</v>
      </c>
      <c r="AR31" s="8">
        <v>314.64999999999998</v>
      </c>
      <c r="AS31" s="8">
        <v>451.91</v>
      </c>
      <c r="AT31" s="8">
        <v>168.06</v>
      </c>
      <c r="AV31" s="8">
        <v>6531.68</v>
      </c>
      <c r="AW31" s="8">
        <v>35.69</v>
      </c>
      <c r="AX31" s="8">
        <v>1325.07</v>
      </c>
      <c r="AZ31" s="8">
        <v>1302.75</v>
      </c>
      <c r="BA31" s="8">
        <v>102.07</v>
      </c>
      <c r="BB31" s="8">
        <v>21.53</v>
      </c>
      <c r="BC31" s="8">
        <v>798.17</v>
      </c>
      <c r="BE31" s="8">
        <v>3523.02</v>
      </c>
      <c r="BF31" s="8">
        <v>1766.25</v>
      </c>
      <c r="BH31" s="8">
        <f t="shared" si="1"/>
        <v>46103.519999999997</v>
      </c>
      <c r="BI31" s="8">
        <v>46.103520000000003</v>
      </c>
    </row>
    <row r="32" spans="1:61" customFormat="1">
      <c r="A32" s="68">
        <v>2019</v>
      </c>
      <c r="B32">
        <v>0</v>
      </c>
      <c r="C32">
        <v>1775.35</v>
      </c>
      <c r="D32">
        <v>2890.73</v>
      </c>
      <c r="E32">
        <v>91.44</v>
      </c>
      <c r="F32">
        <v>186.28</v>
      </c>
      <c r="G32">
        <v>1.49</v>
      </c>
      <c r="H32">
        <v>8.1999999999999993</v>
      </c>
      <c r="I32">
        <v>303.89999999999998</v>
      </c>
      <c r="J32">
        <v>2.34</v>
      </c>
      <c r="K32">
        <v>13.98</v>
      </c>
      <c r="L32">
        <v>648.52</v>
      </c>
      <c r="M32">
        <v>1.83</v>
      </c>
      <c r="N32">
        <v>609.84</v>
      </c>
      <c r="O32">
        <v>5596.6</v>
      </c>
      <c r="P32">
        <v>564.34</v>
      </c>
      <c r="Q32">
        <v>125.26</v>
      </c>
      <c r="R32">
        <v>1085.8</v>
      </c>
      <c r="S32">
        <v>404.13</v>
      </c>
      <c r="T32">
        <v>223.29</v>
      </c>
      <c r="U32">
        <v>2558.87</v>
      </c>
      <c r="W32">
        <v>252.21</v>
      </c>
      <c r="X32">
        <v>13.9</v>
      </c>
      <c r="Y32">
        <v>1831.29</v>
      </c>
      <c r="Z32">
        <v>763.26</v>
      </c>
      <c r="AA32">
        <v>26.71</v>
      </c>
      <c r="AB32">
        <v>1624.23</v>
      </c>
      <c r="AC32">
        <v>5.93</v>
      </c>
      <c r="AD32">
        <v>167.65</v>
      </c>
      <c r="AE32">
        <v>299.43</v>
      </c>
      <c r="AF32">
        <v>272.91000000000003</v>
      </c>
      <c r="AG32">
        <v>161.44999999999999</v>
      </c>
      <c r="AH32">
        <v>305</v>
      </c>
      <c r="AI32">
        <v>181.4</v>
      </c>
      <c r="AJ32">
        <v>1291.68</v>
      </c>
      <c r="AK32">
        <v>303.29000000000002</v>
      </c>
      <c r="AL32">
        <v>1146.75</v>
      </c>
      <c r="AM32">
        <v>363.59</v>
      </c>
      <c r="AN32">
        <v>956.71</v>
      </c>
      <c r="AO32">
        <v>2194</v>
      </c>
      <c r="AP32">
        <v>167.51</v>
      </c>
      <c r="AQ32">
        <v>0.44</v>
      </c>
      <c r="AR32">
        <v>234.24</v>
      </c>
      <c r="AS32">
        <v>414.05</v>
      </c>
      <c r="AT32">
        <v>165.32</v>
      </c>
      <c r="AV32">
        <v>6146.57</v>
      </c>
      <c r="AW32">
        <v>26.88</v>
      </c>
      <c r="AX32">
        <v>1203.0899999999999</v>
      </c>
      <c r="AZ32">
        <v>1335.54</v>
      </c>
      <c r="BA32">
        <v>101.16</v>
      </c>
      <c r="BB32">
        <v>36.619999999999997</v>
      </c>
      <c r="BC32">
        <v>669.94</v>
      </c>
      <c r="BE32">
        <v>2863.79</v>
      </c>
      <c r="BF32">
        <v>1771.48</v>
      </c>
      <c r="BH32">
        <f>SUM(B32:BF32)</f>
        <v>44390.210000000006</v>
      </c>
      <c r="BI32">
        <f t="shared" ref="BI32" si="3">BH32/1000</f>
        <v>44.390210000000003</v>
      </c>
    </row>
    <row r="33" spans="1:3">
      <c r="C33" s="11"/>
    </row>
    <row r="34" spans="1:3">
      <c r="A34" s="1" t="s">
        <v>65</v>
      </c>
      <c r="C34" s="11"/>
    </row>
    <row r="35" spans="1:3">
      <c r="A35" s="1" t="s">
        <v>64</v>
      </c>
      <c r="C35" s="11"/>
    </row>
    <row r="36" spans="1:3">
      <c r="A36" s="17" t="s">
        <v>98</v>
      </c>
      <c r="C36" s="11"/>
    </row>
    <row r="37" spans="1:3">
      <c r="A37" s="63" t="s">
        <v>104</v>
      </c>
      <c r="C37" s="11"/>
    </row>
    <row r="38" spans="1:3">
      <c r="C38" s="11"/>
    </row>
    <row r="39" spans="1:3">
      <c r="A39" s="17"/>
      <c r="C39" s="11"/>
    </row>
    <row r="40" spans="1:3">
      <c r="C40" s="11"/>
    </row>
    <row r="41" spans="1:3">
      <c r="C41" s="11"/>
    </row>
    <row r="42" spans="1:3">
      <c r="C42" s="11"/>
    </row>
    <row r="43" spans="1:3">
      <c r="C43" s="11"/>
    </row>
    <row r="44" spans="1:3">
      <c r="C44" s="11"/>
    </row>
    <row r="45" spans="1:3">
      <c r="C45" s="11"/>
    </row>
    <row r="46" spans="1:3">
      <c r="C46" s="11"/>
    </row>
    <row r="47" spans="1:3">
      <c r="C47" s="8"/>
    </row>
    <row r="48" spans="1:3">
      <c r="C48" s="8"/>
    </row>
    <row r="49" spans="3:3">
      <c r="C49" s="8"/>
    </row>
    <row r="50" spans="3:3">
      <c r="C50" s="8"/>
    </row>
    <row r="51" spans="3:3">
      <c r="C51" s="8"/>
    </row>
    <row r="52" spans="3:3">
      <c r="C52" s="8"/>
    </row>
    <row r="53" spans="3:3">
      <c r="C53" s="8"/>
    </row>
    <row r="54" spans="3:3">
      <c r="C54" s="8"/>
    </row>
  </sheetData>
  <phoneticPr fontId="15" type="noConversion"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52"/>
  <sheetViews>
    <sheetView zoomScale="118" zoomScaleNormal="100" zoomScalePageLayoutView="80" workbookViewId="0">
      <pane xSplit="1" ySplit="2" topLeftCell="B13" activePane="bottomRight" state="frozen"/>
      <selection activeCell="O1" sqref="O1:O1048576"/>
      <selection pane="topRight" activeCell="O1" sqref="O1:O1048576"/>
      <selection pane="bottomLeft" activeCell="O1" sqref="O1:O1048576"/>
      <selection pane="bottomRight"/>
    </sheetView>
  </sheetViews>
  <sheetFormatPr baseColWidth="10" defaultColWidth="15.83203125" defaultRowHeight="15"/>
  <cols>
    <col min="1" max="1" width="15.83203125" style="1"/>
    <col min="2" max="16384" width="15.83203125" style="2"/>
  </cols>
  <sheetData>
    <row r="1" spans="1:61">
      <c r="A1" s="15" t="s">
        <v>66</v>
      </c>
      <c r="C1" s="20"/>
      <c r="D1" s="21"/>
      <c r="E1" s="22"/>
      <c r="F1" s="21"/>
      <c r="G1" s="22"/>
      <c r="H1" s="22"/>
      <c r="I1" s="21"/>
      <c r="J1" s="22"/>
      <c r="K1" s="22"/>
      <c r="L1" s="22"/>
      <c r="M1" s="22"/>
      <c r="N1" s="21"/>
      <c r="O1" s="21"/>
      <c r="P1" s="21"/>
      <c r="Q1" s="22"/>
      <c r="R1" s="20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0"/>
      <c r="AF1" s="21"/>
      <c r="AG1" s="21"/>
      <c r="AH1" s="21"/>
      <c r="AI1" s="21"/>
      <c r="AJ1" s="21"/>
      <c r="AK1" s="20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18"/>
      <c r="AX1" s="20"/>
      <c r="AY1" s="18"/>
      <c r="AZ1" s="21"/>
      <c r="BA1" s="21"/>
      <c r="BB1" s="20"/>
      <c r="BC1" s="21"/>
      <c r="BD1" s="20"/>
      <c r="BE1" s="21"/>
      <c r="BF1" s="21"/>
    </row>
    <row r="2" spans="1:61">
      <c r="A2" s="19" t="s">
        <v>71</v>
      </c>
      <c r="B2" s="4" t="s">
        <v>0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4" t="s">
        <v>17</v>
      </c>
      <c r="T2" s="4" t="s">
        <v>18</v>
      </c>
      <c r="U2" s="4" t="s">
        <v>19</v>
      </c>
      <c r="V2" s="4" t="s">
        <v>20</v>
      </c>
      <c r="W2" s="4" t="s">
        <v>21</v>
      </c>
      <c r="X2" s="4" t="s">
        <v>22</v>
      </c>
      <c r="Y2" s="5" t="s">
        <v>23</v>
      </c>
      <c r="Z2" s="4" t="s">
        <v>24</v>
      </c>
      <c r="AA2" s="4" t="s">
        <v>25</v>
      </c>
      <c r="AB2" s="5" t="s">
        <v>26</v>
      </c>
      <c r="AC2" s="4" t="s">
        <v>27</v>
      </c>
      <c r="AD2" s="4" t="s">
        <v>28</v>
      </c>
      <c r="AE2" s="4" t="s">
        <v>29</v>
      </c>
      <c r="AF2" s="4" t="s">
        <v>30</v>
      </c>
      <c r="AG2" s="5" t="s">
        <v>31</v>
      </c>
      <c r="AH2" s="4" t="s">
        <v>32</v>
      </c>
      <c r="AI2" s="5" t="s">
        <v>33</v>
      </c>
      <c r="AJ2" s="5" t="s">
        <v>34</v>
      </c>
      <c r="AK2" s="4" t="s">
        <v>35</v>
      </c>
      <c r="AL2" s="4" t="s">
        <v>36</v>
      </c>
      <c r="AM2" s="4" t="s">
        <v>37</v>
      </c>
      <c r="AN2" s="5" t="s">
        <v>38</v>
      </c>
      <c r="AO2" s="5" t="s">
        <v>39</v>
      </c>
      <c r="AP2" s="4" t="s">
        <v>40</v>
      </c>
      <c r="AQ2" s="4" t="s">
        <v>41</v>
      </c>
      <c r="AR2" s="4" t="s">
        <v>42</v>
      </c>
      <c r="AS2" s="4" t="s">
        <v>43</v>
      </c>
      <c r="AT2" s="4" t="s">
        <v>44</v>
      </c>
      <c r="AU2" s="4" t="s">
        <v>45</v>
      </c>
      <c r="AV2" s="4" t="s">
        <v>46</v>
      </c>
      <c r="AW2" s="4" t="s">
        <v>47</v>
      </c>
      <c r="AX2" s="4" t="s">
        <v>48</v>
      </c>
      <c r="AY2" s="4" t="s">
        <v>107</v>
      </c>
      <c r="AZ2" s="4" t="s">
        <v>49</v>
      </c>
      <c r="BA2" s="4" t="s">
        <v>50</v>
      </c>
      <c r="BB2" s="4" t="s">
        <v>51</v>
      </c>
      <c r="BC2" s="4" t="s">
        <v>52</v>
      </c>
      <c r="BD2" s="4" t="s">
        <v>53</v>
      </c>
      <c r="BE2" s="4" t="s">
        <v>54</v>
      </c>
      <c r="BF2" s="4" t="s">
        <v>55</v>
      </c>
      <c r="BG2" s="1"/>
      <c r="BH2" s="16" t="s">
        <v>69</v>
      </c>
      <c r="BI2" s="16" t="s">
        <v>70</v>
      </c>
    </row>
    <row r="3" spans="1:61">
      <c r="A3" s="6">
        <v>1990</v>
      </c>
      <c r="BH3" s="2">
        <f t="shared" ref="BH3:BH15" si="0">SUM(B3:BD3)</f>
        <v>0</v>
      </c>
      <c r="BI3" s="2">
        <f t="shared" ref="BI3:BI32" si="1">BH3/1000</f>
        <v>0</v>
      </c>
    </row>
    <row r="4" spans="1:61">
      <c r="A4" s="6">
        <v>1991</v>
      </c>
      <c r="BH4" s="2">
        <f t="shared" si="0"/>
        <v>0</v>
      </c>
      <c r="BI4" s="2">
        <f t="shared" si="1"/>
        <v>0</v>
      </c>
    </row>
    <row r="5" spans="1:61">
      <c r="A5" s="6">
        <v>1992</v>
      </c>
      <c r="BH5" s="2">
        <f t="shared" si="0"/>
        <v>0</v>
      </c>
      <c r="BI5" s="2">
        <f t="shared" si="1"/>
        <v>0</v>
      </c>
    </row>
    <row r="6" spans="1:61">
      <c r="A6" s="6">
        <v>1993</v>
      </c>
      <c r="BH6" s="2">
        <f t="shared" si="0"/>
        <v>0</v>
      </c>
      <c r="BI6" s="2">
        <f t="shared" si="1"/>
        <v>0</v>
      </c>
    </row>
    <row r="7" spans="1:61">
      <c r="A7" s="6">
        <v>1994</v>
      </c>
      <c r="BH7" s="2">
        <f t="shared" si="0"/>
        <v>0</v>
      </c>
      <c r="BI7" s="2">
        <f t="shared" si="1"/>
        <v>0</v>
      </c>
    </row>
    <row r="8" spans="1:61">
      <c r="A8" s="6">
        <v>1995</v>
      </c>
      <c r="BH8" s="2">
        <f t="shared" si="0"/>
        <v>0</v>
      </c>
      <c r="BI8" s="2">
        <f t="shared" si="1"/>
        <v>0</v>
      </c>
    </row>
    <row r="9" spans="1:61">
      <c r="A9" s="6">
        <v>1996</v>
      </c>
      <c r="BH9" s="2">
        <f t="shared" si="0"/>
        <v>0</v>
      </c>
      <c r="BI9" s="2">
        <f t="shared" si="1"/>
        <v>0</v>
      </c>
    </row>
    <row r="10" spans="1:61">
      <c r="A10" s="6">
        <v>1997</v>
      </c>
      <c r="BH10" s="2">
        <f t="shared" si="0"/>
        <v>0</v>
      </c>
      <c r="BI10" s="2">
        <f t="shared" si="1"/>
        <v>0</v>
      </c>
    </row>
    <row r="11" spans="1:61">
      <c r="A11" s="6">
        <v>1998</v>
      </c>
      <c r="BH11" s="2">
        <f t="shared" si="0"/>
        <v>0</v>
      </c>
      <c r="BI11" s="2">
        <f t="shared" si="1"/>
        <v>0</v>
      </c>
    </row>
    <row r="12" spans="1:61">
      <c r="A12" s="6">
        <v>1999</v>
      </c>
      <c r="BH12" s="2">
        <f t="shared" si="0"/>
        <v>0</v>
      </c>
      <c r="BI12" s="2">
        <f t="shared" si="1"/>
        <v>0</v>
      </c>
    </row>
    <row r="13" spans="1:61">
      <c r="A13" s="6">
        <v>2000</v>
      </c>
      <c r="BH13" s="2">
        <f t="shared" si="0"/>
        <v>0</v>
      </c>
      <c r="BI13" s="2">
        <f t="shared" si="1"/>
        <v>0</v>
      </c>
    </row>
    <row r="14" spans="1:61">
      <c r="A14" s="6">
        <v>2001</v>
      </c>
      <c r="BH14" s="2">
        <f t="shared" si="0"/>
        <v>0</v>
      </c>
      <c r="BI14" s="2">
        <f t="shared" si="1"/>
        <v>0</v>
      </c>
    </row>
    <row r="15" spans="1:61">
      <c r="A15" s="6">
        <v>2002</v>
      </c>
      <c r="BH15" s="2">
        <f t="shared" si="0"/>
        <v>0</v>
      </c>
      <c r="BI15" s="2">
        <f t="shared" si="1"/>
        <v>0</v>
      </c>
    </row>
    <row r="16" spans="1:61">
      <c r="A16" s="6">
        <v>2003</v>
      </c>
      <c r="C16" s="23">
        <v>2.4700000000000002</v>
      </c>
      <c r="D16" s="23">
        <v>0.19</v>
      </c>
      <c r="E16" s="23">
        <v>2.09</v>
      </c>
      <c r="F16" s="23">
        <v>0.8</v>
      </c>
      <c r="G16" s="23">
        <v>0</v>
      </c>
      <c r="H16" s="23">
        <v>0</v>
      </c>
      <c r="I16" s="23">
        <v>0.28000000000000003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0.06</v>
      </c>
      <c r="P16" s="23">
        <v>0.62</v>
      </c>
      <c r="Q16" s="23">
        <v>0</v>
      </c>
      <c r="R16" s="23">
        <v>2.1</v>
      </c>
      <c r="S16" s="23">
        <v>0.48</v>
      </c>
      <c r="T16" s="23">
        <v>0</v>
      </c>
      <c r="U16" s="23">
        <v>0.98</v>
      </c>
      <c r="V16" s="23"/>
      <c r="W16" s="23">
        <v>0</v>
      </c>
      <c r="X16" s="23">
        <v>0.04</v>
      </c>
      <c r="Y16" s="23">
        <v>2.89</v>
      </c>
      <c r="Z16" s="23">
        <v>1.2</v>
      </c>
      <c r="AA16" s="23"/>
      <c r="AB16" s="23">
        <v>0.74</v>
      </c>
      <c r="AC16" s="23">
        <v>0</v>
      </c>
      <c r="AD16" s="23">
        <v>0.4</v>
      </c>
      <c r="AE16" s="23">
        <v>0.1</v>
      </c>
      <c r="AF16" s="23">
        <v>0.68</v>
      </c>
      <c r="AG16" s="23">
        <v>0</v>
      </c>
      <c r="AH16" s="23">
        <v>5.41</v>
      </c>
      <c r="AI16" s="23">
        <v>1.7</v>
      </c>
      <c r="AJ16" s="23">
        <v>10.27</v>
      </c>
      <c r="AK16" s="23">
        <v>0.19</v>
      </c>
      <c r="AL16" s="23">
        <v>0</v>
      </c>
      <c r="AM16" s="23">
        <v>0.62</v>
      </c>
      <c r="AN16" s="23">
        <v>0</v>
      </c>
      <c r="AO16" s="23">
        <v>24.4</v>
      </c>
      <c r="AP16" s="23">
        <v>0</v>
      </c>
      <c r="AQ16" s="23">
        <v>0</v>
      </c>
      <c r="AR16" s="23">
        <v>0.65</v>
      </c>
      <c r="AS16" s="23">
        <v>0</v>
      </c>
      <c r="AT16" s="23">
        <v>0</v>
      </c>
      <c r="AU16" s="23"/>
      <c r="AV16" s="23">
        <v>8.86</v>
      </c>
      <c r="AW16" s="23">
        <v>0</v>
      </c>
      <c r="AX16" s="23">
        <v>0</v>
      </c>
      <c r="AY16" s="23"/>
      <c r="AZ16" s="23">
        <v>0</v>
      </c>
      <c r="BA16" s="23">
        <v>0.03</v>
      </c>
      <c r="BB16" s="23">
        <v>0</v>
      </c>
      <c r="BC16" s="23">
        <v>1</v>
      </c>
      <c r="BD16" s="23"/>
      <c r="BE16" s="23">
        <v>5.53</v>
      </c>
      <c r="BF16" s="23">
        <v>0.03</v>
      </c>
      <c r="BG16" s="8"/>
      <c r="BH16" s="14">
        <f>SUM(C16:BF16)</f>
        <v>74.81</v>
      </c>
      <c r="BI16" s="2">
        <f t="shared" si="1"/>
        <v>7.4810000000000001E-2</v>
      </c>
    </row>
    <row r="17" spans="1:61">
      <c r="A17" s="6">
        <v>2004</v>
      </c>
      <c r="C17" s="23">
        <v>11.21</v>
      </c>
      <c r="D17" s="23">
        <v>0.18</v>
      </c>
      <c r="E17" s="23">
        <v>13.77</v>
      </c>
      <c r="F17" s="23">
        <v>0.27</v>
      </c>
      <c r="G17" s="23">
        <v>0</v>
      </c>
      <c r="H17" s="23">
        <v>0</v>
      </c>
      <c r="I17" s="23">
        <v>0.37</v>
      </c>
      <c r="J17" s="23">
        <v>0</v>
      </c>
      <c r="K17" s="23">
        <v>0</v>
      </c>
      <c r="L17" s="23">
        <v>0</v>
      </c>
      <c r="M17" s="23">
        <v>0</v>
      </c>
      <c r="N17" s="23">
        <v>0.51</v>
      </c>
      <c r="O17" s="23">
        <v>11.91</v>
      </c>
      <c r="P17" s="23">
        <v>6.75</v>
      </c>
      <c r="Q17" s="23">
        <v>0</v>
      </c>
      <c r="R17" s="23">
        <v>5.72</v>
      </c>
      <c r="S17" s="23">
        <v>1.69</v>
      </c>
      <c r="T17" s="23">
        <v>0</v>
      </c>
      <c r="U17" s="23">
        <v>0.43</v>
      </c>
      <c r="V17" s="23"/>
      <c r="W17" s="23">
        <v>5.6</v>
      </c>
      <c r="X17" s="23">
        <v>0</v>
      </c>
      <c r="Y17" s="23">
        <v>0.34</v>
      </c>
      <c r="Z17" s="23">
        <v>14.44</v>
      </c>
      <c r="AA17" s="23"/>
      <c r="AB17" s="23">
        <v>2.68</v>
      </c>
      <c r="AC17" s="23">
        <v>0.03</v>
      </c>
      <c r="AD17" s="23">
        <v>0.57999999999999996</v>
      </c>
      <c r="AE17" s="23">
        <v>0.06</v>
      </c>
      <c r="AF17" s="23">
        <v>13.64</v>
      </c>
      <c r="AG17" s="23">
        <v>0</v>
      </c>
      <c r="AH17" s="23">
        <v>0</v>
      </c>
      <c r="AI17" s="23">
        <v>0.09</v>
      </c>
      <c r="AJ17" s="23">
        <v>0.44</v>
      </c>
      <c r="AK17" s="23">
        <v>1.8</v>
      </c>
      <c r="AL17" s="23">
        <v>0.66</v>
      </c>
      <c r="AM17" s="23">
        <v>0</v>
      </c>
      <c r="AN17" s="23">
        <v>1.53</v>
      </c>
      <c r="AO17" s="23">
        <v>45.52</v>
      </c>
      <c r="AP17" s="23">
        <v>0</v>
      </c>
      <c r="AQ17" s="23">
        <v>0</v>
      </c>
      <c r="AR17" s="23">
        <v>0</v>
      </c>
      <c r="AS17" s="23">
        <v>0</v>
      </c>
      <c r="AT17" s="23">
        <v>5.92</v>
      </c>
      <c r="AU17" s="23"/>
      <c r="AV17" s="23">
        <v>17.809999999999999</v>
      </c>
      <c r="AW17" s="23">
        <v>0</v>
      </c>
      <c r="AX17" s="23">
        <v>146.69999999999999</v>
      </c>
      <c r="AY17" s="23"/>
      <c r="AZ17" s="23">
        <v>1.62</v>
      </c>
      <c r="BA17" s="23">
        <v>1.85</v>
      </c>
      <c r="BB17" s="23">
        <v>0.22</v>
      </c>
      <c r="BC17" s="23">
        <v>0.15</v>
      </c>
      <c r="BD17" s="23"/>
      <c r="BE17" s="23">
        <v>2.23</v>
      </c>
      <c r="BF17" s="23">
        <v>0.71</v>
      </c>
      <c r="BG17" s="8"/>
      <c r="BH17" s="14">
        <f t="shared" ref="BH17:BH30" si="2">SUM(C17:BF17)</f>
        <v>317.43</v>
      </c>
      <c r="BI17" s="2">
        <f t="shared" si="1"/>
        <v>0.31742999999999999</v>
      </c>
    </row>
    <row r="18" spans="1:61">
      <c r="A18" s="6">
        <v>2005</v>
      </c>
      <c r="C18" s="23">
        <v>84.87</v>
      </c>
      <c r="D18" s="23">
        <v>0.47</v>
      </c>
      <c r="E18" s="23">
        <v>1.31</v>
      </c>
      <c r="F18" s="23">
        <v>3.69</v>
      </c>
      <c r="G18" s="23">
        <v>0</v>
      </c>
      <c r="H18" s="23">
        <v>0</v>
      </c>
      <c r="I18" s="23">
        <v>0.19</v>
      </c>
      <c r="J18" s="23">
        <v>0.32</v>
      </c>
      <c r="K18" s="23">
        <v>0</v>
      </c>
      <c r="L18" s="23">
        <v>2.71</v>
      </c>
      <c r="M18" s="23">
        <v>0</v>
      </c>
      <c r="N18" s="23">
        <v>8.11</v>
      </c>
      <c r="O18" s="23">
        <v>5.07</v>
      </c>
      <c r="P18" s="23">
        <v>8.74</v>
      </c>
      <c r="Q18" s="23">
        <v>0</v>
      </c>
      <c r="R18" s="23">
        <v>13.31</v>
      </c>
      <c r="S18" s="23">
        <v>6.35</v>
      </c>
      <c r="T18" s="23">
        <v>0</v>
      </c>
      <c r="U18" s="23">
        <v>4.93</v>
      </c>
      <c r="V18" s="23"/>
      <c r="W18" s="23">
        <v>2.08</v>
      </c>
      <c r="X18" s="23">
        <v>0</v>
      </c>
      <c r="Y18" s="23">
        <v>2.57</v>
      </c>
      <c r="Z18" s="23">
        <v>16.34</v>
      </c>
      <c r="AA18" s="23"/>
      <c r="AB18" s="23">
        <v>2.0499999999999998</v>
      </c>
      <c r="AC18" s="23">
        <v>0.6</v>
      </c>
      <c r="AD18" s="23">
        <v>8.65</v>
      </c>
      <c r="AE18" s="23">
        <v>0.25</v>
      </c>
      <c r="AF18" s="23">
        <v>0.14000000000000001</v>
      </c>
      <c r="AG18" s="23">
        <v>0</v>
      </c>
      <c r="AH18" s="23">
        <v>0</v>
      </c>
      <c r="AI18" s="23">
        <v>0.36</v>
      </c>
      <c r="AJ18" s="23">
        <v>2.04</v>
      </c>
      <c r="AK18" s="23">
        <v>0.85</v>
      </c>
      <c r="AL18" s="23">
        <v>2.88</v>
      </c>
      <c r="AM18" s="23">
        <v>0.18</v>
      </c>
      <c r="AN18" s="23">
        <v>5.76</v>
      </c>
      <c r="AO18" s="23">
        <v>53.3</v>
      </c>
      <c r="AP18" s="23">
        <v>1.42</v>
      </c>
      <c r="AQ18" s="23">
        <v>0</v>
      </c>
      <c r="AR18" s="23">
        <v>0</v>
      </c>
      <c r="AS18" s="23">
        <v>0.05</v>
      </c>
      <c r="AT18" s="23">
        <v>0.49</v>
      </c>
      <c r="AU18" s="23"/>
      <c r="AV18" s="23">
        <v>47.47</v>
      </c>
      <c r="AW18" s="23">
        <v>0</v>
      </c>
      <c r="AX18" s="23">
        <v>91.13</v>
      </c>
      <c r="AY18" s="23"/>
      <c r="AZ18" s="23">
        <v>0.96</v>
      </c>
      <c r="BA18" s="23">
        <v>0.31</v>
      </c>
      <c r="BB18" s="23">
        <v>0</v>
      </c>
      <c r="BC18" s="23">
        <v>0.17</v>
      </c>
      <c r="BD18" s="23"/>
      <c r="BE18" s="23">
        <v>10.09</v>
      </c>
      <c r="BF18" s="23">
        <v>1.47</v>
      </c>
      <c r="BG18" s="8"/>
      <c r="BH18" s="14">
        <f t="shared" si="2"/>
        <v>391.67999999999995</v>
      </c>
      <c r="BI18" s="2">
        <f t="shared" si="1"/>
        <v>0.39167999999999997</v>
      </c>
    </row>
    <row r="19" spans="1:61">
      <c r="A19" s="6">
        <v>2006</v>
      </c>
      <c r="C19" s="23">
        <v>98.93</v>
      </c>
      <c r="D19" s="23">
        <v>22.39</v>
      </c>
      <c r="E19" s="23">
        <v>0</v>
      </c>
      <c r="F19" s="23">
        <v>2.76</v>
      </c>
      <c r="G19" s="23">
        <v>0</v>
      </c>
      <c r="H19" s="23">
        <v>0</v>
      </c>
      <c r="I19" s="23">
        <v>0.73</v>
      </c>
      <c r="J19" s="23">
        <v>0.23</v>
      </c>
      <c r="K19" s="23">
        <v>0</v>
      </c>
      <c r="L19" s="23">
        <v>1.61</v>
      </c>
      <c r="M19" s="23">
        <v>0</v>
      </c>
      <c r="N19" s="23">
        <v>13.24</v>
      </c>
      <c r="O19" s="23">
        <v>36.729999999999997</v>
      </c>
      <c r="P19" s="23">
        <v>-2.91</v>
      </c>
      <c r="Q19" s="23">
        <v>0</v>
      </c>
      <c r="R19" s="23">
        <v>8.85</v>
      </c>
      <c r="S19" s="23">
        <v>10.19</v>
      </c>
      <c r="T19" s="23">
        <v>0.01</v>
      </c>
      <c r="U19" s="23">
        <v>23.95</v>
      </c>
      <c r="V19" s="23"/>
      <c r="W19" s="23">
        <v>5.53</v>
      </c>
      <c r="X19" s="23">
        <v>0</v>
      </c>
      <c r="Y19" s="23">
        <v>0.5</v>
      </c>
      <c r="Z19" s="23">
        <v>0.75</v>
      </c>
      <c r="AA19" s="23">
        <v>0</v>
      </c>
      <c r="AB19" s="23">
        <v>0.18</v>
      </c>
      <c r="AC19" s="23">
        <v>0</v>
      </c>
      <c r="AD19" s="23">
        <v>-7.03</v>
      </c>
      <c r="AE19" s="23">
        <v>-8.51</v>
      </c>
      <c r="AF19" s="23">
        <v>1.17</v>
      </c>
      <c r="AG19" s="23">
        <v>0</v>
      </c>
      <c r="AH19" s="23">
        <v>2.6</v>
      </c>
      <c r="AI19" s="23">
        <v>4.78</v>
      </c>
      <c r="AJ19" s="23">
        <v>16.59</v>
      </c>
      <c r="AK19" s="23">
        <v>1.78</v>
      </c>
      <c r="AL19" s="23">
        <v>0</v>
      </c>
      <c r="AM19" s="23">
        <v>0.85</v>
      </c>
      <c r="AN19" s="23">
        <v>7.94</v>
      </c>
      <c r="AO19" s="23">
        <v>67.790000000000006</v>
      </c>
      <c r="AP19" s="23">
        <v>2.99</v>
      </c>
      <c r="AQ19" s="23">
        <v>0</v>
      </c>
      <c r="AR19" s="23">
        <v>0</v>
      </c>
      <c r="AS19" s="23">
        <v>0.06</v>
      </c>
      <c r="AT19" s="23">
        <v>3.71</v>
      </c>
      <c r="AU19" s="23"/>
      <c r="AV19" s="23">
        <v>40.74</v>
      </c>
      <c r="AW19" s="23">
        <v>0</v>
      </c>
      <c r="AX19" s="23">
        <v>50.79</v>
      </c>
      <c r="AY19" s="23"/>
      <c r="AZ19" s="23">
        <v>12.54</v>
      </c>
      <c r="BA19" s="23">
        <v>4.58</v>
      </c>
      <c r="BB19" s="23">
        <v>1.73</v>
      </c>
      <c r="BC19" s="23">
        <v>0.23</v>
      </c>
      <c r="BD19" s="23"/>
      <c r="BE19" s="23">
        <v>87.44</v>
      </c>
      <c r="BF19" s="23">
        <v>3.42</v>
      </c>
      <c r="BG19" s="8"/>
      <c r="BH19" s="14">
        <f t="shared" si="2"/>
        <v>519.86</v>
      </c>
      <c r="BI19" s="2">
        <f t="shared" si="1"/>
        <v>0.51985999999999999</v>
      </c>
    </row>
    <row r="20" spans="1:61">
      <c r="A20" s="6">
        <v>2007</v>
      </c>
      <c r="C20" s="23">
        <v>145.91999999999999</v>
      </c>
      <c r="D20" s="23">
        <v>41.19</v>
      </c>
      <c r="E20" s="23">
        <v>6.32</v>
      </c>
      <c r="F20" s="23">
        <v>1.87</v>
      </c>
      <c r="G20" s="23">
        <v>0</v>
      </c>
      <c r="H20" s="23">
        <v>0</v>
      </c>
      <c r="I20" s="23">
        <v>2.0499999999999998</v>
      </c>
      <c r="J20" s="23">
        <v>0.09</v>
      </c>
      <c r="K20" s="23">
        <v>0</v>
      </c>
      <c r="L20" s="23">
        <v>0.75</v>
      </c>
      <c r="M20" s="23">
        <v>0</v>
      </c>
      <c r="N20" s="23">
        <v>2.5</v>
      </c>
      <c r="O20" s="23">
        <v>57.27</v>
      </c>
      <c r="P20" s="23">
        <v>1.74</v>
      </c>
      <c r="Q20" s="23">
        <v>1</v>
      </c>
      <c r="R20" s="23">
        <v>24.98</v>
      </c>
      <c r="S20" s="23">
        <v>12.82</v>
      </c>
      <c r="T20" s="23">
        <v>0.45</v>
      </c>
      <c r="U20" s="23">
        <v>13.28</v>
      </c>
      <c r="V20" s="23"/>
      <c r="W20" s="23">
        <v>3.31</v>
      </c>
      <c r="X20" s="23">
        <v>0</v>
      </c>
      <c r="Y20" s="23">
        <v>1.85</v>
      </c>
      <c r="Z20" s="23">
        <v>13.2</v>
      </c>
      <c r="AA20" s="23">
        <v>0</v>
      </c>
      <c r="AB20" s="23">
        <v>8.9</v>
      </c>
      <c r="AC20" s="23">
        <v>0</v>
      </c>
      <c r="AD20" s="23">
        <v>0</v>
      </c>
      <c r="AE20" s="23">
        <v>42.26</v>
      </c>
      <c r="AF20" s="23">
        <v>13.24</v>
      </c>
      <c r="AG20" s="23">
        <v>0.2</v>
      </c>
      <c r="AH20" s="23">
        <v>6.72</v>
      </c>
      <c r="AI20" s="23">
        <v>-4.9800000000000004</v>
      </c>
      <c r="AJ20" s="23">
        <v>15.58</v>
      </c>
      <c r="AK20" s="23">
        <v>2.64</v>
      </c>
      <c r="AL20" s="23">
        <v>10.029999999999999</v>
      </c>
      <c r="AM20" s="23">
        <v>0.91</v>
      </c>
      <c r="AN20" s="23">
        <v>100.83</v>
      </c>
      <c r="AO20" s="23">
        <v>390.35</v>
      </c>
      <c r="AP20" s="23">
        <v>-0.41</v>
      </c>
      <c r="AQ20" s="23">
        <v>0</v>
      </c>
      <c r="AR20" s="23">
        <v>0.24</v>
      </c>
      <c r="AS20" s="23">
        <v>0.09</v>
      </c>
      <c r="AT20" s="23">
        <v>2.85</v>
      </c>
      <c r="AU20" s="23"/>
      <c r="AV20" s="23">
        <v>454.41</v>
      </c>
      <c r="AW20" s="23">
        <v>0</v>
      </c>
      <c r="AX20" s="23">
        <v>65.400000000000006</v>
      </c>
      <c r="AY20" s="23"/>
      <c r="AZ20" s="23">
        <v>-3.82</v>
      </c>
      <c r="BA20" s="23">
        <v>2.7</v>
      </c>
      <c r="BB20" s="23">
        <v>-0.34</v>
      </c>
      <c r="BC20" s="23">
        <v>4.01</v>
      </c>
      <c r="BD20" s="23"/>
      <c r="BE20" s="23">
        <v>119.34</v>
      </c>
      <c r="BF20" s="23">
        <v>12.57</v>
      </c>
      <c r="BG20" s="8"/>
      <c r="BH20" s="14">
        <f t="shared" si="2"/>
        <v>1574.3100000000002</v>
      </c>
      <c r="BI20" s="2">
        <f t="shared" si="1"/>
        <v>1.5743100000000001</v>
      </c>
    </row>
    <row r="21" spans="1:61">
      <c r="A21" s="6">
        <v>2008</v>
      </c>
      <c r="C21" s="23">
        <v>42.25</v>
      </c>
      <c r="D21" s="23">
        <v>-9.57</v>
      </c>
      <c r="E21" s="23">
        <v>14.56</v>
      </c>
      <c r="F21" s="23">
        <v>14.06</v>
      </c>
      <c r="G21" s="23">
        <v>0</v>
      </c>
      <c r="H21" s="23">
        <v>0</v>
      </c>
      <c r="I21" s="23">
        <v>1.69</v>
      </c>
      <c r="J21" s="23">
        <v>0.48</v>
      </c>
      <c r="K21" s="23">
        <v>0</v>
      </c>
      <c r="L21" s="23">
        <v>9.4700000000000006</v>
      </c>
      <c r="M21" s="23">
        <v>0</v>
      </c>
      <c r="N21" s="23">
        <v>9.7899999999999991</v>
      </c>
      <c r="O21" s="23">
        <v>23.99</v>
      </c>
      <c r="P21" s="23">
        <v>-7.02</v>
      </c>
      <c r="Q21" s="23">
        <v>0</v>
      </c>
      <c r="R21" s="23">
        <v>14.57</v>
      </c>
      <c r="S21" s="23">
        <v>-4.8600000000000003</v>
      </c>
      <c r="T21" s="23">
        <v>-0.49</v>
      </c>
      <c r="U21" s="23">
        <v>9.7100000000000009</v>
      </c>
      <c r="V21" s="23"/>
      <c r="W21" s="23">
        <v>32.049999999999997</v>
      </c>
      <c r="X21" s="23">
        <v>0</v>
      </c>
      <c r="Y21" s="23">
        <v>10.99</v>
      </c>
      <c r="Z21" s="23">
        <v>8.32</v>
      </c>
      <c r="AA21" s="23">
        <v>0</v>
      </c>
      <c r="AB21" s="23">
        <v>23.23</v>
      </c>
      <c r="AC21" s="23">
        <v>0.62</v>
      </c>
      <c r="AD21" s="23">
        <v>2.56</v>
      </c>
      <c r="AE21" s="23">
        <v>10.54</v>
      </c>
      <c r="AF21" s="23">
        <v>61.16</v>
      </c>
      <c r="AG21" s="23">
        <v>5.44</v>
      </c>
      <c r="AH21" s="23">
        <v>-1.28</v>
      </c>
      <c r="AI21" s="23">
        <v>-0.65</v>
      </c>
      <c r="AJ21" s="23">
        <v>34.44</v>
      </c>
      <c r="AK21" s="23">
        <v>6.88</v>
      </c>
      <c r="AL21" s="23">
        <v>5.85</v>
      </c>
      <c r="AM21" s="23">
        <v>7.59</v>
      </c>
      <c r="AN21" s="23">
        <v>-0.01</v>
      </c>
      <c r="AO21" s="23">
        <v>162.56</v>
      </c>
      <c r="AP21" s="23">
        <v>12.88</v>
      </c>
      <c r="AQ21" s="23">
        <v>0</v>
      </c>
      <c r="AR21" s="23">
        <v>3.6</v>
      </c>
      <c r="AS21" s="23">
        <v>0.05</v>
      </c>
      <c r="AT21" s="23">
        <v>11.42</v>
      </c>
      <c r="AU21" s="23"/>
      <c r="AV21" s="23">
        <v>4807.8599999999997</v>
      </c>
      <c r="AW21" s="23">
        <v>0</v>
      </c>
      <c r="AX21" s="23">
        <v>-63.14</v>
      </c>
      <c r="AY21" s="23"/>
      <c r="AZ21" s="23">
        <v>18.22</v>
      </c>
      <c r="BA21" s="23">
        <v>4.2</v>
      </c>
      <c r="BB21" s="23">
        <v>0</v>
      </c>
      <c r="BC21" s="23">
        <v>-6.7</v>
      </c>
      <c r="BD21" s="23"/>
      <c r="BE21" s="23">
        <v>213.97</v>
      </c>
      <c r="BF21" s="23">
        <v>-0.72</v>
      </c>
      <c r="BG21" s="8"/>
      <c r="BH21" s="14">
        <f t="shared" si="2"/>
        <v>5490.5599999999995</v>
      </c>
      <c r="BI21" s="2">
        <f t="shared" si="1"/>
        <v>5.4905599999999994</v>
      </c>
    </row>
    <row r="22" spans="1:61">
      <c r="A22" s="6">
        <v>2009</v>
      </c>
      <c r="C22" s="23">
        <v>228.76</v>
      </c>
      <c r="D22" s="23">
        <v>8.31</v>
      </c>
      <c r="E22" s="23">
        <v>0.09</v>
      </c>
      <c r="F22" s="23">
        <v>18.440000000000001</v>
      </c>
      <c r="G22" s="23">
        <v>0</v>
      </c>
      <c r="H22" s="23">
        <v>0.69</v>
      </c>
      <c r="I22" s="23">
        <v>0.82</v>
      </c>
      <c r="J22" s="23">
        <v>0</v>
      </c>
      <c r="K22" s="23">
        <v>0</v>
      </c>
      <c r="L22" s="23">
        <v>51.21</v>
      </c>
      <c r="M22" s="23">
        <v>0</v>
      </c>
      <c r="N22" s="23">
        <v>28.07</v>
      </c>
      <c r="O22" s="23">
        <v>227.16</v>
      </c>
      <c r="P22" s="23">
        <v>1.51</v>
      </c>
      <c r="Q22" s="23">
        <v>3.4</v>
      </c>
      <c r="R22" s="23">
        <v>133.86000000000001</v>
      </c>
      <c r="S22" s="23">
        <v>20.88</v>
      </c>
      <c r="T22" s="23">
        <v>0.23</v>
      </c>
      <c r="U22" s="23">
        <v>74.290000000000006</v>
      </c>
      <c r="V22" s="23"/>
      <c r="W22" s="23">
        <v>11.88</v>
      </c>
      <c r="X22" s="23">
        <v>0</v>
      </c>
      <c r="Y22" s="23">
        <v>49.35</v>
      </c>
      <c r="Z22" s="23">
        <v>26.98</v>
      </c>
      <c r="AA22" s="23">
        <v>0</v>
      </c>
      <c r="AB22" s="23">
        <v>28.12</v>
      </c>
      <c r="AC22" s="23">
        <v>0.1</v>
      </c>
      <c r="AD22" s="23">
        <v>1.1200000000000001</v>
      </c>
      <c r="AE22" s="23">
        <v>-38.549999999999997</v>
      </c>
      <c r="AF22" s="23">
        <v>42.56</v>
      </c>
      <c r="AG22" s="23">
        <v>0</v>
      </c>
      <c r="AH22" s="23">
        <v>7.99</v>
      </c>
      <c r="AI22" s="23">
        <v>6.53</v>
      </c>
      <c r="AJ22" s="23">
        <v>14.12</v>
      </c>
      <c r="AK22" s="23">
        <v>16.420000000000002</v>
      </c>
      <c r="AL22" s="23">
        <v>15.85</v>
      </c>
      <c r="AM22" s="23">
        <v>11.62</v>
      </c>
      <c r="AN22" s="23">
        <v>39.869999999999997</v>
      </c>
      <c r="AO22" s="23">
        <v>171.86</v>
      </c>
      <c r="AP22" s="23">
        <v>8.6199999999999992</v>
      </c>
      <c r="AQ22" s="23">
        <v>0</v>
      </c>
      <c r="AR22" s="23">
        <v>11.04</v>
      </c>
      <c r="AS22" s="23">
        <v>0.36</v>
      </c>
      <c r="AT22" s="23">
        <v>0.9</v>
      </c>
      <c r="AU22" s="23"/>
      <c r="AV22" s="23">
        <v>41.59</v>
      </c>
      <c r="AW22" s="23">
        <v>0</v>
      </c>
      <c r="AX22" s="23">
        <v>19.3</v>
      </c>
      <c r="AY22" s="23"/>
      <c r="AZ22" s="23">
        <v>21.58</v>
      </c>
      <c r="BA22" s="23">
        <v>8.91</v>
      </c>
      <c r="BB22" s="23">
        <v>-1.3</v>
      </c>
      <c r="BC22" s="23">
        <v>1.29</v>
      </c>
      <c r="BD22" s="23"/>
      <c r="BE22" s="23">
        <v>111.8</v>
      </c>
      <c r="BF22" s="23">
        <v>11.24</v>
      </c>
      <c r="BG22" s="8"/>
      <c r="BH22" s="14">
        <f t="shared" si="2"/>
        <v>1438.8699999999997</v>
      </c>
      <c r="BI22" s="2">
        <f t="shared" si="1"/>
        <v>1.4388699999999996</v>
      </c>
    </row>
    <row r="23" spans="1:61">
      <c r="A23" s="6">
        <v>2010</v>
      </c>
      <c r="C23" s="23">
        <v>186</v>
      </c>
      <c r="D23" s="23">
        <v>101.11</v>
      </c>
      <c r="E23" s="23">
        <v>1.76</v>
      </c>
      <c r="F23" s="23">
        <v>43.85</v>
      </c>
      <c r="G23" s="23">
        <v>0</v>
      </c>
      <c r="H23" s="23">
        <v>0</v>
      </c>
      <c r="I23" s="23">
        <v>14.88</v>
      </c>
      <c r="J23" s="23">
        <v>-0.46</v>
      </c>
      <c r="K23" s="23">
        <v>25.81</v>
      </c>
      <c r="L23" s="23">
        <v>2.13</v>
      </c>
      <c r="M23" s="23">
        <v>-0.01</v>
      </c>
      <c r="N23" s="23">
        <v>34.380000000000003</v>
      </c>
      <c r="O23" s="23">
        <v>236.19</v>
      </c>
      <c r="P23" s="23">
        <v>-5.0199999999999996</v>
      </c>
      <c r="Q23" s="23">
        <v>4.2300000000000004</v>
      </c>
      <c r="R23" s="23">
        <v>51.65</v>
      </c>
      <c r="S23" s="23">
        <v>22.08</v>
      </c>
      <c r="T23" s="23">
        <v>2.94</v>
      </c>
      <c r="U23" s="23">
        <v>58.53</v>
      </c>
      <c r="V23" s="23"/>
      <c r="W23" s="23">
        <v>23.44</v>
      </c>
      <c r="X23" s="23">
        <v>0</v>
      </c>
      <c r="Y23" s="23">
        <v>55.98</v>
      </c>
      <c r="Z23" s="23">
        <v>9.74</v>
      </c>
      <c r="AA23" s="23">
        <v>0</v>
      </c>
      <c r="AB23" s="23">
        <v>101.22</v>
      </c>
      <c r="AC23" s="23">
        <v>0.56000000000000005</v>
      </c>
      <c r="AD23" s="23">
        <v>29.89</v>
      </c>
      <c r="AE23" s="23">
        <v>-10.5</v>
      </c>
      <c r="AF23" s="23">
        <v>33.58</v>
      </c>
      <c r="AG23" s="23">
        <v>9.86</v>
      </c>
      <c r="AH23" s="23">
        <v>3.05</v>
      </c>
      <c r="AI23" s="23">
        <v>5.77</v>
      </c>
      <c r="AJ23" s="23">
        <v>22.01</v>
      </c>
      <c r="AK23" s="23">
        <v>1.75</v>
      </c>
      <c r="AL23" s="23">
        <v>0.28000000000000003</v>
      </c>
      <c r="AM23" s="23">
        <v>5.51</v>
      </c>
      <c r="AN23" s="23">
        <v>196.25</v>
      </c>
      <c r="AO23" s="23">
        <v>184.89</v>
      </c>
      <c r="AP23" s="23">
        <v>12.72</v>
      </c>
      <c r="AQ23" s="23">
        <v>0.02</v>
      </c>
      <c r="AR23" s="23">
        <v>18.96</v>
      </c>
      <c r="AS23" s="23">
        <v>12.28</v>
      </c>
      <c r="AT23" s="23">
        <v>0</v>
      </c>
      <c r="AU23" s="23"/>
      <c r="AV23" s="23">
        <v>411.17</v>
      </c>
      <c r="AW23" s="23">
        <v>0</v>
      </c>
      <c r="AX23" s="23">
        <v>30.96</v>
      </c>
      <c r="AY23" s="23"/>
      <c r="AZ23" s="23">
        <v>25.72</v>
      </c>
      <c r="BA23" s="23">
        <v>11.77</v>
      </c>
      <c r="BB23" s="23">
        <v>-0.28999999999999998</v>
      </c>
      <c r="BC23" s="23">
        <v>26.5</v>
      </c>
      <c r="BD23" s="23"/>
      <c r="BE23" s="23">
        <v>75.05</v>
      </c>
      <c r="BF23" s="23">
        <v>33.799999999999997</v>
      </c>
      <c r="BG23" s="8"/>
      <c r="BH23" s="14">
        <f t="shared" si="2"/>
        <v>2111.9900000000002</v>
      </c>
      <c r="BI23" s="2">
        <f t="shared" si="1"/>
        <v>2.11199</v>
      </c>
    </row>
    <row r="24" spans="1:61">
      <c r="A24" s="6">
        <v>2011</v>
      </c>
      <c r="C24" s="23">
        <v>114.34</v>
      </c>
      <c r="D24" s="23">
        <v>72.72</v>
      </c>
      <c r="E24" s="23">
        <v>0.75</v>
      </c>
      <c r="F24" s="23">
        <v>21.86</v>
      </c>
      <c r="G24" s="23">
        <v>0</v>
      </c>
      <c r="H24" s="23">
        <v>0</v>
      </c>
      <c r="I24" s="23">
        <v>1.87</v>
      </c>
      <c r="J24" s="23">
        <v>0</v>
      </c>
      <c r="K24" s="23">
        <v>2.48</v>
      </c>
      <c r="L24" s="23">
        <v>-12.48</v>
      </c>
      <c r="M24" s="23">
        <v>0</v>
      </c>
      <c r="N24" s="23">
        <v>6.81</v>
      </c>
      <c r="O24" s="23">
        <v>75.180000000000007</v>
      </c>
      <c r="P24" s="23">
        <v>0.87</v>
      </c>
      <c r="Q24" s="23">
        <v>5.66</v>
      </c>
      <c r="R24" s="23">
        <v>66.45</v>
      </c>
      <c r="S24" s="23">
        <v>12.47</v>
      </c>
      <c r="T24" s="23">
        <v>3.3</v>
      </c>
      <c r="U24" s="23">
        <v>72.3</v>
      </c>
      <c r="V24" s="23"/>
      <c r="W24" s="23">
        <v>1.93</v>
      </c>
      <c r="X24" s="23">
        <v>0</v>
      </c>
      <c r="Y24" s="23">
        <v>40.07</v>
      </c>
      <c r="Z24" s="23">
        <v>24.55</v>
      </c>
      <c r="AA24" s="23">
        <v>0</v>
      </c>
      <c r="AB24" s="23">
        <v>68.17</v>
      </c>
      <c r="AC24" s="23">
        <v>0.03</v>
      </c>
      <c r="AD24" s="23">
        <v>21.09</v>
      </c>
      <c r="AE24" s="23">
        <v>47.88</v>
      </c>
      <c r="AF24" s="23">
        <v>23.1</v>
      </c>
      <c r="AG24" s="23">
        <v>1.2</v>
      </c>
      <c r="AH24" s="23">
        <v>47.58</v>
      </c>
      <c r="AI24" s="23">
        <v>19.690000000000001</v>
      </c>
      <c r="AJ24" s="23">
        <v>419.46</v>
      </c>
      <c r="AK24" s="23">
        <v>9.11</v>
      </c>
      <c r="AL24" s="23">
        <v>20.260000000000002</v>
      </c>
      <c r="AM24" s="23">
        <v>5.04</v>
      </c>
      <c r="AN24" s="23">
        <v>51.63</v>
      </c>
      <c r="AO24" s="23">
        <v>197.42</v>
      </c>
      <c r="AP24" s="23">
        <v>9.69</v>
      </c>
      <c r="AQ24" s="23">
        <v>0</v>
      </c>
      <c r="AR24" s="23">
        <v>0.19</v>
      </c>
      <c r="AS24" s="23">
        <v>4.34</v>
      </c>
      <c r="AT24" s="23">
        <v>10.75</v>
      </c>
      <c r="AU24" s="23"/>
      <c r="AV24" s="23">
        <v>-14.17</v>
      </c>
      <c r="AW24" s="23">
        <v>0.05</v>
      </c>
      <c r="AX24" s="23">
        <v>911.86</v>
      </c>
      <c r="AY24" s="23"/>
      <c r="AZ24" s="23">
        <v>53.12</v>
      </c>
      <c r="BA24" s="23">
        <v>9.0399999999999991</v>
      </c>
      <c r="BB24" s="23">
        <v>3.76</v>
      </c>
      <c r="BC24" s="23">
        <v>9.91</v>
      </c>
      <c r="BD24" s="23"/>
      <c r="BE24" s="23">
        <v>291.77999999999997</v>
      </c>
      <c r="BF24" s="23">
        <v>440.03</v>
      </c>
      <c r="BG24" s="8"/>
      <c r="BH24" s="14">
        <f t="shared" si="2"/>
        <v>3173.1399999999994</v>
      </c>
      <c r="BI24" s="2">
        <f t="shared" si="1"/>
        <v>3.1731399999999996</v>
      </c>
    </row>
    <row r="25" spans="1:61">
      <c r="A25" s="6">
        <v>2012</v>
      </c>
      <c r="C25" s="23">
        <v>245.88</v>
      </c>
      <c r="D25" s="23">
        <v>392.08</v>
      </c>
      <c r="E25" s="23">
        <v>5.0599999999999996</v>
      </c>
      <c r="F25" s="23">
        <v>21.1</v>
      </c>
      <c r="G25" s="23">
        <v>0</v>
      </c>
      <c r="H25" s="23">
        <v>1.5</v>
      </c>
      <c r="I25" s="23">
        <v>17.649999999999999</v>
      </c>
      <c r="J25" s="23">
        <v>0</v>
      </c>
      <c r="K25" s="23">
        <v>0</v>
      </c>
      <c r="L25" s="23">
        <v>80.680000000000007</v>
      </c>
      <c r="M25" s="23">
        <v>0.5</v>
      </c>
      <c r="N25" s="23">
        <v>98.8</v>
      </c>
      <c r="O25" s="23">
        <v>344.17</v>
      </c>
      <c r="P25" s="23">
        <v>3.61</v>
      </c>
      <c r="Q25" s="23">
        <v>0</v>
      </c>
      <c r="R25" s="23">
        <v>119.41</v>
      </c>
      <c r="S25" s="23">
        <v>138.84</v>
      </c>
      <c r="T25" s="23">
        <v>1.96</v>
      </c>
      <c r="U25" s="23">
        <v>121.56</v>
      </c>
      <c r="V25" s="23"/>
      <c r="W25" s="23">
        <v>30.69</v>
      </c>
      <c r="X25" s="23">
        <v>0</v>
      </c>
      <c r="Y25" s="23">
        <v>208.49</v>
      </c>
      <c r="Z25" s="23">
        <v>64.44</v>
      </c>
      <c r="AA25" s="23">
        <v>0</v>
      </c>
      <c r="AB25" s="23">
        <v>78.73</v>
      </c>
      <c r="AC25" s="23">
        <v>0.21</v>
      </c>
      <c r="AD25" s="23">
        <v>12</v>
      </c>
      <c r="AE25" s="23">
        <v>-6.68</v>
      </c>
      <c r="AF25" s="23">
        <v>8.43</v>
      </c>
      <c r="AG25" s="23">
        <v>10.33</v>
      </c>
      <c r="AH25" s="23">
        <v>44.42</v>
      </c>
      <c r="AI25" s="23">
        <v>30.87</v>
      </c>
      <c r="AJ25" s="23">
        <v>57.83</v>
      </c>
      <c r="AK25" s="23">
        <v>1.05</v>
      </c>
      <c r="AL25" s="23">
        <v>230.52</v>
      </c>
      <c r="AM25" s="23">
        <v>25.12</v>
      </c>
      <c r="AN25" s="23">
        <v>-195.94</v>
      </c>
      <c r="AO25" s="23">
        <v>333.05</v>
      </c>
      <c r="AP25" s="23">
        <v>5.0199999999999996</v>
      </c>
      <c r="AQ25" s="23">
        <v>7.0000000000000007E-2</v>
      </c>
      <c r="AR25" s="23">
        <v>4.47</v>
      </c>
      <c r="AS25" s="23">
        <v>53.4</v>
      </c>
      <c r="AT25" s="23">
        <v>7.69</v>
      </c>
      <c r="AU25" s="23"/>
      <c r="AV25" s="23">
        <v>-814.91</v>
      </c>
      <c r="AW25" s="23">
        <v>7.8</v>
      </c>
      <c r="AX25" s="23">
        <v>-1.69</v>
      </c>
      <c r="AY25" s="23"/>
      <c r="AZ25" s="23">
        <v>119.7</v>
      </c>
      <c r="BA25" s="23">
        <v>20.59</v>
      </c>
      <c r="BB25" s="23">
        <v>-0.65</v>
      </c>
      <c r="BC25" s="23">
        <v>9.7899999999999991</v>
      </c>
      <c r="BD25" s="23"/>
      <c r="BE25" s="23">
        <v>291.55</v>
      </c>
      <c r="BF25" s="23">
        <v>287.47000000000003</v>
      </c>
      <c r="BG25" s="8"/>
      <c r="BH25" s="14">
        <f t="shared" si="2"/>
        <v>2516.66</v>
      </c>
      <c r="BI25" s="2">
        <f t="shared" si="1"/>
        <v>2.5166599999999999</v>
      </c>
    </row>
    <row r="26" spans="1:61">
      <c r="A26" s="6">
        <v>2013</v>
      </c>
      <c r="C26" s="23">
        <v>191.3</v>
      </c>
      <c r="D26" s="23">
        <v>224.05</v>
      </c>
      <c r="E26" s="23">
        <v>8.44</v>
      </c>
      <c r="F26" s="23">
        <v>10.19</v>
      </c>
      <c r="G26" s="23">
        <v>4.34</v>
      </c>
      <c r="H26" s="23">
        <v>1.0900000000000001</v>
      </c>
      <c r="I26" s="23">
        <v>57.2</v>
      </c>
      <c r="J26" s="23">
        <v>0.13</v>
      </c>
      <c r="K26" s="23">
        <v>1.3</v>
      </c>
      <c r="L26" s="23">
        <v>120.95</v>
      </c>
      <c r="M26" s="23">
        <v>0</v>
      </c>
      <c r="N26" s="23">
        <v>109.94</v>
      </c>
      <c r="O26" s="23">
        <v>121.27</v>
      </c>
      <c r="P26" s="23">
        <v>-4.79</v>
      </c>
      <c r="Q26" s="23">
        <v>2</v>
      </c>
      <c r="R26" s="23">
        <v>23.22</v>
      </c>
      <c r="S26" s="23">
        <v>22.41</v>
      </c>
      <c r="T26" s="23">
        <v>0.9</v>
      </c>
      <c r="U26" s="23">
        <v>102.46</v>
      </c>
      <c r="V26" s="23"/>
      <c r="W26" s="23">
        <v>32.1</v>
      </c>
      <c r="X26" s="23">
        <v>0</v>
      </c>
      <c r="Y26" s="23">
        <v>122.51</v>
      </c>
      <c r="Z26" s="23">
        <v>100.13</v>
      </c>
      <c r="AA26" s="23">
        <v>0</v>
      </c>
      <c r="AB26" s="23">
        <v>230.54</v>
      </c>
      <c r="AC26" s="23">
        <v>0</v>
      </c>
      <c r="AD26" s="23">
        <v>30.34</v>
      </c>
      <c r="AE26" s="23">
        <v>0.45</v>
      </c>
      <c r="AF26" s="23">
        <v>15.51</v>
      </c>
      <c r="AG26" s="23">
        <v>8.25</v>
      </c>
      <c r="AH26" s="23">
        <v>108.01</v>
      </c>
      <c r="AI26" s="23">
        <v>15.27</v>
      </c>
      <c r="AJ26" s="23">
        <v>61.07</v>
      </c>
      <c r="AK26" s="23">
        <v>7.74</v>
      </c>
      <c r="AL26" s="23">
        <v>131.88999999999999</v>
      </c>
      <c r="AM26" s="23">
        <v>7.05</v>
      </c>
      <c r="AN26" s="23">
        <v>116.54</v>
      </c>
      <c r="AO26" s="23">
        <v>209.13</v>
      </c>
      <c r="AP26" s="23">
        <v>-5.94</v>
      </c>
      <c r="AQ26" s="23">
        <v>0</v>
      </c>
      <c r="AR26" s="23">
        <v>10.44</v>
      </c>
      <c r="AS26" s="23">
        <v>17.690000000000001</v>
      </c>
      <c r="AT26" s="23">
        <v>40.03</v>
      </c>
      <c r="AU26" s="23"/>
      <c r="AV26" s="23">
        <v>-89.19</v>
      </c>
      <c r="AW26" s="23">
        <v>11.49</v>
      </c>
      <c r="AX26" s="23">
        <v>140.91</v>
      </c>
      <c r="AY26" s="23"/>
      <c r="AZ26" s="23">
        <v>150.63999999999999</v>
      </c>
      <c r="BA26" s="23">
        <v>23.59</v>
      </c>
      <c r="BB26" s="23">
        <v>7.06</v>
      </c>
      <c r="BC26" s="23">
        <v>60.6</v>
      </c>
      <c r="BD26" s="23"/>
      <c r="BE26" s="23">
        <v>292.86</v>
      </c>
      <c r="BF26" s="23">
        <v>517.53</v>
      </c>
      <c r="BG26" s="8"/>
      <c r="BH26" s="14">
        <f t="shared" si="2"/>
        <v>3370.6399999999994</v>
      </c>
      <c r="BI26" s="2">
        <f t="shared" si="1"/>
        <v>3.3706399999999994</v>
      </c>
    </row>
    <row r="27" spans="1:61">
      <c r="A27" s="6">
        <v>2014</v>
      </c>
      <c r="C27" s="23">
        <v>665.71</v>
      </c>
      <c r="D27" s="23">
        <v>-448.57</v>
      </c>
      <c r="E27" s="23">
        <v>7.44</v>
      </c>
      <c r="F27" s="23">
        <v>52.95</v>
      </c>
      <c r="G27" s="23">
        <v>4.45</v>
      </c>
      <c r="H27" s="23">
        <v>3.45</v>
      </c>
      <c r="I27" s="23">
        <v>29.74</v>
      </c>
      <c r="J27" s="23">
        <v>0.1</v>
      </c>
      <c r="K27" s="23">
        <v>182.24</v>
      </c>
      <c r="L27" s="23">
        <v>83.12</v>
      </c>
      <c r="M27" s="23">
        <v>0</v>
      </c>
      <c r="N27" s="23">
        <v>238.6</v>
      </c>
      <c r="O27" s="23">
        <v>157.56</v>
      </c>
      <c r="P27" s="23">
        <v>24.26</v>
      </c>
      <c r="Q27" s="23">
        <v>9.5299999999999994</v>
      </c>
      <c r="R27" s="23">
        <v>162.87</v>
      </c>
      <c r="S27" s="23">
        <v>33.130000000000003</v>
      </c>
      <c r="T27" s="23">
        <v>1.29</v>
      </c>
      <c r="U27" s="23">
        <v>119.59</v>
      </c>
      <c r="V27" s="23"/>
      <c r="W27" s="23">
        <v>25.56</v>
      </c>
      <c r="X27" s="23">
        <v>0.05</v>
      </c>
      <c r="Y27" s="23">
        <v>72.900000000000006</v>
      </c>
      <c r="Z27" s="23">
        <v>67.7</v>
      </c>
      <c r="AA27" s="23">
        <v>1.72</v>
      </c>
      <c r="AB27" s="23">
        <v>278.39</v>
      </c>
      <c r="AC27" s="23">
        <v>0.46</v>
      </c>
      <c r="AD27" s="23">
        <v>40.11</v>
      </c>
      <c r="AE27" s="23">
        <v>0.13</v>
      </c>
      <c r="AF27" s="23">
        <v>36.76</v>
      </c>
      <c r="AG27" s="23">
        <v>3.4</v>
      </c>
      <c r="AH27" s="23">
        <v>23.39</v>
      </c>
      <c r="AI27" s="23">
        <v>-7.33</v>
      </c>
      <c r="AJ27" s="23">
        <v>49.43</v>
      </c>
      <c r="AK27" s="23">
        <v>11.44</v>
      </c>
      <c r="AL27" s="23">
        <v>102.51</v>
      </c>
      <c r="AM27" s="23">
        <v>8.02</v>
      </c>
      <c r="AN27" s="23">
        <v>-44.61</v>
      </c>
      <c r="AO27" s="23">
        <v>199.77</v>
      </c>
      <c r="AP27" s="23">
        <v>14.94</v>
      </c>
      <c r="AQ27" s="23">
        <v>0</v>
      </c>
      <c r="AR27" s="23">
        <v>7.06</v>
      </c>
      <c r="AS27" s="23">
        <v>7.56</v>
      </c>
      <c r="AT27" s="23">
        <v>4.92</v>
      </c>
      <c r="AU27" s="23"/>
      <c r="AV27" s="23">
        <v>42.09</v>
      </c>
      <c r="AW27" s="23">
        <v>-6.82</v>
      </c>
      <c r="AX27" s="23">
        <v>174.07</v>
      </c>
      <c r="AY27" s="23"/>
      <c r="AZ27" s="23">
        <v>166.61</v>
      </c>
      <c r="BA27" s="23">
        <v>6.99</v>
      </c>
      <c r="BB27" s="23">
        <v>0.71</v>
      </c>
      <c r="BC27" s="23">
        <v>60.5</v>
      </c>
      <c r="BD27" s="23"/>
      <c r="BE27" s="23">
        <v>424.85</v>
      </c>
      <c r="BF27" s="23">
        <v>101.18</v>
      </c>
      <c r="BG27" s="8"/>
      <c r="BH27" s="14">
        <f t="shared" si="2"/>
        <v>3201.9200000000005</v>
      </c>
      <c r="BI27" s="2">
        <f t="shared" si="1"/>
        <v>3.2019200000000003</v>
      </c>
    </row>
    <row r="28" spans="1:61">
      <c r="A28" s="7">
        <v>2015</v>
      </c>
      <c r="B28" s="8"/>
      <c r="C28" s="23">
        <v>210.57</v>
      </c>
      <c r="D28" s="23">
        <v>57.74</v>
      </c>
      <c r="E28" s="23">
        <v>14.76</v>
      </c>
      <c r="F28" s="23">
        <v>86.08</v>
      </c>
      <c r="G28" s="23">
        <v>0</v>
      </c>
      <c r="H28" s="23">
        <v>2.06</v>
      </c>
      <c r="I28" s="23">
        <v>24.67</v>
      </c>
      <c r="J28" s="23">
        <v>0</v>
      </c>
      <c r="K28" s="23">
        <v>0.3</v>
      </c>
      <c r="L28" s="23">
        <v>-17.12</v>
      </c>
      <c r="M28" s="23">
        <v>0</v>
      </c>
      <c r="N28" s="23">
        <v>150.08000000000001</v>
      </c>
      <c r="O28" s="23">
        <v>213.71</v>
      </c>
      <c r="P28" s="23">
        <v>60.24</v>
      </c>
      <c r="Q28" s="23">
        <v>20.329999999999998</v>
      </c>
      <c r="R28" s="23">
        <v>80.81</v>
      </c>
      <c r="S28" s="23">
        <v>-13.04</v>
      </c>
      <c r="T28" s="23">
        <v>9.91</v>
      </c>
      <c r="U28" s="23">
        <v>175.29</v>
      </c>
      <c r="V28" s="8"/>
      <c r="W28" s="23">
        <v>48.79</v>
      </c>
      <c r="X28" s="23">
        <v>0</v>
      </c>
      <c r="Y28" s="23">
        <v>283.22000000000003</v>
      </c>
      <c r="Z28" s="23">
        <v>-25.72</v>
      </c>
      <c r="AA28" s="23">
        <v>2.2400000000000002</v>
      </c>
      <c r="AB28" s="23">
        <v>281.81</v>
      </c>
      <c r="AC28" s="23">
        <v>0.08</v>
      </c>
      <c r="AD28" s="23">
        <v>98.18</v>
      </c>
      <c r="AE28" s="23">
        <v>-41.06</v>
      </c>
      <c r="AF28" s="23">
        <v>33.840000000000003</v>
      </c>
      <c r="AG28" s="23">
        <v>0.05</v>
      </c>
      <c r="AH28" s="23">
        <v>-34.01</v>
      </c>
      <c r="AI28" s="23">
        <v>2.16</v>
      </c>
      <c r="AJ28" s="23">
        <v>154.77000000000001</v>
      </c>
      <c r="AK28" s="23">
        <v>26.03</v>
      </c>
      <c r="AL28" s="23">
        <v>68.430000000000007</v>
      </c>
      <c r="AM28" s="23">
        <v>17.850000000000001</v>
      </c>
      <c r="AN28" s="23">
        <v>23.69</v>
      </c>
      <c r="AO28" s="23">
        <v>50.58</v>
      </c>
      <c r="AP28" s="23">
        <v>4.0599999999999996</v>
      </c>
      <c r="AQ28" s="23">
        <v>0</v>
      </c>
      <c r="AR28" s="23">
        <v>-7.94</v>
      </c>
      <c r="AS28" s="23">
        <v>49.58</v>
      </c>
      <c r="AT28" s="8">
        <v>8.07</v>
      </c>
      <c r="AU28" s="8"/>
      <c r="AV28" s="23">
        <v>233.17</v>
      </c>
      <c r="AW28" s="23">
        <v>13.08</v>
      </c>
      <c r="AX28" s="23">
        <v>31.71</v>
      </c>
      <c r="AY28" s="8"/>
      <c r="AZ28" s="23">
        <v>226.32</v>
      </c>
      <c r="BA28" s="23">
        <v>-1.73</v>
      </c>
      <c r="BB28" s="23">
        <v>5.64</v>
      </c>
      <c r="BC28" s="23">
        <v>205.34</v>
      </c>
      <c r="BD28" s="8"/>
      <c r="BE28" s="23">
        <v>96.55</v>
      </c>
      <c r="BF28" s="23">
        <v>46.75</v>
      </c>
      <c r="BG28" s="8"/>
      <c r="BH28" s="14">
        <f t="shared" si="2"/>
        <v>2977.9200000000005</v>
      </c>
      <c r="BI28" s="2">
        <f t="shared" si="1"/>
        <v>2.9779200000000006</v>
      </c>
    </row>
    <row r="29" spans="1:61">
      <c r="A29" s="7">
        <v>2016</v>
      </c>
      <c r="B29" s="8"/>
      <c r="C29" s="23">
        <v>-99.89</v>
      </c>
      <c r="D29" s="23">
        <v>164.49</v>
      </c>
      <c r="E29" s="23">
        <v>9.9700000000000006</v>
      </c>
      <c r="F29" s="23">
        <v>106.2</v>
      </c>
      <c r="G29" s="23">
        <v>0.2</v>
      </c>
      <c r="H29" s="23">
        <v>2.39</v>
      </c>
      <c r="I29" s="23">
        <v>114.23</v>
      </c>
      <c r="J29" s="23">
        <v>0.05</v>
      </c>
      <c r="K29" s="23">
        <v>0.4</v>
      </c>
      <c r="L29" s="23">
        <v>-62.26</v>
      </c>
      <c r="M29" s="23">
        <v>0</v>
      </c>
      <c r="N29" s="23">
        <v>49.13</v>
      </c>
      <c r="O29" s="23">
        <v>-78.92</v>
      </c>
      <c r="P29" s="23">
        <v>56.53</v>
      </c>
      <c r="Q29" s="23">
        <v>62.24</v>
      </c>
      <c r="R29" s="23">
        <v>119.83</v>
      </c>
      <c r="S29" s="23">
        <v>-24.91</v>
      </c>
      <c r="T29" s="23">
        <v>68.42</v>
      </c>
      <c r="U29" s="23">
        <v>282.14</v>
      </c>
      <c r="V29" s="8"/>
      <c r="W29" s="23">
        <v>32.43</v>
      </c>
      <c r="X29" s="23">
        <v>2.2799999999999998</v>
      </c>
      <c r="Y29" s="23">
        <v>490.61</v>
      </c>
      <c r="Z29" s="23">
        <v>36.67</v>
      </c>
      <c r="AA29" s="23">
        <v>0.61</v>
      </c>
      <c r="AB29" s="23">
        <v>29.67</v>
      </c>
      <c r="AC29" s="23">
        <v>0</v>
      </c>
      <c r="AD29" s="23">
        <v>11.14</v>
      </c>
      <c r="AE29" s="23">
        <v>-17.05</v>
      </c>
      <c r="AF29" s="23">
        <v>-6.55</v>
      </c>
      <c r="AG29" s="23">
        <v>2.4</v>
      </c>
      <c r="AH29" s="23">
        <v>12.95</v>
      </c>
      <c r="AI29" s="23">
        <v>108.79</v>
      </c>
      <c r="AJ29" s="23">
        <v>72.33</v>
      </c>
      <c r="AK29" s="23">
        <v>10.16</v>
      </c>
      <c r="AL29" s="57">
        <v>44.25</v>
      </c>
      <c r="AM29" s="23">
        <v>21.68</v>
      </c>
      <c r="AN29" s="23">
        <v>-23.56</v>
      </c>
      <c r="AO29" s="23">
        <v>108.5</v>
      </c>
      <c r="AP29" s="23">
        <v>-9.19</v>
      </c>
      <c r="AQ29" s="23">
        <v>0</v>
      </c>
      <c r="AR29" s="23">
        <v>19.850000000000001</v>
      </c>
      <c r="AS29" s="23">
        <v>50.41</v>
      </c>
      <c r="AT29" s="23">
        <v>-1.8</v>
      </c>
      <c r="AU29" s="8"/>
      <c r="AV29" s="23">
        <v>843.22</v>
      </c>
      <c r="AW29" s="23">
        <v>2.0299999999999998</v>
      </c>
      <c r="AX29" s="23">
        <v>-689.94</v>
      </c>
      <c r="AY29" s="8"/>
      <c r="AZ29" s="23">
        <v>94.57</v>
      </c>
      <c r="BA29" s="23">
        <v>2.38</v>
      </c>
      <c r="BB29" s="23">
        <v>-3.22</v>
      </c>
      <c r="BC29" s="23">
        <v>121.51</v>
      </c>
      <c r="BD29" s="8"/>
      <c r="BE29" s="23">
        <v>218.41</v>
      </c>
      <c r="BF29" s="23">
        <v>42.95</v>
      </c>
      <c r="BG29" s="8"/>
      <c r="BH29" s="14">
        <f t="shared" si="2"/>
        <v>2398.7300000000005</v>
      </c>
      <c r="BI29" s="2">
        <f t="shared" si="1"/>
        <v>2.3987300000000005</v>
      </c>
    </row>
    <row r="30" spans="1:61">
      <c r="A30" s="7">
        <v>2017</v>
      </c>
      <c r="C30" s="23">
        <v>-140.53</v>
      </c>
      <c r="D30" s="23">
        <v>637.54999999999995</v>
      </c>
      <c r="E30" s="23">
        <v>1.33</v>
      </c>
      <c r="F30" s="23">
        <v>-22.2</v>
      </c>
      <c r="G30" s="23">
        <v>0</v>
      </c>
      <c r="H30" s="23">
        <v>-0.57999999999999996</v>
      </c>
      <c r="I30" s="23">
        <v>87.99</v>
      </c>
      <c r="J30" s="23">
        <v>0</v>
      </c>
      <c r="K30" s="23">
        <v>0.42</v>
      </c>
      <c r="L30" s="23">
        <v>-23.05</v>
      </c>
      <c r="M30" s="23">
        <v>0</v>
      </c>
      <c r="N30" s="23">
        <v>284.17</v>
      </c>
      <c r="O30" s="23">
        <v>340.24</v>
      </c>
      <c r="P30" s="23">
        <v>112.69</v>
      </c>
      <c r="Q30" s="23">
        <v>104.64</v>
      </c>
      <c r="R30" s="23">
        <v>92.76</v>
      </c>
      <c r="S30" s="23">
        <v>71.11</v>
      </c>
      <c r="T30" s="23">
        <v>-0.13</v>
      </c>
      <c r="U30" s="23">
        <v>181.08</v>
      </c>
      <c r="W30" s="23">
        <v>55.42</v>
      </c>
      <c r="X30" s="23">
        <v>2.3199999999999998</v>
      </c>
      <c r="Y30" s="23">
        <v>44.2</v>
      </c>
      <c r="Z30" s="23">
        <v>286.56</v>
      </c>
      <c r="AA30" s="23">
        <v>6.23</v>
      </c>
      <c r="AB30" s="23">
        <v>410.1</v>
      </c>
      <c r="AC30" s="23">
        <v>0</v>
      </c>
      <c r="AD30" s="23">
        <v>39.82</v>
      </c>
      <c r="AE30" s="23">
        <v>-176.4</v>
      </c>
      <c r="AF30" s="23">
        <v>71.2</v>
      </c>
      <c r="AG30" s="23">
        <v>43.07</v>
      </c>
      <c r="AH30" s="23">
        <v>14.34</v>
      </c>
      <c r="AI30" s="23">
        <v>38.07</v>
      </c>
      <c r="AJ30" s="23">
        <v>33.270000000000003</v>
      </c>
      <c r="AK30" s="23">
        <v>59.86</v>
      </c>
      <c r="AL30" s="57">
        <v>117.47</v>
      </c>
      <c r="AM30" s="23">
        <v>20.09</v>
      </c>
      <c r="AN30" s="23">
        <v>50.84</v>
      </c>
      <c r="AO30" s="23">
        <v>137.94999999999999</v>
      </c>
      <c r="AP30" s="23">
        <v>9.8800000000000008</v>
      </c>
      <c r="AQ30" s="23">
        <v>0</v>
      </c>
      <c r="AR30" s="23">
        <v>65.41</v>
      </c>
      <c r="AS30" s="23">
        <v>27.05</v>
      </c>
      <c r="AT30" s="23">
        <v>16.27</v>
      </c>
      <c r="AV30" s="23">
        <v>317.36</v>
      </c>
      <c r="AW30" s="23">
        <v>12.21</v>
      </c>
      <c r="AX30" s="23">
        <v>254.87</v>
      </c>
      <c r="AZ30" s="23">
        <v>132.46</v>
      </c>
      <c r="BA30" s="23">
        <v>11.43</v>
      </c>
      <c r="BB30" s="23">
        <v>-0.82</v>
      </c>
      <c r="BC30" s="23">
        <v>79.040000000000006</v>
      </c>
      <c r="BE30" s="23">
        <v>305.8</v>
      </c>
      <c r="BF30" s="23">
        <v>-107.88</v>
      </c>
      <c r="BH30" s="14">
        <f t="shared" si="2"/>
        <v>4104.9799999999996</v>
      </c>
      <c r="BI30" s="2">
        <f t="shared" si="1"/>
        <v>4.1049799999999994</v>
      </c>
    </row>
    <row r="31" spans="1:61" s="8" customFormat="1">
      <c r="A31" s="7">
        <v>2018</v>
      </c>
      <c r="C31" s="8">
        <v>178.65</v>
      </c>
      <c r="D31" s="8">
        <v>270.33999999999997</v>
      </c>
      <c r="E31" s="8">
        <v>4.8</v>
      </c>
      <c r="F31" s="8">
        <v>-4.8600000000000003</v>
      </c>
      <c r="G31" s="8">
        <v>0</v>
      </c>
      <c r="H31" s="8">
        <v>4.0599999999999996</v>
      </c>
      <c r="I31" s="8">
        <v>141.79</v>
      </c>
      <c r="J31" s="8">
        <v>0</v>
      </c>
      <c r="K31" s="8">
        <v>46.32</v>
      </c>
      <c r="L31" s="8">
        <v>67.77</v>
      </c>
      <c r="M31" s="8">
        <v>0.93</v>
      </c>
      <c r="N31" s="8">
        <v>-292.64</v>
      </c>
      <c r="O31" s="8">
        <v>643.01</v>
      </c>
      <c r="P31" s="8">
        <v>163.68</v>
      </c>
      <c r="Q31" s="8">
        <v>-81.06</v>
      </c>
      <c r="R31" s="8">
        <v>221.97</v>
      </c>
      <c r="S31" s="8">
        <v>3.8</v>
      </c>
      <c r="T31" s="8">
        <v>6.14</v>
      </c>
      <c r="U31" s="8">
        <v>341.25</v>
      </c>
      <c r="W31" s="8">
        <v>-69.540000000000006</v>
      </c>
      <c r="X31" s="8">
        <v>14.43</v>
      </c>
      <c r="Y31" s="8">
        <v>142.25</v>
      </c>
      <c r="Z31" s="8">
        <v>203.17</v>
      </c>
      <c r="AA31" s="8">
        <v>2.57</v>
      </c>
      <c r="AB31" s="8">
        <v>232.04</v>
      </c>
      <c r="AC31" s="8">
        <v>0</v>
      </c>
      <c r="AD31" s="8">
        <v>14.35</v>
      </c>
      <c r="AE31" s="8">
        <v>28.23</v>
      </c>
      <c r="AF31" s="8">
        <v>55.6</v>
      </c>
      <c r="AG31" s="8">
        <v>1.46</v>
      </c>
      <c r="AH31" s="8">
        <v>-84.04</v>
      </c>
      <c r="AI31" s="8">
        <v>23.23</v>
      </c>
      <c r="AJ31" s="8">
        <v>178.21</v>
      </c>
      <c r="AK31" s="8">
        <v>90.78</v>
      </c>
      <c r="AL31" s="8">
        <v>545.63</v>
      </c>
      <c r="AM31" s="8">
        <v>-24.82</v>
      </c>
      <c r="AN31" s="8">
        <v>115.44</v>
      </c>
      <c r="AO31" s="8">
        <v>194.7</v>
      </c>
      <c r="AP31" s="8">
        <v>45.42</v>
      </c>
      <c r="AQ31" s="8">
        <v>0</v>
      </c>
      <c r="AR31" s="8">
        <v>83.93</v>
      </c>
      <c r="AS31" s="8">
        <v>227.98</v>
      </c>
      <c r="AT31" s="8">
        <v>3.94</v>
      </c>
      <c r="AV31" s="8">
        <v>642.05999999999995</v>
      </c>
      <c r="AW31" s="8">
        <v>-13.12</v>
      </c>
      <c r="AX31" s="8">
        <v>57.12</v>
      </c>
      <c r="AZ31" s="8">
        <v>177.47</v>
      </c>
      <c r="BA31" s="8">
        <v>-6.59</v>
      </c>
      <c r="BB31" s="8">
        <v>5.96</v>
      </c>
      <c r="BC31" s="8">
        <v>225.8</v>
      </c>
      <c r="BE31" s="8">
        <v>523.73</v>
      </c>
      <c r="BF31" s="8">
        <v>53.83</v>
      </c>
      <c r="BH31" s="8">
        <v>5389.11</v>
      </c>
      <c r="BI31" s="8">
        <f t="shared" si="1"/>
        <v>5.3891099999999996</v>
      </c>
    </row>
    <row r="32" spans="1:61" s="3" customFormat="1">
      <c r="A32" s="69">
        <v>2019</v>
      </c>
      <c r="C32" s="70">
        <v>-123.62</v>
      </c>
      <c r="D32" s="70">
        <v>383.24</v>
      </c>
      <c r="E32" s="70">
        <v>-19.79</v>
      </c>
      <c r="F32" s="70">
        <v>6.82</v>
      </c>
      <c r="G32" s="70">
        <v>1.26</v>
      </c>
      <c r="H32" s="70">
        <v>-1.9</v>
      </c>
      <c r="I32" s="70">
        <v>-33.69</v>
      </c>
      <c r="J32" s="70">
        <v>1.24</v>
      </c>
      <c r="K32" s="70">
        <v>0.56000000000000005</v>
      </c>
      <c r="L32" s="70">
        <v>49.81</v>
      </c>
      <c r="M32" s="70">
        <v>0.13</v>
      </c>
      <c r="N32" s="70">
        <v>94.59</v>
      </c>
      <c r="O32" s="70">
        <v>930.96</v>
      </c>
      <c r="P32" s="70">
        <v>85.26</v>
      </c>
      <c r="Q32" s="70">
        <v>26.64</v>
      </c>
      <c r="R32" s="70">
        <v>10.96</v>
      </c>
      <c r="S32" s="70">
        <v>-44.6</v>
      </c>
      <c r="T32" s="70">
        <v>-0.56999999999999995</v>
      </c>
      <c r="U32" s="70">
        <v>375.3</v>
      </c>
      <c r="V32" s="70"/>
      <c r="W32" s="70">
        <v>16.66</v>
      </c>
      <c r="X32" s="70">
        <v>-4.51</v>
      </c>
      <c r="Y32" s="70">
        <v>29.41</v>
      </c>
      <c r="Z32" s="70">
        <v>53.04</v>
      </c>
      <c r="AA32" s="70">
        <v>0</v>
      </c>
      <c r="AB32" s="70">
        <v>10.37</v>
      </c>
      <c r="AC32" s="70">
        <v>0</v>
      </c>
      <c r="AD32" s="70">
        <v>11.2</v>
      </c>
      <c r="AE32" s="70">
        <v>-129.34</v>
      </c>
      <c r="AF32" s="70">
        <v>-0.16</v>
      </c>
      <c r="AG32" s="70">
        <v>-100.58</v>
      </c>
      <c r="AH32" s="70">
        <v>18.489999999999998</v>
      </c>
      <c r="AI32" s="70">
        <v>-7.46</v>
      </c>
      <c r="AJ32" s="70">
        <v>185.89</v>
      </c>
      <c r="AK32" s="70">
        <v>-95.16</v>
      </c>
      <c r="AL32" s="70">
        <v>-46.7</v>
      </c>
      <c r="AM32" s="70">
        <v>-1.1000000000000001</v>
      </c>
      <c r="AN32" s="70">
        <v>178.36</v>
      </c>
      <c r="AO32" s="70">
        <v>123.27</v>
      </c>
      <c r="AP32" s="70">
        <v>17.010000000000002</v>
      </c>
      <c r="AQ32" s="70">
        <v>0.06</v>
      </c>
      <c r="AR32" s="70">
        <v>-84.88</v>
      </c>
      <c r="AS32" s="70">
        <v>1.98</v>
      </c>
      <c r="AT32" s="70">
        <v>0.76</v>
      </c>
      <c r="AU32" s="70"/>
      <c r="AV32" s="70">
        <v>338.91</v>
      </c>
      <c r="AW32" s="70">
        <v>5.49</v>
      </c>
      <c r="AX32" s="70">
        <v>-70.78</v>
      </c>
      <c r="AY32" s="70"/>
      <c r="AZ32" s="70">
        <v>115.58</v>
      </c>
      <c r="BA32" s="70">
        <v>8.2799999999999994</v>
      </c>
      <c r="BB32" s="70">
        <v>19.96</v>
      </c>
      <c r="BC32" s="70">
        <v>143.22</v>
      </c>
      <c r="BD32" s="70"/>
      <c r="BE32" s="70">
        <v>143.38999999999999</v>
      </c>
      <c r="BF32" s="70">
        <v>81.13</v>
      </c>
      <c r="BG32" s="70"/>
      <c r="BH32" s="71">
        <f t="shared" ref="BH32" si="3">SUM(C32:BF32)</f>
        <v>2704.3900000000003</v>
      </c>
      <c r="BI32">
        <f t="shared" si="1"/>
        <v>2.7043900000000005</v>
      </c>
    </row>
    <row r="33" spans="1:1" s="8" customFormat="1">
      <c r="A33" s="17"/>
    </row>
    <row r="34" spans="1:1">
      <c r="A34" s="1" t="s">
        <v>72</v>
      </c>
    </row>
    <row r="35" spans="1:1">
      <c r="A35" s="1" t="s">
        <v>73</v>
      </c>
    </row>
    <row r="36" spans="1:1">
      <c r="A36" s="17" t="s">
        <v>98</v>
      </c>
    </row>
    <row r="37" spans="1:1">
      <c r="A37" s="63" t="s">
        <v>108</v>
      </c>
    </row>
    <row r="39" spans="1:1">
      <c r="A39" s="60"/>
    </row>
    <row r="52" spans="61:61">
      <c r="BI52" s="2" t="s">
        <v>63</v>
      </c>
    </row>
  </sheetData>
  <phoneticPr fontId="15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4"/>
  <sheetViews>
    <sheetView zoomScale="107" workbookViewId="0">
      <pane xSplit="1" ySplit="3" topLeftCell="B2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8.83203125" defaultRowHeight="15"/>
  <cols>
    <col min="1" max="1" width="17.5" style="1" customWidth="1"/>
    <col min="2" max="15" width="9.6640625" style="2" customWidth="1"/>
    <col min="16" max="16384" width="8.83203125" style="2"/>
  </cols>
  <sheetData>
    <row r="1" spans="1:18">
      <c r="A1" s="15" t="s">
        <v>90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</row>
    <row r="2" spans="1:18" ht="72.5" customHeight="1">
      <c r="A2" s="19"/>
      <c r="B2" s="73" t="s">
        <v>86</v>
      </c>
      <c r="C2" s="74"/>
      <c r="D2" s="75" t="s">
        <v>87</v>
      </c>
      <c r="E2" s="76"/>
      <c r="F2" s="76" t="s">
        <v>88</v>
      </c>
      <c r="G2" s="76"/>
      <c r="H2" s="72" t="s">
        <v>89</v>
      </c>
      <c r="I2" s="72"/>
      <c r="J2" s="72" t="s">
        <v>94</v>
      </c>
      <c r="K2" s="72"/>
      <c r="L2" s="72" t="s">
        <v>95</v>
      </c>
      <c r="M2" s="72"/>
      <c r="N2" s="72" t="s">
        <v>60</v>
      </c>
      <c r="O2" s="72"/>
      <c r="P2" s="1"/>
      <c r="Q2" s="16" t="s">
        <v>96</v>
      </c>
      <c r="R2" s="16"/>
    </row>
    <row r="3" spans="1:18">
      <c r="A3" s="19"/>
      <c r="B3" s="51" t="s">
        <v>92</v>
      </c>
      <c r="C3" s="51" t="s">
        <v>91</v>
      </c>
      <c r="D3" s="51" t="s">
        <v>92</v>
      </c>
      <c r="E3" s="51" t="s">
        <v>91</v>
      </c>
      <c r="F3" s="51" t="s">
        <v>92</v>
      </c>
      <c r="G3" s="51" t="s">
        <v>91</v>
      </c>
      <c r="H3" s="51" t="s">
        <v>92</v>
      </c>
      <c r="I3" s="51" t="s">
        <v>91</v>
      </c>
      <c r="J3" s="51" t="s">
        <v>92</v>
      </c>
      <c r="K3" s="51" t="s">
        <v>91</v>
      </c>
      <c r="L3" s="59" t="s">
        <v>92</v>
      </c>
      <c r="M3" s="59" t="s">
        <v>91</v>
      </c>
      <c r="N3" s="51" t="s">
        <v>92</v>
      </c>
      <c r="O3" s="51" t="s">
        <v>91</v>
      </c>
      <c r="P3" s="1"/>
      <c r="Q3" s="53"/>
      <c r="R3" s="53"/>
    </row>
    <row r="4" spans="1:18">
      <c r="A4" s="6">
        <v>1990</v>
      </c>
    </row>
    <row r="5" spans="1:18">
      <c r="A5" s="6">
        <v>1991</v>
      </c>
    </row>
    <row r="6" spans="1:18">
      <c r="A6" s="6">
        <v>1992</v>
      </c>
    </row>
    <row r="7" spans="1:18">
      <c r="A7" s="6">
        <v>1993</v>
      </c>
    </row>
    <row r="8" spans="1:18">
      <c r="A8" s="6">
        <v>1994</v>
      </c>
    </row>
    <row r="9" spans="1:18">
      <c r="A9" s="6">
        <v>1995</v>
      </c>
    </row>
    <row r="10" spans="1:18">
      <c r="A10" s="6">
        <v>1996</v>
      </c>
    </row>
    <row r="11" spans="1:18">
      <c r="A11" s="6">
        <v>1997</v>
      </c>
    </row>
    <row r="12" spans="1:18">
      <c r="A12" s="6">
        <v>1998</v>
      </c>
    </row>
    <row r="13" spans="1:18">
      <c r="A13" s="6">
        <v>1999</v>
      </c>
    </row>
    <row r="14" spans="1:18">
      <c r="A14" s="6">
        <v>2000</v>
      </c>
    </row>
    <row r="15" spans="1:18">
      <c r="A15" s="6">
        <v>2001</v>
      </c>
    </row>
    <row r="16" spans="1:18">
      <c r="A16" s="6">
        <v>2002</v>
      </c>
    </row>
    <row r="17" spans="1:18">
      <c r="A17" s="6">
        <v>2003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8"/>
      <c r="Q17" s="14"/>
    </row>
    <row r="18" spans="1:18">
      <c r="A18" s="6">
        <v>2004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8"/>
      <c r="Q18" s="14"/>
    </row>
    <row r="19" spans="1:18">
      <c r="A19" s="6">
        <v>2005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8"/>
      <c r="Q19" s="14"/>
    </row>
    <row r="20" spans="1:18">
      <c r="A20" s="6">
        <v>2006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8"/>
      <c r="Q20" s="14"/>
    </row>
    <row r="21" spans="1:18">
      <c r="A21" s="6">
        <v>2007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8"/>
      <c r="Q21" s="14"/>
    </row>
    <row r="22" spans="1:18">
      <c r="A22" s="6">
        <v>2008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8"/>
      <c r="Q22" s="14"/>
    </row>
    <row r="23" spans="1:18">
      <c r="A23" s="6">
        <v>2009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8"/>
      <c r="Q23" s="14"/>
    </row>
    <row r="24" spans="1:18">
      <c r="A24" s="6">
        <v>2010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8"/>
      <c r="Q24" s="14"/>
    </row>
    <row r="25" spans="1:18">
      <c r="A25" s="6">
        <v>2011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8"/>
      <c r="Q25" s="14"/>
    </row>
    <row r="26" spans="1:18">
      <c r="A26" s="6">
        <v>2012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8"/>
      <c r="Q26" s="14"/>
    </row>
    <row r="27" spans="1:18">
      <c r="A27" s="6">
        <v>2013</v>
      </c>
      <c r="B27" s="23">
        <f>C27*$Q$27</f>
        <v>68.381999999999991</v>
      </c>
      <c r="C27" s="61">
        <v>0.26100000000000001</v>
      </c>
      <c r="D27" s="23">
        <f>E27*$Q$27</f>
        <v>69.167999999999992</v>
      </c>
      <c r="E27" s="61">
        <v>0.26400000000000001</v>
      </c>
      <c r="F27" s="23">
        <f>G27*$Q$27</f>
        <v>35.107999999999997</v>
      </c>
      <c r="G27" s="61">
        <v>0.13400000000000001</v>
      </c>
      <c r="H27" s="23">
        <f>I27*$Q$27</f>
        <v>36.679999999999993</v>
      </c>
      <c r="I27" s="61">
        <v>0.14000000000000001</v>
      </c>
      <c r="J27" s="23">
        <f>K27*$Q$27</f>
        <v>13.361999999999997</v>
      </c>
      <c r="K27" s="61">
        <v>5.0999999999999997E-2</v>
      </c>
      <c r="L27" s="61"/>
      <c r="M27" s="61"/>
      <c r="N27" s="23">
        <f>O27*$Q$27</f>
        <v>39.29999999999999</v>
      </c>
      <c r="O27" s="23">
        <v>0.15</v>
      </c>
      <c r="P27" s="55"/>
      <c r="Q27" s="38">
        <f>222.7/SUM(C27,E27,G27,I27,K27)</f>
        <v>261.99999999999994</v>
      </c>
    </row>
    <row r="28" spans="1:18">
      <c r="A28" s="6">
        <v>2014</v>
      </c>
      <c r="B28" s="23">
        <f>$Q$28*C28</f>
        <v>79.904796163069534</v>
      </c>
      <c r="C28" s="61">
        <v>0.247</v>
      </c>
      <c r="D28" s="23">
        <f>$Q$28*E28</f>
        <v>79.257793764987994</v>
      </c>
      <c r="E28" s="61">
        <v>0.245</v>
      </c>
      <c r="F28" s="23">
        <f>$Q$28*G28</f>
        <v>43.996163069544359</v>
      </c>
      <c r="G28" s="61">
        <v>0.13600000000000001</v>
      </c>
      <c r="H28" s="23">
        <f>$Q$28*I28</f>
        <v>53.054196642685845</v>
      </c>
      <c r="I28" s="61">
        <v>0.16400000000000001</v>
      </c>
      <c r="J28" s="23">
        <f>$Q$28*K28</f>
        <v>13.587050359712229</v>
      </c>
      <c r="K28" s="61">
        <v>4.2000000000000003E-2</v>
      </c>
      <c r="L28" s="61"/>
      <c r="M28" s="61"/>
      <c r="N28" s="23">
        <f>$Q$28*O28</f>
        <v>53.701199040767357</v>
      </c>
      <c r="O28" s="61">
        <f>1-SUM(C28,E28,G28,I28,K28)</f>
        <v>0.16599999999999993</v>
      </c>
      <c r="P28" s="8"/>
      <c r="Q28" s="38">
        <f>269.8/SUM(C28,E28,G28,I28,K28)</f>
        <v>323.50119904076735</v>
      </c>
      <c r="R28" s="54"/>
    </row>
    <row r="29" spans="1:18">
      <c r="A29" s="7">
        <v>2015</v>
      </c>
      <c r="B29" s="23">
        <v>95.1</v>
      </c>
      <c r="C29" s="61">
        <v>0.27400000000000002</v>
      </c>
      <c r="D29" s="23">
        <v>95.4</v>
      </c>
      <c r="E29" s="61">
        <v>0.27500000000000002</v>
      </c>
      <c r="F29" s="23">
        <v>46.3</v>
      </c>
      <c r="G29" s="61">
        <v>0.13300000000000001</v>
      </c>
      <c r="H29" s="23">
        <v>34.200000000000003</v>
      </c>
      <c r="I29" s="61">
        <v>9.9000000000000005E-2</v>
      </c>
      <c r="J29" s="23">
        <v>14.6</v>
      </c>
      <c r="K29" s="61">
        <v>4.2000000000000003E-2</v>
      </c>
      <c r="L29" s="61"/>
      <c r="M29" s="61"/>
      <c r="N29" s="23">
        <f>SUM(B29,D29,F29,H29,J29)/SUM(C29,E29,G29,I29,K29)-SUM(B29,D29,F29,H29,J29)</f>
        <v>61.423086269744829</v>
      </c>
      <c r="O29" s="61">
        <f>1-SUM(C29,E29,G29,I29,K29)</f>
        <v>0.17699999999999994</v>
      </c>
      <c r="P29" s="8"/>
      <c r="Q29" s="38">
        <f>SUM(B29,D29,F29,H29,J29,N29)</f>
        <v>347.02308626974485</v>
      </c>
      <c r="R29" s="54"/>
    </row>
    <row r="30" spans="1:18">
      <c r="A30" s="7">
        <v>2016</v>
      </c>
      <c r="B30" s="8">
        <v>113</v>
      </c>
      <c r="C30" s="62">
        <v>0.28299999999999997</v>
      </c>
      <c r="D30" s="8">
        <v>104.1</v>
      </c>
      <c r="E30" s="62">
        <v>0.26100000000000001</v>
      </c>
      <c r="F30" s="8">
        <v>50.9</v>
      </c>
      <c r="G30" s="62">
        <v>0.128</v>
      </c>
      <c r="H30" s="8">
        <v>45.6</v>
      </c>
      <c r="I30" s="62">
        <v>0.114</v>
      </c>
      <c r="J30" s="8">
        <v>19.100000000000001</v>
      </c>
      <c r="K30" s="62">
        <v>4.8000000000000001E-2</v>
      </c>
      <c r="L30" s="62"/>
      <c r="M30" s="62"/>
      <c r="N30" s="23">
        <f>SUM(B30,D30,F30,H30,J30)/SUM(C30,E30,G30,I30,K30)-SUM(B30,D30,F30,H30,J30)</f>
        <v>66.220863309352467</v>
      </c>
      <c r="O30" s="61">
        <f>1-SUM(C30,E30,G30,I30,K30)</f>
        <v>0.16599999999999993</v>
      </c>
      <c r="P30" s="8"/>
      <c r="Q30" s="38">
        <f>SUM(B30,D30,F30,H30,J30,N30)</f>
        <v>398.92086330935251</v>
      </c>
      <c r="R30" s="54"/>
    </row>
    <row r="31" spans="1:18">
      <c r="A31" s="56">
        <v>2017</v>
      </c>
      <c r="B31" s="8">
        <v>128.80000000000001</v>
      </c>
      <c r="C31" s="62">
        <v>0.29799999999999999</v>
      </c>
      <c r="D31" s="8">
        <v>97.6</v>
      </c>
      <c r="E31" s="62">
        <v>0.22500000000000001</v>
      </c>
      <c r="F31" s="8">
        <v>60.8</v>
      </c>
      <c r="G31" s="62">
        <v>0.14000000000000001</v>
      </c>
      <c r="H31" s="8">
        <v>57.1</v>
      </c>
      <c r="I31" s="62">
        <v>0.13200000000000001</v>
      </c>
      <c r="J31" s="8"/>
      <c r="K31" s="61"/>
      <c r="L31" s="8">
        <v>23.1</v>
      </c>
      <c r="M31" s="62">
        <v>5.2999999999999999E-2</v>
      </c>
      <c r="N31" s="23">
        <f>SUM(B31,D31,F31,H31,L31)/SUM(C31,E31,G31,I31,M31)-SUM(B31,D31,F31,H31,L31)</f>
        <v>65.854716981132015</v>
      </c>
      <c r="O31" s="61">
        <f>1-SUM(C31,E31,G31,I31,M31)</f>
        <v>0.15199999999999991</v>
      </c>
      <c r="P31" s="8"/>
      <c r="Q31" s="38">
        <f>SUM(B31,D31,F31,H31,L31,N31)</f>
        <v>433.25471698113205</v>
      </c>
      <c r="R31" s="54"/>
    </row>
    <row r="32" spans="1:18" s="8" customFormat="1">
      <c r="A32" s="56">
        <v>2018</v>
      </c>
      <c r="B32" s="8">
        <v>147.6</v>
      </c>
      <c r="C32" s="55">
        <v>0.32</v>
      </c>
      <c r="D32" s="8">
        <v>104.8</v>
      </c>
      <c r="E32" s="55">
        <v>0.22700000000000001</v>
      </c>
      <c r="F32" s="8">
        <v>59.7</v>
      </c>
      <c r="G32" s="55">
        <v>0.13</v>
      </c>
      <c r="H32" s="8">
        <v>50.7</v>
      </c>
      <c r="I32" s="55">
        <v>0.11</v>
      </c>
      <c r="L32" s="8">
        <v>29.7</v>
      </c>
      <c r="M32" s="55">
        <v>6.4000000000000001E-2</v>
      </c>
      <c r="N32" s="23">
        <f t="shared" ref="N32:N33" si="0">SUM(B32,D32,F32,H32,L32)/SUM(C32,E32,G32,I32,M32)-SUM(B32,D32,F32,H32,L32)</f>
        <v>68.722091656874284</v>
      </c>
      <c r="O32" s="61">
        <f t="shared" ref="O32:O33" si="1">1-SUM(C32,E32,G32,I32,M32)</f>
        <v>0.14900000000000002</v>
      </c>
      <c r="Q32" s="38">
        <f t="shared" ref="Q32" si="2">SUM(B32,D32,F32,H32,L32,N32)</f>
        <v>461.22209165687423</v>
      </c>
    </row>
    <row r="33" spans="1:17" s="8" customFormat="1">
      <c r="A33" s="56">
        <v>2019</v>
      </c>
      <c r="B33" s="18">
        <v>135.9</v>
      </c>
      <c r="C33" s="55">
        <v>0.30599999999999999</v>
      </c>
      <c r="D33" s="8">
        <v>110.2</v>
      </c>
      <c r="E33" s="55">
        <v>0.248</v>
      </c>
      <c r="F33" s="8">
        <v>55.9</v>
      </c>
      <c r="G33" s="55">
        <v>0.126</v>
      </c>
      <c r="H33" s="8">
        <v>52.4</v>
      </c>
      <c r="I33" s="55">
        <v>0.11799999999999999</v>
      </c>
      <c r="L33" s="8">
        <v>24.9</v>
      </c>
      <c r="M33" s="55">
        <v>5.6000000000000001E-2</v>
      </c>
      <c r="N33" s="23">
        <f t="shared" si="0"/>
        <v>64.845199063231803</v>
      </c>
      <c r="O33" s="61">
        <f t="shared" si="1"/>
        <v>0.14599999999999991</v>
      </c>
      <c r="Q33" s="38">
        <f>SUM(B33,D33,F33,H33,L33,N33)</f>
        <v>444.14519906323176</v>
      </c>
    </row>
    <row r="34" spans="1:17" s="8" customFormat="1">
      <c r="A34" s="18"/>
    </row>
    <row r="35" spans="1:17" s="8" customFormat="1">
      <c r="A35" s="17"/>
    </row>
    <row r="36" spans="1:17">
      <c r="A36" s="1" t="s">
        <v>65</v>
      </c>
    </row>
    <row r="37" spans="1:17">
      <c r="A37" s="1" t="s">
        <v>73</v>
      </c>
    </row>
    <row r="38" spans="1:17">
      <c r="A38" s="17" t="s">
        <v>100</v>
      </c>
    </row>
    <row r="39" spans="1:17">
      <c r="A39" s="63" t="s">
        <v>105</v>
      </c>
    </row>
    <row r="44" spans="1:17">
      <c r="A44" s="52"/>
    </row>
    <row r="47" spans="1:17">
      <c r="A47" s="52"/>
    </row>
    <row r="48" spans="1:17">
      <c r="A48" s="52"/>
    </row>
    <row r="54" spans="18:18">
      <c r="R54" s="2" t="s">
        <v>63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I37"/>
  <sheetViews>
    <sheetView topLeftCell="A7" workbookViewId="0"/>
  </sheetViews>
  <sheetFormatPr baseColWidth="10" defaultColWidth="9.1640625" defaultRowHeight="15"/>
  <cols>
    <col min="1" max="1" width="16" style="2" customWidth="1"/>
    <col min="2" max="2" width="10.5" style="2" bestFit="1" customWidth="1"/>
    <col min="3" max="3" width="9.33203125" style="2" bestFit="1" customWidth="1"/>
    <col min="4" max="16384" width="9.1640625" style="2"/>
  </cols>
  <sheetData>
    <row r="1" spans="1:61">
      <c r="A1" s="15" t="s">
        <v>83</v>
      </c>
      <c r="C1" s="20"/>
      <c r="D1" s="21"/>
      <c r="E1" s="22"/>
      <c r="F1" s="21"/>
      <c r="G1" s="22"/>
      <c r="H1" s="22"/>
      <c r="I1" s="21"/>
      <c r="J1" s="22"/>
      <c r="K1" s="22"/>
      <c r="L1" s="22"/>
      <c r="M1" s="22"/>
      <c r="N1" s="21"/>
      <c r="O1" s="21"/>
      <c r="P1" s="21"/>
      <c r="Q1" s="22"/>
      <c r="R1" s="20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0"/>
      <c r="AF1" s="21"/>
      <c r="AG1" s="21"/>
      <c r="AH1" s="21"/>
      <c r="AI1" s="21"/>
      <c r="AJ1" s="21"/>
      <c r="AK1" s="20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18"/>
      <c r="AX1" s="20"/>
      <c r="AY1" s="18"/>
      <c r="AZ1" s="21"/>
      <c r="BA1" s="21"/>
      <c r="BB1" s="20"/>
      <c r="BC1" s="21"/>
      <c r="BD1" s="20"/>
      <c r="BE1" s="21"/>
      <c r="BF1" s="21"/>
    </row>
    <row r="2" spans="1:61" s="8" customFormat="1">
      <c r="A2" s="50" t="s">
        <v>79</v>
      </c>
      <c r="B2" s="31" t="s">
        <v>77</v>
      </c>
      <c r="C2" s="32" t="s">
        <v>78</v>
      </c>
      <c r="D2" s="25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5"/>
      <c r="Z2" s="24"/>
      <c r="AA2" s="24"/>
      <c r="AB2" s="25"/>
      <c r="AC2" s="24"/>
      <c r="AD2" s="24"/>
      <c r="AE2" s="24"/>
      <c r="AF2" s="24"/>
      <c r="AG2" s="25"/>
      <c r="AH2" s="24"/>
      <c r="AI2" s="25"/>
      <c r="AJ2" s="25"/>
      <c r="AK2" s="24"/>
      <c r="AL2" s="24"/>
      <c r="AM2" s="24"/>
      <c r="AN2" s="25"/>
      <c r="AO2" s="25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17"/>
      <c r="BH2" s="26" t="s">
        <v>69</v>
      </c>
      <c r="BI2" s="26" t="s">
        <v>70</v>
      </c>
    </row>
    <row r="3" spans="1:61">
      <c r="A3" s="6">
        <v>1990</v>
      </c>
    </row>
    <row r="4" spans="1:61">
      <c r="A4" s="6">
        <v>1991</v>
      </c>
    </row>
    <row r="5" spans="1:61">
      <c r="A5" s="6">
        <v>1992</v>
      </c>
    </row>
    <row r="6" spans="1:61">
      <c r="A6" s="6">
        <v>1993</v>
      </c>
    </row>
    <row r="7" spans="1:61">
      <c r="A7" s="6">
        <v>1994</v>
      </c>
    </row>
    <row r="8" spans="1:61">
      <c r="A8" s="6">
        <v>1995</v>
      </c>
    </row>
    <row r="9" spans="1:61">
      <c r="A9" s="6">
        <v>1996</v>
      </c>
    </row>
    <row r="10" spans="1:61">
      <c r="A10" s="6">
        <v>1997</v>
      </c>
    </row>
    <row r="11" spans="1:61">
      <c r="A11" s="6">
        <v>1998</v>
      </c>
    </row>
    <row r="12" spans="1:61">
      <c r="A12" s="6">
        <v>1999</v>
      </c>
    </row>
    <row r="13" spans="1:61">
      <c r="A13" s="6">
        <v>2000</v>
      </c>
    </row>
    <row r="14" spans="1:61">
      <c r="A14" s="6">
        <v>2001</v>
      </c>
    </row>
    <row r="15" spans="1:61">
      <c r="A15" s="6">
        <v>2002</v>
      </c>
    </row>
    <row r="16" spans="1:61">
      <c r="A16" s="6">
        <v>2003</v>
      </c>
      <c r="B16" s="27"/>
    </row>
    <row r="17" spans="1:3">
      <c r="A17" s="6">
        <v>2004</v>
      </c>
      <c r="B17" s="27"/>
      <c r="C17" s="29"/>
    </row>
    <row r="18" spans="1:3">
      <c r="A18" s="6">
        <v>2005</v>
      </c>
      <c r="B18" s="27"/>
      <c r="C18" s="29"/>
    </row>
    <row r="19" spans="1:3">
      <c r="A19" s="6">
        <v>2006</v>
      </c>
      <c r="B19" s="27"/>
      <c r="C19" s="29"/>
    </row>
    <row r="20" spans="1:3">
      <c r="A20" s="6">
        <v>2007</v>
      </c>
      <c r="B20" s="27"/>
      <c r="C20" s="35">
        <f>26506.09/1000</f>
        <v>26.50609</v>
      </c>
    </row>
    <row r="21" spans="1:3">
      <c r="A21" s="6">
        <v>2008</v>
      </c>
      <c r="B21" s="39">
        <f>183970.71/1000</f>
        <v>183.97071</v>
      </c>
      <c r="C21" s="35">
        <f>55907.17/1000</f>
        <v>55.907170000000001</v>
      </c>
    </row>
    <row r="22" spans="1:3">
      <c r="A22" s="6">
        <v>2009</v>
      </c>
      <c r="B22" s="39">
        <f>245755.38/1000</f>
        <v>245.75538</v>
      </c>
      <c r="C22" s="35">
        <f>56528.99/1000</f>
        <v>56.52899</v>
      </c>
    </row>
    <row r="23" spans="1:3">
      <c r="A23" s="6">
        <v>2010</v>
      </c>
      <c r="B23" s="39">
        <f>317210.59/1000</f>
        <v>317.21059000000002</v>
      </c>
      <c r="C23" s="35">
        <f>68811.31/1000</f>
        <v>68.811309999999992</v>
      </c>
    </row>
    <row r="24" spans="1:3">
      <c r="A24" s="6">
        <v>2011</v>
      </c>
      <c r="B24" s="39">
        <f>424780.67/1000</f>
        <v>424.78066999999999</v>
      </c>
      <c r="C24" s="35">
        <f>74654.04/1000</f>
        <v>74.654039999999995</v>
      </c>
    </row>
    <row r="25" spans="1:3">
      <c r="A25" s="6">
        <v>2012</v>
      </c>
      <c r="B25" s="40">
        <f>531940.58/1000</f>
        <v>531.94057999999995</v>
      </c>
      <c r="C25" s="35">
        <f>87803.53/1000</f>
        <v>87.803529999999995</v>
      </c>
    </row>
    <row r="26" spans="1:3">
      <c r="A26" s="6">
        <v>2013</v>
      </c>
      <c r="B26" s="40">
        <f>660478.4/1000</f>
        <v>660.47840000000008</v>
      </c>
      <c r="C26" s="35">
        <f>107843.71/1000</f>
        <v>107.84371</v>
      </c>
    </row>
    <row r="27" spans="1:3">
      <c r="A27" s="6">
        <v>2014</v>
      </c>
      <c r="B27" s="40">
        <f>882642.42/1000</f>
        <v>882.64242000000002</v>
      </c>
      <c r="C27" s="35">
        <f>123119.86/1000</f>
        <v>123.11986</v>
      </c>
    </row>
    <row r="28" spans="1:3">
      <c r="A28" s="7">
        <v>2015</v>
      </c>
      <c r="B28" s="41">
        <f>1097864.59/1000</f>
        <v>1097.8645900000001</v>
      </c>
      <c r="C28" s="35">
        <f>145667.15/1000</f>
        <v>145.66714999999999</v>
      </c>
    </row>
    <row r="29" spans="1:3">
      <c r="A29" s="7">
        <v>2016</v>
      </c>
      <c r="B29" s="35">
        <f>1357390.45/1000</f>
        <v>1357.3904499999999</v>
      </c>
      <c r="C29" s="37">
        <f>196149.43/1000</f>
        <v>196.14943</v>
      </c>
    </row>
    <row r="30" spans="1:3">
      <c r="A30" s="7">
        <v>2017</v>
      </c>
      <c r="B30" s="35">
        <f>180903652/100000</f>
        <v>1809.0365200000001</v>
      </c>
      <c r="C30" s="37">
        <f>15828830/100000</f>
        <v>158.28829999999999</v>
      </c>
    </row>
    <row r="31" spans="1:3">
      <c r="A31" s="7">
        <v>2018</v>
      </c>
      <c r="B31" s="37">
        <v>1982.26</v>
      </c>
      <c r="C31" s="37">
        <v>143.03</v>
      </c>
    </row>
    <row r="32" spans="1:3">
      <c r="A32" s="7">
        <v>2019</v>
      </c>
      <c r="B32" s="35">
        <v>2198.88</v>
      </c>
      <c r="C32" s="2">
        <v>136.9</v>
      </c>
    </row>
    <row r="34" spans="1:1">
      <c r="A34" s="1" t="s">
        <v>65</v>
      </c>
    </row>
    <row r="35" spans="1:1">
      <c r="A35" s="1" t="s">
        <v>76</v>
      </c>
    </row>
    <row r="36" spans="1:1">
      <c r="A36" s="17" t="s">
        <v>100</v>
      </c>
    </row>
    <row r="37" spans="1:1">
      <c r="A37" s="66" t="s">
        <v>106</v>
      </c>
    </row>
  </sheetData>
  <phoneticPr fontId="15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23"/>
  <sheetViews>
    <sheetView workbookViewId="0">
      <pane xSplit="1" topLeftCell="B1" activePane="topRight" state="frozen"/>
      <selection pane="topRight"/>
    </sheetView>
  </sheetViews>
  <sheetFormatPr baseColWidth="10" defaultColWidth="8.6640625" defaultRowHeight="15"/>
  <cols>
    <col min="1" max="1" width="14.5" style="2" customWidth="1"/>
    <col min="2" max="18" width="9.33203125" style="2" customWidth="1"/>
    <col min="19" max="19" width="10.6640625" style="2" bestFit="1" customWidth="1"/>
    <col min="20" max="16384" width="8.6640625" style="2"/>
  </cols>
  <sheetData>
    <row r="1" spans="1:21">
      <c r="A1" s="12" t="s">
        <v>67</v>
      </c>
      <c r="B1" s="12"/>
      <c r="C1" s="12"/>
      <c r="D1" s="1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3" spans="1:21">
      <c r="A3" t="s">
        <v>84</v>
      </c>
      <c r="B3" s="12">
        <v>2000</v>
      </c>
      <c r="C3" s="12">
        <v>2001</v>
      </c>
      <c r="D3" s="12">
        <v>2002</v>
      </c>
      <c r="E3" s="43">
        <v>2003</v>
      </c>
      <c r="F3" s="43">
        <v>2004</v>
      </c>
      <c r="G3" s="43">
        <v>2005</v>
      </c>
      <c r="H3" s="43">
        <v>2006</v>
      </c>
      <c r="I3" s="43">
        <v>2007</v>
      </c>
      <c r="J3" s="43">
        <v>2008</v>
      </c>
      <c r="K3" s="43">
        <v>2009</v>
      </c>
      <c r="L3" s="43">
        <v>2010</v>
      </c>
      <c r="M3" s="43">
        <v>2011</v>
      </c>
      <c r="N3" s="43">
        <v>2012</v>
      </c>
      <c r="O3" s="43">
        <v>2013</v>
      </c>
      <c r="P3" s="43">
        <v>2014</v>
      </c>
      <c r="Q3" s="44">
        <v>2015</v>
      </c>
      <c r="R3" s="12">
        <v>2016</v>
      </c>
      <c r="S3" s="58">
        <v>2017</v>
      </c>
      <c r="T3" s="58">
        <v>2018</v>
      </c>
      <c r="U3" s="58" t="s">
        <v>99</v>
      </c>
    </row>
    <row r="4" spans="1:21">
      <c r="A4" s="12" t="s">
        <v>57</v>
      </c>
      <c r="B4" s="12"/>
      <c r="C4" s="12"/>
      <c r="D4" s="12"/>
      <c r="E4" s="35">
        <v>0.49123</v>
      </c>
      <c r="F4" s="35">
        <v>0.89955999999999992</v>
      </c>
      <c r="G4" s="35">
        <v>1.5952300000000001</v>
      </c>
      <c r="H4" s="35">
        <v>2.5568200000000005</v>
      </c>
      <c r="I4" s="35">
        <v>4.46183</v>
      </c>
      <c r="J4" s="35">
        <v>7.8038399999999983</v>
      </c>
      <c r="K4" s="35">
        <v>9.3322700000000012</v>
      </c>
      <c r="L4" s="35">
        <v>13.042120000000001</v>
      </c>
      <c r="M4" s="35">
        <v>16.244319999999995</v>
      </c>
      <c r="N4" s="35">
        <v>21.729709999999987</v>
      </c>
      <c r="O4" s="37">
        <v>26.185769999999998</v>
      </c>
      <c r="P4" s="37">
        <v>32.350070000000009</v>
      </c>
      <c r="Q4" s="37">
        <v>34.694399999999995</v>
      </c>
      <c r="R4" s="35">
        <v>39.877470000000002</v>
      </c>
      <c r="S4" s="35">
        <v>43.296500000000002</v>
      </c>
      <c r="T4" s="65">
        <v>46.1</v>
      </c>
      <c r="U4" s="35">
        <v>44.4</v>
      </c>
    </row>
    <row r="5" spans="1:21">
      <c r="A5" s="12" t="s">
        <v>62</v>
      </c>
      <c r="B5" s="12"/>
      <c r="C5" s="12"/>
      <c r="D5" s="12"/>
      <c r="E5" s="35">
        <v>24.632259999999999</v>
      </c>
      <c r="F5" s="35">
        <v>30.392889999999998</v>
      </c>
      <c r="G5" s="35">
        <v>36.507080000000002</v>
      </c>
      <c r="H5" s="35">
        <v>42.269910000000003</v>
      </c>
      <c r="I5" s="35">
        <v>68.781320000000008</v>
      </c>
      <c r="J5" s="35">
        <v>115.84528</v>
      </c>
      <c r="K5" s="35">
        <v>164.49894</v>
      </c>
      <c r="L5" s="35">
        <v>199.05557000000002</v>
      </c>
      <c r="M5" s="35">
        <v>261.51851999999997</v>
      </c>
      <c r="N5" s="35">
        <v>306.37245000000001</v>
      </c>
      <c r="O5" s="37">
        <v>377.09314000000001</v>
      </c>
      <c r="P5" s="37">
        <v>509.91982999999999</v>
      </c>
      <c r="Q5" s="37">
        <v>686.85523999999998</v>
      </c>
      <c r="R5" s="35">
        <v>780.74489000000005</v>
      </c>
      <c r="S5" s="35">
        <v>981.26567999999997</v>
      </c>
      <c r="T5" s="65">
        <v>1100.3900000000001</v>
      </c>
      <c r="U5" s="35">
        <v>1275.3599999999999</v>
      </c>
    </row>
    <row r="6" spans="1:21">
      <c r="A6" s="12" t="s">
        <v>59</v>
      </c>
      <c r="B6" s="12"/>
      <c r="C6" s="12"/>
      <c r="D6" s="12"/>
      <c r="E6" s="35">
        <v>3.69068</v>
      </c>
      <c r="F6" s="35">
        <v>6.65991</v>
      </c>
      <c r="G6" s="35">
        <v>8.9355899999999995</v>
      </c>
      <c r="H6" s="35">
        <v>14.209190000000001</v>
      </c>
      <c r="I6" s="35">
        <v>16.810680000000001</v>
      </c>
      <c r="J6" s="35">
        <v>20.327450000000002</v>
      </c>
      <c r="K6" s="35">
        <v>13.577069999999999</v>
      </c>
      <c r="L6" s="35">
        <v>17.256270000000001</v>
      </c>
      <c r="M6" s="35">
        <v>21.692319999999999</v>
      </c>
      <c r="N6" s="35">
        <v>30.071999999999999</v>
      </c>
      <c r="O6" s="37">
        <v>42.324059999999996</v>
      </c>
      <c r="P6" s="37">
        <v>44.236719999999998</v>
      </c>
      <c r="Q6" s="37">
        <v>62.40408</v>
      </c>
      <c r="R6" s="35">
        <v>104.20893</v>
      </c>
      <c r="S6" s="35">
        <v>249.68218999999999</v>
      </c>
      <c r="T6" s="65">
        <v>259.2</v>
      </c>
      <c r="U6" s="35">
        <v>276.14999999999998</v>
      </c>
    </row>
    <row r="7" spans="1:21">
      <c r="A7" s="12" t="s">
        <v>58</v>
      </c>
      <c r="B7" s="12"/>
      <c r="C7" s="12"/>
      <c r="D7" s="12"/>
      <c r="E7" s="35">
        <v>0.53264</v>
      </c>
      <c r="F7" s="35">
        <v>1.08938</v>
      </c>
      <c r="G7" s="35">
        <v>1.9835799999999999</v>
      </c>
      <c r="H7" s="35">
        <v>4.7504</v>
      </c>
      <c r="I7" s="35">
        <v>6.6265400000000003</v>
      </c>
      <c r="J7" s="35">
        <v>10.47733</v>
      </c>
      <c r="K7" s="35">
        <v>15.060690000000001</v>
      </c>
      <c r="L7" s="35">
        <v>23.242759999999997</v>
      </c>
      <c r="M7" s="35">
        <v>29.261410000000001</v>
      </c>
      <c r="N7" s="35">
        <v>30.850950000000001</v>
      </c>
      <c r="O7" s="37">
        <v>33.902979999999999</v>
      </c>
      <c r="P7" s="37">
        <v>49.320410000000003</v>
      </c>
      <c r="Q7" s="37">
        <v>51.672139999999999</v>
      </c>
      <c r="R7" s="35">
        <v>88.765889999999999</v>
      </c>
      <c r="S7" s="35">
        <v>122.06075</v>
      </c>
      <c r="T7" s="65">
        <v>130.5</v>
      </c>
      <c r="U7" s="35">
        <v>141.88</v>
      </c>
    </row>
    <row r="8" spans="1:21">
      <c r="A8" s="12" t="s">
        <v>60</v>
      </c>
      <c r="B8" s="12"/>
      <c r="C8" s="12"/>
      <c r="D8" s="12"/>
      <c r="E8" s="35">
        <v>3.8754099999999845</v>
      </c>
      <c r="F8" s="35">
        <v>5.7355199999999797</v>
      </c>
      <c r="G8" s="35">
        <v>8.1841400000000064</v>
      </c>
      <c r="H8" s="35">
        <v>11.239229999999978</v>
      </c>
      <c r="I8" s="35">
        <v>21.23012999999996</v>
      </c>
      <c r="J8" s="35">
        <v>29.516810000000078</v>
      </c>
      <c r="K8" s="35">
        <v>43.286410000000018</v>
      </c>
      <c r="L8" s="35">
        <v>64.613869999999935</v>
      </c>
      <c r="M8" s="35">
        <v>96.064099999999883</v>
      </c>
      <c r="N8" s="35">
        <v>142.91547000000003</v>
      </c>
      <c r="O8" s="37">
        <v>138.64839000000006</v>
      </c>
      <c r="P8" s="37">
        <v>202.57866999999999</v>
      </c>
      <c r="Q8" s="37">
        <v>199.83594999999991</v>
      </c>
      <c r="R8" s="35">
        <f>R9-SUM(R4:R7)</f>
        <v>343.79326999999978</v>
      </c>
      <c r="S8" s="35">
        <f>S9-SUM(S4:S7)</f>
        <v>412.73140000000012</v>
      </c>
      <c r="T8" s="37">
        <f>T9-SUM(T4:T7)</f>
        <v>446.07999999999993</v>
      </c>
      <c r="U8" s="37">
        <f>U9-SUM(U4:U7)</f>
        <v>461.09000000000015</v>
      </c>
    </row>
    <row r="9" spans="1:21">
      <c r="A9" s="45" t="s">
        <v>61</v>
      </c>
      <c r="B9" s="45"/>
      <c r="C9" s="45"/>
      <c r="D9" s="45"/>
      <c r="E9" s="37">
        <f>SUM(E4:E8)</f>
        <v>33.222219999999986</v>
      </c>
      <c r="F9" s="37">
        <f t="shared" ref="F9:P9" si="0">SUM(F4:F8)</f>
        <v>44.777259999999977</v>
      </c>
      <c r="G9" s="37">
        <f t="shared" si="0"/>
        <v>57.205620000000003</v>
      </c>
      <c r="H9" s="37">
        <f t="shared" si="0"/>
        <v>75.025549999999981</v>
      </c>
      <c r="I9" s="37">
        <f t="shared" si="0"/>
        <v>117.91049999999998</v>
      </c>
      <c r="J9" s="37">
        <f t="shared" si="0"/>
        <v>183.97071000000008</v>
      </c>
      <c r="K9" s="37">
        <f t="shared" si="0"/>
        <v>245.75538</v>
      </c>
      <c r="L9" s="37">
        <f t="shared" si="0"/>
        <v>317.21058999999997</v>
      </c>
      <c r="M9" s="37">
        <f t="shared" si="0"/>
        <v>424.78066999999987</v>
      </c>
      <c r="N9" s="37">
        <f t="shared" si="0"/>
        <v>531.94058000000007</v>
      </c>
      <c r="O9" s="37">
        <f t="shared" si="0"/>
        <v>618.15434000000005</v>
      </c>
      <c r="P9" s="37">
        <f t="shared" si="0"/>
        <v>838.40570000000002</v>
      </c>
      <c r="Q9" s="37">
        <f>SUM(Q4:Q8)</f>
        <v>1035.4618099999998</v>
      </c>
      <c r="R9" s="2">
        <f>'CN_World_FDI_Stock&amp;Flow'!B29</f>
        <v>1357.3904499999999</v>
      </c>
      <c r="S9" s="14">
        <f>'CN_World_FDI_Stock&amp;Flow'!B30</f>
        <v>1809.0365200000001</v>
      </c>
      <c r="T9" s="65">
        <v>1982.27</v>
      </c>
      <c r="U9" s="35">
        <v>2198.88</v>
      </c>
    </row>
    <row r="10" spans="1:21">
      <c r="E10" s="38"/>
      <c r="F10" s="38"/>
      <c r="G10" s="38"/>
      <c r="H10" s="38"/>
      <c r="I10" s="38"/>
      <c r="J10" s="30"/>
      <c r="K10" s="30"/>
      <c r="L10" s="30"/>
      <c r="M10" s="30"/>
      <c r="N10" s="30"/>
      <c r="O10" s="30"/>
      <c r="P10" s="30"/>
      <c r="Q10" s="30"/>
      <c r="R10" s="30"/>
    </row>
    <row r="11" spans="1:21">
      <c r="E11" s="8"/>
      <c r="F11" s="8"/>
      <c r="G11" s="8"/>
      <c r="H11" s="8"/>
      <c r="I11" s="8"/>
      <c r="J11" s="47"/>
      <c r="K11" s="47"/>
      <c r="L11" s="47"/>
      <c r="M11" s="47"/>
      <c r="N11" s="47"/>
      <c r="O11" s="47"/>
      <c r="P11" s="47"/>
      <c r="Q11" s="47"/>
    </row>
    <row r="12" spans="1:21">
      <c r="A12" s="1" t="s">
        <v>65</v>
      </c>
      <c r="B12" s="1"/>
      <c r="C12" s="1"/>
      <c r="D12" s="1"/>
    </row>
    <row r="13" spans="1:21">
      <c r="A13" s="1" t="s">
        <v>68</v>
      </c>
      <c r="B13" s="1"/>
      <c r="C13" s="1"/>
      <c r="D13" s="1"/>
    </row>
    <row r="14" spans="1:21">
      <c r="A14" s="17" t="s">
        <v>97</v>
      </c>
      <c r="B14" s="15"/>
      <c r="C14" s="15"/>
      <c r="D14" s="15"/>
    </row>
    <row r="15" spans="1:21">
      <c r="A15" s="63" t="s">
        <v>105</v>
      </c>
      <c r="B15" s="49"/>
      <c r="C15" s="49"/>
      <c r="D15" s="49"/>
    </row>
    <row r="18" spans="1:19">
      <c r="J18" s="46"/>
      <c r="K18" s="46"/>
      <c r="L18" s="46"/>
      <c r="M18" s="46"/>
      <c r="N18" s="46"/>
      <c r="O18" s="46"/>
      <c r="P18" s="46"/>
      <c r="Q18" s="46"/>
      <c r="R18" s="46"/>
    </row>
    <row r="19" spans="1:19">
      <c r="E19" s="46"/>
      <c r="J19" s="46"/>
    </row>
    <row r="21" spans="1:19">
      <c r="A21" s="12"/>
      <c r="B21" s="12"/>
      <c r="C21" s="12"/>
      <c r="D21" s="12"/>
    </row>
    <row r="23" spans="1:19"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4"/>
    </row>
  </sheetData>
  <phoneticPr fontId="15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I40"/>
  <sheetViews>
    <sheetView workbookViewId="0"/>
  </sheetViews>
  <sheetFormatPr baseColWidth="10" defaultColWidth="9.1640625" defaultRowHeight="15"/>
  <cols>
    <col min="1" max="1" width="9.1640625" style="2"/>
    <col min="2" max="2" width="15" style="2" customWidth="1"/>
    <col min="3" max="3" width="19.1640625" style="2" customWidth="1"/>
    <col min="4" max="16384" width="9.1640625" style="2"/>
  </cols>
  <sheetData>
    <row r="1" spans="1:61">
      <c r="A1" s="15" t="s">
        <v>74</v>
      </c>
      <c r="C1" s="20"/>
      <c r="D1" s="21"/>
      <c r="E1" s="22"/>
      <c r="F1" s="21"/>
      <c r="G1" s="22"/>
      <c r="H1" s="22"/>
      <c r="I1" s="21"/>
      <c r="J1" s="22"/>
      <c r="K1" s="22"/>
      <c r="L1" s="22"/>
      <c r="M1" s="22"/>
      <c r="N1" s="21"/>
      <c r="O1" s="21"/>
      <c r="P1" s="21"/>
      <c r="Q1" s="22"/>
      <c r="R1" s="20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0"/>
      <c r="AF1" s="21"/>
      <c r="AG1" s="21"/>
      <c r="AH1" s="21"/>
      <c r="AI1" s="21"/>
      <c r="AJ1" s="21"/>
      <c r="AK1" s="20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18"/>
      <c r="AX1" s="20"/>
      <c r="AY1" s="18"/>
      <c r="AZ1" s="21"/>
      <c r="BA1" s="21"/>
      <c r="BB1" s="20"/>
      <c r="BC1" s="21"/>
      <c r="BD1" s="20"/>
      <c r="BE1" s="21"/>
      <c r="BF1" s="21"/>
    </row>
    <row r="2" spans="1:61" s="8" customFormat="1">
      <c r="A2" s="64" t="s">
        <v>79</v>
      </c>
      <c r="B2" s="31" t="s">
        <v>77</v>
      </c>
      <c r="C2" s="36" t="s">
        <v>85</v>
      </c>
      <c r="D2" s="34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4"/>
      <c r="Z2" s="33"/>
      <c r="AA2" s="33"/>
      <c r="AB2" s="34"/>
      <c r="AC2" s="33"/>
      <c r="AD2" s="33"/>
      <c r="AE2" s="33"/>
      <c r="AF2" s="33"/>
      <c r="AG2" s="34"/>
      <c r="AH2" s="33"/>
      <c r="AI2" s="34"/>
      <c r="AJ2" s="34"/>
      <c r="AK2" s="33"/>
      <c r="AL2" s="33"/>
      <c r="AM2" s="33"/>
      <c r="AN2" s="34"/>
      <c r="AO2" s="34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17"/>
      <c r="BH2" s="22"/>
      <c r="BI2" s="22"/>
    </row>
    <row r="3" spans="1:61">
      <c r="A3" s="6">
        <v>1990</v>
      </c>
    </row>
    <row r="4" spans="1:61">
      <c r="A4" s="6">
        <v>1991</v>
      </c>
    </row>
    <row r="5" spans="1:61">
      <c r="A5" s="6">
        <v>1992</v>
      </c>
    </row>
    <row r="6" spans="1:61">
      <c r="A6" s="6">
        <v>1993</v>
      </c>
    </row>
    <row r="7" spans="1:61">
      <c r="A7" s="6">
        <v>1994</v>
      </c>
    </row>
    <row r="8" spans="1:61">
      <c r="A8" s="6">
        <v>1995</v>
      </c>
    </row>
    <row r="9" spans="1:61">
      <c r="A9" s="6">
        <v>1996</v>
      </c>
    </row>
    <row r="10" spans="1:61">
      <c r="A10" s="6">
        <v>1997</v>
      </c>
    </row>
    <row r="11" spans="1:61">
      <c r="A11" s="6">
        <v>1998</v>
      </c>
    </row>
    <row r="12" spans="1:61">
      <c r="A12" s="6">
        <v>1999</v>
      </c>
    </row>
    <row r="13" spans="1:61">
      <c r="A13" s="6">
        <v>2000</v>
      </c>
      <c r="B13" s="35">
        <v>11.891</v>
      </c>
      <c r="C13" s="2">
        <v>0.7</v>
      </c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</row>
    <row r="14" spans="1:61">
      <c r="A14" s="6">
        <v>2001</v>
      </c>
      <c r="B14" s="35">
        <v>15.574</v>
      </c>
      <c r="C14" s="35">
        <v>2.4</v>
      </c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</row>
    <row r="15" spans="1:61">
      <c r="A15" s="6">
        <v>2002</v>
      </c>
      <c r="B15" s="35">
        <v>16.04</v>
      </c>
      <c r="C15" s="35">
        <v>-0.57799999999999996</v>
      </c>
      <c r="D15" s="48"/>
      <c r="E15" s="48"/>
    </row>
    <row r="16" spans="1:61">
      <c r="A16" s="6">
        <v>2003</v>
      </c>
      <c r="B16" s="35">
        <v>19.835000000000001</v>
      </c>
      <c r="C16" s="35">
        <v>2.6970000000000001</v>
      </c>
      <c r="D16" s="48"/>
      <c r="E16" s="48"/>
    </row>
    <row r="17" spans="1:5">
      <c r="A17" s="6">
        <v>2004</v>
      </c>
      <c r="B17" s="35">
        <v>20.356000000000002</v>
      </c>
      <c r="C17" s="35">
        <v>1.611</v>
      </c>
      <c r="D17" s="48"/>
      <c r="E17" s="48"/>
    </row>
    <row r="18" spans="1:5">
      <c r="A18" s="6">
        <v>2005</v>
      </c>
      <c r="B18" s="35">
        <v>22.756</v>
      </c>
      <c r="C18" s="35">
        <v>2.5640000000000001</v>
      </c>
      <c r="D18" s="48"/>
      <c r="E18" s="48"/>
    </row>
    <row r="19" spans="1:5">
      <c r="A19" s="6">
        <v>2006</v>
      </c>
      <c r="B19" s="35">
        <v>28.158000000000001</v>
      </c>
      <c r="C19" s="35">
        <v>5.157</v>
      </c>
      <c r="D19" s="48"/>
      <c r="E19" s="48"/>
    </row>
    <row r="20" spans="1:5">
      <c r="A20" s="6">
        <v>2007</v>
      </c>
      <c r="B20" s="35">
        <v>32.606999999999999</v>
      </c>
      <c r="C20" s="35">
        <v>4.49</v>
      </c>
      <c r="D20" s="48"/>
      <c r="E20" s="48"/>
    </row>
    <row r="21" spans="1:5">
      <c r="A21" s="6">
        <v>2008</v>
      </c>
      <c r="B21" s="35">
        <v>36.746000000000002</v>
      </c>
      <c r="C21" s="35">
        <v>3.8370000000000002</v>
      </c>
      <c r="D21" s="48"/>
      <c r="E21" s="48"/>
    </row>
    <row r="22" spans="1:5">
      <c r="A22" s="6">
        <v>2009</v>
      </c>
      <c r="B22" s="35">
        <v>43.941000000000003</v>
      </c>
      <c r="C22" s="35">
        <v>10.417</v>
      </c>
      <c r="D22" s="48"/>
      <c r="E22" s="48"/>
    </row>
    <row r="23" spans="1:5">
      <c r="A23" s="6">
        <v>2010</v>
      </c>
      <c r="B23" s="35">
        <v>54.816000000000003</v>
      </c>
      <c r="C23" s="35">
        <v>7.4420000000000002</v>
      </c>
      <c r="D23" s="48"/>
      <c r="E23" s="48"/>
    </row>
    <row r="24" spans="1:5">
      <c r="A24" s="6">
        <v>2011</v>
      </c>
      <c r="B24" s="35">
        <v>56.996000000000002</v>
      </c>
      <c r="C24" s="35">
        <v>5.34</v>
      </c>
      <c r="D24" s="48"/>
      <c r="E24" s="48"/>
    </row>
    <row r="25" spans="1:5">
      <c r="A25" s="6">
        <v>2012</v>
      </c>
      <c r="B25" s="35">
        <v>55.848999999999997</v>
      </c>
      <c r="C25" s="35">
        <v>2.6240000000000001</v>
      </c>
      <c r="D25" s="48"/>
      <c r="E25" s="48"/>
    </row>
    <row r="26" spans="1:5">
      <c r="A26" s="6">
        <v>2013</v>
      </c>
      <c r="B26" s="35">
        <v>60.884</v>
      </c>
      <c r="C26" s="35">
        <v>1.516</v>
      </c>
    </row>
    <row r="27" spans="1:5">
      <c r="A27" s="6">
        <v>2014</v>
      </c>
      <c r="B27" s="35">
        <v>69.028999999999996</v>
      </c>
      <c r="C27" s="35">
        <v>2.4049999999999998</v>
      </c>
    </row>
    <row r="28" spans="1:5">
      <c r="A28" s="7">
        <v>2015</v>
      </c>
      <c r="B28" s="35">
        <v>52.003999999999998</v>
      </c>
      <c r="C28" s="35">
        <v>0.82899999999999996</v>
      </c>
    </row>
    <row r="29" spans="1:5">
      <c r="A29" s="7">
        <v>2016</v>
      </c>
      <c r="B29" s="37">
        <v>49.926000000000002</v>
      </c>
      <c r="C29" s="35">
        <v>-2.66</v>
      </c>
    </row>
    <row r="30" spans="1:5">
      <c r="A30" s="56">
        <v>2017</v>
      </c>
      <c r="B30" s="37">
        <v>50.402999999999999</v>
      </c>
      <c r="C30" s="35">
        <v>0.53400000000000003</v>
      </c>
    </row>
    <row r="31" spans="1:5">
      <c r="A31" s="56">
        <v>2018</v>
      </c>
      <c r="B31" s="37">
        <v>44.378</v>
      </c>
      <c r="C31" s="8">
        <v>-1.8</v>
      </c>
    </row>
    <row r="32" spans="1:5">
      <c r="A32" s="56">
        <v>2019</v>
      </c>
      <c r="B32" s="40">
        <v>43.192999999999998</v>
      </c>
      <c r="C32" s="37">
        <f>-2.395</f>
        <v>-2.395</v>
      </c>
    </row>
    <row r="33" spans="1:4" s="8" customFormat="1">
      <c r="A33" s="18"/>
    </row>
    <row r="34" spans="1:4">
      <c r="A34" s="2" t="s">
        <v>56</v>
      </c>
      <c r="B34" s="28">
        <f>SUM(B3:B32)</f>
        <v>785.38200000000018</v>
      </c>
    </row>
    <row r="36" spans="1:4">
      <c r="A36" s="1" t="s">
        <v>101</v>
      </c>
    </row>
    <row r="37" spans="1:4">
      <c r="A37" s="15" t="s">
        <v>102</v>
      </c>
      <c r="D37" s="52" t="s">
        <v>93</v>
      </c>
    </row>
    <row r="39" spans="1:4">
      <c r="A39" s="2" t="s">
        <v>103</v>
      </c>
    </row>
    <row r="40" spans="1:4">
      <c r="A40" s="63" t="s">
        <v>105</v>
      </c>
    </row>
  </sheetData>
  <phoneticPr fontId="15" type="noConversion"/>
  <hyperlinks>
    <hyperlink ref="D37" r:id="rId1" location="reqid=2&amp;step=1&amp;isuri=1" xr:uid="{00000000-0004-0000-0500-000000000000}"/>
  </hyperlink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8"/>
  <sheetViews>
    <sheetView workbookViewId="0"/>
  </sheetViews>
  <sheetFormatPr baseColWidth="10" defaultColWidth="8.83203125" defaultRowHeight="15"/>
  <cols>
    <col min="2" max="2" width="8.83203125" bestFit="1" customWidth="1"/>
    <col min="3" max="3" width="9.5" bestFit="1" customWidth="1"/>
  </cols>
  <sheetData>
    <row r="1" spans="1:3">
      <c r="A1" s="12" t="s">
        <v>80</v>
      </c>
      <c r="B1" s="12" t="s">
        <v>81</v>
      </c>
      <c r="C1" s="12" t="s">
        <v>82</v>
      </c>
    </row>
    <row r="2" spans="1:3">
      <c r="A2">
        <v>2003</v>
      </c>
      <c r="B2" s="67">
        <f>CN_Africa_FDI_Flow!BI16</f>
        <v>7.4810000000000001E-2</v>
      </c>
      <c r="C2" s="67">
        <f>'US_Africa_FDI_Stock&amp;Flow'!C16</f>
        <v>2.6970000000000001</v>
      </c>
    </row>
    <row r="3" spans="1:3">
      <c r="A3">
        <v>2004</v>
      </c>
      <c r="B3" s="67">
        <f>CN_Africa_FDI_Flow!BI17</f>
        <v>0.31742999999999999</v>
      </c>
      <c r="C3" s="67">
        <f>'US_Africa_FDI_Stock&amp;Flow'!C17</f>
        <v>1.611</v>
      </c>
    </row>
    <row r="4" spans="1:3">
      <c r="A4">
        <v>2005</v>
      </c>
      <c r="B4" s="67">
        <f>CN_Africa_FDI_Flow!BI18</f>
        <v>0.39167999999999997</v>
      </c>
      <c r="C4" s="67">
        <f>'US_Africa_FDI_Stock&amp;Flow'!C18</f>
        <v>2.5640000000000001</v>
      </c>
    </row>
    <row r="5" spans="1:3">
      <c r="A5">
        <v>2006</v>
      </c>
      <c r="B5" s="67">
        <f>CN_Africa_FDI_Flow!BI19</f>
        <v>0.51985999999999999</v>
      </c>
      <c r="C5" s="67">
        <f>'US_Africa_FDI_Stock&amp;Flow'!C19</f>
        <v>5.157</v>
      </c>
    </row>
    <row r="6" spans="1:3">
      <c r="A6">
        <v>2007</v>
      </c>
      <c r="B6" s="67">
        <f>CN_Africa_FDI_Flow!BI20</f>
        <v>1.5743100000000001</v>
      </c>
      <c r="C6" s="67">
        <f>'US_Africa_FDI_Stock&amp;Flow'!C20</f>
        <v>4.49</v>
      </c>
    </row>
    <row r="7" spans="1:3">
      <c r="A7">
        <v>2008</v>
      </c>
      <c r="B7" s="67">
        <f>CN_Africa_FDI_Flow!BI21</f>
        <v>5.4905599999999994</v>
      </c>
      <c r="C7" s="67">
        <f>'US_Africa_FDI_Stock&amp;Flow'!C21</f>
        <v>3.8370000000000002</v>
      </c>
    </row>
    <row r="8" spans="1:3">
      <c r="A8">
        <v>2009</v>
      </c>
      <c r="B8" s="67">
        <f>CN_Africa_FDI_Flow!BI22</f>
        <v>1.4388699999999996</v>
      </c>
      <c r="C8" s="67">
        <f>'US_Africa_FDI_Stock&amp;Flow'!C22</f>
        <v>10.417</v>
      </c>
    </row>
    <row r="9" spans="1:3">
      <c r="A9">
        <v>2010</v>
      </c>
      <c r="B9" s="67">
        <f>CN_Africa_FDI_Flow!BI23</f>
        <v>2.11199</v>
      </c>
      <c r="C9" s="67">
        <f>'US_Africa_FDI_Stock&amp;Flow'!C23</f>
        <v>7.4420000000000002</v>
      </c>
    </row>
    <row r="10" spans="1:3">
      <c r="A10">
        <v>2011</v>
      </c>
      <c r="B10" s="67">
        <f>CN_Africa_FDI_Flow!BI24</f>
        <v>3.1731399999999996</v>
      </c>
      <c r="C10" s="67">
        <f>'US_Africa_FDI_Stock&amp;Flow'!C24</f>
        <v>5.34</v>
      </c>
    </row>
    <row r="11" spans="1:3">
      <c r="A11">
        <v>2012</v>
      </c>
      <c r="B11" s="67">
        <f>CN_Africa_FDI_Flow!BI25</f>
        <v>2.5166599999999999</v>
      </c>
      <c r="C11" s="67">
        <f>'US_Africa_FDI_Stock&amp;Flow'!C25</f>
        <v>2.6240000000000001</v>
      </c>
    </row>
    <row r="12" spans="1:3">
      <c r="A12">
        <v>2013</v>
      </c>
      <c r="B12" s="67">
        <f>CN_Africa_FDI_Flow!BI26</f>
        <v>3.3706399999999994</v>
      </c>
      <c r="C12" s="67">
        <f>'US_Africa_FDI_Stock&amp;Flow'!C26</f>
        <v>1.516</v>
      </c>
    </row>
    <row r="13" spans="1:3">
      <c r="A13">
        <v>2014</v>
      </c>
      <c r="B13" s="67">
        <f>CN_Africa_FDI_Flow!BI27</f>
        <v>3.2019200000000003</v>
      </c>
      <c r="C13" s="67">
        <f>'US_Africa_FDI_Stock&amp;Flow'!C27</f>
        <v>2.4049999999999998</v>
      </c>
    </row>
    <row r="14" spans="1:3">
      <c r="A14">
        <v>2015</v>
      </c>
      <c r="B14" s="67">
        <f>CN_Africa_FDI_Flow!BI28</f>
        <v>2.9779200000000006</v>
      </c>
      <c r="C14" s="67">
        <f>'US_Africa_FDI_Stock&amp;Flow'!C28</f>
        <v>0.82899999999999996</v>
      </c>
    </row>
    <row r="15" spans="1:3">
      <c r="A15">
        <v>2016</v>
      </c>
      <c r="B15" s="67">
        <f>CN_Africa_FDI_Flow!BI29</f>
        <v>2.3987300000000005</v>
      </c>
      <c r="C15" s="67">
        <f>'US_Africa_FDI_Stock&amp;Flow'!C29</f>
        <v>-2.66</v>
      </c>
    </row>
    <row r="16" spans="1:3">
      <c r="A16">
        <v>2017</v>
      </c>
      <c r="B16" s="67">
        <f>CN_Africa_FDI_Flow!BI30</f>
        <v>4.1049799999999994</v>
      </c>
      <c r="C16" s="67">
        <f>'US_Africa_FDI_Stock&amp;Flow'!C30</f>
        <v>0.53400000000000003</v>
      </c>
    </row>
    <row r="17" spans="1:3">
      <c r="A17">
        <v>2018</v>
      </c>
      <c r="B17" s="67">
        <f>CN_Africa_FDI_Flow!BI31</f>
        <v>5.3891099999999996</v>
      </c>
      <c r="C17" s="67">
        <f>'US_Africa_FDI_Stock&amp;Flow'!C31</f>
        <v>-1.8</v>
      </c>
    </row>
    <row r="18" spans="1:3">
      <c r="A18">
        <v>2019</v>
      </c>
      <c r="B18" s="67">
        <f>CN_Africa_FDI_Flow!BI32</f>
        <v>2.7043900000000005</v>
      </c>
      <c r="C18" s="67">
        <f>'US_Africa_FDI_Stock&amp;Flow'!C32</f>
        <v>-2.395</v>
      </c>
    </row>
  </sheetData>
  <phoneticPr fontId="15" type="noConversion"/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CN_Africa_FDI_Stock</vt:lpstr>
      <vt:lpstr>CN_Africa_FDI_Flow</vt:lpstr>
      <vt:lpstr>CN-Africa_FDI_Stock_sector</vt:lpstr>
      <vt:lpstr>CN_World_FDI_Stock&amp;Flow</vt:lpstr>
      <vt:lpstr>CN_Global_FDI_Stock_select</vt:lpstr>
      <vt:lpstr>US_Africa_FDI_Stock&amp;Flow</vt:lpstr>
      <vt:lpstr>Graph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Corporate Edition</dc:creator>
  <cp:lastModifiedBy>Marie Foster</cp:lastModifiedBy>
  <dcterms:created xsi:type="dcterms:W3CDTF">2016-06-13T14:08:13Z</dcterms:created>
  <dcterms:modified xsi:type="dcterms:W3CDTF">2021-01-08T21:29:33Z</dcterms:modified>
</cp:coreProperties>
</file>