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Projektmanagement\"/>
    </mc:Choice>
  </mc:AlternateContent>
  <bookViews>
    <workbookView xWindow="0" yWindow="0" windowWidth="28800" windowHeight="13020" activeTab="1"/>
  </bookViews>
  <sheets>
    <sheet name="CoCoMo" sheetId="1" r:id="rId1"/>
    <sheet name="Functionpoint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4" i="2" l="1"/>
  <c r="P14" i="2"/>
  <c r="J14" i="2"/>
  <c r="L14" i="2"/>
  <c r="N14" i="2"/>
  <c r="H18" i="2"/>
  <c r="P18" i="2"/>
  <c r="J18" i="2"/>
  <c r="L18" i="2"/>
  <c r="N18" i="2"/>
  <c r="P17" i="2"/>
  <c r="P16" i="2"/>
  <c r="P15" i="2"/>
  <c r="P13" i="2"/>
  <c r="N13" i="2"/>
  <c r="N15" i="2"/>
  <c r="N16" i="2"/>
  <c r="N17" i="2"/>
  <c r="L15" i="2"/>
  <c r="L16" i="2"/>
  <c r="L17" i="2"/>
  <c r="L13" i="2"/>
  <c r="H17" i="2"/>
  <c r="J17" i="2"/>
  <c r="J16" i="2"/>
  <c r="J15" i="2"/>
  <c r="J13" i="2"/>
  <c r="H16" i="2"/>
  <c r="H15" i="2"/>
  <c r="H13" i="2"/>
  <c r="Q14" i="2" l="1"/>
  <c r="Q18" i="2"/>
  <c r="Q17" i="2"/>
  <c r="U24" i="2"/>
  <c r="X10" i="2" s="1"/>
  <c r="D27" i="1" l="1"/>
  <c r="B30" i="1"/>
  <c r="B31" i="1" s="1"/>
  <c r="Q16" i="2" l="1"/>
  <c r="Q15" i="2"/>
  <c r="Q13" i="2"/>
  <c r="C35" i="1"/>
  <c r="C36" i="1" s="1"/>
  <c r="B35" i="1"/>
  <c r="B36" i="1" s="1"/>
  <c r="D35" i="1"/>
  <c r="D36" i="1" s="1"/>
  <c r="Q19" i="2" l="1"/>
  <c r="X9" i="2" s="1"/>
  <c r="X11" i="2" s="1"/>
  <c r="X21" i="2" l="1"/>
  <c r="X14" i="2"/>
  <c r="X20" i="2"/>
  <c r="X19" i="2"/>
  <c r="X15" i="2"/>
  <c r="X16" i="2" l="1"/>
</calcChain>
</file>

<file path=xl/sharedStrings.xml><?xml version="1.0" encoding="utf-8"?>
<sst xmlns="http://schemas.openxmlformats.org/spreadsheetml/2006/main" count="162" uniqueCount="113">
  <si>
    <t>Korrekturfaktor</t>
  </si>
  <si>
    <t>Wert</t>
  </si>
  <si>
    <t>RELY</t>
  </si>
  <si>
    <t>DATA</t>
  </si>
  <si>
    <t>CPLX</t>
  </si>
  <si>
    <t>TIME</t>
  </si>
  <si>
    <t>STOR</t>
  </si>
  <si>
    <t>VIRT</t>
  </si>
  <si>
    <t>TURN</t>
  </si>
  <si>
    <t>ACAP</t>
  </si>
  <si>
    <t>AEXP</t>
  </si>
  <si>
    <t>PCAP</t>
  </si>
  <si>
    <t>VEXP</t>
  </si>
  <si>
    <t>LEXP</t>
  </si>
  <si>
    <t>MODP</t>
  </si>
  <si>
    <t>TOOL</t>
  </si>
  <si>
    <t>SCED</t>
  </si>
  <si>
    <t>Projektgröße</t>
  </si>
  <si>
    <t>Computer</t>
  </si>
  <si>
    <t>Attribute</t>
  </si>
  <si>
    <t>Kategorien</t>
  </si>
  <si>
    <t>Produkt</t>
  </si>
  <si>
    <t>Personal</t>
  </si>
  <si>
    <t>Projekt</t>
  </si>
  <si>
    <t>Einordnung</t>
  </si>
  <si>
    <t>Nominal</t>
  </si>
  <si>
    <t>Low</t>
  </si>
  <si>
    <t>High</t>
  </si>
  <si>
    <t>Very Low</t>
  </si>
  <si>
    <t>Projekttyp</t>
  </si>
  <si>
    <t>Konstanten</t>
  </si>
  <si>
    <t>a</t>
  </si>
  <si>
    <t>b</t>
  </si>
  <si>
    <t>d</t>
  </si>
  <si>
    <t>Organic Mode</t>
  </si>
  <si>
    <t>Semi-detached Mode</t>
  </si>
  <si>
    <t>Embedded Mode</t>
  </si>
  <si>
    <t>Personenmonate</t>
  </si>
  <si>
    <t>Projektlaufzeit</t>
  </si>
  <si>
    <t>Organic</t>
  </si>
  <si>
    <t>Semi-detached</t>
  </si>
  <si>
    <t>Embedded</t>
  </si>
  <si>
    <t>Einfach</t>
  </si>
  <si>
    <t>Mittel</t>
  </si>
  <si>
    <t>Komplex</t>
  </si>
  <si>
    <t>Eingaben</t>
  </si>
  <si>
    <t>Ausgaben</t>
  </si>
  <si>
    <t>Abfragen</t>
  </si>
  <si>
    <t>Datenbestände</t>
  </si>
  <si>
    <t>Referenzdaten</t>
  </si>
  <si>
    <t>Aspekt</t>
  </si>
  <si>
    <t>logische Interaktion</t>
  </si>
  <si>
    <t>Eingabe</t>
  </si>
  <si>
    <t>Ausgabe</t>
  </si>
  <si>
    <t>Punkte</t>
  </si>
  <si>
    <t>Summe</t>
  </si>
  <si>
    <t>Punkte2</t>
  </si>
  <si>
    <t>Punkte3</t>
  </si>
  <si>
    <t>Punkte4</t>
  </si>
  <si>
    <t>Punkte5</t>
  </si>
  <si>
    <t>Uncorrected Function Points</t>
  </si>
  <si>
    <t>Faktor</t>
  </si>
  <si>
    <t>Name</t>
  </si>
  <si>
    <t>Komplexität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</si>
  <si>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</si>
  <si>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</si>
  <si>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</si>
  <si>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</si>
  <si>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</si>
  <si>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</si>
  <si>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</si>
  <si>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</si>
  <si>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</si>
  <si>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</si>
  <si>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</si>
  <si>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</si>
  <si>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</si>
  <si>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</si>
  <si>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Reliable back-up &amp; recovery</t>
  </si>
  <si>
    <t>Data communications</t>
  </si>
  <si>
    <t>Distributed functions</t>
  </si>
  <si>
    <t>Performance</t>
  </si>
  <si>
    <t>Heavily used configuration</t>
  </si>
  <si>
    <t>Online data entry</t>
  </si>
  <si>
    <t>Operational ease</t>
  </si>
  <si>
    <t>Online update</t>
  </si>
  <si>
    <t>Complex interface</t>
  </si>
  <si>
    <t>Complex processing</t>
  </si>
  <si>
    <t>Reusability</t>
  </si>
  <si>
    <t>Installation ease</t>
  </si>
  <si>
    <t>Multiple sites</t>
  </si>
  <si>
    <t>Facilitate changes</t>
  </si>
  <si>
    <t>Technische Komplexität (TK)</t>
  </si>
  <si>
    <t>Function Points Korrekturen</t>
  </si>
  <si>
    <t>unkorrigierte Funkionspunkte (UFP)</t>
  </si>
  <si>
    <t>wahre Funktionspunkte (FP)</t>
  </si>
  <si>
    <t>Keine</t>
  </si>
  <si>
    <t>Platzierungen von Symbolen</t>
  </si>
  <si>
    <t>Laufzeit T (in Monaten)</t>
  </si>
  <si>
    <t>Benötigte Mitarbeiter M</t>
  </si>
  <si>
    <t>Aufwand</t>
  </si>
  <si>
    <t>Faustformeln</t>
  </si>
  <si>
    <t>Personentage PT</t>
  </si>
  <si>
    <t>Monate (18 PT je Monat)</t>
  </si>
  <si>
    <t>Kosten</t>
  </si>
  <si>
    <t>Spielneustart</t>
  </si>
  <si>
    <t>Spielstand mitzählen</t>
  </si>
  <si>
    <t>Spielstand zurücksetzten</t>
  </si>
  <si>
    <t>Einzelspieler</t>
  </si>
  <si>
    <t>Überprüfung von Siegbedingungen</t>
  </si>
  <si>
    <t>Ergebnis</t>
  </si>
  <si>
    <t>Ergebnisse</t>
  </si>
  <si>
    <t>Uncorrected Function Points (UFP)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</si>
</sst>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9" formatCode="General\ &quot;KDSI&quot;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5" xfId="0" applyBorder="1"/>
    <xf numFmtId="0" fontId="0" fillId="0" borderId="4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6" xfId="0" applyBorder="1"/>
    <xf numFmtId="0" fontId="0" fillId="0" borderId="10" xfId="0" applyBorder="1"/>
    <xf numFmtId="0" fontId="0" fillId="0" borderId="0" xfId="0" applyBorder="1" applyAlignment="1">
      <alignment horizontal="left"/>
    </xf>
    <xf numFmtId="49" fontId="0" fillId="0" borderId="7" xfId="0" applyNumberFormat="1" applyBorder="1"/>
    <xf numFmtId="49" fontId="0" fillId="0" borderId="4" xfId="0" applyNumberFormat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2" borderId="1" xfId="0" applyFill="1" applyBorder="1"/>
    <xf numFmtId="0" fontId="0" fillId="0" borderId="1" xfId="0" applyBorder="1" applyAlignment="1">
      <alignment horizontal="center"/>
    </xf>
    <xf numFmtId="0" fontId="0" fillId="0" borderId="19" xfId="0" applyBorder="1"/>
    <xf numFmtId="0" fontId="0" fillId="0" borderId="20" xfId="0" applyBorder="1"/>
    <xf numFmtId="0" fontId="0" fillId="0" borderId="20" xfId="0" applyNumberFormat="1" applyBorder="1"/>
    <xf numFmtId="0" fontId="0" fillId="0" borderId="0" xfId="0" applyProtection="1">
      <protection locked="0"/>
    </xf>
    <xf numFmtId="0" fontId="0" fillId="0" borderId="20" xfId="0" applyBorder="1" applyProtection="1">
      <protection locked="0"/>
    </xf>
    <xf numFmtId="0" fontId="0" fillId="0" borderId="0" xfId="0" applyProtection="1"/>
    <xf numFmtId="0" fontId="0" fillId="0" borderId="0" xfId="0" applyNumberFormat="1"/>
    <xf numFmtId="0" fontId="2" fillId="0" borderId="1" xfId="0" applyFont="1" applyBorder="1"/>
    <xf numFmtId="0" fontId="3" fillId="0" borderId="0" xfId="0" applyFont="1" applyAlignment="1">
      <alignment horizontal="center"/>
    </xf>
    <xf numFmtId="0" fontId="1" fillId="0" borderId="10" xfId="0" applyFont="1" applyBorder="1"/>
    <xf numFmtId="0" fontId="4" fillId="2" borderId="10" xfId="0" applyFont="1" applyFill="1" applyBorder="1"/>
    <xf numFmtId="0" fontId="0" fillId="0" borderId="11" xfId="0" applyBorder="1" applyAlignment="1"/>
    <xf numFmtId="0" fontId="0" fillId="0" borderId="12" xfId="0" applyBorder="1" applyAlignment="1"/>
    <xf numFmtId="0" fontId="0" fillId="0" borderId="13" xfId="0" applyBorder="1" applyAlignment="1"/>
    <xf numFmtId="169" fontId="0" fillId="0" borderId="1" xfId="0" applyNumberFormat="1" applyBorder="1" applyAlignment="1">
      <alignment horizontal="right"/>
    </xf>
    <xf numFmtId="0" fontId="0" fillId="0" borderId="21" xfId="0" applyBorder="1"/>
  </cellXfs>
  <cellStyles count="1">
    <cellStyle name="Standard" xfId="0" builtinId="0"/>
  </cellStyles>
  <dxfs count="3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border diagonalUp="0" diagonalDown="0" outline="0">
        <left/>
        <right style="thin">
          <color indexed="64"/>
        </right>
        <top/>
        <bottom/>
      </border>
    </dxf>
    <dxf>
      <numFmt numFmtId="0" formatCode="General"/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numFmt numFmtId="0" formatCode="General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numFmt numFmtId="0" formatCode="General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numFmt numFmtId="0" formatCode="General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protection locked="0" hidden="0"/>
    </dxf>
    <dxf>
      <border diagonalUp="0" diagonalDown="0">
        <left/>
        <right style="thin">
          <color auto="1"/>
        </right>
        <top/>
        <bottom/>
        <vertical/>
        <horizontal/>
      </border>
    </dxf>
    <dxf>
      <protection locked="0" hidden="0"/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  <protection locked="0" hidden="0"/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  <protection locked="0" hidden="0"/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  <protection locked="0" hidden="0"/>
    </dxf>
    <dxf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  <protection locked="0" hidden="0"/>
    </dxf>
    <dxf>
      <numFmt numFmtId="0" formatCode="General"/>
    </dxf>
    <dxf>
      <numFmt numFmtId="0" formatCode="General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numFmt numFmtId="0" formatCode="General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0" formatCode="General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numFmt numFmtId="0" formatCode="General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</dxfs>
  <tableStyles count="0" defaultTableStyle="TableStyleMedium2" defaultPivotStyle="PivotStyleLight16"/>
  <colors>
    <mruColors>
      <color rgb="FFFFD03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elle1" displayName="Tabelle1" ref="F12:Q19" totalsRowCount="1">
  <autoFilter ref="F12:Q18"/>
  <tableColumns count="12">
    <tableColumn id="1" name="logische Interaktion" totalsRowLabel="Uncorrected Function Points (UFP)" dataDxfId="18" totalsRowDxfId="16"/>
    <tableColumn id="2" name="Eingabe" dataDxfId="22" totalsRowDxfId="15"/>
    <tableColumn id="3" name="Punkte" dataDxfId="28" totalsRowDxfId="14">
      <calculatedColumnFormula>IFERROR(INDIRECT(CHAR(CODE("A")+MATCH(G13,$B$1:$E$1,0))&amp;2),0)</calculatedColumnFormula>
    </tableColumn>
    <tableColumn id="4" name="Ausgabe" dataDxfId="21" totalsRowDxfId="13"/>
    <tableColumn id="5" name="Punkte2" dataDxfId="27" totalsRowDxfId="12">
      <calculatedColumnFormula>IFERROR(INDIRECT(CHAR(CODE("A")+MATCH(I13,$B$1:$E$1,0))&amp;3),0)</calculatedColumnFormula>
    </tableColumn>
    <tableColumn id="6" name="Abfragen" dataDxfId="20" totalsRowDxfId="11"/>
    <tableColumn id="7" name="Punkte3" dataDxfId="25" totalsRowDxfId="10">
      <calculatedColumnFormula>IFERROR(INDIRECT(CHAR(CODE("A")+MATCH(K13,$B$1:$E$1,0))&amp;4),0)</calculatedColumnFormula>
    </tableColumn>
    <tableColumn id="8" name="Datenbestände" dataDxfId="19" totalsRowDxfId="9"/>
    <tableColumn id="9" name="Punkte4" dataDxfId="24" totalsRowDxfId="8">
      <calculatedColumnFormula>IFERROR(INDIRECT(CHAR(CODE("A")+MATCH(M13,$B$1:$E$1,0))&amp;5),0)</calculatedColumnFormula>
    </tableColumn>
    <tableColumn id="10" name="Referenzdaten" dataDxfId="26" totalsRowDxfId="7"/>
    <tableColumn id="11" name="Punkte5" dataDxfId="23" totalsRowDxfId="6">
      <calculatedColumnFormula>IFERROR(INDIRECT(CHAR(CODE("A")+MATCH(O13,$B$1:$E$1,0))&amp;6),0)</calculatedColumnFormula>
    </tableColumn>
    <tableColumn id="12" name="Summe" totalsRowFunction="custom" dataDxfId="17" totalsRowDxfId="5">
      <calculatedColumnFormula>SUM(H13,J13,L13,N13,P13)</calculatedColumnFormula>
      <totalsRowFormula>SUM(Tabelle1[Summe])</totalsRowFormula>
    </tableColumn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id="2" name="Tabelle2" displayName="Tabelle2" ref="S9:U24" totalsRowCount="1">
  <autoFilter ref="S9:U24"/>
  <tableColumns count="3">
    <tableColumn id="1" name="Faktor" dataDxfId="30"/>
    <tableColumn id="2" name="Name" totalsRowLabel="Technische Komplexität (TK)" dataDxfId="29"/>
    <tableColumn id="3" name="Komplexität" totalsRowFunction="custom">
      <totalsRowFormula>0.65+0.01*SUM(Tabelle2[Komplexität])</totalsRow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36"/>
  <sheetViews>
    <sheetView zoomScaleNormal="100" workbookViewId="0">
      <selection activeCell="C4" sqref="C4"/>
    </sheetView>
  </sheetViews>
  <sheetFormatPr baseColWidth="10" defaultRowHeight="15" x14ac:dyDescent="0.25"/>
  <cols>
    <col min="1" max="1" width="16.42578125" bestFit="1" customWidth="1"/>
    <col min="2" max="2" width="14.42578125" bestFit="1" customWidth="1"/>
    <col min="3" max="3" width="20.140625" bestFit="1" customWidth="1"/>
    <col min="4" max="4" width="16.28515625" bestFit="1" customWidth="1"/>
  </cols>
  <sheetData>
    <row r="2" spans="1:4" x14ac:dyDescent="0.25">
      <c r="A2" s="20" t="s">
        <v>17</v>
      </c>
      <c r="B2" s="36">
        <v>2</v>
      </c>
      <c r="C2" s="37"/>
    </row>
    <row r="3" spans="1:4" x14ac:dyDescent="0.25">
      <c r="A3" s="20" t="s">
        <v>29</v>
      </c>
      <c r="B3" s="21" t="s">
        <v>40</v>
      </c>
      <c r="C3" s="37"/>
    </row>
    <row r="5" spans="1:4" ht="15.75" hidden="1" thickBot="1" x14ac:dyDescent="0.3">
      <c r="A5" s="8" t="s">
        <v>30</v>
      </c>
      <c r="B5" s="13" t="s">
        <v>39</v>
      </c>
      <c r="C5" s="14" t="s">
        <v>40</v>
      </c>
      <c r="D5" s="6" t="s">
        <v>41</v>
      </c>
    </row>
    <row r="6" spans="1:4" ht="15.75" hidden="1" thickTop="1" x14ac:dyDescent="0.25">
      <c r="A6" s="9" t="s">
        <v>31</v>
      </c>
      <c r="B6" s="5">
        <v>2.4</v>
      </c>
      <c r="C6" s="2">
        <v>3</v>
      </c>
      <c r="D6" s="5">
        <v>3.6</v>
      </c>
    </row>
    <row r="7" spans="1:4" hidden="1" x14ac:dyDescent="0.25">
      <c r="A7" s="10" t="s">
        <v>32</v>
      </c>
      <c r="B7" s="3">
        <v>1.05</v>
      </c>
      <c r="C7" s="1">
        <v>1.1200000000000001</v>
      </c>
      <c r="D7" s="1">
        <v>1.2</v>
      </c>
    </row>
    <row r="8" spans="1:4" hidden="1" x14ac:dyDescent="0.25">
      <c r="A8" s="10" t="s">
        <v>33</v>
      </c>
      <c r="B8" s="3">
        <v>0.32</v>
      </c>
      <c r="C8" s="1">
        <v>0.35</v>
      </c>
      <c r="D8" s="1">
        <v>0.38</v>
      </c>
    </row>
    <row r="10" spans="1:4" ht="15.75" thickBot="1" x14ac:dyDescent="0.3"/>
    <row r="11" spans="1:4" ht="16.5" thickTop="1" thickBot="1" x14ac:dyDescent="0.3">
      <c r="A11" s="11" t="s">
        <v>19</v>
      </c>
      <c r="B11" s="15" t="s">
        <v>20</v>
      </c>
      <c r="C11" s="16" t="s">
        <v>24</v>
      </c>
      <c r="D11" s="17" t="s">
        <v>1</v>
      </c>
    </row>
    <row r="12" spans="1:4" ht="15.75" thickTop="1" x14ac:dyDescent="0.25">
      <c r="A12" s="18" t="s">
        <v>21</v>
      </c>
      <c r="B12" s="5" t="s">
        <v>2</v>
      </c>
      <c r="C12" s="3" t="s">
        <v>25</v>
      </c>
      <c r="D12" s="9">
        <v>1</v>
      </c>
    </row>
    <row r="13" spans="1:4" x14ac:dyDescent="0.25">
      <c r="A13" s="18"/>
      <c r="B13" s="2" t="s">
        <v>3</v>
      </c>
      <c r="C13" s="1" t="s">
        <v>26</v>
      </c>
      <c r="D13" s="10">
        <v>0.94</v>
      </c>
    </row>
    <row r="14" spans="1:4" ht="15.75" thickBot="1" x14ac:dyDescent="0.3">
      <c r="A14" s="19"/>
      <c r="B14" s="7" t="s">
        <v>4</v>
      </c>
      <c r="C14" s="6" t="s">
        <v>27</v>
      </c>
      <c r="D14" s="8">
        <v>1.1499999999999999</v>
      </c>
    </row>
    <row r="15" spans="1:4" ht="15.75" thickTop="1" x14ac:dyDescent="0.25">
      <c r="A15" s="18" t="s">
        <v>18</v>
      </c>
      <c r="B15" s="5" t="s">
        <v>5</v>
      </c>
      <c r="C15" s="3" t="s">
        <v>25</v>
      </c>
      <c r="D15" s="9">
        <v>1</v>
      </c>
    </row>
    <row r="16" spans="1:4" x14ac:dyDescent="0.25">
      <c r="A16" s="18"/>
      <c r="B16" s="2" t="s">
        <v>6</v>
      </c>
      <c r="C16" s="1" t="s">
        <v>25</v>
      </c>
      <c r="D16" s="10">
        <v>1</v>
      </c>
    </row>
    <row r="17" spans="1:4" x14ac:dyDescent="0.25">
      <c r="A17" s="18"/>
      <c r="B17" s="2" t="s">
        <v>7</v>
      </c>
      <c r="C17" s="1" t="s">
        <v>26</v>
      </c>
      <c r="D17" s="10">
        <v>0.87</v>
      </c>
    </row>
    <row r="18" spans="1:4" ht="15.75" thickBot="1" x14ac:dyDescent="0.3">
      <c r="A18" s="19"/>
      <c r="B18" s="7" t="s">
        <v>8</v>
      </c>
      <c r="C18" s="6" t="s">
        <v>25</v>
      </c>
      <c r="D18" s="8">
        <v>1</v>
      </c>
    </row>
    <row r="19" spans="1:4" ht="15.75" thickTop="1" x14ac:dyDescent="0.25">
      <c r="A19" s="18" t="s">
        <v>22</v>
      </c>
      <c r="B19" s="5" t="s">
        <v>9</v>
      </c>
      <c r="C19" s="3" t="s">
        <v>25</v>
      </c>
      <c r="D19" s="9">
        <v>1</v>
      </c>
    </row>
    <row r="20" spans="1:4" x14ac:dyDescent="0.25">
      <c r="A20" s="18"/>
      <c r="B20" s="2" t="s">
        <v>10</v>
      </c>
      <c r="C20" s="1" t="s">
        <v>28</v>
      </c>
      <c r="D20" s="10">
        <v>1.29</v>
      </c>
    </row>
    <row r="21" spans="1:4" x14ac:dyDescent="0.25">
      <c r="A21" s="18"/>
      <c r="B21" s="2" t="s">
        <v>11</v>
      </c>
      <c r="C21" s="1" t="s">
        <v>25</v>
      </c>
      <c r="D21" s="10">
        <v>1</v>
      </c>
    </row>
    <row r="22" spans="1:4" x14ac:dyDescent="0.25">
      <c r="A22" s="18"/>
      <c r="B22" s="2" t="s">
        <v>12</v>
      </c>
      <c r="C22" s="1" t="s">
        <v>28</v>
      </c>
      <c r="D22" s="10">
        <v>1.21</v>
      </c>
    </row>
    <row r="23" spans="1:4" ht="15.75" thickBot="1" x14ac:dyDescent="0.3">
      <c r="A23" s="19"/>
      <c r="B23" s="7" t="s">
        <v>13</v>
      </c>
      <c r="C23" s="6" t="s">
        <v>26</v>
      </c>
      <c r="D23" s="8">
        <v>1.07</v>
      </c>
    </row>
    <row r="24" spans="1:4" ht="15.75" thickTop="1" x14ac:dyDescent="0.25">
      <c r="A24" s="18" t="s">
        <v>23</v>
      </c>
      <c r="B24" s="5" t="s">
        <v>14</v>
      </c>
      <c r="C24" s="3" t="s">
        <v>27</v>
      </c>
      <c r="D24" s="9">
        <v>0.91</v>
      </c>
    </row>
    <row r="25" spans="1:4" x14ac:dyDescent="0.25">
      <c r="A25" s="18"/>
      <c r="B25" s="2" t="s">
        <v>15</v>
      </c>
      <c r="C25" s="1" t="s">
        <v>27</v>
      </c>
      <c r="D25" s="10">
        <v>0.91</v>
      </c>
    </row>
    <row r="26" spans="1:4" ht="15.75" thickBot="1" x14ac:dyDescent="0.3">
      <c r="A26" s="19"/>
      <c r="B26" s="7" t="s">
        <v>16</v>
      </c>
      <c r="C26" s="6" t="s">
        <v>27</v>
      </c>
      <c r="D26" s="8">
        <v>1.04</v>
      </c>
    </row>
    <row r="27" spans="1:4" ht="16.5" thickTop="1" thickBot="1" x14ac:dyDescent="0.3">
      <c r="A27" s="33" t="s">
        <v>0</v>
      </c>
      <c r="B27" s="34"/>
      <c r="C27" s="35"/>
      <c r="D27" s="11">
        <f>PRODUCT(D12:D26)</f>
        <v>1.3527574326372507</v>
      </c>
    </row>
    <row r="28" spans="1:4" ht="15.75" thickTop="1" x14ac:dyDescent="0.25">
      <c r="A28" s="12"/>
      <c r="B28" s="12"/>
      <c r="C28" s="12"/>
      <c r="D28" s="4"/>
    </row>
    <row r="29" spans="1:4" ht="15.75" thickBot="1" x14ac:dyDescent="0.3"/>
    <row r="30" spans="1:4" ht="16.5" thickTop="1" thickBot="1" x14ac:dyDescent="0.3">
      <c r="A30" s="31" t="s">
        <v>37</v>
      </c>
      <c r="B30" s="32">
        <f ca="1">INDIRECT(CHAR(CODE("A")+MATCH($B$3,$B$5:$D$5,0))&amp;ROW(B6))*POWER(B2,INDIRECT(CHAR(CODE("A")+MATCH($B$3,$B$5:$D$5,0))&amp;ROW(B7)))*D27</f>
        <v>8.8205319755288762</v>
      </c>
    </row>
    <row r="31" spans="1:4" ht="16.5" thickTop="1" thickBot="1" x14ac:dyDescent="0.3">
      <c r="A31" s="31" t="s">
        <v>38</v>
      </c>
      <c r="B31" s="32">
        <f ca="1">2.5*POWER(B30,INDIRECT(CHAR(CODE("A")+MATCH($B$3,$B$5:$D$5,0))&amp;ROW(B8)))</f>
        <v>5.3562788837641016</v>
      </c>
    </row>
    <row r="32" spans="1:4" ht="15.75" thickTop="1" x14ac:dyDescent="0.25"/>
    <row r="34" spans="1:4" ht="15.75" hidden="1" thickBot="1" x14ac:dyDescent="0.3">
      <c r="A34" s="8" t="s">
        <v>29</v>
      </c>
      <c r="B34" s="7" t="s">
        <v>34</v>
      </c>
      <c r="C34" s="6" t="s">
        <v>35</v>
      </c>
      <c r="D34" s="6" t="s">
        <v>36</v>
      </c>
    </row>
    <row r="35" spans="1:4" ht="15.75" hidden="1" thickTop="1" x14ac:dyDescent="0.25">
      <c r="A35" s="9" t="s">
        <v>37</v>
      </c>
      <c r="B35" s="5">
        <f>B6*POWER($B$2,B7)*$D$27</f>
        <v>6.7222191382802912</v>
      </c>
      <c r="C35" s="3">
        <f>C6*POWER($B$2,C7)*$D$27</f>
        <v>8.8205319755288762</v>
      </c>
      <c r="D35" s="3">
        <f>D6*POWER($B$2,D7)*$D$27</f>
        <v>11.188153710579041</v>
      </c>
    </row>
    <row r="36" spans="1:4" hidden="1" x14ac:dyDescent="0.25">
      <c r="A36" s="10" t="s">
        <v>38</v>
      </c>
      <c r="B36" s="2">
        <f>2.5*POWER(B35,B8)</f>
        <v>4.5998541530443084</v>
      </c>
      <c r="C36" s="1">
        <f>2.5*POWER(C35,C8)</f>
        <v>5.3562788837641016</v>
      </c>
      <c r="D36" s="1">
        <f>2.5*POWER(D35,D8)</f>
        <v>6.2584705066096689</v>
      </c>
    </row>
  </sheetData>
  <dataConsolidate/>
  <conditionalFormatting sqref="B6:B8 B35:B36">
    <cfRule type="expression" dxfId="4" priority="7">
      <formula>$B$3=B$5</formula>
    </cfRule>
  </conditionalFormatting>
  <conditionalFormatting sqref="C6:C8 C35:C36">
    <cfRule type="expression" dxfId="3" priority="8">
      <formula>$B$3=$C$5</formula>
    </cfRule>
  </conditionalFormatting>
  <conditionalFormatting sqref="D6:D8 D35:D36">
    <cfRule type="expression" dxfId="2" priority="9">
      <formula>$B$3=$D$5</formula>
    </cfRule>
  </conditionalFormatting>
  <conditionalFormatting sqref="B3">
    <cfRule type="expression" dxfId="1" priority="1">
      <formula>IFERROR(MATCH($B$3,$B$5:$D$5,0),0)=0</formula>
    </cfRule>
  </conditionalFormatting>
  <dataValidations disablePrompts="1" count="1">
    <dataValidation type="list" showInputMessage="1" showErrorMessage="1" sqref="B3">
      <formula1>$B$5:$D$5</formula1>
    </dataValidation>
  </dataValidations>
  <pageMargins left="0.7" right="0.7" top="0.78740157499999996" bottom="0.78740157499999996" header="0.3" footer="0.3"/>
  <pageSetup paperSize="9" orientation="portrait" verticalDpi="0" r:id="rId1"/>
  <headerFooter>
    <oddHeader>&amp;LT3&amp;CAufwandschätzung
nach CoCoMo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4"/>
  <sheetViews>
    <sheetView tabSelected="1" topLeftCell="F7" zoomScaleNormal="100" workbookViewId="0">
      <selection activeCell="F11" sqref="F11"/>
    </sheetView>
  </sheetViews>
  <sheetFormatPr baseColWidth="10" defaultRowHeight="15" x14ac:dyDescent="0.25"/>
  <cols>
    <col min="1" max="2" width="14.5703125" hidden="1" customWidth="1"/>
    <col min="3" max="5" width="11.42578125" hidden="1" customWidth="1"/>
    <col min="6" max="6" width="51.7109375" customWidth="1"/>
    <col min="7" max="7" width="10.140625" customWidth="1"/>
    <col min="8" max="8" width="9.42578125" hidden="1" customWidth="1"/>
    <col min="9" max="9" width="10.7109375" customWidth="1"/>
    <col min="10" max="10" width="10.42578125" hidden="1" customWidth="1"/>
    <col min="11" max="11" width="11.28515625" customWidth="1"/>
    <col min="12" max="12" width="4.42578125" hidden="1" customWidth="1"/>
    <col min="13" max="13" width="16.7109375" customWidth="1"/>
    <col min="14" max="14" width="14.5703125" hidden="1" customWidth="1"/>
    <col min="15" max="15" width="16.28515625" customWidth="1"/>
    <col min="16" max="16" width="11.42578125" hidden="1" customWidth="1"/>
    <col min="17" max="17" width="11.42578125" customWidth="1"/>
    <col min="19" max="19" width="8.7109375" customWidth="1"/>
    <col min="20" max="20" width="26" bestFit="1" customWidth="1"/>
    <col min="21" max="21" width="14.140625" bestFit="1" customWidth="1"/>
    <col min="23" max="23" width="33.28515625" bestFit="1" customWidth="1"/>
  </cols>
  <sheetData>
    <row r="1" spans="1:24" ht="15.75" hidden="1" thickBot="1" x14ac:dyDescent="0.3">
      <c r="A1" s="6" t="s">
        <v>50</v>
      </c>
      <c r="B1" s="6" t="s">
        <v>96</v>
      </c>
      <c r="C1" s="6" t="s">
        <v>42</v>
      </c>
      <c r="D1" s="6" t="s">
        <v>43</v>
      </c>
      <c r="E1" s="6" t="s">
        <v>44</v>
      </c>
    </row>
    <row r="2" spans="1:24" ht="15.75" hidden="1" thickTop="1" x14ac:dyDescent="0.25">
      <c r="A2" s="3" t="s">
        <v>45</v>
      </c>
      <c r="B2" s="3">
        <v>0</v>
      </c>
      <c r="C2" s="3">
        <v>3</v>
      </c>
      <c r="D2" s="3">
        <v>4</v>
      </c>
      <c r="E2" s="3">
        <v>6</v>
      </c>
    </row>
    <row r="3" spans="1:24" hidden="1" x14ac:dyDescent="0.25">
      <c r="A3" s="1" t="s">
        <v>46</v>
      </c>
      <c r="B3" s="1">
        <v>0</v>
      </c>
      <c r="C3" s="1">
        <v>4</v>
      </c>
      <c r="D3" s="1">
        <v>5</v>
      </c>
      <c r="E3" s="1">
        <v>7</v>
      </c>
    </row>
    <row r="4" spans="1:24" hidden="1" x14ac:dyDescent="0.25">
      <c r="A4" s="1" t="s">
        <v>47</v>
      </c>
      <c r="B4" s="1">
        <v>0</v>
      </c>
      <c r="C4" s="1">
        <v>3</v>
      </c>
      <c r="D4" s="1">
        <v>4</v>
      </c>
      <c r="E4" s="1">
        <v>6</v>
      </c>
    </row>
    <row r="5" spans="1:24" hidden="1" x14ac:dyDescent="0.25">
      <c r="A5" s="1" t="s">
        <v>48</v>
      </c>
      <c r="B5" s="1">
        <v>0</v>
      </c>
      <c r="C5" s="1">
        <v>7</v>
      </c>
      <c r="D5" s="1">
        <v>10</v>
      </c>
      <c r="E5" s="1">
        <v>15</v>
      </c>
    </row>
    <row r="6" spans="1:24" hidden="1" x14ac:dyDescent="0.25">
      <c r="A6" s="1" t="s">
        <v>49</v>
      </c>
      <c r="B6" s="1">
        <v>0</v>
      </c>
      <c r="C6" s="1">
        <v>5</v>
      </c>
      <c r="D6" s="1">
        <v>7</v>
      </c>
      <c r="E6" s="1">
        <v>10</v>
      </c>
    </row>
    <row r="7" spans="1:24" ht="28.5" x14ac:dyDescent="0.45">
      <c r="A7" s="4"/>
      <c r="B7" s="4"/>
      <c r="C7" s="4"/>
      <c r="D7" s="4"/>
      <c r="E7" s="4"/>
      <c r="F7" s="30" t="s">
        <v>60</v>
      </c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S7" s="30" t="s">
        <v>93</v>
      </c>
      <c r="T7" s="30"/>
      <c r="U7" s="30"/>
      <c r="W7" s="30" t="s">
        <v>111</v>
      </c>
      <c r="X7" s="30"/>
    </row>
    <row r="8" spans="1:24" x14ac:dyDescent="0.25">
      <c r="A8" s="4"/>
      <c r="B8" s="4"/>
      <c r="C8" s="4"/>
      <c r="D8" s="4"/>
      <c r="E8" s="4"/>
    </row>
    <row r="9" spans="1:24" x14ac:dyDescent="0.25">
      <c r="S9" t="s">
        <v>61</v>
      </c>
      <c r="T9" t="s">
        <v>62</v>
      </c>
      <c r="U9" t="s">
        <v>63</v>
      </c>
      <c r="W9" s="1" t="s">
        <v>94</v>
      </c>
      <c r="X9" s="1">
        <f ca="1">Tabelle1[[#Totals],[Summe]]</f>
        <v>90</v>
      </c>
    </row>
    <row r="10" spans="1:24" x14ac:dyDescent="0.25">
      <c r="S10" s="22" t="s">
        <v>64</v>
      </c>
      <c r="T10" s="23" t="s">
        <v>78</v>
      </c>
      <c r="U10">
        <v>0</v>
      </c>
      <c r="W10" s="1" t="s">
        <v>92</v>
      </c>
      <c r="X10" s="1">
        <f>Tabelle2[[#Totals],[Komplexität]]</f>
        <v>0.94</v>
      </c>
    </row>
    <row r="11" spans="1:24" x14ac:dyDescent="0.25">
      <c r="S11" s="22" t="s">
        <v>65</v>
      </c>
      <c r="T11" s="23" t="s">
        <v>79</v>
      </c>
      <c r="U11">
        <v>0</v>
      </c>
      <c r="W11" s="1" t="s">
        <v>95</v>
      </c>
      <c r="X11" s="29">
        <f ca="1">X9*X10</f>
        <v>84.6</v>
      </c>
    </row>
    <row r="12" spans="1:24" x14ac:dyDescent="0.25">
      <c r="F12" t="s">
        <v>51</v>
      </c>
      <c r="G12" s="27" t="s">
        <v>52</v>
      </c>
      <c r="H12" s="27" t="s">
        <v>54</v>
      </c>
      <c r="I12" s="27" t="s">
        <v>53</v>
      </c>
      <c r="J12" s="27" t="s">
        <v>56</v>
      </c>
      <c r="K12" s="27" t="s">
        <v>47</v>
      </c>
      <c r="L12" s="27" t="s">
        <v>57</v>
      </c>
      <c r="M12" s="27" t="s">
        <v>48</v>
      </c>
      <c r="N12" s="27" t="s">
        <v>58</v>
      </c>
      <c r="O12" s="27" t="s">
        <v>49</v>
      </c>
      <c r="P12" t="s">
        <v>59</v>
      </c>
      <c r="Q12" s="22" t="s">
        <v>55</v>
      </c>
      <c r="S12" s="22" t="s">
        <v>66</v>
      </c>
      <c r="T12" s="23" t="s">
        <v>80</v>
      </c>
      <c r="U12">
        <v>0</v>
      </c>
    </row>
    <row r="13" spans="1:24" x14ac:dyDescent="0.25">
      <c r="F13" s="25" t="s">
        <v>97</v>
      </c>
      <c r="G13" s="26" t="s">
        <v>43</v>
      </c>
      <c r="H13" s="23">
        <f t="shared" ref="H13:H16" ca="1" si="0">IFERROR(INDIRECT(CHAR(CODE("A")+MATCH(G13,$B$1:$E$1,0))&amp;2),0)</f>
        <v>4</v>
      </c>
      <c r="I13" s="26" t="s">
        <v>43</v>
      </c>
      <c r="J13" s="23">
        <f t="shared" ref="J13:J16" ca="1" si="1">IFERROR(INDIRECT(CHAR(CODE("A")+MATCH(I13,$B$1:$E$1,0))&amp;3),0)</f>
        <v>5</v>
      </c>
      <c r="K13" s="26" t="s">
        <v>96</v>
      </c>
      <c r="L13" s="23">
        <f t="shared" ref="L13:L17" ca="1" si="2">IFERROR(INDIRECT(CHAR(CODE("A")+MATCH(K13,$B$1:$E$1,0))&amp;4),0)</f>
        <v>0</v>
      </c>
      <c r="M13" s="26" t="s">
        <v>42</v>
      </c>
      <c r="N13" s="23">
        <f t="shared" ref="N13:N17" ca="1" si="3">IFERROR(INDIRECT(CHAR(CODE("A")+MATCH(M13,$B$1:$E$1,0))&amp;5),0)</f>
        <v>7</v>
      </c>
      <c r="O13" s="26" t="s">
        <v>96</v>
      </c>
      <c r="P13">
        <f t="shared" ref="P13:P17" ca="1" si="4">IFERROR(INDIRECT(CHAR(CODE("A")+MATCH(O13,$B$1:$E$1,0))&amp;6),0)</f>
        <v>0</v>
      </c>
      <c r="Q13" s="22">
        <f ca="1">SUM(H13,J13,L13,N13,P13)</f>
        <v>16</v>
      </c>
      <c r="S13" s="22" t="s">
        <v>67</v>
      </c>
      <c r="T13" s="23" t="s">
        <v>81</v>
      </c>
      <c r="U13">
        <v>5</v>
      </c>
      <c r="W13" t="s">
        <v>110</v>
      </c>
    </row>
    <row r="14" spans="1:24" x14ac:dyDescent="0.25">
      <c r="F14" s="25" t="s">
        <v>109</v>
      </c>
      <c r="G14" s="26" t="s">
        <v>96</v>
      </c>
      <c r="H14" s="24">
        <f ca="1">IFERROR(INDIRECT(CHAR(CODE("A")+MATCH(G14,$B$1:$E$1,0))&amp;2),0)</f>
        <v>0</v>
      </c>
      <c r="I14" s="26" t="s">
        <v>43</v>
      </c>
      <c r="J14" s="24">
        <f ca="1">IFERROR(INDIRECT(CHAR(CODE("A")+MATCH(I14,$B$1:$E$1,0))&amp;3),0)</f>
        <v>5</v>
      </c>
      <c r="K14" s="26" t="s">
        <v>96</v>
      </c>
      <c r="L14" s="24">
        <f ca="1">IFERROR(INDIRECT(CHAR(CODE("A")+MATCH(K14,$B$1:$E$1,0))&amp;4),0)</f>
        <v>0</v>
      </c>
      <c r="M14" s="26" t="s">
        <v>42</v>
      </c>
      <c r="N14" s="24">
        <f ca="1">IFERROR(INDIRECT(CHAR(CODE("A")+MATCH(M14,$B$1:$E$1,0))&amp;5),0)</f>
        <v>7</v>
      </c>
      <c r="O14" s="26" t="s">
        <v>96</v>
      </c>
      <c r="P14" s="28">
        <f ca="1">IFERROR(INDIRECT(CHAR(CODE("A")+MATCH(O14,$B$1:$E$1,0))&amp;6),0)</f>
        <v>0</v>
      </c>
      <c r="Q14" s="22">
        <f ca="1">SUM(H14,J14,L14,N14,P14)</f>
        <v>12</v>
      </c>
      <c r="S14" s="22" t="s">
        <v>68</v>
      </c>
      <c r="T14" s="23" t="s">
        <v>82</v>
      </c>
      <c r="U14">
        <v>0</v>
      </c>
      <c r="W14" s="1" t="s">
        <v>98</v>
      </c>
      <c r="X14" s="29">
        <f ca="1">ROUND(POWER(X11,0.4),2)</f>
        <v>5.9</v>
      </c>
    </row>
    <row r="15" spans="1:24" x14ac:dyDescent="0.25">
      <c r="F15" s="25" t="s">
        <v>105</v>
      </c>
      <c r="G15" s="26" t="s">
        <v>42</v>
      </c>
      <c r="H15" s="23">
        <f t="shared" ca="1" si="0"/>
        <v>3</v>
      </c>
      <c r="I15" s="26" t="s">
        <v>43</v>
      </c>
      <c r="J15" s="23">
        <f t="shared" ca="1" si="1"/>
        <v>5</v>
      </c>
      <c r="K15" s="26" t="s">
        <v>96</v>
      </c>
      <c r="L15" s="23">
        <f t="shared" ca="1" si="2"/>
        <v>0</v>
      </c>
      <c r="M15" s="26" t="s">
        <v>42</v>
      </c>
      <c r="N15" s="23">
        <f t="shared" ca="1" si="3"/>
        <v>7</v>
      </c>
      <c r="O15" s="26" t="s">
        <v>96</v>
      </c>
      <c r="P15">
        <f t="shared" ca="1" si="4"/>
        <v>0</v>
      </c>
      <c r="Q15" s="22">
        <f t="shared" ref="Q15:Q16" ca="1" si="5">SUM(H15,J15,L15,N15,P15)</f>
        <v>15</v>
      </c>
      <c r="S15" s="22" t="s">
        <v>69</v>
      </c>
      <c r="T15" s="23" t="s">
        <v>83</v>
      </c>
      <c r="U15">
        <v>5</v>
      </c>
      <c r="W15" s="1" t="s">
        <v>99</v>
      </c>
      <c r="X15" s="29">
        <f ca="1">ROUNDUP(X11/150,0)</f>
        <v>1</v>
      </c>
    </row>
    <row r="16" spans="1:24" x14ac:dyDescent="0.25">
      <c r="F16" s="25" t="s">
        <v>106</v>
      </c>
      <c r="G16" s="26" t="s">
        <v>96</v>
      </c>
      <c r="H16" s="23">
        <f t="shared" ca="1" si="0"/>
        <v>0</v>
      </c>
      <c r="I16" s="26" t="s">
        <v>43</v>
      </c>
      <c r="J16" s="23">
        <f t="shared" ca="1" si="1"/>
        <v>5</v>
      </c>
      <c r="K16" s="26" t="s">
        <v>96</v>
      </c>
      <c r="L16" s="23">
        <f t="shared" ca="1" si="2"/>
        <v>0</v>
      </c>
      <c r="M16" s="26" t="s">
        <v>42</v>
      </c>
      <c r="N16" s="23">
        <f t="shared" ca="1" si="3"/>
        <v>7</v>
      </c>
      <c r="O16" s="26" t="s">
        <v>96</v>
      </c>
      <c r="P16">
        <f t="shared" ca="1" si="4"/>
        <v>0</v>
      </c>
      <c r="Q16" s="22">
        <f t="shared" ca="1" si="5"/>
        <v>12</v>
      </c>
      <c r="S16" s="22" t="s">
        <v>70</v>
      </c>
      <c r="T16" s="23" t="s">
        <v>84</v>
      </c>
      <c r="U16">
        <v>3</v>
      </c>
      <c r="W16" s="1" t="s">
        <v>100</v>
      </c>
      <c r="X16" s="1">
        <f ca="1">X14*X15</f>
        <v>5.9</v>
      </c>
    </row>
    <row r="17" spans="6:24" x14ac:dyDescent="0.25">
      <c r="F17" s="25" t="s">
        <v>107</v>
      </c>
      <c r="G17" s="26" t="s">
        <v>42</v>
      </c>
      <c r="H17" s="24">
        <f ca="1">IFERROR(INDIRECT(CHAR(CODE("A")+MATCH(G17,$B$1:$E$1,0))&amp;2),0)</f>
        <v>3</v>
      </c>
      <c r="I17" s="26" t="s">
        <v>43</v>
      </c>
      <c r="J17" s="24">
        <f ca="1">IFERROR(INDIRECT(CHAR(CODE("A")+MATCH(I17,$B$1:$E$1,0))&amp;3),0)</f>
        <v>5</v>
      </c>
      <c r="K17" s="26" t="s">
        <v>96</v>
      </c>
      <c r="L17" s="23">
        <f t="shared" ca="1" si="2"/>
        <v>0</v>
      </c>
      <c r="M17" s="26" t="s">
        <v>42</v>
      </c>
      <c r="N17" s="23">
        <f t="shared" ca="1" si="3"/>
        <v>7</v>
      </c>
      <c r="O17" s="26" t="s">
        <v>96</v>
      </c>
      <c r="P17">
        <f t="shared" ca="1" si="4"/>
        <v>0</v>
      </c>
      <c r="Q17" s="22">
        <f ca="1">SUM(H17,J17,L17,N17,P17)</f>
        <v>15</v>
      </c>
      <c r="S17" s="22" t="s">
        <v>71</v>
      </c>
      <c r="T17" s="23" t="s">
        <v>85</v>
      </c>
      <c r="U17">
        <v>4</v>
      </c>
    </row>
    <row r="18" spans="6:24" x14ac:dyDescent="0.25">
      <c r="F18" s="25" t="s">
        <v>108</v>
      </c>
      <c r="G18" s="26" t="s">
        <v>42</v>
      </c>
      <c r="H18" s="24">
        <f ca="1">IFERROR(INDIRECT(CHAR(CODE("A")+MATCH(G18,$B$1:$E$1,0))&amp;2),0)</f>
        <v>3</v>
      </c>
      <c r="I18" s="26" t="s">
        <v>44</v>
      </c>
      <c r="J18" s="24">
        <f ca="1">IFERROR(INDIRECT(CHAR(CODE("A")+MATCH(I18,$B$1:$E$1,0))&amp;3),0)</f>
        <v>7</v>
      </c>
      <c r="K18" s="26" t="s">
        <v>96</v>
      </c>
      <c r="L18" s="24">
        <f ca="1">IFERROR(INDIRECT(CHAR(CODE("A")+MATCH(K18,$B$1:$E$1,0))&amp;4),0)</f>
        <v>0</v>
      </c>
      <c r="M18" s="26" t="s">
        <v>43</v>
      </c>
      <c r="N18" s="24">
        <f ca="1">IFERROR(INDIRECT(CHAR(CODE("A")+MATCH(M18,$B$1:$E$1,0))&amp;5),0)</f>
        <v>10</v>
      </c>
      <c r="O18" s="26" t="s">
        <v>96</v>
      </c>
      <c r="P18" s="28">
        <f ca="1">IFERROR(INDIRECT(CHAR(CODE("A")+MATCH(O18,$B$1:$E$1,0))&amp;6),0)</f>
        <v>0</v>
      </c>
      <c r="Q18" s="22">
        <f ca="1">SUM(H18,J18,L18,N18,P18)</f>
        <v>20</v>
      </c>
      <c r="S18" s="22" t="s">
        <v>72</v>
      </c>
      <c r="T18" s="23" t="s">
        <v>86</v>
      </c>
      <c r="U18">
        <v>3</v>
      </c>
      <c r="W18" t="s">
        <v>101</v>
      </c>
    </row>
    <row r="19" spans="6:24" x14ac:dyDescent="0.25">
      <c r="F19" s="25" t="s">
        <v>112</v>
      </c>
      <c r="G19" s="26"/>
      <c r="H19" s="24"/>
      <c r="I19" s="26"/>
      <c r="J19" s="24"/>
      <c r="K19" s="26"/>
      <c r="L19" s="24"/>
      <c r="M19" s="26"/>
      <c r="N19" s="24"/>
      <c r="O19" s="23"/>
      <c r="P19" s="28"/>
      <c r="Q19" s="22">
        <f ca="1">SUM(Tabelle1[Summe])</f>
        <v>90</v>
      </c>
      <c r="S19" s="22" t="s">
        <v>73</v>
      </c>
      <c r="T19" s="23" t="s">
        <v>87</v>
      </c>
      <c r="U19">
        <v>5</v>
      </c>
      <c r="W19" s="1" t="s">
        <v>102</v>
      </c>
      <c r="X19" s="1" t="str">
        <f ca="1">X11*2 &amp; " - " &amp; X11*2.5</f>
        <v>169,2 - 211,5</v>
      </c>
    </row>
    <row r="20" spans="6:24" x14ac:dyDescent="0.25">
      <c r="S20" s="22" t="s">
        <v>74</v>
      </c>
      <c r="T20" s="23" t="s">
        <v>88</v>
      </c>
      <c r="U20">
        <v>2</v>
      </c>
      <c r="W20" s="1" t="s">
        <v>103</v>
      </c>
      <c r="X20" s="1" t="str">
        <f ca="1">ROUND(X11*2/18, 2) &amp; " - " &amp; ROUND(X11*2.5/18, 2)</f>
        <v>9,4 - 11,75</v>
      </c>
    </row>
    <row r="21" spans="6:24" x14ac:dyDescent="0.25">
      <c r="S21" s="22" t="s">
        <v>75</v>
      </c>
      <c r="T21" s="23" t="s">
        <v>89</v>
      </c>
      <c r="U21">
        <v>1</v>
      </c>
      <c r="W21" s="1" t="s">
        <v>104</v>
      </c>
      <c r="X21" s="1" t="str">
        <f ca="1">"ca. " &amp; X11*1500 &amp; "€"</f>
        <v>ca. 126900€</v>
      </c>
    </row>
    <row r="22" spans="6:24" x14ac:dyDescent="0.25">
      <c r="S22" s="22" t="s">
        <v>76</v>
      </c>
      <c r="T22" s="23" t="s">
        <v>90</v>
      </c>
      <c r="U22">
        <v>0</v>
      </c>
    </row>
    <row r="23" spans="6:24" x14ac:dyDescent="0.25">
      <c r="S23" s="22" t="s">
        <v>77</v>
      </c>
      <c r="T23" s="23" t="s">
        <v>91</v>
      </c>
      <c r="U23">
        <v>1</v>
      </c>
    </row>
    <row r="24" spans="6:24" x14ac:dyDescent="0.25">
      <c r="T24" t="s">
        <v>92</v>
      </c>
      <c r="U24">
        <f>0.65+0.01*SUM(Tabelle2[Komplexität])</f>
        <v>0.94</v>
      </c>
    </row>
  </sheetData>
  <sheetProtection formatCells="0" formatColumns="0" formatRows="0" insertColumns="0" insertRows="0" insertHyperlinks="0" sort="0" autoFilter="0" pivotTables="0"/>
  <mergeCells count="3">
    <mergeCell ref="F7:Q7"/>
    <mergeCell ref="S7:U7"/>
    <mergeCell ref="W7:X7"/>
  </mergeCells>
  <conditionalFormatting sqref="U10:U23">
    <cfRule type="cellIs" dxfId="0" priority="1" operator="notBetween">
      <formula>0</formula>
      <formula>5</formula>
    </cfRule>
  </conditionalFormatting>
  <dataValidations disablePrompts="1" count="2">
    <dataValidation showInputMessage="1" showErrorMessage="1" sqref="G12:O12 H13:H18 J13:J18 L13:L18 N13:N18"/>
    <dataValidation type="list" showInputMessage="1" showErrorMessage="1" sqref="O13:O18 I13:I18 G13:G18 K13:K18 M13:M18">
      <formula1>$B$1:$E$1</formula1>
    </dataValidation>
  </dataValidations>
  <pageMargins left="0.7" right="0.7" top="0.78740157499999996" bottom="0.78740157499999996" header="0.3" footer="0.3"/>
  <pageSetup paperSize="9" orientation="landscape" verticalDpi="0" r:id="rId1"/>
  <headerFooter>
    <oddHeader>&amp;LT3&amp;CAufwandschätzung
nach Function Points</oddHeader>
    <oddFooter>&amp;RSeite &amp;P von &amp;N</oddFooter>
  </headerFooter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CoCoMo</vt:lpstr>
      <vt:lpstr>Functionpoints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Sölling, Kai</dc:creator>
  <cp:lastModifiedBy>Sölling, Kai</cp:lastModifiedBy>
  <cp:lastPrinted>2017-01-04T14:55:37Z</cp:lastPrinted>
  <dcterms:created xsi:type="dcterms:W3CDTF">2017-01-03T12:42:07Z</dcterms:created>
  <dcterms:modified xsi:type="dcterms:W3CDTF">2017-01-04T14:56:02Z</dcterms:modified>
</cp:coreProperties>
</file>