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2410" documentId="7_{D84B8FFF-5D84-844F-A6C6-3C1E7907FFA3}" xr6:coauthVersionLast="47" xr6:coauthVersionMax="47" xr10:uidLastSave="{BC890E80-4CCF-4615-AD3D-541B1162FD9A}"/>
  <bookViews>
    <workbookView xWindow="-120" yWindow="-120" windowWidth="20730" windowHeight="11160" xr2:uid="{00000000-000D-0000-FFFF-FFFF00000000}"/>
  </bookViews>
  <sheets>
    <sheet name="Tabela de Valores de Receitas" sheetId="1" r:id="rId1"/>
    <sheet name="Tabela de Valores de materiais" sheetId="2" r:id="rId2"/>
    <sheet name="Cadastro Client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5" i="1" l="1"/>
  <c r="J86" i="1"/>
  <c r="J85" i="1"/>
  <c r="N84" i="1"/>
  <c r="O84" i="1" s="1"/>
  <c r="J84" i="1"/>
  <c r="J89" i="1"/>
  <c r="K89" i="1"/>
  <c r="N83" i="1"/>
  <c r="M16" i="2"/>
  <c r="J16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N17" i="1" s="1"/>
  <c r="O17" i="1" s="1"/>
  <c r="K31" i="2"/>
  <c r="K32" i="2"/>
  <c r="K33" i="2"/>
  <c r="K34" i="2"/>
  <c r="K35" i="2"/>
  <c r="N86" i="1" s="1"/>
  <c r="O86" i="1" s="1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J83" i="1"/>
  <c r="J71" i="1"/>
  <c r="J82" i="1"/>
  <c r="J81" i="1"/>
  <c r="J65" i="1"/>
  <c r="J78" i="1"/>
  <c r="K71" i="1"/>
  <c r="J19" i="1"/>
  <c r="J18" i="1"/>
  <c r="J17" i="1"/>
  <c r="O10" i="1"/>
  <c r="J67" i="1" l="1"/>
  <c r="J66" i="1"/>
  <c r="N63" i="1"/>
  <c r="O63" i="1" s="1"/>
  <c r="S3" i="1"/>
  <c r="V5" i="1" s="1"/>
  <c r="W5" i="1" s="1"/>
  <c r="O52" i="1"/>
  <c r="P38" i="1"/>
  <c r="M39" i="1"/>
  <c r="N29" i="1"/>
  <c r="O29" i="1" s="1"/>
  <c r="N35" i="1"/>
  <c r="O35" i="1" s="1"/>
  <c r="K11" i="2"/>
  <c r="N19" i="1" s="1"/>
  <c r="O19" i="1" s="1"/>
  <c r="K12" i="2"/>
  <c r="N18" i="1" s="1"/>
  <c r="O18" i="1" s="1"/>
  <c r="K13" i="2"/>
  <c r="N45" i="1" s="1"/>
  <c r="O45" i="1" s="1"/>
  <c r="J38" i="1" s="1"/>
  <c r="K4" i="2"/>
  <c r="K5" i="2"/>
  <c r="K6" i="2"/>
  <c r="K7" i="2"/>
  <c r="N66" i="1" s="1"/>
  <c r="O66" i="1" s="1"/>
  <c r="K8" i="2"/>
  <c r="K9" i="2"/>
  <c r="N28" i="1" s="1"/>
  <c r="O28" i="1" s="1"/>
  <c r="K10" i="2"/>
  <c r="F6" i="2"/>
  <c r="O8" i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7" i="2"/>
  <c r="F4" i="2"/>
  <c r="F5" i="2"/>
  <c r="J102" i="2" l="1"/>
  <c r="H102" i="2"/>
  <c r="I102" i="2"/>
  <c r="H78" i="2"/>
  <c r="J78" i="2"/>
  <c r="I78" i="2"/>
  <c r="H54" i="2"/>
  <c r="I54" i="2"/>
  <c r="J54" i="2"/>
  <c r="J36" i="2"/>
  <c r="H36" i="2"/>
  <c r="I36" i="2"/>
  <c r="J24" i="2"/>
  <c r="H24" i="2"/>
  <c r="I24" i="2"/>
  <c r="I101" i="2"/>
  <c r="H101" i="2"/>
  <c r="J101" i="2"/>
  <c r="I83" i="2"/>
  <c r="H83" i="2"/>
  <c r="J83" i="2"/>
  <c r="H77" i="2"/>
  <c r="I77" i="2"/>
  <c r="J77" i="2"/>
  <c r="H59" i="2"/>
  <c r="I59" i="2"/>
  <c r="J59" i="2"/>
  <c r="H41" i="2"/>
  <c r="I41" i="2"/>
  <c r="J41" i="2"/>
  <c r="I100" i="2"/>
  <c r="J100" i="2"/>
  <c r="H100" i="2"/>
  <c r="I88" i="2"/>
  <c r="J88" i="2"/>
  <c r="H88" i="2"/>
  <c r="I98" i="2"/>
  <c r="H98" i="2"/>
  <c r="J98" i="2"/>
  <c r="H92" i="2"/>
  <c r="I92" i="2"/>
  <c r="J92" i="2"/>
  <c r="H86" i="2"/>
  <c r="I86" i="2"/>
  <c r="J86" i="2"/>
  <c r="H80" i="2"/>
  <c r="I80" i="2"/>
  <c r="J80" i="2"/>
  <c r="H74" i="2"/>
  <c r="I74" i="2"/>
  <c r="J74" i="2"/>
  <c r="H68" i="2"/>
  <c r="I68" i="2"/>
  <c r="J68" i="2"/>
  <c r="H62" i="2"/>
  <c r="I62" i="2"/>
  <c r="J62" i="2"/>
  <c r="I56" i="2"/>
  <c r="H56" i="2"/>
  <c r="J56" i="2"/>
  <c r="H50" i="2"/>
  <c r="I50" i="2"/>
  <c r="J50" i="2"/>
  <c r="I44" i="2"/>
  <c r="H44" i="2"/>
  <c r="J44" i="2"/>
  <c r="I38" i="2"/>
  <c r="H38" i="2"/>
  <c r="J38" i="2"/>
  <c r="H32" i="2"/>
  <c r="N79" i="1" s="1"/>
  <c r="O79" i="1" s="1"/>
  <c r="I32" i="2"/>
  <c r="J32" i="2"/>
  <c r="H26" i="2"/>
  <c r="I26" i="2"/>
  <c r="J26" i="2"/>
  <c r="H20" i="2"/>
  <c r="I20" i="2"/>
  <c r="J20" i="2"/>
  <c r="H14" i="2"/>
  <c r="I14" i="2"/>
  <c r="N47" i="1" s="1" a="1"/>
  <c r="N47" i="1" s="1"/>
  <c r="O47" i="1" s="1"/>
  <c r="L38" i="1" s="1"/>
  <c r="J14" i="2"/>
  <c r="I97" i="2"/>
  <c r="J97" i="2"/>
  <c r="H97" i="2"/>
  <c r="I91" i="2"/>
  <c r="J91" i="2"/>
  <c r="H91" i="2"/>
  <c r="I85" i="2"/>
  <c r="J85" i="2"/>
  <c r="H85" i="2"/>
  <c r="I79" i="2"/>
  <c r="J79" i="2"/>
  <c r="H79" i="2"/>
  <c r="I73" i="2"/>
  <c r="J73" i="2"/>
  <c r="H73" i="2"/>
  <c r="I67" i="2"/>
  <c r="J67" i="2"/>
  <c r="H67" i="2"/>
  <c r="I61" i="2"/>
  <c r="J61" i="2"/>
  <c r="H61" i="2"/>
  <c r="I55" i="2"/>
  <c r="J55" i="2"/>
  <c r="H55" i="2"/>
  <c r="I49" i="2"/>
  <c r="J49" i="2"/>
  <c r="H49" i="2"/>
  <c r="I43" i="2"/>
  <c r="J43" i="2"/>
  <c r="H43" i="2"/>
  <c r="I37" i="2"/>
  <c r="J37" i="2"/>
  <c r="H37" i="2"/>
  <c r="I31" i="2"/>
  <c r="J31" i="2"/>
  <c r="H31" i="2"/>
  <c r="I25" i="2"/>
  <c r="J25" i="2"/>
  <c r="H25" i="2"/>
  <c r="I19" i="2"/>
  <c r="J19" i="2"/>
  <c r="H19" i="2"/>
  <c r="J96" i="2"/>
  <c r="H96" i="2"/>
  <c r="I96" i="2"/>
  <c r="H72" i="2"/>
  <c r="J72" i="2"/>
  <c r="I72" i="2"/>
  <c r="J42" i="2"/>
  <c r="H42" i="2"/>
  <c r="I42" i="2"/>
  <c r="I65" i="2"/>
  <c r="H65" i="2"/>
  <c r="J65" i="2"/>
  <c r="J84" i="2"/>
  <c r="H84" i="2"/>
  <c r="I84" i="2"/>
  <c r="H66" i="2"/>
  <c r="J66" i="2"/>
  <c r="I66" i="2"/>
  <c r="J48" i="2"/>
  <c r="H48" i="2"/>
  <c r="I48" i="2"/>
  <c r="J18" i="2"/>
  <c r="H18" i="2"/>
  <c r="I18" i="2"/>
  <c r="I95" i="2"/>
  <c r="H95" i="2"/>
  <c r="J95" i="2"/>
  <c r="H17" i="2"/>
  <c r="I17" i="2"/>
  <c r="J17" i="2"/>
  <c r="N49" i="1" s="1" a="1"/>
  <c r="N49" i="1" s="1"/>
  <c r="O49" i="1" s="1"/>
  <c r="H90" i="2"/>
  <c r="J90" i="2"/>
  <c r="I90" i="2"/>
  <c r="J60" i="2"/>
  <c r="H60" i="2"/>
  <c r="I60" i="2"/>
  <c r="J30" i="2"/>
  <c r="H30" i="2"/>
  <c r="I30" i="2"/>
  <c r="H89" i="2"/>
  <c r="I89" i="2"/>
  <c r="J89" i="2"/>
  <c r="I71" i="2"/>
  <c r="H71" i="2"/>
  <c r="J71" i="2"/>
  <c r="H53" i="2"/>
  <c r="I53" i="2"/>
  <c r="J53" i="2"/>
  <c r="H47" i="2"/>
  <c r="I47" i="2"/>
  <c r="J47" i="2"/>
  <c r="H35" i="2"/>
  <c r="I35" i="2"/>
  <c r="J35" i="2"/>
  <c r="H29" i="2"/>
  <c r="I29" i="2"/>
  <c r="J29" i="2"/>
  <c r="H23" i="2"/>
  <c r="I23" i="2"/>
  <c r="J23" i="2"/>
  <c r="I94" i="2"/>
  <c r="J94" i="2"/>
  <c r="H94" i="2"/>
  <c r="I82" i="2"/>
  <c r="J82" i="2"/>
  <c r="H82" i="2"/>
  <c r="I76" i="2"/>
  <c r="J76" i="2"/>
  <c r="H76" i="2"/>
  <c r="I70" i="2"/>
  <c r="J70" i="2"/>
  <c r="H70" i="2"/>
  <c r="I64" i="2"/>
  <c r="J64" i="2"/>
  <c r="H64" i="2"/>
  <c r="I58" i="2"/>
  <c r="J58" i="2"/>
  <c r="H58" i="2"/>
  <c r="I52" i="2"/>
  <c r="J52" i="2"/>
  <c r="H52" i="2"/>
  <c r="I46" i="2"/>
  <c r="J46" i="2"/>
  <c r="H46" i="2"/>
  <c r="I40" i="2"/>
  <c r="J40" i="2"/>
  <c r="H40" i="2"/>
  <c r="I34" i="2"/>
  <c r="J34" i="2"/>
  <c r="O83" i="1" s="1"/>
  <c r="J75" i="1" s="1"/>
  <c r="H34" i="2"/>
  <c r="I28" i="2"/>
  <c r="N65" i="1" s="1"/>
  <c r="O65" i="1" s="1"/>
  <c r="J28" i="2"/>
  <c r="H28" i="2"/>
  <c r="I22" i="2"/>
  <c r="J22" i="2"/>
  <c r="H22" i="2"/>
  <c r="I16" i="2"/>
  <c r="H16" i="2"/>
  <c r="H99" i="2"/>
  <c r="J99" i="2"/>
  <c r="I99" i="2"/>
  <c r="H93" i="2"/>
  <c r="I93" i="2"/>
  <c r="J93" i="2"/>
  <c r="H87" i="2"/>
  <c r="I87" i="2"/>
  <c r="J87" i="2"/>
  <c r="H81" i="2"/>
  <c r="J81" i="2"/>
  <c r="I81" i="2"/>
  <c r="J75" i="2"/>
  <c r="H75" i="2"/>
  <c r="I75" i="2"/>
  <c r="H69" i="2"/>
  <c r="J69" i="2"/>
  <c r="I69" i="2"/>
  <c r="J63" i="2"/>
  <c r="H63" i="2"/>
  <c r="I63" i="2"/>
  <c r="J57" i="2"/>
  <c r="H57" i="2"/>
  <c r="I57" i="2"/>
  <c r="H51" i="2"/>
  <c r="J51" i="2"/>
  <c r="I51" i="2"/>
  <c r="J45" i="2"/>
  <c r="H45" i="2"/>
  <c r="I45" i="2"/>
  <c r="J39" i="2"/>
  <c r="H39" i="2"/>
  <c r="I39" i="2"/>
  <c r="J33" i="2"/>
  <c r="N82" i="1" s="1"/>
  <c r="O82" i="1" s="1"/>
  <c r="H33" i="2"/>
  <c r="I33" i="2"/>
  <c r="H27" i="2"/>
  <c r="J27" i="2"/>
  <c r="I27" i="2"/>
  <c r="J21" i="2"/>
  <c r="H21" i="2"/>
  <c r="I21" i="2"/>
  <c r="J15" i="2"/>
  <c r="H15" i="2"/>
  <c r="I15" i="2"/>
  <c r="I17" i="1"/>
  <c r="J5" i="2"/>
  <c r="N7" i="1" s="1" a="1"/>
  <c r="N7" i="1" s="1"/>
  <c r="O7" i="1" s="1"/>
  <c r="J9" i="2"/>
  <c r="J4" i="2"/>
  <c r="H8" i="2"/>
  <c r="N48" i="1" s="1" a="1"/>
  <c r="N48" i="1" s="1"/>
  <c r="O48" i="1" s="1"/>
  <c r="H7" i="2"/>
  <c r="J12" i="2"/>
  <c r="H6" i="2"/>
  <c r="N25" i="1"/>
  <c r="O25" i="1" s="1"/>
  <c r="N78" i="1"/>
  <c r="O78" i="1" s="1"/>
  <c r="N26" i="1" a="1"/>
  <c r="N26" i="1" s="1"/>
  <c r="O26" i="1" s="1"/>
  <c r="H12" i="2"/>
  <c r="N5" i="1" a="1"/>
  <c r="N5" i="1" s="1"/>
  <c r="O5" i="1" s="1"/>
  <c r="I12" i="2"/>
  <c r="H9" i="2"/>
  <c r="I9" i="2"/>
  <c r="H4" i="2"/>
  <c r="N6" i="1" s="1" a="1"/>
  <c r="N6" i="1" s="1"/>
  <c r="O6" i="1" s="1"/>
  <c r="I4" i="2"/>
  <c r="N67" i="1" s="1"/>
  <c r="O67" i="1" s="1"/>
  <c r="H11" i="2"/>
  <c r="I11" i="2"/>
  <c r="J11" i="2"/>
  <c r="I10" i="2"/>
  <c r="H10" i="2"/>
  <c r="J10" i="2"/>
  <c r="I13" i="2"/>
  <c r="N50" i="1" s="1" a="1"/>
  <c r="N50" i="1" s="1"/>
  <c r="O50" i="1" s="1"/>
  <c r="H13" i="2"/>
  <c r="J13" i="2"/>
  <c r="J8" i="2"/>
  <c r="I8" i="2"/>
  <c r="J7" i="2"/>
  <c r="I7" i="2"/>
  <c r="J6" i="2"/>
  <c r="I6" i="2"/>
  <c r="H5" i="2"/>
  <c r="I5" i="2"/>
  <c r="N81" i="1" l="1"/>
  <c r="O81" i="1" s="1"/>
  <c r="N80" i="1"/>
  <c r="O80" i="1" s="1"/>
  <c r="N64" i="1"/>
  <c r="O64" i="1" s="1"/>
  <c r="J60" i="1" s="1"/>
  <c r="A65" i="1" s="1"/>
  <c r="A66" i="1" s="1"/>
  <c r="N46" i="1" a="1"/>
  <c r="N46" i="1" s="1"/>
  <c r="O46" i="1" s="1"/>
  <c r="N36" i="1" a="1"/>
  <c r="N36" i="1" s="1"/>
  <c r="O36" i="1" s="1"/>
  <c r="N27" i="1" a="1"/>
  <c r="N27" i="1" s="1"/>
  <c r="C66" i="1" l="1"/>
  <c r="C65" i="1"/>
  <c r="C67" i="1" s="1"/>
  <c r="C63" i="1"/>
  <c r="A67" i="1"/>
  <c r="O27" i="1"/>
  <c r="J22" i="1" s="1"/>
  <c r="K38" i="1"/>
  <c r="J39" i="1" s="1"/>
  <c r="N39" i="1" s="1"/>
  <c r="J42" i="1"/>
  <c r="C64" i="1" l="1"/>
  <c r="D64" i="1" s="1"/>
  <c r="D63" i="1" a="1"/>
  <c r="D63" i="1" s="1"/>
  <c r="F63" i="1" s="1"/>
  <c r="F14" i="1"/>
  <c r="R3" i="1"/>
  <c r="R4" i="1" s="1"/>
  <c r="J11" i="1" s="1"/>
  <c r="A27" i="1"/>
  <c r="A28" i="1" s="1"/>
  <c r="A29" i="1" s="1"/>
  <c r="J53" i="1"/>
  <c r="A47" i="1"/>
  <c r="A48" i="1" s="1"/>
  <c r="P39" i="1"/>
  <c r="N37" i="1" s="1"/>
  <c r="O39" i="1"/>
  <c r="D67" i="1" l="1"/>
  <c r="D66" i="1"/>
  <c r="C28" i="1"/>
  <c r="C27" i="1"/>
  <c r="C25" i="1"/>
  <c r="C26" i="1" s="1"/>
  <c r="F13" i="1"/>
  <c r="H18" i="1" s="1"/>
  <c r="J14" i="1" s="1"/>
  <c r="O37" i="1"/>
  <c r="J32" i="1" s="1"/>
  <c r="C45" i="1"/>
  <c r="A49" i="1"/>
  <c r="C47" i="1"/>
  <c r="C48" i="1"/>
  <c r="E64" i="1" l="1"/>
  <c r="A37" i="1"/>
  <c r="A38" i="1" s="1"/>
  <c r="C35" i="1" s="1"/>
  <c r="A80" i="1"/>
  <c r="A81" i="1" s="1"/>
  <c r="A12" i="1"/>
  <c r="A13" i="1" s="1"/>
  <c r="E67" i="1"/>
  <c r="E65" i="1" s="1"/>
  <c r="O60" i="1" s="1"/>
  <c r="H71" i="1" s="1"/>
  <c r="C29" i="1"/>
  <c r="D26" i="1"/>
  <c r="D25" i="1" a="1"/>
  <c r="D25" i="1" s="1"/>
  <c r="F25" i="1" s="1"/>
  <c r="C46" i="1"/>
  <c r="D46" i="1" s="1"/>
  <c r="C49" i="1"/>
  <c r="C38" i="1" l="1"/>
  <c r="C37" i="1"/>
  <c r="A39" i="1"/>
  <c r="C36" i="1" s="1"/>
  <c r="D36" i="1" s="1"/>
  <c r="M71" i="1"/>
  <c r="H72" i="1"/>
  <c r="A82" i="1"/>
  <c r="C78" i="1"/>
  <c r="C80" i="1"/>
  <c r="C81" i="1"/>
  <c r="D29" i="1"/>
  <c r="D45" i="1" a="1"/>
  <c r="D45" i="1" s="1"/>
  <c r="F45" i="1" s="1"/>
  <c r="D28" i="1"/>
  <c r="C39" i="1" l="1"/>
  <c r="C82" i="1"/>
  <c r="C79" i="1"/>
  <c r="D35" i="1" a="1"/>
  <c r="D35" i="1" s="1"/>
  <c r="D39" i="1" s="1"/>
  <c r="E29" i="1"/>
  <c r="E27" i="1" s="1"/>
  <c r="D49" i="1"/>
  <c r="D48" i="1"/>
  <c r="E26" i="1"/>
  <c r="D79" i="1" l="1"/>
  <c r="D78" i="1" a="1"/>
  <c r="D78" i="1" s="1"/>
  <c r="F35" i="1"/>
  <c r="D38" i="1"/>
  <c r="E36" i="1" s="1"/>
  <c r="O22" i="1"/>
  <c r="R5" i="1" s="1"/>
  <c r="R6" i="1" s="1"/>
  <c r="O11" i="1" s="1"/>
  <c r="E46" i="1"/>
  <c r="E49" i="1"/>
  <c r="E47" i="1" s="1"/>
  <c r="O42" i="1" s="1"/>
  <c r="O53" i="1" s="1"/>
  <c r="C13" i="1"/>
  <c r="F78" i="1" l="1"/>
  <c r="D81" i="1"/>
  <c r="D82" i="1"/>
  <c r="E39" i="1"/>
  <c r="E37" i="1" s="1"/>
  <c r="O32" i="1" s="1"/>
  <c r="C10" i="1"/>
  <c r="C12" i="1"/>
  <c r="C14" i="1" s="1"/>
  <c r="A14" i="1"/>
  <c r="E82" i="1" l="1"/>
  <c r="E80" i="1" s="1"/>
  <c r="O75" i="1" s="1"/>
  <c r="H89" i="1" s="1"/>
  <c r="E79" i="1"/>
  <c r="C11" i="1"/>
  <c r="D11" i="1" l="1"/>
  <c r="D10" i="1" a="1"/>
  <c r="D10" i="1" s="1"/>
  <c r="F10" i="1" s="1"/>
  <c r="H19" i="1" l="1"/>
  <c r="O14" i="1"/>
  <c r="D14" i="1"/>
  <c r="D13" i="1"/>
  <c r="E14" i="1" l="1"/>
  <c r="E12" i="1" s="1"/>
  <c r="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tc={9640CB64-441A-4E57-82F2-4EE8EE8ECCFB}</author>
    <author>tc={5E69D7D8-1224-420D-B552-EC110A4F81DF}</author>
    <author>tc={0B197B1B-F993-4FF6-A81B-2EF740B23133}</author>
    <author>tc={71FC7D4E-A4D9-4720-B622-767BB5C6F03D}</author>
    <author>tc={9D5C0CAD-F80C-40B6-ACC0-735D31275BCE}</author>
    <author>tc={A4F5D963-F59A-4FDE-8D0A-2756B4685C1E}</author>
    <author>tc={7B41E7E0-18D4-4AE4-881F-711628062616}</author>
    <author>tc={DFDE6CAC-DA6E-468E-8E37-E42D016B37E8}</author>
    <author>tc={1B9566F3-2354-4685-9E2B-F13FF28AEE2A}</author>
    <author>tc={C4158A9C-3821-4DDC-BA39-5C154C2E090F}</author>
    <author>tc={0163AFEC-4BBB-4B4F-BCBB-7B4DD08422D7}</author>
    <author>tc={A81536C1-DFA6-4077-8485-D6274F1FBA00}</author>
    <author>tc={28749FCB-A831-43B6-89D6-2CD7A98473BE}</author>
    <author>tc={9ACF5EAF-6C8F-4639-9BD1-786C476D9ECD}</author>
    <author>tc={9ADA3F7E-273F-4BF0-8832-7909D354E7DC}</author>
    <author>tc={B5338E23-D1C8-417A-901C-44B2EC466B5C}</author>
    <author>tc={D9DDCDDE-B6A4-47EE-AA98-CCA3EC27911B}</author>
    <author>tc={1A996557-9E69-4F0C-9EE0-DF3A6C76EE58}</author>
    <author>tc={FD36F8C2-361D-4420-9C83-D689BF748DB1}</author>
    <author>tc={81511AD3-F50C-4E91-A52A-B15EA16F45BA}</author>
    <author>tc={CFE22185-C6BE-4732-B42B-44DF7E2DECC9}</author>
    <author>tc={930DAD08-62E2-4A06-9F72-F06CDD35F3B3}</author>
    <author>tc={0C8D5343-E2CC-450C-8231-E007B58129C4}</author>
    <author>tc={A5E20BF7-EE6E-4043-89CE-EFCCF90343B7}</author>
  </authors>
  <commentList>
    <comment ref="O10" authorId="0" shapeId="0" xr:uid="{9640CB64-441A-4E57-82F2-4EE8EE8ECC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vinculado com o Valor percentual de lucro para venda na receita Preparo de bolo semi-pronto sem cobertura</t>
      </text>
    </comment>
    <comment ref="J11" authorId="1" shapeId="0" xr:uid="{5E69D7D8-1224-420D-B552-EC110A4F81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11" authorId="2" shapeId="0" xr:uid="{0B197B1B-F993-4FF6-A81B-2EF740B231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13" authorId="3" shapeId="0" xr:uid="{71FC7D4E-A4D9-4720-B622-767BB5C6F0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14" authorId="4" shapeId="0" xr:uid="{9D5C0CAD-F80C-40B6-ACC0-735D31275B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14" authorId="5" shapeId="0" xr:uid="{A4F5D963-F59A-4FDE-8D0A-2756B4685C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21" authorId="6" shapeId="0" xr:uid="{7B41E7E0-18D4-4AE4-881F-7116280626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22" authorId="7" shapeId="0" xr:uid="{DFDE6CAC-DA6E-468E-8E37-E42D016B37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22" authorId="8" shapeId="0" xr:uid="{1B9566F3-2354-4685-9E2B-F13FF28AEE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31" authorId="9" shapeId="0" xr:uid="{C4158A9C-3821-4DDC-BA39-5C154C2E09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32" authorId="10" shapeId="0" xr:uid="{0163AFEC-4BBB-4B4F-BCBB-7B4DD08422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32" authorId="11" shapeId="0" xr:uid="{A81536C1-DFA6-4077-8485-D6274F1FBA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41" authorId="12" shapeId="0" xr:uid="{28749FCB-A831-43B6-89D6-2CD7A98473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42" authorId="13" shapeId="0" xr:uid="{9ACF5EAF-6C8F-4639-9BD1-786C476D9E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42" authorId="14" shapeId="0" xr:uid="{9ADA3F7E-273F-4BF0-8832-7909D354E7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52" authorId="15" shapeId="0" xr:uid="{B5338E23-D1C8-417A-901C-44B2EC466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vinculado com o Valor percentual de lucro para venda na receita: Brigadeiro</t>
      </text>
    </comment>
    <comment ref="J53" authorId="16" shapeId="0" xr:uid="{D9DDCDDE-B6A4-47EE-AA98-CCA3EC2791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53" authorId="17" shapeId="0" xr:uid="{1A996557-9E69-4F0C-9EE0-DF3A6C76EE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59" authorId="18" shapeId="0" xr:uid="{FD36F8C2-361D-4420-9C83-D689BF748D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60" authorId="19" shapeId="0" xr:uid="{81511AD3-F50C-4E91-A52A-B15EA16F45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60" authorId="20" shapeId="0" xr:uid="{CFE22185-C6BE-4732-B42B-44DF7E2DEC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  <comment ref="O74" authorId="21" shapeId="0" xr:uid="{930DAD08-62E2-4A06-9F72-F06CDD35F3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um valor para calcular o Valor percentual de lucro para venda</t>
      </text>
    </comment>
    <comment ref="J75" authorId="22" shapeId="0" xr:uid="{0C8D5343-E2CC-450C-8231-E007B58129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de gasto para a produção de acordo com os ingredientes abaixo</t>
      </text>
    </comment>
    <comment ref="O75" authorId="23" shapeId="0" xr:uid="{A5E20BF7-EE6E-4043-89CE-EFCCF90343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é o valor total para venda de acordo com a porcentagem definida acima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tc={B6268326-59E4-48C5-B6B5-F8EEED5BE163}</author>
    <author>tc={0FCFC29E-EB31-49D6-8050-D57BE48AAF27}</author>
    <author>tc={026930FB-7109-48CD-996F-DC7DBD6AE1D7}</author>
  </authors>
  <commentList>
    <comment ref="B2" authorId="0" shapeId="0" xr:uid="{B6268326-59E4-48C5-B6B5-F8EEED5BE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Atualize abaixo Ingredientes de acordo com a Nota Fiscal mais recente de compra para manter calculos corretos</t>
      </text>
    </comment>
    <comment ref="H2" authorId="1" shapeId="0" xr:uid="{0FCFC29E-EB31-49D6-8050-D57BE48AAF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Essa tabela não precisa fazer nenhuma alteração, pois já está automatizada com valores de acordo com os dados inseridos na tabela ao lado de "Materiais de Consumo"</t>
      </text>
    </comment>
    <comment ref="D3" authorId="2" shapeId="0" xr:uid="{026930FB-7109-48CD-996F-DC7DBD6AE1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não seja embalagem em quilogramas, ou mililitros, definir com "X" e Inserir ao lado o valor de Unidade por Pacote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<sst xmlns="http://schemas.openxmlformats.org/spreadsheetml/2006/main" count="247" uniqueCount="113">
  <si>
    <t>Receita</t>
  </si>
  <si>
    <t>Ingrediente</t>
  </si>
  <si>
    <t>Quantidade</t>
  </si>
  <si>
    <t>Valor Unitário</t>
  </si>
  <si>
    <t>Bolo de Cenoura</t>
  </si>
  <si>
    <t>Cenoura</t>
  </si>
  <si>
    <t>Medida</t>
  </si>
  <si>
    <t>Rendimento</t>
  </si>
  <si>
    <t>Valor total por ingrediente</t>
  </si>
  <si>
    <t>Açúcar</t>
  </si>
  <si>
    <t>8 porções</t>
  </si>
  <si>
    <t>Xícara</t>
  </si>
  <si>
    <t>Fermento em pó</t>
  </si>
  <si>
    <t xml:space="preserve">Xícara </t>
  </si>
  <si>
    <t>Colher de Sopa</t>
  </si>
  <si>
    <t>Colher de chá</t>
  </si>
  <si>
    <t xml:space="preserve">Açúcar </t>
  </si>
  <si>
    <t xml:space="preserve">Fermento em pó </t>
  </si>
  <si>
    <t>Gramas/ml</t>
  </si>
  <si>
    <t>Unidade</t>
  </si>
  <si>
    <t>X</t>
  </si>
  <si>
    <t>Ovo</t>
  </si>
  <si>
    <t>Forma 20cm</t>
  </si>
  <si>
    <t>Leite</t>
  </si>
  <si>
    <t>Óleo</t>
  </si>
  <si>
    <t>Massa semi-pronta</t>
  </si>
  <si>
    <t>Medida em Gramas/ml</t>
  </si>
  <si>
    <t>Massa Semi-Pronta</t>
  </si>
  <si>
    <t>Colher Forte</t>
  </si>
  <si>
    <t>Unidade por pacote</t>
  </si>
  <si>
    <t>Pote c/ tampa 250ml</t>
  </si>
  <si>
    <t>Leite Condensado Piracanjuba</t>
  </si>
  <si>
    <t>Cacau em Po 50%</t>
  </si>
  <si>
    <t>Bandeja c/ Tampa</t>
  </si>
  <si>
    <t>Valor 1 grama</t>
  </si>
  <si>
    <t>Flocos Chocolate</t>
  </si>
  <si>
    <t>Valor para produção</t>
  </si>
  <si>
    <t>Sabor:</t>
  </si>
  <si>
    <t>Porcentagem lucro:</t>
  </si>
  <si>
    <t>Valor para venda:</t>
  </si>
  <si>
    <t>,</t>
  </si>
  <si>
    <t>%</t>
  </si>
  <si>
    <t xml:space="preserve">Valor total/ingrediente </t>
  </si>
  <si>
    <t>Doce Lua</t>
  </si>
  <si>
    <t>Confeitaria Artesanal</t>
  </si>
  <si>
    <t>Tabela de Valores de Receitas</t>
  </si>
  <si>
    <t>Receita:</t>
  </si>
  <si>
    <t>Valor total para produção:</t>
  </si>
  <si>
    <t>Bandeja com Tampa</t>
  </si>
  <si>
    <t>Cobertura Ganache p/bolo 750g</t>
  </si>
  <si>
    <t>Barra Chocolate</t>
  </si>
  <si>
    <t>Creme de Leite</t>
  </si>
  <si>
    <t>Barra de Chocolate</t>
  </si>
  <si>
    <t>Brigadeiro</t>
  </si>
  <si>
    <t>=</t>
  </si>
  <si>
    <t>Receita Brigadeiro</t>
  </si>
  <si>
    <t>Chocolate</t>
  </si>
  <si>
    <t>Aproximadamente. 150ml</t>
  </si>
  <si>
    <t>Ganache Chocolate</t>
  </si>
  <si>
    <t>Leite Condensado</t>
  </si>
  <si>
    <t>Cacau em pó</t>
  </si>
  <si>
    <t>Confeito</t>
  </si>
  <si>
    <t>Leite Condensado (Manter Cremosidade)</t>
  </si>
  <si>
    <t>Cobertura bolo de pote</t>
  </si>
  <si>
    <t>1 Bolo de pote 210g</t>
  </si>
  <si>
    <t>4 Unidades de Bolo de pote 210g (840g)</t>
  </si>
  <si>
    <t>Resultados de valores de acordo com Receita de Brigadeiro para 4 unidades de bolo de pote (Dividida por unidade)</t>
  </si>
  <si>
    <t>Bolo</t>
  </si>
  <si>
    <t>g</t>
  </si>
  <si>
    <t>1.1/2 Bolo de pote</t>
  </si>
  <si>
    <t>Valor Pago na NF mais recente</t>
  </si>
  <si>
    <t>Tabela de Materiais de Consumo</t>
  </si>
  <si>
    <t>Tabela Automática de Cálculos Fracionados</t>
  </si>
  <si>
    <t xml:space="preserve">Coco Ralado </t>
  </si>
  <si>
    <t>Granulado Rosa</t>
  </si>
  <si>
    <t>Chocolate Branco Fracionado</t>
  </si>
  <si>
    <t>Corante em Gel Rosa</t>
  </si>
  <si>
    <t>Laranjas</t>
  </si>
  <si>
    <t>Bolo 750g (Forma de 20cm)</t>
  </si>
  <si>
    <t>Bolo de Pote (Aprox. 210g)</t>
  </si>
  <si>
    <t>Todos</t>
  </si>
  <si>
    <t>Bolo sem cobertura (Forma de 24cm)</t>
  </si>
  <si>
    <t>1 Bolo - Aprox. 750g. + 1 Bolo de pote (210g) OU 1 Bolo - Aprox. 830g OU 6 Bolos de pote  (210g)</t>
  </si>
  <si>
    <t>Fermento Biologico</t>
  </si>
  <si>
    <t>Farinha de Trigo</t>
  </si>
  <si>
    <t>Margarina</t>
  </si>
  <si>
    <t>Pao Caseiro</t>
  </si>
  <si>
    <t>Gas (50cent./hora)</t>
  </si>
  <si>
    <t>Pao</t>
  </si>
  <si>
    <t>Folha A4 Adesivo Logotipo</t>
  </si>
  <si>
    <t>Material</t>
  </si>
  <si>
    <t>Valor total embalagens:</t>
  </si>
  <si>
    <t>Rendimento Kg.</t>
  </si>
  <si>
    <t>Valor por Kg.</t>
  </si>
  <si>
    <t>Porcentagem Lucro</t>
  </si>
  <si>
    <t>Valor para Venda</t>
  </si>
  <si>
    <t>Embalagem Brigadeiro</t>
  </si>
  <si>
    <t>Nome</t>
  </si>
  <si>
    <t>Contato</t>
  </si>
  <si>
    <t>Achocolatado</t>
  </si>
  <si>
    <t>Coloretti</t>
  </si>
  <si>
    <t>Valor por unid.</t>
  </si>
  <si>
    <t>Rendimento unid.</t>
  </si>
  <si>
    <t>Peso do Cookie Kg.</t>
  </si>
  <si>
    <t xml:space="preserve"> </t>
  </si>
  <si>
    <t>Cobertura Chocolate Fracionado (Gotas)</t>
  </si>
  <si>
    <t>40gotas fracionadas</t>
  </si>
  <si>
    <t>Peso do Pao (gramas)</t>
  </si>
  <si>
    <t>Sache Capuccino</t>
  </si>
  <si>
    <t>Saco Plástico Transparente</t>
  </si>
  <si>
    <t>Cookie Capuccino</t>
  </si>
  <si>
    <t>Chocolate ao Leite Fracionado (Moeda)</t>
  </si>
  <si>
    <t>??????????????????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</si>
</sst>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0.0"/>
    <numFmt numFmtId="167" formatCode="[$R$-416]#,##0.00"/>
    <numFmt numFmtId="168" formatCode="_-* #,##0_-;\-* #,##0_-;_-* &quot;-&quot;??_-;_-@_-"/>
    <numFmt numFmtId="169" formatCode="[$R$-416]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abic Typesetting"/>
      <family val="4"/>
      <charset val="178"/>
    </font>
    <font>
      <b/>
      <sz val="12"/>
      <color theme="1"/>
      <name val="Agency FB"/>
      <family val="2"/>
    </font>
    <font>
      <b/>
      <sz val="16"/>
      <color theme="1"/>
      <name val="Agency FB"/>
      <family val="2"/>
    </font>
    <font>
      <sz val="11"/>
      <color theme="1"/>
      <name val="Arial Narrow"/>
      <family val="2"/>
    </font>
    <font>
      <sz val="11"/>
      <color theme="1"/>
      <name val="Bookman Old Style"/>
      <family val="1"/>
    </font>
    <font>
      <sz val="26"/>
      <color theme="1"/>
      <name val="Stars &amp; Love Bottom Heavy"/>
    </font>
    <font>
      <b/>
      <sz val="30"/>
      <color theme="1"/>
      <name val="Penna Swashes"/>
    </font>
    <font>
      <sz val="10"/>
      <color theme="1"/>
      <name val="Arial Narrow"/>
      <family val="2"/>
    </font>
    <font>
      <sz val="10"/>
      <color theme="0"/>
      <name val="Arial Narrow"/>
      <family val="2"/>
    </font>
    <font>
      <b/>
      <sz val="11"/>
      <color theme="1"/>
      <name val="Arial Narrow"/>
      <family val="2"/>
    </font>
    <font>
      <sz val="32"/>
      <color theme="1"/>
      <name val="Ramadhan Mubarak"/>
      <family val="3"/>
    </font>
    <font>
      <sz val="26"/>
      <color theme="1"/>
      <name val="Ramadhan Mubarak"/>
      <family val="3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sz val="9"/>
      <color theme="1"/>
      <name val="Bookman Old Style"/>
      <family val="1"/>
    </font>
    <font>
      <sz val="10"/>
      <color theme="1"/>
      <name val="Bookman Old Style"/>
      <family val="1"/>
    </font>
    <font>
      <sz val="11"/>
      <color theme="0"/>
      <name val="Bookman Old Style"/>
      <family val="1"/>
    </font>
    <font>
      <b/>
      <sz val="10"/>
      <color theme="1"/>
      <name val="Agency FB"/>
      <family val="2"/>
    </font>
  </fonts>
  <fills count="11">
    <fill>
      <patternFill patternType="none"/>
    </fill>
    <fill>
      <patternFill patternType="gray125"/>
    </fill>
    <fill>
      <patternFill patternType="solid">
        <fgColor rgb="FFD49CA2"/>
        <bgColor indexed="64"/>
      </patternFill>
    </fill>
    <fill>
      <patternFill patternType="solid">
        <fgColor rgb="FF9290DB"/>
        <bgColor indexed="64"/>
      </patternFill>
    </fill>
    <fill>
      <gradientFill degree="45">
        <stop position="0">
          <color theme="0"/>
        </stop>
        <stop position="1">
          <color rgb="FF9290DB"/>
        </stop>
      </gradientFill>
    </fill>
    <fill>
      <patternFill patternType="solid">
        <fgColor theme="0"/>
        <bgColor indexed="64"/>
      </patternFill>
    </fill>
    <fill>
      <gradientFill degree="45">
        <stop position="0">
          <color theme="0" tint="-5.0965910824915313E-2"/>
        </stop>
        <stop position="1">
          <color rgb="FFD49CA2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D6081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2B6B33"/>
      </left>
      <right style="thin">
        <color rgb="FF2B6B33"/>
      </right>
      <top style="thin">
        <color rgb="FF2B6B33"/>
      </top>
      <bottom style="thin">
        <color rgb="FF2B6B33"/>
      </bottom>
      <diagonal/>
    </border>
    <border>
      <left style="medium">
        <color theme="1"/>
      </left>
      <right style="thin">
        <color theme="6" tint="0.79998168889431442"/>
      </right>
      <top style="medium">
        <color theme="1"/>
      </top>
      <bottom/>
      <diagonal/>
    </border>
    <border>
      <left style="thin">
        <color theme="6" tint="0.79998168889431442"/>
      </left>
      <right style="thin">
        <color theme="6" tint="0.79998168889431442"/>
      </right>
      <top style="medium">
        <color theme="1"/>
      </top>
      <bottom/>
      <diagonal/>
    </border>
    <border>
      <left style="thin">
        <color theme="6" tint="0.79998168889431442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rgb="FF2B6B33"/>
      </right>
      <top style="thin">
        <color rgb="FF2B6B33"/>
      </top>
      <bottom style="thin">
        <color rgb="FF2B6B33"/>
      </bottom>
      <diagonal/>
    </border>
    <border>
      <left style="thin">
        <color rgb="FF2B6B33"/>
      </left>
      <right style="medium">
        <color theme="1"/>
      </right>
      <top style="thin">
        <color rgb="FF2B6B33"/>
      </top>
      <bottom style="thin">
        <color rgb="FF2B6B33"/>
      </bottom>
      <diagonal/>
    </border>
    <border>
      <left style="medium">
        <color theme="1"/>
      </left>
      <right style="thin">
        <color rgb="FF2B6B33"/>
      </right>
      <top style="thin">
        <color rgb="FF2B6B33"/>
      </top>
      <bottom style="medium">
        <color theme="1"/>
      </bottom>
      <diagonal/>
    </border>
    <border>
      <left style="thin">
        <color rgb="FF2B6B33"/>
      </left>
      <right style="thin">
        <color rgb="FF2B6B33"/>
      </right>
      <top style="thin">
        <color rgb="FF2B6B33"/>
      </top>
      <bottom style="medium">
        <color theme="1"/>
      </bottom>
      <diagonal/>
    </border>
    <border>
      <left style="thin">
        <color rgb="FF2B6B33"/>
      </left>
      <right style="medium">
        <color theme="1"/>
      </right>
      <top style="thin">
        <color rgb="FF2B6B33"/>
      </top>
      <bottom style="medium">
        <color theme="1"/>
      </bottom>
      <diagonal/>
    </border>
    <border>
      <left/>
      <right/>
      <top style="thin">
        <color rgb="FF2B6B33"/>
      </top>
      <bottom style="thin">
        <color rgb="FF2B6B3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2B6B33"/>
      </right>
      <top style="thin">
        <color rgb="FF2B6B33"/>
      </top>
      <bottom style="thin">
        <color rgb="FF2B6B33"/>
      </bottom>
      <diagonal/>
    </border>
    <border>
      <left/>
      <right style="thin">
        <color rgb="FF2B6B33"/>
      </right>
      <top style="thin">
        <color rgb="FF2B6B33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5">
    <xf numFmtId="0" fontId="0" fillId="0" borderId="0" xfId="0"/>
    <xf numFmtId="44" fontId="0" fillId="0" borderId="0" xfId="1" applyFont="1"/>
    <xf numFmtId="4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0" fillId="0" borderId="5" xfId="0" applyBorder="1"/>
    <xf numFmtId="0" fontId="7" fillId="0" borderId="5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44" fontId="0" fillId="0" borderId="0" xfId="1" applyFont="1" applyBorder="1"/>
    <xf numFmtId="169" fontId="0" fillId="0" borderId="0" xfId="0" applyNumberFormat="1"/>
    <xf numFmtId="0" fontId="0" fillId="0" borderId="0" xfId="0" applyAlignment="1">
      <alignment horizontal="center"/>
    </xf>
    <xf numFmtId="44" fontId="5" fillId="0" borderId="43" xfId="1" applyFont="1" applyBorder="1"/>
    <xf numFmtId="0" fontId="5" fillId="0" borderId="43" xfId="0" applyFont="1" applyBorder="1" applyAlignment="1" applyProtection="1">
      <alignment horizontal="center"/>
      <protection locked="0"/>
    </xf>
    <xf numFmtId="44" fontId="5" fillId="0" borderId="48" xfId="0" applyNumberFormat="1" applyFont="1" applyBorder="1"/>
    <xf numFmtId="44" fontId="5" fillId="0" borderId="50" xfId="1" applyFont="1" applyBorder="1"/>
    <xf numFmtId="44" fontId="5" fillId="0" borderId="51" xfId="0" applyNumberFormat="1" applyFont="1" applyBorder="1"/>
    <xf numFmtId="164" fontId="5" fillId="0" borderId="52" xfId="0" applyNumberFormat="1" applyFont="1" applyBorder="1"/>
    <xf numFmtId="0" fontId="5" fillId="0" borderId="47" xfId="0" applyFont="1" applyBorder="1" applyProtection="1">
      <protection locked="0"/>
    </xf>
    <xf numFmtId="44" fontId="11" fillId="0" borderId="48" xfId="1" applyFont="1" applyBorder="1" applyProtection="1">
      <protection locked="0"/>
    </xf>
    <xf numFmtId="44" fontId="5" fillId="0" borderId="48" xfId="1" applyFont="1" applyBorder="1" applyProtection="1">
      <protection locked="0"/>
    </xf>
    <xf numFmtId="0" fontId="5" fillId="0" borderId="49" xfId="0" applyFont="1" applyBorder="1" applyProtection="1">
      <protection locked="0"/>
    </xf>
    <xf numFmtId="0" fontId="5" fillId="0" borderId="50" xfId="0" applyFont="1" applyBorder="1" applyAlignment="1" applyProtection="1">
      <alignment horizontal="center"/>
      <protection locked="0"/>
    </xf>
    <xf numFmtId="44" fontId="5" fillId="0" borderId="51" xfId="1" applyFont="1" applyBorder="1" applyProtection="1">
      <protection locked="0"/>
    </xf>
    <xf numFmtId="0" fontId="14" fillId="3" borderId="45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4" fontId="0" fillId="0" borderId="2" xfId="1" applyFont="1" applyBorder="1" applyProtection="1">
      <protection locked="0"/>
    </xf>
    <xf numFmtId="0" fontId="0" fillId="2" borderId="1" xfId="0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9" xfId="0" applyFill="1" applyBorder="1"/>
    <xf numFmtId="0" fontId="0" fillId="0" borderId="0" xfId="0" applyAlignment="1">
      <alignment horizontal="center" vertical="center"/>
    </xf>
    <xf numFmtId="44" fontId="0" fillId="0" borderId="0" xfId="1" applyFont="1" applyProtection="1"/>
    <xf numFmtId="44" fontId="0" fillId="0" borderId="5" xfId="1" applyFont="1" applyBorder="1" applyProtection="1"/>
    <xf numFmtId="44" fontId="0" fillId="0" borderId="0" xfId="1" applyFont="1" applyBorder="1" applyProtection="1"/>
    <xf numFmtId="0" fontId="6" fillId="5" borderId="21" xfId="0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6" fillId="5" borderId="24" xfId="0" applyFont="1" applyFill="1" applyBorder="1"/>
    <xf numFmtId="0" fontId="0" fillId="5" borderId="13" xfId="0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44" fontId="6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167" fontId="6" fillId="5" borderId="0" xfId="0" applyNumberFormat="1" applyFont="1" applyFill="1" applyAlignment="1">
      <alignment horizontal="center"/>
    </xf>
    <xf numFmtId="0" fontId="9" fillId="5" borderId="10" xfId="0" applyFont="1" applyFill="1" applyBorder="1"/>
    <xf numFmtId="44" fontId="5" fillId="5" borderId="10" xfId="1" applyFont="1" applyFill="1" applyBorder="1" applyProtection="1"/>
    <xf numFmtId="0" fontId="9" fillId="5" borderId="34" xfId="0" applyFont="1" applyFill="1" applyBorder="1"/>
    <xf numFmtId="44" fontId="5" fillId="5" borderId="34" xfId="1" applyFont="1" applyFill="1" applyBorder="1" applyProtection="1"/>
    <xf numFmtId="44" fontId="10" fillId="5" borderId="16" xfId="0" applyNumberFormat="1" applyFont="1" applyFill="1" applyBorder="1"/>
    <xf numFmtId="44" fontId="10" fillId="5" borderId="14" xfId="0" applyNumberFormat="1" applyFont="1" applyFill="1" applyBorder="1"/>
    <xf numFmtId="0" fontId="10" fillId="5" borderId="14" xfId="0" applyFont="1" applyFill="1" applyBorder="1"/>
    <xf numFmtId="0" fontId="10" fillId="5" borderId="26" xfId="0" applyFont="1" applyFill="1" applyBorder="1"/>
    <xf numFmtId="0" fontId="10" fillId="5" borderId="36" xfId="0" applyFont="1" applyFill="1" applyBorder="1"/>
    <xf numFmtId="0" fontId="10" fillId="5" borderId="2" xfId="0" applyFont="1" applyFill="1" applyBorder="1"/>
    <xf numFmtId="0" fontId="10" fillId="5" borderId="3" xfId="0" applyFont="1" applyFill="1" applyBorder="1"/>
    <xf numFmtId="0" fontId="9" fillId="5" borderId="34" xfId="0" applyFont="1" applyFill="1" applyBorder="1" applyAlignment="1">
      <alignment wrapText="1"/>
    </xf>
    <xf numFmtId="0" fontId="9" fillId="5" borderId="34" xfId="0" applyFont="1" applyFill="1" applyBorder="1" applyAlignment="1">
      <alignment vertical="center"/>
    </xf>
    <xf numFmtId="44" fontId="5" fillId="5" borderId="34" xfId="1" applyFont="1" applyFill="1" applyBorder="1" applyAlignment="1" applyProtection="1">
      <alignment vertical="center"/>
    </xf>
    <xf numFmtId="168" fontId="6" fillId="7" borderId="22" xfId="0" applyNumberFormat="1" applyFont="1" applyFill="1" applyBorder="1" applyProtection="1">
      <protection locked="0"/>
    </xf>
    <xf numFmtId="168" fontId="6" fillId="8" borderId="22" xfId="0" applyNumberFormat="1" applyFont="1" applyFill="1" applyBorder="1"/>
    <xf numFmtId="0" fontId="18" fillId="5" borderId="16" xfId="0" applyFont="1" applyFill="1" applyBorder="1" applyAlignment="1">
      <alignment horizontal="center"/>
    </xf>
    <xf numFmtId="44" fontId="18" fillId="5" borderId="20" xfId="0" applyNumberFormat="1" applyFont="1" applyFill="1" applyBorder="1" applyAlignment="1">
      <alignment horizontal="center"/>
    </xf>
    <xf numFmtId="0" fontId="18" fillId="5" borderId="17" xfId="0" applyFont="1" applyFill="1" applyBorder="1" applyAlignment="1">
      <alignment horizontal="center"/>
    </xf>
    <xf numFmtId="169" fontId="6" fillId="0" borderId="0" xfId="0" applyNumberFormat="1" applyFont="1" applyAlignment="1">
      <alignment horizontal="center" vertical="center"/>
    </xf>
    <xf numFmtId="169" fontId="6" fillId="0" borderId="56" xfId="0" applyNumberFormat="1" applyFont="1" applyBorder="1" applyAlignment="1">
      <alignment horizontal="center" vertical="center"/>
    </xf>
    <xf numFmtId="168" fontId="6" fillId="0" borderId="38" xfId="0" applyNumberFormat="1" applyFont="1" applyBorder="1" applyAlignment="1">
      <alignment horizontal="right" vertical="center"/>
    </xf>
    <xf numFmtId="0" fontId="9" fillId="5" borderId="10" xfId="0" applyFont="1" applyFill="1" applyBorder="1" applyAlignment="1">
      <alignment wrapText="1"/>
    </xf>
    <xf numFmtId="0" fontId="9" fillId="5" borderId="10" xfId="0" applyFont="1" applyFill="1" applyBorder="1" applyAlignment="1">
      <alignment vertical="center"/>
    </xf>
    <xf numFmtId="44" fontId="5" fillId="5" borderId="10" xfId="1" applyFont="1" applyFill="1" applyBorder="1" applyAlignment="1" applyProtection="1">
      <alignment vertical="center"/>
    </xf>
    <xf numFmtId="0" fontId="6" fillId="5" borderId="34" xfId="0" applyFont="1" applyFill="1" applyBorder="1" applyAlignment="1">
      <alignment horizontal="center" vertical="center"/>
    </xf>
    <xf numFmtId="168" fontId="6" fillId="5" borderId="38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8" fontId="6" fillId="7" borderId="4" xfId="0" applyNumberFormat="1" applyFont="1" applyFill="1" applyBorder="1" applyProtection="1">
      <protection locked="0"/>
    </xf>
    <xf numFmtId="0" fontId="6" fillId="5" borderId="59" xfId="0" applyFont="1" applyFill="1" applyBorder="1"/>
    <xf numFmtId="0" fontId="0" fillId="0" borderId="63" xfId="0" applyBorder="1"/>
    <xf numFmtId="0" fontId="0" fillId="0" borderId="63" xfId="0" applyBorder="1" applyAlignment="1">
      <alignment horizontal="center" vertical="center"/>
    </xf>
    <xf numFmtId="44" fontId="0" fillId="0" borderId="63" xfId="1" applyFont="1" applyBorder="1" applyProtection="1"/>
    <xf numFmtId="169" fontId="6" fillId="5" borderId="39" xfId="0" applyNumberFormat="1" applyFont="1" applyFill="1" applyBorder="1" applyAlignment="1">
      <alignment horizontal="center" vertical="center"/>
    </xf>
    <xf numFmtId="0" fontId="0" fillId="0" borderId="61" xfId="0" applyBorder="1"/>
    <xf numFmtId="0" fontId="3" fillId="0" borderId="61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44" fontId="5" fillId="0" borderId="64" xfId="1" applyFont="1" applyBorder="1"/>
    <xf numFmtId="44" fontId="5" fillId="0" borderId="65" xfId="1" applyFont="1" applyBorder="1"/>
    <xf numFmtId="0" fontId="15" fillId="9" borderId="0" xfId="0" applyFont="1" applyFill="1" applyAlignment="1">
      <alignment horizontal="left" vertical="center" wrapText="1"/>
    </xf>
    <xf numFmtId="164" fontId="5" fillId="9" borderId="0" xfId="0" applyNumberFormat="1" applyFont="1" applyFill="1"/>
    <xf numFmtId="0" fontId="9" fillId="5" borderId="66" xfId="0" applyFont="1" applyFill="1" applyBorder="1"/>
    <xf numFmtId="8" fontId="5" fillId="0" borderId="0" xfId="0" applyNumberFormat="1" applyFont="1"/>
    <xf numFmtId="0" fontId="13" fillId="6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44" fontId="5" fillId="0" borderId="0" xfId="0" applyNumberFormat="1" applyFont="1"/>
    <xf numFmtId="0" fontId="6" fillId="7" borderId="34" xfId="0" applyFont="1" applyFill="1" applyBorder="1" applyAlignment="1">
      <alignment horizontal="center" vertical="center"/>
    </xf>
    <xf numFmtId="0" fontId="9" fillId="5" borderId="0" xfId="0" applyFont="1" applyFill="1"/>
    <xf numFmtId="44" fontId="5" fillId="5" borderId="10" xfId="1" applyFont="1" applyFill="1" applyBorder="1"/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5" borderId="67" xfId="0" applyFont="1" applyFill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44" fontId="5" fillId="5" borderId="11" xfId="1" applyFont="1" applyFill="1" applyBorder="1" applyAlignment="1">
      <alignment horizontal="center"/>
    </xf>
    <xf numFmtId="44" fontId="5" fillId="5" borderId="69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6" fillId="5" borderId="57" xfId="0" applyFont="1" applyFill="1" applyBorder="1" applyAlignment="1">
      <alignment horizontal="left"/>
    </xf>
    <xf numFmtId="0" fontId="6" fillId="5" borderId="60" xfId="0" applyFont="1" applyFill="1" applyBorder="1" applyAlignment="1">
      <alignment horizontal="left"/>
    </xf>
    <xf numFmtId="2" fontId="5" fillId="5" borderId="10" xfId="0" applyNumberFormat="1" applyFont="1" applyFill="1" applyBorder="1" applyAlignment="1">
      <alignment horizontal="center" vertical="center"/>
    </xf>
    <xf numFmtId="44" fontId="5" fillId="5" borderId="10" xfId="1" applyFont="1" applyFill="1" applyBorder="1" applyAlignment="1" applyProtection="1">
      <alignment horizontal="center"/>
    </xf>
    <xf numFmtId="44" fontId="5" fillId="5" borderId="62" xfId="1" applyFont="1" applyFill="1" applyBorder="1" applyAlignment="1" applyProtection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4" fontId="5" fillId="5" borderId="70" xfId="1" applyFont="1" applyFill="1" applyBorder="1" applyAlignment="1">
      <alignment horizontal="center"/>
    </xf>
    <xf numFmtId="44" fontId="5" fillId="5" borderId="71" xfId="1" applyFont="1" applyFill="1" applyBorder="1" applyAlignment="1">
      <alignment horizontal="center"/>
    </xf>
    <xf numFmtId="44" fontId="0" fillId="0" borderId="0" xfId="1" applyFont="1"/>
    <xf numFmtId="0" fontId="0" fillId="0" borderId="0" xfId="0"/>
    <xf numFmtId="44" fontId="5" fillId="5" borderId="10" xfId="1" applyFont="1" applyFill="1" applyBorder="1" applyAlignment="1">
      <alignment horizontal="center"/>
    </xf>
    <xf numFmtId="44" fontId="5" fillId="5" borderId="62" xfId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44" fontId="6" fillId="5" borderId="13" xfId="0" applyNumberFormat="1" applyFont="1" applyFill="1" applyBorder="1" applyAlignment="1">
      <alignment horizontal="center"/>
    </xf>
    <xf numFmtId="44" fontId="6" fillId="5" borderId="12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67" fontId="6" fillId="5" borderId="14" xfId="0" applyNumberFormat="1" applyFont="1" applyFill="1" applyBorder="1" applyAlignment="1">
      <alignment horizontal="center"/>
    </xf>
    <xf numFmtId="167" fontId="6" fillId="5" borderId="5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4" fontId="3" fillId="4" borderId="7" xfId="1" applyFont="1" applyFill="1" applyBorder="1" applyAlignment="1" applyProtection="1">
      <alignment horizontal="center" vertical="center"/>
    </xf>
    <xf numFmtId="44" fontId="3" fillId="4" borderId="19" xfId="1" applyFont="1" applyFill="1" applyBorder="1" applyAlignment="1" applyProtection="1">
      <alignment horizontal="center" vertical="center"/>
    </xf>
    <xf numFmtId="44" fontId="3" fillId="4" borderId="14" xfId="1" applyFont="1" applyFill="1" applyBorder="1" applyAlignment="1" applyProtection="1">
      <alignment horizontal="center" vertical="center" wrapText="1"/>
    </xf>
    <xf numFmtId="44" fontId="3" fillId="4" borderId="58" xfId="1" applyFont="1" applyFill="1" applyBorder="1" applyAlignment="1" applyProtection="1">
      <alignment horizontal="center" vertical="center" wrapText="1"/>
    </xf>
    <xf numFmtId="44" fontId="3" fillId="4" borderId="4" xfId="1" applyFont="1" applyFill="1" applyBorder="1" applyAlignment="1" applyProtection="1">
      <alignment horizontal="center" vertical="center" wrapText="1"/>
    </xf>
    <xf numFmtId="44" fontId="3" fillId="4" borderId="59" xfId="1" applyFont="1" applyFill="1" applyBorder="1" applyAlignment="1" applyProtection="1">
      <alignment horizontal="center" vertical="center" wrapText="1"/>
    </xf>
    <xf numFmtId="0" fontId="6" fillId="0" borderId="57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167" fontId="6" fillId="5" borderId="57" xfId="0" applyNumberFormat="1" applyFont="1" applyFill="1" applyBorder="1" applyAlignment="1">
      <alignment horizontal="center"/>
    </xf>
    <xf numFmtId="167" fontId="6" fillId="5" borderId="40" xfId="0" applyNumberFormat="1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/>
    </xf>
    <xf numFmtId="0" fontId="6" fillId="5" borderId="42" xfId="0" applyFont="1" applyFill="1" applyBorder="1" applyAlignment="1">
      <alignment horizontal="center"/>
    </xf>
    <xf numFmtId="167" fontId="6" fillId="5" borderId="13" xfId="0" applyNumberFormat="1" applyFont="1" applyFill="1" applyBorder="1" applyAlignment="1">
      <alignment horizontal="center"/>
    </xf>
    <xf numFmtId="167" fontId="6" fillId="5" borderId="37" xfId="0" applyNumberFormat="1" applyFont="1" applyFill="1" applyBorder="1" applyAlignment="1">
      <alignment horizontal="center"/>
    </xf>
    <xf numFmtId="0" fontId="17" fillId="5" borderId="22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/>
    </xf>
    <xf numFmtId="167" fontId="6" fillId="5" borderId="26" xfId="0" applyNumberFormat="1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44" fontId="5" fillId="5" borderId="38" xfId="1" applyFont="1" applyFill="1" applyBorder="1" applyAlignment="1" applyProtection="1">
      <alignment horizontal="center" vertical="center"/>
    </xf>
    <xf numFmtId="44" fontId="5" fillId="5" borderId="40" xfId="1" applyFont="1" applyFill="1" applyBorder="1" applyAlignment="1" applyProtection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44" fontId="5" fillId="5" borderId="30" xfId="1" applyFont="1" applyFill="1" applyBorder="1" applyAlignment="1" applyProtection="1">
      <alignment horizont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44" fontId="5" fillId="5" borderId="11" xfId="1" applyFont="1" applyFill="1" applyBorder="1" applyAlignment="1" applyProtection="1">
      <alignment horizontal="center"/>
    </xf>
    <xf numFmtId="44" fontId="5" fillId="5" borderId="37" xfId="1" applyFont="1" applyFill="1" applyBorder="1" applyAlignment="1" applyProtection="1">
      <alignment horizontal="center"/>
    </xf>
    <xf numFmtId="44" fontId="3" fillId="4" borderId="26" xfId="1" applyFont="1" applyFill="1" applyBorder="1" applyAlignment="1" applyProtection="1">
      <alignment horizontal="center" vertical="center" wrapText="1"/>
    </xf>
    <xf numFmtId="44" fontId="3" fillId="4" borderId="29" xfId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44" fontId="5" fillId="5" borderId="34" xfId="1" applyFont="1" applyFill="1" applyBorder="1" applyAlignment="1" applyProtection="1">
      <alignment horizontal="center"/>
    </xf>
    <xf numFmtId="44" fontId="5" fillId="5" borderId="35" xfId="1" applyFont="1" applyFill="1" applyBorder="1" applyAlignment="1" applyProtection="1">
      <alignment horizontal="center"/>
    </xf>
    <xf numFmtId="0" fontId="5" fillId="5" borderId="2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44" fontId="6" fillId="5" borderId="15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2" fillId="6" borderId="53" xfId="0" applyFont="1" applyFill="1" applyBorder="1" applyAlignment="1">
      <alignment horizontal="center" vertical="top"/>
    </xf>
    <xf numFmtId="0" fontId="12" fillId="6" borderId="54" xfId="0" applyFont="1" applyFill="1" applyBorder="1" applyAlignment="1">
      <alignment horizontal="center" vertical="top"/>
    </xf>
    <xf numFmtId="0" fontId="12" fillId="6" borderId="55" xfId="0" applyFont="1" applyFill="1" applyBorder="1" applyAlignment="1">
      <alignment horizontal="center" vertical="top"/>
    </xf>
    <xf numFmtId="0" fontId="13" fillId="6" borderId="53" xfId="0" applyFont="1" applyFill="1" applyBorder="1" applyAlignment="1">
      <alignment horizontal="center" vertical="center" wrapText="1"/>
    </xf>
    <xf numFmtId="0" fontId="13" fillId="6" borderId="54" xfId="0" applyFont="1" applyFill="1" applyBorder="1" applyAlignment="1">
      <alignment horizontal="center" vertical="center" wrapText="1"/>
    </xf>
    <xf numFmtId="0" fontId="13" fillId="6" borderId="55" xfId="0" applyFont="1" applyFill="1" applyBorder="1" applyAlignment="1">
      <alignment horizontal="center" vertical="center" wrapText="1"/>
    </xf>
    <xf numFmtId="44" fontId="5" fillId="10" borderId="10" xfId="1" applyFont="1" applyFill="1" applyBorder="1" applyProtection="1"/>
    <xf numFmtId="44" fontId="5" fillId="10" borderId="10" xfId="1" applyFont="1" applyFill="1" applyBorder="1" applyAlignment="1" applyProtection="1">
      <alignment horizontal="center"/>
    </xf>
    <xf numFmtId="44" fontId="5" fillId="10" borderId="62" xfId="1" applyFont="1" applyFill="1" applyBorder="1" applyAlignment="1" applyProtection="1">
      <alignment horizontal="center"/>
    </xf>
  </cellXfs>
  <cellStyles count="2">
    <cellStyle name="Moeda" xfId="1" builtinId="4"/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/>
        <right style="thin">
          <color rgb="FF2B6B33"/>
        </right>
        <top style="thin">
          <color rgb="FF2B6B33"/>
        </top>
        <bottom style="thin">
          <color rgb="FF2B6B3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&quot;R$&quot;#,##0.00;[Red]\-&quot;R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&quot;R$&quot;#,##0.00;[Red]\-&quot;R$&quot;#,##0.00"/>
      <border diagonalUp="0" diagonalDown="0" outline="0">
        <left style="thin">
          <color rgb="FF2B6B33"/>
        </left>
        <right/>
        <top style="thin">
          <color rgb="FF2B6B33"/>
        </top>
        <bottom style="thin">
          <color rgb="FF2B6B3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rgb="FF2B6B33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medium">
          <color theme="1"/>
        </left>
        <right style="thin">
          <color rgb="FF2B6B33"/>
        </right>
        <top style="thin">
          <color rgb="FF2B6B33"/>
        </top>
        <bottom style="thin">
          <color rgb="FF2B6B33"/>
        </bottom>
        <vertical style="thin">
          <color rgb="FF2B6B33"/>
        </vertical>
        <horizontal style="thin">
          <color rgb="FF2B6B33"/>
        </horizontal>
      </border>
      <protection locked="0" hidden="0"/>
    </dxf>
    <dxf>
      <border>
        <top style="thin">
          <color theme="6" tint="0.79998168889431442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border>
        <bottom style="thin">
          <color theme="6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solid">
          <fgColor indexed="64"/>
          <bgColor rgb="FF9290DB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6" tint="0.79998168889431442"/>
        </left>
        <right style="thin">
          <color theme="6" tint="0.79998168889431442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9290D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D6081"/>
      <color rgb="FF9290DB"/>
      <color rgb="FFD49CA2"/>
      <color rgb="FF2B6B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197070</xdr:colOff>
      <xdr:row>1</xdr:row>
      <xdr:rowOff>78828</xdr:rowOff>
    </xdr:from>
    <xdr:to>
      <xdr:col>15</xdr:col>
      <xdr:colOff>525519</xdr:colOff>
      <xdr:row>2</xdr:row>
      <xdr:rowOff>517445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5724D9-6B69-4D7D-30FB-A96D4BFF0E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32"/>
        <a:stretch/>
      </xdr:blipFill>
      <xdr:spPr>
        <a:xfrm>
          <a:off x="6050018" y="275897"/>
          <a:ext cx="1044466" cy="1049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80597</xdr:colOff>
      <xdr:row>2</xdr:row>
      <xdr:rowOff>417636</xdr:rowOff>
    </xdr:from>
    <xdr:to>
      <xdr:col>7</xdr:col>
      <xdr:colOff>747347</xdr:colOff>
      <xdr:row>2</xdr:row>
      <xdr:rowOff>556847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FECB90A-C20D-2E1B-0E4D-4B6752383711}"/>
            </a:ext>
          </a:extLst>
        </xdr:cNvPr>
        <xdr:cNvSpPr/>
      </xdr:nvSpPr>
      <xdr:spPr>
        <a:xfrm>
          <a:off x="5854212" y="1245578"/>
          <a:ext cx="666750" cy="139211"/>
        </a:xfrm>
        <a:prstGeom prst="roundRect">
          <a:avLst/>
        </a:prstGeom>
        <a:solidFill>
          <a:srgbClr val="5D60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(160g/ml)</a:t>
          </a:r>
        </a:p>
      </xdr:txBody>
    </xdr:sp>
    <xdr:clientData/>
  </xdr:twoCellAnchor>
  <xdr:twoCellAnchor>
    <xdr:from>
      <xdr:col>8</xdr:col>
      <xdr:colOff>101112</xdr:colOff>
      <xdr:row>2</xdr:row>
      <xdr:rowOff>416171</xdr:rowOff>
    </xdr:from>
    <xdr:to>
      <xdr:col>8</xdr:col>
      <xdr:colOff>767862</xdr:colOff>
      <xdr:row>2</xdr:row>
      <xdr:rowOff>555382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8552B54-8C19-4150-9DDB-E4969EBE212A}"/>
            </a:ext>
          </a:extLst>
        </xdr:cNvPr>
        <xdr:cNvSpPr/>
      </xdr:nvSpPr>
      <xdr:spPr>
        <a:xfrm>
          <a:off x="6673362" y="1244113"/>
          <a:ext cx="666750" cy="139211"/>
        </a:xfrm>
        <a:prstGeom prst="roundRect">
          <a:avLst/>
        </a:prstGeom>
        <a:solidFill>
          <a:srgbClr val="5D60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(10g/ml)</a:t>
          </a:r>
        </a:p>
      </xdr:txBody>
    </xdr:sp>
    <xdr:clientData/>
  </xdr:twoCellAnchor>
  <xdr:twoCellAnchor>
    <xdr:from>
      <xdr:col>9</xdr:col>
      <xdr:colOff>70339</xdr:colOff>
      <xdr:row>2</xdr:row>
      <xdr:rowOff>414705</xdr:rowOff>
    </xdr:from>
    <xdr:to>
      <xdr:col>9</xdr:col>
      <xdr:colOff>737089</xdr:colOff>
      <xdr:row>2</xdr:row>
      <xdr:rowOff>553916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5BCDE89-FF24-45FF-8CCA-B25E7D17755A}"/>
            </a:ext>
          </a:extLst>
        </xdr:cNvPr>
        <xdr:cNvSpPr/>
      </xdr:nvSpPr>
      <xdr:spPr>
        <a:xfrm>
          <a:off x="7492512" y="1242647"/>
          <a:ext cx="666750" cy="139211"/>
        </a:xfrm>
        <a:prstGeom prst="roundRect">
          <a:avLst/>
        </a:prstGeom>
        <a:solidFill>
          <a:srgbClr val="5D60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(3,5g/ml)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áic Vicente" id="{E6BED7C9-88FA-4D2C-8A51-1FEA9B140B3F}" userId="56f3341cea8497d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BB82E-8716-4FC2-A84F-75A831F5F460}" name="Tabela1" displayName="Tabela1" ref="B3:K102" totalsRowShown="0" headerRowDxfId="14" dataDxfId="12" headerRowBorderDxfId="13" tableBorderDxfId="11" totalsRowBorderDxfId="10" dataCellStyle="Moeda">
  <tableColumns count="10">
    <tableColumn id="1" xr3:uid="{3F76DF5C-006E-4CD2-85A5-DD5F4392DD8D}" name="Ingrediente" dataDxfId="9"/>
    <tableColumn id="2" xr3:uid="{8B25C264-D86E-42DB-9CE3-6AFA262A8011}" name="Unidade por pacote" dataDxfId="8"/>
    <tableColumn id="3" xr3:uid="{4A9FAB7E-76EC-4296-A3E0-E053B49A983B}" name="Medida em Gramas/ml" dataDxfId="7"/>
    <tableColumn id="4" xr3:uid="{DC30E7E7-DBD5-4253-AEBF-0527A8410A24}" name="Valor Pago na NF mais recente" dataDxfId="6" dataCellStyle="Moeda"/>
    <tableColumn id="5" xr3:uid="{0E04C102-FB7D-40E7-BEE7-E70E001B7349}" name="Valor 1 grama" dataDxfId="5">
      <calculatedColumnFormula>IFERROR(E4/D4,"0")</calculatedColumnFormula>
    </tableColumn>
    <tableColumn id="11" xr3:uid="{7061A01A-D8C6-4AE3-AED0-ABE7A35A8653}" name=" " dataDxfId="4"/>
    <tableColumn id="6" xr3:uid="{0F20F117-03D4-478F-BAAE-9BAAEF655DD0}" name="Xícara" dataDxfId="3" dataCellStyle="Moeda">
      <calculatedColumnFormula>F4*$N$4</calculatedColumnFormula>
    </tableColumn>
    <tableColumn id="7" xr3:uid="{758CFAB0-56AB-4043-987B-A35361AE1566}" name="Colher de Sopa" dataDxfId="2" dataCellStyle="Moeda">
      <calculatedColumnFormula>F4*$N$5</calculatedColumnFormula>
    </tableColumn>
    <tableColumn id="8" xr3:uid="{05C0AEB9-9864-458D-95BB-931C9039D13D}" name="Colher de chá" dataDxfId="1" dataCellStyle="Moeda">
      <calculatedColumnFormula>F4*$N$6</calculatedColumnFormula>
    </tableColumn>
    <tableColumn id="9" xr3:uid="{533410C0-D2ED-4266-83A9-E1E86D25D83D}" name="Unidade" dataDxfId="0">
      <calculatedColumnFormula>E4/C4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3-07-16T17:14:20.97" personId="{E6BED7C9-88FA-4D2C-8A51-1FEA9B140B3F}" id="{9640CB64-441A-4E57-82F2-4EE8EE8ECCFB}">
    <text>Valor vinculado com o Valor percentual de lucro para venda na receita Preparo de bolo semi-pronto sem cobertura</text>
  </threadedComment>
  <threadedComment ref="J11" dT="2023-07-16T17:15:56.88" personId="{E6BED7C9-88FA-4D2C-8A51-1FEA9B140B3F}" id="{5E69D7D8-1224-420D-B552-EC110A4F81DF}">
    <text>Esse é o valor total de gasto para a produção de acordo com os ingredientes abaixo</text>
  </threadedComment>
  <threadedComment ref="O11" dT="2023-07-16T17:15:06.60" personId="{E6BED7C9-88FA-4D2C-8A51-1FEA9B140B3F}" id="{0B197B1B-F993-4FF6-A81B-2EF740B23133}">
    <text>Esse é o valor total para venda de acordo com a porcentagem definida acima</text>
  </threadedComment>
  <threadedComment ref="O13" dT="2023-07-19T01:57:28.95" personId="{E6BED7C9-88FA-4D2C-8A51-1FEA9B140B3F}" id="{71FC7D4E-A4D9-4720-B622-767BB5C6F03D}">
    <text>Insira um valor para calcular o Valor percentual de lucro para venda</text>
  </threadedComment>
  <threadedComment ref="J14" dT="2023-07-16T17:15:56.88" personId="{E6BED7C9-88FA-4D2C-8A51-1FEA9B140B3F}" id="{9D5C0CAD-F80C-40B6-ACC0-735D31275BCE}">
    <text>Esse é o valor total de gasto para a produção de acordo com os ingredientes abaixo</text>
  </threadedComment>
  <threadedComment ref="O14" dT="2023-07-16T17:15:06.60" personId="{E6BED7C9-88FA-4D2C-8A51-1FEA9B140B3F}" id="{A4F5D963-F59A-4FDE-8D0A-2756B4685C1E}">
    <text>Esse é o valor total para venda de acordo com a porcentagem definida acima</text>
  </threadedComment>
  <threadedComment ref="O21" dT="2023-07-16T17:14:20.97" personId="{E6BED7C9-88FA-4D2C-8A51-1FEA9B140B3F}" id="{7B41E7E0-18D4-4AE4-881F-711628062616}">
    <text>Insira um valor para calcular o Valor percentual de lucro para venda</text>
  </threadedComment>
  <threadedComment ref="J22" dT="2023-07-16T17:15:56.88" personId="{E6BED7C9-88FA-4D2C-8A51-1FEA9B140B3F}" id="{DFDE6CAC-DA6E-468E-8E37-E42D016B37E8}">
    <text>Esse é o valor total de gasto para a produção de acordo com os ingredientes abaixo</text>
  </threadedComment>
  <threadedComment ref="O22" dT="2023-07-16T17:15:06.60" personId="{E6BED7C9-88FA-4D2C-8A51-1FEA9B140B3F}" id="{1B9566F3-2354-4685-9E2B-F13FF28AEE2A}">
    <text>Esse é o valor total para venda de acordo com a porcentagem definida acima</text>
  </threadedComment>
  <threadedComment ref="O31" dT="2023-07-16T17:14:20.97" personId="{E6BED7C9-88FA-4D2C-8A51-1FEA9B140B3F}" id="{C4158A9C-3821-4DDC-BA39-5C154C2E090F}">
    <text>Insira um valor para calcular o Valor percentual de lucro para venda</text>
  </threadedComment>
  <threadedComment ref="J32" dT="2023-07-16T17:15:56.88" personId="{E6BED7C9-88FA-4D2C-8A51-1FEA9B140B3F}" id="{0163AFEC-4BBB-4B4F-BCBB-7B4DD08422D7}">
    <text>Esse é o valor total de gasto para a produção de acordo com os ingredientes abaixo</text>
  </threadedComment>
  <threadedComment ref="O32" dT="2023-07-16T17:15:06.60" personId="{E6BED7C9-88FA-4D2C-8A51-1FEA9B140B3F}" id="{A81536C1-DFA6-4077-8485-D6274F1FBA00}">
    <text>Esse é o valor total para venda de acordo com a porcentagem definida acima</text>
  </threadedComment>
  <threadedComment ref="O41" dT="2023-07-16T17:14:20.97" personId="{E6BED7C9-88FA-4D2C-8A51-1FEA9B140B3F}" id="{28749FCB-A831-43B6-89D6-2CD7A98473BE}">
    <text>Insira um valor para calcular o Valor percentual de lucro para venda</text>
  </threadedComment>
  <threadedComment ref="J42" dT="2023-07-16T17:15:56.88" personId="{E6BED7C9-88FA-4D2C-8A51-1FEA9B140B3F}" id="{9ACF5EAF-6C8F-4639-9BD1-786C476D9ECD}">
    <text>Esse é o valor total de gasto para a produção de acordo com os ingredientes abaixo</text>
  </threadedComment>
  <threadedComment ref="O42" dT="2023-07-16T17:15:06.60" personId="{E6BED7C9-88FA-4D2C-8A51-1FEA9B140B3F}" id="{9ADA3F7E-273F-4BF0-8832-7909D354E7DC}">
    <text>Esse é o valor total para venda de acordo com a porcentagem definida acima</text>
  </threadedComment>
  <threadedComment ref="O52" dT="2023-07-16T17:14:20.97" personId="{E6BED7C9-88FA-4D2C-8A51-1FEA9B140B3F}" id="{B5338E23-D1C8-417A-901C-44B2EC466B5C}">
    <text>Valor vinculado com o Valor percentual de lucro para venda na receita: Brigadeiro</text>
  </threadedComment>
  <threadedComment ref="J53" dT="2023-07-16T17:15:56.88" personId="{E6BED7C9-88FA-4D2C-8A51-1FEA9B140B3F}" id="{D9DDCDDE-B6A4-47EE-AA98-CCA3EC27911B}">
    <text>Esse é o valor total de gasto para a produção de acordo com os ingredientes abaixo</text>
  </threadedComment>
  <threadedComment ref="O53" dT="2023-07-16T17:15:06.60" personId="{E6BED7C9-88FA-4D2C-8A51-1FEA9B140B3F}" id="{1A996557-9E69-4F0C-9EE0-DF3A6C76EE58}">
    <text>Esse é o valor total para venda de acordo com a porcentagem definida acima</text>
  </threadedComment>
  <threadedComment ref="O59" dT="2023-07-16T17:14:20.97" personId="{E6BED7C9-88FA-4D2C-8A51-1FEA9B140B3F}" id="{FD36F8C2-361D-4420-9C83-D689BF748DB1}">
    <text>Insira um valor para calcular o Valor percentual de lucro para venda</text>
  </threadedComment>
  <threadedComment ref="J60" dT="2023-07-16T17:15:56.88" personId="{E6BED7C9-88FA-4D2C-8A51-1FEA9B140B3F}" id="{81511AD3-F50C-4E91-A52A-B15EA16F45BA}">
    <text>Esse é o valor total de gasto para a produção de acordo com os ingredientes abaixo</text>
  </threadedComment>
  <threadedComment ref="O60" dT="2023-07-16T17:15:06.60" personId="{E6BED7C9-88FA-4D2C-8A51-1FEA9B140B3F}" id="{CFE22185-C6BE-4732-B42B-44DF7E2DECC9}">
    <text>Esse é o valor total para venda de acordo com a porcentagem definida acima</text>
  </threadedComment>
  <threadedComment ref="O74" dT="2023-07-16T17:14:20.97" personId="{E6BED7C9-88FA-4D2C-8A51-1FEA9B140B3F}" id="{930DAD08-62E2-4A06-9F72-F06CDD35F3B3}">
    <text>Insira um valor para calcular o Valor percentual de lucro para venda</text>
  </threadedComment>
  <threadedComment ref="J75" dT="2023-07-16T17:15:56.88" personId="{E6BED7C9-88FA-4D2C-8A51-1FEA9B140B3F}" id="{0C8D5343-E2CC-450C-8231-E007B58129C4}">
    <text>Esse é o valor total de gasto para a produção de acordo com os ingredientes abaixo</text>
  </threadedComment>
  <threadedComment ref="O75" dT="2023-07-16T17:15:06.60" personId="{E6BED7C9-88FA-4D2C-8A51-1FEA9B140B3F}" id="{A5E20BF7-EE6E-4043-89CE-EFCCF90343B7}">
    <text>Esse é o valor total para venda de acordo com a porcentagem definida acima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3-07-19T00:46:07.14" personId="{E6BED7C9-88FA-4D2C-8A51-1FEA9B140B3F}" id="{B6268326-59E4-48C5-B6B5-F8EEED5BE163}">
    <text>Atualize abaixo Ingredientes de acordo com a Nota Fiscal mais recente de compra para manter calculos corretos</text>
  </threadedComment>
  <threadedComment ref="H2" dT="2023-07-19T00:48:52.66" personId="{E6BED7C9-88FA-4D2C-8A51-1FEA9B140B3F}" id="{0FCFC29E-EB31-49D6-8050-D57BE48AAF27}">
    <text>Essa tabela não precisa fazer nenhuma alteração, pois já está automatizada com valores de acordo com os dados inseridos na tabela ao lado de "Materiais de Consumo"</text>
  </threadedComment>
  <threadedComment ref="D3" dT="2023-07-19T00:47:24.91" personId="{E6BED7C9-88FA-4D2C-8A51-1FEA9B140B3F}" id="{026930FB-7109-48CD-996F-DC7DBD6AE1D7}">
    <text>Caso não seja embalagem em quilogramas, ou mililitros, definir com "X" e Inserir ao lado o valor de Unidade por Pacote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microsoft.com/office/2017/10/relationships/threadedComment" Target="../threadedComments/threadedComment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C59A-676F-5440-8743-7C9CEDF312E8}">
  <sheetPr>
    <pageSetUpPr fitToPage="1"/>
  </sheetPr>
  <dimension ref="A1:W98"/>
  <sheetViews>
    <sheetView showGridLines="0" tabSelected="1" topLeftCell="G63" zoomScaleNormal="100" zoomScaleSheetLayoutView="100" zoomScalePageLayoutView="85" workbookViewId="0">
      <selection activeCell="Q80" sqref="Q80"/>
    </sheetView>
  </sheetViews>
  <sheetFormatPr defaultRowHeight="15" x14ac:dyDescent="0.25"/>
  <cols>
    <col min="1" max="1" width="13" hidden="1" customWidth="1"/>
    <col min="2" max="2" width="3.140625" hidden="1" customWidth="1"/>
    <col min="3" max="3" width="17.140625" hidden="1" customWidth="1"/>
    <col min="4" max="4" width="5.7109375" hidden="1" customWidth="1"/>
    <col min="5" max="5" width="9.140625" hidden="1" customWidth="1"/>
    <col min="6" max="6" width="19" hidden="1" customWidth="1"/>
    <col min="7" max="7" width="4.85546875" customWidth="1"/>
    <col min="8" max="8" width="18.7109375" customWidth="1"/>
    <col min="9" max="9" width="13.42578125" customWidth="1"/>
    <col min="10" max="10" width="29.140625" bestFit="1" customWidth="1"/>
    <col min="11" max="12" width="1.85546875" style="40" customWidth="1"/>
    <col min="13" max="13" width="14.7109375" customWidth="1"/>
    <col min="14" max="14" width="13.7109375" style="41" customWidth="1"/>
    <col min="15" max="16" width="10.7109375" style="41" customWidth="1"/>
    <col min="17" max="17" width="5" customWidth="1"/>
    <col min="18" max="18" width="12.5703125" hidden="1" customWidth="1"/>
    <col min="19" max="19" width="11.5703125" hidden="1" customWidth="1"/>
    <col min="20" max="21" width="2" hidden="1" customWidth="1"/>
    <col min="22" max="22" width="17.42578125" hidden="1" customWidth="1"/>
    <col min="25" max="25" width="12.28515625" bestFit="1" customWidth="1"/>
  </cols>
  <sheetData>
    <row r="1" spans="1:23" ht="15.75" thickBot="1" x14ac:dyDescent="0.3">
      <c r="H1" s="33"/>
      <c r="I1" s="33"/>
      <c r="J1" s="33"/>
      <c r="K1" s="34"/>
      <c r="L1" s="34"/>
      <c r="M1" s="33"/>
      <c r="N1" s="35"/>
      <c r="O1" s="35"/>
      <c r="P1" s="35"/>
    </row>
    <row r="2" spans="1:23" ht="48" customHeight="1" x14ac:dyDescent="0.25">
      <c r="C2" s="10"/>
      <c r="D2" s="10"/>
      <c r="E2" s="10"/>
      <c r="F2" s="10"/>
      <c r="G2" s="12"/>
      <c r="H2" s="207" t="s">
        <v>43</v>
      </c>
      <c r="I2" s="207"/>
      <c r="J2" s="207" t="s">
        <v>44</v>
      </c>
      <c r="K2" s="207"/>
      <c r="L2" s="207"/>
      <c r="M2" s="207"/>
      <c r="N2" s="207"/>
      <c r="O2" s="36"/>
      <c r="P2" s="37"/>
      <c r="R2" t="s">
        <v>67</v>
      </c>
      <c r="S2">
        <v>750</v>
      </c>
      <c r="T2" t="s">
        <v>68</v>
      </c>
    </row>
    <row r="3" spans="1:23" ht="48" customHeight="1" thickBot="1" x14ac:dyDescent="0.3">
      <c r="C3" s="10"/>
      <c r="D3" s="10"/>
      <c r="E3" s="10"/>
      <c r="F3" s="10"/>
      <c r="G3" s="12"/>
      <c r="H3" s="105" t="s">
        <v>45</v>
      </c>
      <c r="I3" s="105"/>
      <c r="J3" s="105"/>
      <c r="K3" s="105"/>
      <c r="L3" s="105"/>
      <c r="M3" s="105"/>
      <c r="N3" s="105"/>
      <c r="O3" s="38"/>
      <c r="P3" s="39"/>
      <c r="R3" s="2">
        <f>J22/3</f>
        <v>3.3428888888888886</v>
      </c>
      <c r="S3">
        <f>S2/2</f>
        <v>375</v>
      </c>
      <c r="T3" t="s">
        <v>68</v>
      </c>
      <c r="U3" t="s">
        <v>54</v>
      </c>
      <c r="V3" t="s">
        <v>69</v>
      </c>
    </row>
    <row r="4" spans="1:23" hidden="1" x14ac:dyDescent="0.25">
      <c r="F4" t="s">
        <v>0</v>
      </c>
      <c r="G4" s="11"/>
      <c r="I4" t="s">
        <v>7</v>
      </c>
      <c r="J4" t="s">
        <v>1</v>
      </c>
      <c r="K4" s="40" t="s">
        <v>2</v>
      </c>
      <c r="M4" t="s">
        <v>6</v>
      </c>
      <c r="N4" t="s">
        <v>3</v>
      </c>
      <c r="O4" t="s">
        <v>8</v>
      </c>
      <c r="P4" s="11"/>
      <c r="R4" s="2">
        <f>R3*2</f>
        <v>6.6857777777777772</v>
      </c>
      <c r="S4" t="s">
        <v>22</v>
      </c>
    </row>
    <row r="5" spans="1:23" hidden="1" x14ac:dyDescent="0.25">
      <c r="F5" t="s">
        <v>4</v>
      </c>
      <c r="G5" s="11"/>
      <c r="I5" t="s">
        <v>10</v>
      </c>
      <c r="J5" t="s">
        <v>5</v>
      </c>
      <c r="K5" s="40">
        <v>3</v>
      </c>
      <c r="M5" t="s">
        <v>19</v>
      </c>
      <c r="N5" s="41" cm="1">
        <f t="array" ref="N5">_xlfn.IFS(M5='Tabela de Valores de materiais'!K3,'Tabela de Valores de materiais'!K6,'Tabela de Valores de Receitas'!M5='Tabela de Valores de materiais'!J3,'Tabela de Valores de materiais'!J6,'Tabela de Valores de Receitas'!M5='Tabela de Valores de materiais'!I3,'Tabela de Valores de materiais'!I6,'Tabela de Valores de Receitas'!M5='Tabela de Valores de materiais'!H3,'Tabela de Valores de materiais'!H6)</f>
        <v>1.68</v>
      </c>
      <c r="O5" s="41">
        <f>N5*K5</f>
        <v>5.04</v>
      </c>
      <c r="P5" s="42"/>
      <c r="R5" s="15">
        <f>O22/3</f>
        <v>5.0128888888888889</v>
      </c>
      <c r="V5">
        <f>S3/3</f>
        <v>125</v>
      </c>
      <c r="W5">
        <f>V5*2</f>
        <v>250</v>
      </c>
    </row>
    <row r="6" spans="1:23" hidden="1" x14ac:dyDescent="0.25">
      <c r="F6" t="s">
        <v>36</v>
      </c>
      <c r="G6" s="11"/>
      <c r="J6" t="s">
        <v>9</v>
      </c>
      <c r="K6" s="40">
        <v>2</v>
      </c>
      <c r="M6" t="s">
        <v>11</v>
      </c>
      <c r="N6" s="41" cm="1">
        <f t="array" ref="N6">_xlfn.IFS(M6="XÍCARA",'Tabela de Valores de materiais'!H4,'Tabela de Valores de Receitas'!$M$6='Tabela de Valores de materiais'!I3,'Tabela de Valores de materiais'!I4,'Tabela de Valores de Receitas'!$M$6='Tabela de Valores de materiais'!J3,'Tabela de Valores de materiais'!J4)</f>
        <v>0.8</v>
      </c>
      <c r="O6" s="41">
        <f t="shared" ref="O6:O29" si="0">N6*K6</f>
        <v>1.6</v>
      </c>
      <c r="P6" s="42"/>
      <c r="R6" s="15">
        <f>R5*2</f>
        <v>10.025777777777778</v>
      </c>
    </row>
    <row r="7" spans="1:23" hidden="1" x14ac:dyDescent="0.25">
      <c r="G7" s="11"/>
      <c r="J7" t="s">
        <v>12</v>
      </c>
      <c r="K7" s="40">
        <v>1</v>
      </c>
      <c r="M7" t="s">
        <v>15</v>
      </c>
      <c r="N7" s="41" cm="1">
        <f t="array" ref="N7">_xlfn.IFS(M7='Tabela de Valores de materiais'!H3,'Tabela de Valores de materiais'!H5,'Tabela de Valores de Receitas'!M7='Tabela de Valores de materiais'!I3,'Tabela de Valores de materiais'!I5,'Tabela de Valores de Receitas'!M7='Tabela de Valores de materiais'!J3,'Tabela de Valores de materiais'!J5,'Tabela de Valores de Receitas'!M7='Tabela de Valores de materiais'!K3,'Tabela de Valores de materiais'!K5)</f>
        <v>0.17500000000000002</v>
      </c>
      <c r="O7" s="41">
        <f t="shared" si="0"/>
        <v>0.17500000000000002</v>
      </c>
      <c r="P7" s="42"/>
    </row>
    <row r="8" spans="1:23" hidden="1" x14ac:dyDescent="0.25">
      <c r="G8" s="11"/>
      <c r="O8" s="41">
        <f t="shared" si="0"/>
        <v>0</v>
      </c>
      <c r="P8" s="42"/>
    </row>
    <row r="9" spans="1:23" ht="15.75" thickBot="1" x14ac:dyDescent="0.3">
      <c r="P9" s="43"/>
    </row>
    <row r="10" spans="1:23" x14ac:dyDescent="0.25">
      <c r="C10" t="str">
        <f>MID(A13,2,2)</f>
        <v>82</v>
      </c>
      <c r="D10" s="7" t="str" cm="1">
        <f t="array" ref="D10">_xlfn.IFS(A13&gt;999,C14,A13&lt;999,C11)</f>
        <v>2,82</v>
      </c>
      <c r="E10" s="5">
        <v>0</v>
      </c>
      <c r="F10" s="3">
        <f>J14+D10</f>
        <v>7.7806579766927868</v>
      </c>
      <c r="H10" s="44" t="s">
        <v>46</v>
      </c>
      <c r="I10" s="176" t="s">
        <v>78</v>
      </c>
      <c r="J10" s="176"/>
      <c r="K10" s="177"/>
      <c r="L10" s="45"/>
      <c r="M10" s="178" t="s">
        <v>38</v>
      </c>
      <c r="N10" s="178"/>
      <c r="O10" s="67">
        <f>O21</f>
        <v>50</v>
      </c>
      <c r="P10" s="46" t="s">
        <v>41</v>
      </c>
    </row>
    <row r="11" spans="1:23" x14ac:dyDescent="0.25">
      <c r="A11" t="s">
        <v>40</v>
      </c>
      <c r="C11" t="str">
        <f>_xlfn.CONCAT(A14,A11,C10)</f>
        <v>2,82</v>
      </c>
      <c r="D11" t="str">
        <f>RIGHT(C11,1)</f>
        <v>2</v>
      </c>
      <c r="E11" s="7" t="str">
        <f>_xlfn.CONCAT(E10,D13,D14)</f>
        <v>028</v>
      </c>
      <c r="H11" s="179" t="s">
        <v>47</v>
      </c>
      <c r="I11" s="138"/>
      <c r="J11" s="136">
        <f>R4</f>
        <v>6.6857777777777772</v>
      </c>
      <c r="K11" s="137"/>
      <c r="L11" s="47"/>
      <c r="M11" s="138" t="s">
        <v>39</v>
      </c>
      <c r="N11" s="138"/>
      <c r="O11" s="180">
        <f>R6</f>
        <v>10.025777777777778</v>
      </c>
      <c r="P11" s="181"/>
    </row>
    <row r="12" spans="1:23" ht="15.75" thickBot="1" x14ac:dyDescent="0.3">
      <c r="A12" s="2">
        <f>F$13</f>
        <v>3.9211579766927871</v>
      </c>
      <c r="B12" s="2"/>
      <c r="C12" t="str">
        <f>LEFT(A13,2)</f>
        <v>28</v>
      </c>
      <c r="E12" s="3">
        <f>SUM(J14+E14)</f>
        <v>232.9606579766928</v>
      </c>
      <c r="H12" s="48"/>
      <c r="I12" s="48"/>
      <c r="J12" s="49"/>
      <c r="K12" s="49"/>
      <c r="L12" s="50"/>
      <c r="M12" s="48"/>
      <c r="N12" s="48"/>
      <c r="O12" s="51"/>
      <c r="P12" s="51"/>
    </row>
    <row r="13" spans="1:23" x14ac:dyDescent="0.25">
      <c r="A13" s="6">
        <f>A12*O13</f>
        <v>282.32337432188069</v>
      </c>
      <c r="B13" s="6"/>
      <c r="C13" t="str">
        <f>MID(A13,3,2)</f>
        <v>2,</v>
      </c>
      <c r="D13" t="str">
        <f>MID(D10,1,1)</f>
        <v>2</v>
      </c>
      <c r="F13" s="2">
        <f>F14+J53</f>
        <v>3.9211579766927871</v>
      </c>
      <c r="H13" s="44" t="s">
        <v>46</v>
      </c>
      <c r="I13" s="182" t="s">
        <v>79</v>
      </c>
      <c r="J13" s="182"/>
      <c r="K13" s="183"/>
      <c r="L13" s="45"/>
      <c r="M13" s="178" t="s">
        <v>38</v>
      </c>
      <c r="N13" s="178"/>
      <c r="O13" s="66">
        <v>72</v>
      </c>
      <c r="P13" s="46" t="s">
        <v>41</v>
      </c>
    </row>
    <row r="14" spans="1:23" x14ac:dyDescent="0.25">
      <c r="A14" t="str">
        <f>LEFT(A13,1)</f>
        <v>2</v>
      </c>
      <c r="C14" t="str">
        <f>_xlfn.CONCAT(C12,A11,C13)</f>
        <v>28,2,</v>
      </c>
      <c r="D14" t="str">
        <f>MID(D10,3,1)</f>
        <v>8</v>
      </c>
      <c r="E14" t="str">
        <f>_xlfn.CONCAT(E10,D11,D13,D14)</f>
        <v>0228</v>
      </c>
      <c r="F14" s="2">
        <f>J$22/6</f>
        <v>1.6714444444444443</v>
      </c>
      <c r="H14" s="179" t="s">
        <v>47</v>
      </c>
      <c r="I14" s="138"/>
      <c r="J14" s="136">
        <f>H18+I17</f>
        <v>4.9606579766927865</v>
      </c>
      <c r="K14" s="137"/>
      <c r="L14" s="47"/>
      <c r="M14" s="138" t="s">
        <v>39</v>
      </c>
      <c r="N14" s="138"/>
      <c r="O14" s="180">
        <f>IF(D11=",",E12,F10)</f>
        <v>7.7806579766927868</v>
      </c>
      <c r="P14" s="181"/>
    </row>
    <row r="15" spans="1:23" ht="15" customHeight="1" x14ac:dyDescent="0.25">
      <c r="F15" s="2"/>
      <c r="H15" s="122" t="s">
        <v>91</v>
      </c>
      <c r="I15" s="143"/>
      <c r="J15" s="146" t="s">
        <v>90</v>
      </c>
      <c r="K15" s="147" t="s">
        <v>2</v>
      </c>
      <c r="L15" s="148"/>
      <c r="M15" s="113"/>
      <c r="N15" s="149" t="s">
        <v>3</v>
      </c>
      <c r="O15" s="151" t="s">
        <v>42</v>
      </c>
      <c r="P15" s="205"/>
    </row>
    <row r="16" spans="1:23" ht="15" customHeight="1" x14ac:dyDescent="0.25">
      <c r="F16" s="2"/>
      <c r="H16" s="124"/>
      <c r="I16" s="114"/>
      <c r="J16" s="145"/>
      <c r="K16" s="124"/>
      <c r="L16" s="125"/>
      <c r="M16" s="114"/>
      <c r="N16" s="150"/>
      <c r="O16" s="153"/>
      <c r="P16" s="206"/>
    </row>
    <row r="17" spans="1:16" ht="15" customHeight="1" x14ac:dyDescent="0.3">
      <c r="F17" s="2"/>
      <c r="H17" s="68"/>
      <c r="I17" s="213">
        <f>SUM(O17:P19)</f>
        <v>1.0394999999999999</v>
      </c>
      <c r="J17" s="52" t="str">
        <f>'Tabela de Valores de materiais'!B30</f>
        <v>Folha A4 Adesivo Logotipo</v>
      </c>
      <c r="K17" s="110">
        <v>1</v>
      </c>
      <c r="L17" s="110"/>
      <c r="M17" s="52" t="s">
        <v>19</v>
      </c>
      <c r="N17" s="53">
        <f>'Tabela de Valores de materiais'!K30</f>
        <v>0.2</v>
      </c>
      <c r="O17" s="120">
        <f>N17*K17</f>
        <v>0.2</v>
      </c>
      <c r="P17" s="200"/>
    </row>
    <row r="18" spans="1:16" ht="16.5" x14ac:dyDescent="0.3">
      <c r="F18" s="2"/>
      <c r="H18" s="69">
        <f>F13</f>
        <v>3.9211579766927871</v>
      </c>
      <c r="I18" s="214"/>
      <c r="J18" s="52" t="str">
        <f>'Tabela de Valores de materiais'!B12</f>
        <v>Pote c/ tampa 250ml</v>
      </c>
      <c r="K18" s="110">
        <v>1</v>
      </c>
      <c r="L18" s="110"/>
      <c r="M18" s="52" t="s">
        <v>19</v>
      </c>
      <c r="N18" s="53">
        <f>'Tabela de Valores de materiais'!K12</f>
        <v>0.64949999999999997</v>
      </c>
      <c r="O18" s="120">
        <f>N18*K18</f>
        <v>0.64949999999999997</v>
      </c>
      <c r="P18" s="200"/>
    </row>
    <row r="19" spans="1:16" ht="16.5" x14ac:dyDescent="0.3">
      <c r="F19" s="2"/>
      <c r="H19" s="70">
        <f>IF(D11=",",E12,F10)</f>
        <v>7.7806579766927868</v>
      </c>
      <c r="I19" s="215"/>
      <c r="J19" s="52" t="str">
        <f>'Tabela de Valores de materiais'!B11</f>
        <v>Colher Forte</v>
      </c>
      <c r="K19" s="110">
        <v>1</v>
      </c>
      <c r="L19" s="110"/>
      <c r="M19" s="52" t="s">
        <v>19</v>
      </c>
      <c r="N19" s="53">
        <f>'Tabela de Valores de materiais'!K11</f>
        <v>0.19</v>
      </c>
      <c r="O19" s="120">
        <f>N19*K19</f>
        <v>0.19</v>
      </c>
      <c r="P19" s="200"/>
    </row>
    <row r="20" spans="1:16" ht="15.75" thickBot="1" x14ac:dyDescent="0.3">
      <c r="P20" s="43"/>
    </row>
    <row r="21" spans="1:16" x14ac:dyDescent="0.25">
      <c r="H21" s="44" t="s">
        <v>46</v>
      </c>
      <c r="I21" s="176" t="s">
        <v>81</v>
      </c>
      <c r="J21" s="176"/>
      <c r="K21" s="177"/>
      <c r="L21" s="45"/>
      <c r="M21" s="178" t="s">
        <v>38</v>
      </c>
      <c r="N21" s="178"/>
      <c r="O21" s="66">
        <v>50</v>
      </c>
      <c r="P21" s="46" t="s">
        <v>41</v>
      </c>
    </row>
    <row r="22" spans="1:16" x14ac:dyDescent="0.25">
      <c r="H22" s="179" t="s">
        <v>47</v>
      </c>
      <c r="I22" s="138"/>
      <c r="J22" s="136">
        <f>SUM(O25:O29)</f>
        <v>10.028666666666666</v>
      </c>
      <c r="K22" s="137"/>
      <c r="L22" s="47"/>
      <c r="M22" s="138" t="s">
        <v>39</v>
      </c>
      <c r="N22" s="138"/>
      <c r="O22" s="180">
        <f>IF(D26=",",E27,F25)</f>
        <v>15.038666666666666</v>
      </c>
      <c r="P22" s="181"/>
    </row>
    <row r="23" spans="1:16" ht="15.75" customHeight="1" x14ac:dyDescent="0.25">
      <c r="C23" s="141"/>
      <c r="D23" s="142"/>
      <c r="E23" s="142"/>
      <c r="F23" s="142"/>
      <c r="G23" s="8"/>
      <c r="H23" s="189" t="s">
        <v>37</v>
      </c>
      <c r="I23" s="144" t="s">
        <v>7</v>
      </c>
      <c r="J23" s="146" t="s">
        <v>1</v>
      </c>
      <c r="K23" s="147" t="s">
        <v>2</v>
      </c>
      <c r="L23" s="148"/>
      <c r="M23" s="113"/>
      <c r="N23" s="149" t="s">
        <v>3</v>
      </c>
      <c r="O23" s="151" t="s">
        <v>42</v>
      </c>
      <c r="P23" s="205"/>
    </row>
    <row r="24" spans="1:16" ht="15.75" x14ac:dyDescent="0.25">
      <c r="C24" s="141"/>
      <c r="D24" s="142"/>
      <c r="E24" s="142"/>
      <c r="F24" s="8"/>
      <c r="G24" s="8"/>
      <c r="H24" s="160"/>
      <c r="I24" s="145"/>
      <c r="J24" s="145"/>
      <c r="K24" s="124"/>
      <c r="L24" s="125"/>
      <c r="M24" s="114"/>
      <c r="N24" s="150"/>
      <c r="O24" s="153"/>
      <c r="P24" s="206"/>
    </row>
    <row r="25" spans="1:16" ht="16.5" x14ac:dyDescent="0.3">
      <c r="C25" t="str">
        <f>MID(A28,2,2)</f>
        <v>01</v>
      </c>
      <c r="D25" s="7" t="str" cm="1">
        <f t="array" ref="D25">_xlfn.IFS(A28&gt;999,C29,A28&lt;999,C26)</f>
        <v>5,01</v>
      </c>
      <c r="E25" s="5">
        <v>0</v>
      </c>
      <c r="F25" s="3">
        <f>J22+D25</f>
        <v>15.038666666666666</v>
      </c>
      <c r="H25" s="185" t="s">
        <v>80</v>
      </c>
      <c r="I25" s="108" t="s">
        <v>82</v>
      </c>
      <c r="J25" s="52" t="s">
        <v>21</v>
      </c>
      <c r="K25" s="110">
        <v>2</v>
      </c>
      <c r="L25" s="110"/>
      <c r="M25" s="52" t="s">
        <v>19</v>
      </c>
      <c r="N25" s="53">
        <f>'Tabela de Valores de materiais'!K7</f>
        <v>0.74</v>
      </c>
      <c r="O25" s="120">
        <f>N25*K25</f>
        <v>1.48</v>
      </c>
      <c r="P25" s="200"/>
    </row>
    <row r="26" spans="1:16" ht="16.5" x14ac:dyDescent="0.3">
      <c r="A26" t="s">
        <v>40</v>
      </c>
      <c r="C26" t="str">
        <f>_xlfn.CONCAT(A29,A26,C25)</f>
        <v>5,01</v>
      </c>
      <c r="D26" t="str">
        <f>RIGHT(C26,1)</f>
        <v>1</v>
      </c>
      <c r="E26" s="7" t="str">
        <f>_xlfn.CONCAT(E25,D28,D29)</f>
        <v>050</v>
      </c>
      <c r="H26" s="197"/>
      <c r="I26" s="109"/>
      <c r="J26" s="52" t="s">
        <v>23</v>
      </c>
      <c r="K26" s="110">
        <v>1</v>
      </c>
      <c r="L26" s="110"/>
      <c r="M26" s="52" t="s">
        <v>11</v>
      </c>
      <c r="N26" s="53" cm="1">
        <f t="array" ref="N26">_xlfn.IFS('Tabela de Valores de Receitas'!M26='Tabela de Valores de materiais'!H3,'Tabela de Valores de materiais'!H8,'Tabela de Valores de Receitas'!M26='Tabela de Valores de materiais'!I3,'Tabela de Valores de materiais'!I8,'Tabela de Valores de Receitas'!M26='Tabela de Valores de materiais'!J3,'Tabela de Valores de materiais'!J8,'Tabela de Valores de Receitas'!M26='Tabela de Valores de materiais'!K3,'Tabela de Valores de materiais'!K8)</f>
        <v>0.79200000000000004</v>
      </c>
      <c r="O26" s="120">
        <f>N26*K26</f>
        <v>0.79200000000000004</v>
      </c>
      <c r="P26" s="200"/>
    </row>
    <row r="27" spans="1:16" ht="16.5" x14ac:dyDescent="0.3">
      <c r="A27" s="2">
        <f>J$22</f>
        <v>10.028666666666666</v>
      </c>
      <c r="B27" s="2"/>
      <c r="C27" t="str">
        <f>LEFT(A28,2)</f>
        <v>50</v>
      </c>
      <c r="E27" s="3">
        <f>SUM(J22+E29)</f>
        <v>160.02866666666665</v>
      </c>
      <c r="H27" s="197"/>
      <c r="I27" s="109"/>
      <c r="J27" s="52" t="s">
        <v>24</v>
      </c>
      <c r="K27" s="110">
        <v>3</v>
      </c>
      <c r="L27" s="110"/>
      <c r="M27" s="52" t="s">
        <v>14</v>
      </c>
      <c r="N27" s="53" cm="1">
        <f t="array" ref="N27">_xlfn.IFS('Tabela de Valores de Receitas'!M27='Tabela de Valores de materiais'!H3,'Tabela de Valores de materiais'!H10,'Tabela de Valores de Receitas'!M27='Tabela de Valores de materiais'!I3,'Tabela de Valores de materiais'!I10,'Tabela de Valores de Receitas'!M27='Tabela de Valores de materiais'!J3,'Tabela de Valores de materiais'!J10,'Tabela de Valores de Receitas'!M27='Tabela de Valores de materiais'!K3,'Tabela de Valores de materiais'!K10)</f>
        <v>8.8888888888888892E-2</v>
      </c>
      <c r="O27" s="120">
        <f>N27*K27</f>
        <v>0.26666666666666666</v>
      </c>
      <c r="P27" s="200"/>
    </row>
    <row r="28" spans="1:16" ht="16.5" x14ac:dyDescent="0.3">
      <c r="A28" s="6">
        <f>A27*O21</f>
        <v>501.43333333333328</v>
      </c>
      <c r="B28" s="6"/>
      <c r="C28" t="str">
        <f>MID(A28,3,2)</f>
        <v>1,</v>
      </c>
      <c r="D28" t="str">
        <f>MID(D25,1,1)</f>
        <v>5</v>
      </c>
      <c r="H28" s="197"/>
      <c r="I28" s="109"/>
      <c r="J28" s="52" t="s">
        <v>25</v>
      </c>
      <c r="K28" s="110">
        <v>1</v>
      </c>
      <c r="L28" s="110"/>
      <c r="M28" s="52" t="s">
        <v>19</v>
      </c>
      <c r="N28" s="53">
        <f>'Tabela de Valores de materiais'!K9</f>
        <v>5.89</v>
      </c>
      <c r="O28" s="120">
        <f t="shared" si="0"/>
        <v>5.89</v>
      </c>
      <c r="P28" s="200"/>
    </row>
    <row r="29" spans="1:16" ht="17.25" thickBot="1" x14ac:dyDescent="0.35">
      <c r="A29" t="str">
        <f>LEFT(A28,1)</f>
        <v>5</v>
      </c>
      <c r="C29" t="str">
        <f>_xlfn.CONCAT(C27,A26,C28)</f>
        <v>50,1,</v>
      </c>
      <c r="D29" t="str">
        <f>MID(D25,3,1)</f>
        <v>0</v>
      </c>
      <c r="E29" t="str">
        <f>_xlfn.CONCAT(E25,D26,D28,D29)</f>
        <v>0150</v>
      </c>
      <c r="H29" s="186"/>
      <c r="I29" s="184"/>
      <c r="J29" s="54" t="s">
        <v>48</v>
      </c>
      <c r="K29" s="208">
        <v>1</v>
      </c>
      <c r="L29" s="208"/>
      <c r="M29" s="54" t="s">
        <v>19</v>
      </c>
      <c r="N29" s="55">
        <f>'Tabela de Valores de materiais'!K15</f>
        <v>1.6</v>
      </c>
      <c r="O29" s="209">
        <f t="shared" si="0"/>
        <v>1.6</v>
      </c>
      <c r="P29" s="210"/>
    </row>
    <row r="30" spans="1:16" ht="15.75" thickBot="1" x14ac:dyDescent="0.3"/>
    <row r="31" spans="1:16" x14ac:dyDescent="0.25">
      <c r="H31" s="44" t="s">
        <v>46</v>
      </c>
      <c r="I31" s="198" t="s">
        <v>49</v>
      </c>
      <c r="J31" s="198"/>
      <c r="K31" s="199"/>
      <c r="L31" s="45"/>
      <c r="M31" s="178" t="s">
        <v>38</v>
      </c>
      <c r="N31" s="178"/>
      <c r="O31" s="66">
        <v>5</v>
      </c>
      <c r="P31" s="46" t="s">
        <v>41</v>
      </c>
    </row>
    <row r="32" spans="1:16" x14ac:dyDescent="0.25">
      <c r="H32" s="187" t="s">
        <v>47</v>
      </c>
      <c r="I32" s="135"/>
      <c r="J32" s="136">
        <f>SUM(O35:O37)</f>
        <v>6.9337524383247269</v>
      </c>
      <c r="K32" s="137"/>
      <c r="L32" s="47"/>
      <c r="M32" s="138" t="s">
        <v>39</v>
      </c>
      <c r="N32" s="138"/>
      <c r="O32" s="139">
        <f>IF(D36=",",E37,F35)</f>
        <v>7.2737524383247267</v>
      </c>
      <c r="P32" s="188"/>
    </row>
    <row r="33" spans="1:16" ht="15.75" customHeight="1" x14ac:dyDescent="0.25">
      <c r="C33" s="141"/>
      <c r="D33" s="142"/>
      <c r="E33" s="142"/>
      <c r="F33" s="142"/>
      <c r="G33" s="8"/>
      <c r="H33" s="189" t="s">
        <v>37</v>
      </c>
      <c r="I33" s="144" t="s">
        <v>7</v>
      </c>
      <c r="J33" s="146" t="s">
        <v>1</v>
      </c>
      <c r="K33" s="147" t="s">
        <v>2</v>
      </c>
      <c r="L33" s="148"/>
      <c r="M33" s="113"/>
      <c r="N33" s="149" t="s">
        <v>3</v>
      </c>
      <c r="O33" s="151" t="s">
        <v>42</v>
      </c>
      <c r="P33" s="205"/>
    </row>
    <row r="34" spans="1:16" ht="15.75" customHeight="1" x14ac:dyDescent="0.25">
      <c r="C34" s="141"/>
      <c r="D34" s="142"/>
      <c r="E34" s="142"/>
      <c r="F34" s="8"/>
      <c r="G34" s="8"/>
      <c r="H34" s="160"/>
      <c r="I34" s="145"/>
      <c r="J34" s="145"/>
      <c r="K34" s="124"/>
      <c r="L34" s="125"/>
      <c r="M34" s="114"/>
      <c r="N34" s="150"/>
      <c r="O34" s="153"/>
      <c r="P34" s="206"/>
    </row>
    <row r="35" spans="1:16" ht="16.5" customHeight="1" x14ac:dyDescent="0.3">
      <c r="C35" t="str">
        <f>MID(A38,2,2)</f>
        <v>4,</v>
      </c>
      <c r="D35" s="7" t="str" cm="1">
        <f t="array" ref="D35">_xlfn.IFS(A38&gt;999,C39,A38&lt;999,C36)</f>
        <v>3,4,</v>
      </c>
      <c r="E35" s="5">
        <v>0</v>
      </c>
      <c r="F35" s="3" t="e">
        <f>J32+D35</f>
        <v>#VALUE!</v>
      </c>
      <c r="H35" s="185" t="s">
        <v>58</v>
      </c>
      <c r="I35" s="108" t="s">
        <v>57</v>
      </c>
      <c r="J35" s="52" t="s">
        <v>52</v>
      </c>
      <c r="K35" s="110">
        <v>1</v>
      </c>
      <c r="L35" s="110"/>
      <c r="M35" s="52" t="s">
        <v>19</v>
      </c>
      <c r="N35" s="53">
        <f>'Tabela de Valores de materiais'!K18</f>
        <v>6</v>
      </c>
      <c r="O35" s="120">
        <f>N35*K35</f>
        <v>6</v>
      </c>
      <c r="P35" s="200"/>
    </row>
    <row r="36" spans="1:16" ht="16.5" x14ac:dyDescent="0.3">
      <c r="A36" t="s">
        <v>40</v>
      </c>
      <c r="C36" t="str">
        <f>_xlfn.CONCAT(A39,A36,C35)</f>
        <v>3,4,</v>
      </c>
      <c r="D36" t="str">
        <f>RIGHT(C36,1)</f>
        <v>,</v>
      </c>
      <c r="E36" s="7" t="str">
        <f>_xlfn.CONCAT(E35,D38,D39)</f>
        <v>034</v>
      </c>
      <c r="H36" s="197"/>
      <c r="I36" s="109"/>
      <c r="J36" s="52" t="s">
        <v>51</v>
      </c>
      <c r="K36" s="110">
        <v>3</v>
      </c>
      <c r="L36" s="110"/>
      <c r="M36" s="52" t="s">
        <v>14</v>
      </c>
      <c r="N36" s="53" cm="1">
        <f t="array" ref="N36">_xlfn.IFS(M36=Tabela1[[#Headers],[Xícara]],'Tabela de Valores de materiais'!H19,'Tabela de Valores de Receitas'!M36=Tabela1[[#Headers],[Colher de Sopa]],'Tabela de Valores de materiais'!I19,'Tabela de Valores de Receitas'!M36=Tabela1[[#Headers],[Colher de chá]],'Tabela de Valores de materiais'!J19,'Tabela de Valores de Receitas'!M36=Tabela1[[#Headers],[Unidade]],'Tabela de Valores de materiais'!K19)</f>
        <v>0.1845</v>
      </c>
      <c r="O36" s="120">
        <f t="shared" ref="O36" si="1">N36*K36</f>
        <v>0.55349999999999999</v>
      </c>
      <c r="P36" s="200"/>
    </row>
    <row r="37" spans="1:16" ht="16.5" x14ac:dyDescent="0.3">
      <c r="A37" s="2">
        <f>J$32</f>
        <v>6.9337524383247269</v>
      </c>
      <c r="B37" s="2"/>
      <c r="C37" t="str">
        <f>LEFT(A38,2)</f>
        <v>34</v>
      </c>
      <c r="E37" s="3">
        <f>SUM(J32+E39)</f>
        <v>7.2737524383247267</v>
      </c>
      <c r="H37" s="197"/>
      <c r="I37" s="109"/>
      <c r="J37" s="52" t="s">
        <v>55</v>
      </c>
      <c r="K37" s="110">
        <v>2</v>
      </c>
      <c r="L37" s="110"/>
      <c r="M37" s="52" t="s">
        <v>14</v>
      </c>
      <c r="N37" s="53">
        <f>P39</f>
        <v>0.19012621916236372</v>
      </c>
      <c r="O37" s="120">
        <f>O39</f>
        <v>0.38025243832472744</v>
      </c>
      <c r="P37" s="200"/>
    </row>
    <row r="38" spans="1:16" ht="15.75" customHeight="1" x14ac:dyDescent="0.25">
      <c r="A38" s="6">
        <f>A37*O31</f>
        <v>34.668762191623635</v>
      </c>
      <c r="B38" s="6"/>
      <c r="C38" t="str">
        <f>MID(A38,3,2)</f>
        <v>,6</v>
      </c>
      <c r="D38" t="str">
        <f>MID(D35,1,1)</f>
        <v>3</v>
      </c>
      <c r="H38" s="197"/>
      <c r="I38" s="109"/>
      <c r="J38" s="56">
        <f>O45</f>
        <v>6.95</v>
      </c>
      <c r="K38" s="57">
        <f>O46</f>
        <v>0.36899999999999999</v>
      </c>
      <c r="L38" s="57">
        <f>O47</f>
        <v>0.57123809523809521</v>
      </c>
      <c r="M38" s="58">
        <v>395</v>
      </c>
      <c r="N38" s="58">
        <v>10</v>
      </c>
      <c r="O38" s="58">
        <v>10</v>
      </c>
      <c r="P38" s="59">
        <f>N38*K37</f>
        <v>20</v>
      </c>
    </row>
    <row r="39" spans="1:16" ht="15.75" thickBot="1" x14ac:dyDescent="0.3">
      <c r="A39" t="str">
        <f>LEFT(A38,1)</f>
        <v>3</v>
      </c>
      <c r="C39" t="str">
        <f>_xlfn.CONCAT(C37,A36,C38)</f>
        <v>34,,6</v>
      </c>
      <c r="D39" t="str">
        <f>MID(D35,3,1)</f>
        <v>4</v>
      </c>
      <c r="E39" t="str">
        <f>_xlfn.CONCAT(E35,D36,D38,D39)</f>
        <v>0,34</v>
      </c>
      <c r="H39" s="186"/>
      <c r="I39" s="184"/>
      <c r="J39" s="60">
        <f>SUM(J38:L38)</f>
        <v>7.8902380952380948</v>
      </c>
      <c r="K39" s="61"/>
      <c r="L39" s="61"/>
      <c r="M39" s="61">
        <f>SUM(M38:O38)</f>
        <v>415</v>
      </c>
      <c r="N39" s="61">
        <f>J39/M39</f>
        <v>1.9012621916236372E-2</v>
      </c>
      <c r="O39" s="61">
        <f>N39*P38</f>
        <v>0.38025243832472744</v>
      </c>
      <c r="P39" s="62">
        <f>N39*N38</f>
        <v>0.19012621916236372</v>
      </c>
    </row>
    <row r="40" spans="1:16" ht="15.75" thickBot="1" x14ac:dyDescent="0.3">
      <c r="B40" s="3"/>
      <c r="C40" s="4"/>
      <c r="D40" s="4"/>
      <c r="E40" s="4"/>
    </row>
    <row r="41" spans="1:16" x14ac:dyDescent="0.25">
      <c r="H41" s="44" t="s">
        <v>46</v>
      </c>
      <c r="I41" s="198" t="s">
        <v>53</v>
      </c>
      <c r="J41" s="198"/>
      <c r="K41" s="199"/>
      <c r="L41" s="45"/>
      <c r="M41" s="178" t="s">
        <v>38</v>
      </c>
      <c r="N41" s="178"/>
      <c r="O41" s="66">
        <v>0</v>
      </c>
      <c r="P41" s="46" t="s">
        <v>41</v>
      </c>
    </row>
    <row r="42" spans="1:16" x14ac:dyDescent="0.25">
      <c r="H42" s="187" t="s">
        <v>47</v>
      </c>
      <c r="I42" s="135"/>
      <c r="J42" s="136">
        <f>SUM(O45:O50)</f>
        <v>8.9988541289933703</v>
      </c>
      <c r="K42" s="137"/>
      <c r="L42" s="47"/>
      <c r="M42" s="138" t="s">
        <v>39</v>
      </c>
      <c r="N42" s="138"/>
      <c r="O42" s="139">
        <f>IF(D46=",",E47,F45)</f>
        <v>8.9988541289933703</v>
      </c>
      <c r="P42" s="188"/>
    </row>
    <row r="43" spans="1:16" ht="15.75" x14ac:dyDescent="0.25">
      <c r="C43" s="141"/>
      <c r="D43" s="142"/>
      <c r="E43" s="142"/>
      <c r="F43" s="142"/>
      <c r="G43" s="8"/>
      <c r="H43" s="189" t="s">
        <v>37</v>
      </c>
      <c r="I43" s="144" t="s">
        <v>7</v>
      </c>
      <c r="J43" s="146" t="s">
        <v>1</v>
      </c>
      <c r="K43" s="147" t="s">
        <v>2</v>
      </c>
      <c r="L43" s="148"/>
      <c r="M43" s="113"/>
      <c r="N43" s="149" t="s">
        <v>3</v>
      </c>
      <c r="O43" s="151" t="s">
        <v>42</v>
      </c>
      <c r="P43" s="205"/>
    </row>
    <row r="44" spans="1:16" ht="15.75" x14ac:dyDescent="0.25">
      <c r="C44" s="141"/>
      <c r="D44" s="142"/>
      <c r="E44" s="142"/>
      <c r="F44" s="8"/>
      <c r="G44" s="8"/>
      <c r="H44" s="160"/>
      <c r="I44" s="145"/>
      <c r="J44" s="145"/>
      <c r="K44" s="124"/>
      <c r="L44" s="125"/>
      <c r="M44" s="114"/>
      <c r="N44" s="150"/>
      <c r="O44" s="153"/>
      <c r="P44" s="206"/>
    </row>
    <row r="45" spans="1:16" ht="16.5" customHeight="1" x14ac:dyDescent="0.3">
      <c r="C45" t="str">
        <f>MID(A48,2,2)</f>
        <v/>
      </c>
      <c r="D45" s="7" t="str" cm="1">
        <f t="array" ref="D45">_xlfn.IFS(A48&gt;999,C49,A48&lt;999,C46)</f>
        <v>0,</v>
      </c>
      <c r="E45" s="5">
        <v>0</v>
      </c>
      <c r="F45" s="3">
        <f>J42+D45</f>
        <v>8.9988541289933703</v>
      </c>
      <c r="H45" s="185" t="s">
        <v>56</v>
      </c>
      <c r="I45" s="194" t="s">
        <v>65</v>
      </c>
      <c r="J45" s="52" t="s">
        <v>59</v>
      </c>
      <c r="K45" s="110">
        <v>1</v>
      </c>
      <c r="L45" s="110"/>
      <c r="M45" s="52" t="s">
        <v>19</v>
      </c>
      <c r="N45" s="53">
        <f>'Tabela de Valores de materiais'!K13</f>
        <v>6.95</v>
      </c>
      <c r="O45" s="120">
        <f>N45*K45</f>
        <v>6.95</v>
      </c>
      <c r="P45" s="200"/>
    </row>
    <row r="46" spans="1:16" ht="16.5" x14ac:dyDescent="0.3">
      <c r="A46" t="s">
        <v>40</v>
      </c>
      <c r="C46" t="str">
        <f>_xlfn.CONCAT(A49,A46,C45)</f>
        <v>0,</v>
      </c>
      <c r="D46" t="str">
        <f>RIGHT(C46,1)</f>
        <v>,</v>
      </c>
      <c r="E46" s="7" t="str">
        <f>_xlfn.CONCAT(E45,D48,D49)</f>
        <v>00</v>
      </c>
      <c r="H46" s="197"/>
      <c r="I46" s="195"/>
      <c r="J46" s="52" t="s">
        <v>51</v>
      </c>
      <c r="K46" s="110">
        <v>2</v>
      </c>
      <c r="L46" s="110"/>
      <c r="M46" s="52" t="s">
        <v>14</v>
      </c>
      <c r="N46" s="53" cm="1">
        <f t="array" ref="N46">_xlfn.IFS(M36=Tabela1[[#Headers],[Xícara]],'Tabela de Valores de materiais'!H19,'Tabela de Valores de Receitas'!M36=Tabela1[[#Headers],[Colher de Sopa]],'Tabela de Valores de materiais'!I19,'Tabela de Valores de Receitas'!M36=Tabela1[[#Headers],[Colher de chá]],'Tabela de Valores de materiais'!J19,'Tabela de Valores de Receitas'!M36=Tabela1[[#Headers],[Unidade]],'Tabela de Valores de materiais'!K19)</f>
        <v>0.1845</v>
      </c>
      <c r="O46" s="120">
        <f t="shared" ref="O46:O47" si="2">N46*K46</f>
        <v>0.36899999999999999</v>
      </c>
      <c r="P46" s="200"/>
    </row>
    <row r="47" spans="1:16" ht="16.5" x14ac:dyDescent="0.3">
      <c r="A47" s="2">
        <f>J$42</f>
        <v>8.9988541289933703</v>
      </c>
      <c r="B47" s="2"/>
      <c r="C47" t="str">
        <f>LEFT(A48,2)</f>
        <v>0</v>
      </c>
      <c r="E47" s="3">
        <f>SUM(J42+E49)</f>
        <v>8.9988541289933703</v>
      </c>
      <c r="H47" s="197"/>
      <c r="I47" s="195"/>
      <c r="J47" s="52" t="s">
        <v>60</v>
      </c>
      <c r="K47" s="110">
        <v>2</v>
      </c>
      <c r="L47" s="110"/>
      <c r="M47" s="52" t="s">
        <v>14</v>
      </c>
      <c r="N47" s="53" cm="1">
        <f t="array" ref="N47">_xlfn.IFS(M47=Tabela1[[#Headers],[Xícara]],'Tabela de Valores de materiais'!H14,'Tabela de Valores de Receitas'!M47=Tabela1[[#Headers],[Colher de Sopa]],'Tabela de Valores de materiais'!I14,'Tabela de Valores de Receitas'!M47=Tabela1[[#Headers],[Colher de chá]],'Tabela de Valores de materiais'!J14,'Tabela de Valores de Receitas'!M47=Tabela1[[#Headers],[Unidade]],'Tabela de Valores de materiais'!K14)</f>
        <v>0.28561904761904761</v>
      </c>
      <c r="O47" s="120">
        <f t="shared" si="2"/>
        <v>0.57123809523809521</v>
      </c>
      <c r="P47" s="200"/>
    </row>
    <row r="48" spans="1:16" ht="16.5" x14ac:dyDescent="0.3">
      <c r="A48" s="6">
        <f>A47*O41</f>
        <v>0</v>
      </c>
      <c r="B48" s="6"/>
      <c r="C48" t="str">
        <f>MID(A48,3,2)</f>
        <v/>
      </c>
      <c r="D48" t="str">
        <f>MID(D45,1,1)</f>
        <v>0</v>
      </c>
      <c r="H48" s="197"/>
      <c r="I48" s="195"/>
      <c r="J48" s="52" t="s">
        <v>23</v>
      </c>
      <c r="K48" s="110">
        <v>0.5</v>
      </c>
      <c r="L48" s="110"/>
      <c r="M48" s="52" t="s">
        <v>11</v>
      </c>
      <c r="N48" s="53" cm="1">
        <f t="array" ref="N48">_xlfn.IFS(M48=Tabela1[[#Headers],[Xícara]],'Tabela de Valores de materiais'!H8,'Tabela de Valores de Receitas'!M48=Tabela1[[#Headers],[Colher de Sopa]],'Tabela de Valores de materiais'!I8,'Tabela de Valores de Receitas'!M48=Tabela1[[#Headers],[Colher de chá]],'Tabela de Valores de materiais'!J8,'Tabela de Valores de Receitas'!M48=Tabela1[[#Headers],[Unidade]],'Tabela de Valores de materiais'!K8)</f>
        <v>0.79200000000000004</v>
      </c>
      <c r="O48" s="120">
        <f>N48*K48</f>
        <v>0.39600000000000002</v>
      </c>
      <c r="P48" s="200"/>
    </row>
    <row r="49" spans="1:16" ht="16.5" x14ac:dyDescent="0.3">
      <c r="A49" t="str">
        <f>LEFT(A48,1)</f>
        <v>0</v>
      </c>
      <c r="C49" t="str">
        <f>_xlfn.CONCAT(C47,A46,C48)</f>
        <v>0,</v>
      </c>
      <c r="D49" t="str">
        <f>MID(D45,3,1)</f>
        <v/>
      </c>
      <c r="E49" t="str">
        <f>_xlfn.CONCAT(E45,D46,D48,D49)</f>
        <v>0,0</v>
      </c>
      <c r="H49" s="197"/>
      <c r="I49" s="195"/>
      <c r="J49" s="52" t="s">
        <v>61</v>
      </c>
      <c r="K49" s="201">
        <v>4</v>
      </c>
      <c r="L49" s="202"/>
      <c r="M49" s="52" t="s">
        <v>15</v>
      </c>
      <c r="N49" s="53" cm="1">
        <f t="array" ref="N49">_xlfn.IFS(M49=Tabela1[[#Headers],[Xícara]],'Tabela de Valores de materiais'!H17,'Tabela de Valores de Receitas'!M49=Tabela1[[#Headers],[Colher de Sopa]],'Tabela de Valores de materiais'!I17,'Tabela de Valores de Receitas'!M49=Tabela1[[#Headers],[Colher de chá]],'Tabela de Valores de materiais'!J17,'Tabela de Valores de Receitas'!M49=Tabela1[[#Headers],[Unidade]],'Tabela de Valores de materiais'!K17)</f>
        <v>0.13416666666666666</v>
      </c>
      <c r="O49" s="203">
        <f>N49*K49</f>
        <v>0.53666666666666663</v>
      </c>
      <c r="P49" s="204"/>
    </row>
    <row r="50" spans="1:16" ht="32.25" customHeight="1" thickBot="1" x14ac:dyDescent="0.3">
      <c r="H50" s="186"/>
      <c r="I50" s="196"/>
      <c r="J50" s="63" t="s">
        <v>62</v>
      </c>
      <c r="K50" s="190">
        <v>1</v>
      </c>
      <c r="L50" s="191"/>
      <c r="M50" s="64" t="s">
        <v>14</v>
      </c>
      <c r="N50" s="65" cm="1">
        <f t="array" ref="N50">_xlfn.IFS(M50=Tabela1[[#Headers],[Xícara]],'Tabela de Valores de materiais'!H13,'Tabela de Valores de Receitas'!M50=Tabela1[[#Headers],[Colher de Sopa]],'Tabela de Valores de materiais'!I13,'Tabela de Valores de Receitas'!M50=Tabela1[[#Headers],[Colher de chá]],'Tabela de Valores de materiais'!J13,'Tabela de Valores de Receitas'!M50=Tabela1[[#Headers],[Unidade]],'Tabela de Valores de materiais'!K13)</f>
        <v>0.17594936708860759</v>
      </c>
      <c r="O50" s="192">
        <f>N50*K50</f>
        <v>0.17594936708860759</v>
      </c>
      <c r="P50" s="193"/>
    </row>
    <row r="51" spans="1:16" ht="15.75" thickBot="1" x14ac:dyDescent="0.3"/>
    <row r="52" spans="1:16" x14ac:dyDescent="0.25">
      <c r="H52" s="44" t="s">
        <v>46</v>
      </c>
      <c r="I52" s="198" t="s">
        <v>63</v>
      </c>
      <c r="J52" s="198"/>
      <c r="K52" s="199"/>
      <c r="L52" s="45"/>
      <c r="M52" s="178" t="s">
        <v>38</v>
      </c>
      <c r="N52" s="178"/>
      <c r="O52" s="67">
        <f>O41</f>
        <v>0</v>
      </c>
      <c r="P52" s="46" t="s">
        <v>41</v>
      </c>
    </row>
    <row r="53" spans="1:16" x14ac:dyDescent="0.25">
      <c r="H53" s="187" t="s">
        <v>47</v>
      </c>
      <c r="I53" s="135"/>
      <c r="J53" s="136">
        <f>J42/4</f>
        <v>2.2497135322483426</v>
      </c>
      <c r="K53" s="137"/>
      <c r="L53" s="47"/>
      <c r="M53" s="138" t="s">
        <v>39</v>
      </c>
      <c r="N53" s="138"/>
      <c r="O53" s="139">
        <f>O42/4</f>
        <v>2.2497135322483426</v>
      </c>
      <c r="P53" s="188"/>
    </row>
    <row r="54" spans="1:16" ht="15" customHeight="1" x14ac:dyDescent="0.25">
      <c r="H54" s="189" t="s">
        <v>37</v>
      </c>
      <c r="I54" s="144" t="s">
        <v>7</v>
      </c>
      <c r="J54" s="146" t="s">
        <v>1</v>
      </c>
      <c r="K54" s="167" t="s">
        <v>66</v>
      </c>
      <c r="L54" s="168"/>
      <c r="M54" s="168"/>
      <c r="N54" s="168"/>
      <c r="O54" s="168"/>
      <c r="P54" s="169"/>
    </row>
    <row r="55" spans="1:16" ht="15" customHeight="1" x14ac:dyDescent="0.25">
      <c r="H55" s="160"/>
      <c r="I55" s="145"/>
      <c r="J55" s="145"/>
      <c r="K55" s="170"/>
      <c r="L55" s="171"/>
      <c r="M55" s="171"/>
      <c r="N55" s="171"/>
      <c r="O55" s="171"/>
      <c r="P55" s="172"/>
    </row>
    <row r="56" spans="1:16" ht="16.5" customHeight="1" x14ac:dyDescent="0.25">
      <c r="H56" s="185" t="s">
        <v>56</v>
      </c>
      <c r="I56" s="108" t="s">
        <v>64</v>
      </c>
      <c r="J56" s="165" t="s">
        <v>55</v>
      </c>
      <c r="K56" s="170"/>
      <c r="L56" s="171"/>
      <c r="M56" s="171"/>
      <c r="N56" s="171"/>
      <c r="O56" s="171"/>
      <c r="P56" s="172"/>
    </row>
    <row r="57" spans="1:16" ht="16.5" customHeight="1" thickBot="1" x14ac:dyDescent="0.3">
      <c r="H57" s="186"/>
      <c r="I57" s="184"/>
      <c r="J57" s="166"/>
      <c r="K57" s="173"/>
      <c r="L57" s="174"/>
      <c r="M57" s="174"/>
      <c r="N57" s="174"/>
      <c r="O57" s="174"/>
      <c r="P57" s="175"/>
    </row>
    <row r="58" spans="1:16" ht="15.75" thickBot="1" x14ac:dyDescent="0.3"/>
    <row r="59" spans="1:16" x14ac:dyDescent="0.25">
      <c r="H59" s="44" t="s">
        <v>46</v>
      </c>
      <c r="I59" s="198" t="s">
        <v>86</v>
      </c>
      <c r="J59" s="198"/>
      <c r="K59" s="199"/>
      <c r="L59" s="45"/>
      <c r="M59" s="178" t="s">
        <v>38</v>
      </c>
      <c r="N59" s="178"/>
      <c r="O59" s="66">
        <v>76</v>
      </c>
      <c r="P59" s="46" t="s">
        <v>41</v>
      </c>
    </row>
    <row r="60" spans="1:16" x14ac:dyDescent="0.25">
      <c r="H60" s="187" t="s">
        <v>47</v>
      </c>
      <c r="I60" s="135"/>
      <c r="J60" s="136">
        <f>SUM(O63:O68)</f>
        <v>8.3940000000000001</v>
      </c>
      <c r="K60" s="137"/>
      <c r="L60" s="47"/>
      <c r="M60" s="138" t="s">
        <v>39</v>
      </c>
      <c r="N60" s="138"/>
      <c r="O60" s="139">
        <f>IF(D64=",",E65,F63)</f>
        <v>14.763999999999999</v>
      </c>
      <c r="P60" s="188"/>
    </row>
    <row r="61" spans="1:16" ht="15.75" x14ac:dyDescent="0.25">
      <c r="C61" s="141"/>
      <c r="D61" s="142"/>
      <c r="E61" s="142"/>
      <c r="F61" s="142"/>
      <c r="G61" s="8"/>
      <c r="H61" s="103" t="s">
        <v>37</v>
      </c>
      <c r="I61" s="144" t="s">
        <v>92</v>
      </c>
      <c r="J61" s="146" t="s">
        <v>1</v>
      </c>
      <c r="K61" s="147" t="s">
        <v>2</v>
      </c>
      <c r="L61" s="148"/>
      <c r="M61" s="113"/>
      <c r="N61" s="149" t="s">
        <v>3</v>
      </c>
      <c r="O61" s="151" t="s">
        <v>42</v>
      </c>
      <c r="P61" s="205"/>
    </row>
    <row r="62" spans="1:16" ht="15.75" x14ac:dyDescent="0.25">
      <c r="C62" s="141"/>
      <c r="D62" s="142"/>
      <c r="E62" s="142"/>
      <c r="F62" s="8"/>
      <c r="G62" s="8"/>
      <c r="H62" s="104"/>
      <c r="I62" s="145"/>
      <c r="J62" s="145"/>
      <c r="K62" s="124"/>
      <c r="L62" s="125"/>
      <c r="M62" s="114"/>
      <c r="N62" s="150"/>
      <c r="O62" s="153"/>
      <c r="P62" s="206"/>
    </row>
    <row r="63" spans="1:16" ht="16.5" customHeight="1" x14ac:dyDescent="0.3">
      <c r="C63" t="str">
        <f>MID(A66,2,2)</f>
        <v>37</v>
      </c>
      <c r="D63" s="7" t="str" cm="1">
        <f t="array" ref="D63">_xlfn.IFS(A66&gt;999,C67,A66&lt;999,C64)</f>
        <v>6,37</v>
      </c>
      <c r="E63" s="5">
        <v>0</v>
      </c>
      <c r="F63" s="3">
        <f>J60+D63</f>
        <v>14.763999999999999</v>
      </c>
      <c r="H63" s="185" t="s">
        <v>88</v>
      </c>
      <c r="I63" s="194">
        <v>750</v>
      </c>
      <c r="J63" s="52" t="s">
        <v>83</v>
      </c>
      <c r="K63" s="110">
        <v>1</v>
      </c>
      <c r="L63" s="110"/>
      <c r="M63" s="52" t="s">
        <v>19</v>
      </c>
      <c r="N63" s="53">
        <f>'Tabela de Valores de materiais'!E26</f>
        <v>2.5</v>
      </c>
      <c r="O63" s="120">
        <f>N63*K63</f>
        <v>2.5</v>
      </c>
      <c r="P63" s="200"/>
    </row>
    <row r="64" spans="1:16" ht="16.5" x14ac:dyDescent="0.3">
      <c r="A64" t="s">
        <v>40</v>
      </c>
      <c r="C64" t="str">
        <f>_xlfn.CONCAT(A67,A64,C63)</f>
        <v>6,37</v>
      </c>
      <c r="D64" t="str">
        <f>RIGHT(C64,1)</f>
        <v>7</v>
      </c>
      <c r="E64" s="7" t="str">
        <f>_xlfn.CONCAT(E63,D66,D67)</f>
        <v>063</v>
      </c>
      <c r="H64" s="197"/>
      <c r="I64" s="195"/>
      <c r="J64" s="52" t="s">
        <v>84</v>
      </c>
      <c r="K64" s="110">
        <v>5</v>
      </c>
      <c r="L64" s="110"/>
      <c r="M64" s="52" t="s">
        <v>11</v>
      </c>
      <c r="N64" s="53">
        <f>'Tabela de Valores de materiais'!H27</f>
        <v>0.96</v>
      </c>
      <c r="O64" s="120">
        <f t="shared" ref="O64:O65" si="3">N64*K64</f>
        <v>4.8</v>
      </c>
      <c r="P64" s="200"/>
    </row>
    <row r="65" spans="1:17" ht="16.5" x14ac:dyDescent="0.3">
      <c r="A65" s="2">
        <f>J$60</f>
        <v>8.3940000000000001</v>
      </c>
      <c r="B65" s="2"/>
      <c r="C65" t="str">
        <f>LEFT(A66,2)</f>
        <v>63</v>
      </c>
      <c r="E65" s="3">
        <f>SUM(J60+E67)</f>
        <v>771.39400000000001</v>
      </c>
      <c r="H65" s="197"/>
      <c r="I65" s="195"/>
      <c r="J65" s="52" t="str">
        <f>'Tabela de Valores de materiais'!$B$28</f>
        <v>Margarina</v>
      </c>
      <c r="K65" s="110">
        <v>2</v>
      </c>
      <c r="L65" s="110"/>
      <c r="M65" s="52" t="s">
        <v>14</v>
      </c>
      <c r="N65" s="53">
        <f>'Tabela de Valores de materiais'!$I$28</f>
        <v>0.127</v>
      </c>
      <c r="O65" s="120">
        <f t="shared" si="3"/>
        <v>0.254</v>
      </c>
      <c r="P65" s="200"/>
    </row>
    <row r="66" spans="1:17" ht="16.5" x14ac:dyDescent="0.3">
      <c r="A66" s="6">
        <f>A65*O59</f>
        <v>637.94399999999996</v>
      </c>
      <c r="B66" s="6"/>
      <c r="C66" t="str">
        <f>MID(A66,3,2)</f>
        <v>7,</v>
      </c>
      <c r="D66" t="str">
        <f>MID(D63,1,1)</f>
        <v>6</v>
      </c>
      <c r="H66" s="197"/>
      <c r="I66" s="195"/>
      <c r="J66" s="52" t="str">
        <f>'Tabela de Valores de materiais'!B7</f>
        <v>Ovo</v>
      </c>
      <c r="K66" s="110">
        <v>1</v>
      </c>
      <c r="L66" s="110"/>
      <c r="M66" s="52" t="s">
        <v>19</v>
      </c>
      <c r="N66" s="53">
        <f>'Tabela de Valores de materiais'!K7</f>
        <v>0.74</v>
      </c>
      <c r="O66" s="120">
        <f>N66*K66</f>
        <v>0.74</v>
      </c>
      <c r="P66" s="200"/>
    </row>
    <row r="67" spans="1:17" ht="16.5" x14ac:dyDescent="0.3">
      <c r="A67" t="str">
        <f>LEFT(A66,1)</f>
        <v>6</v>
      </c>
      <c r="C67" t="str">
        <f>_xlfn.CONCAT(C65,A64,C66)</f>
        <v>63,7,</v>
      </c>
      <c r="D67" t="str">
        <f>MID(D63,3,1)</f>
        <v>3</v>
      </c>
      <c r="E67" t="str">
        <f>_xlfn.CONCAT(E63,D64,D66,D67)</f>
        <v>0763</v>
      </c>
      <c r="H67" s="197"/>
      <c r="I67" s="195"/>
      <c r="J67" s="52" t="str">
        <f>'Tabela de Valores de materiais'!B4</f>
        <v xml:space="preserve">Açúcar </v>
      </c>
      <c r="K67" s="201">
        <v>2</v>
      </c>
      <c r="L67" s="202"/>
      <c r="M67" s="52" t="s">
        <v>14</v>
      </c>
      <c r="N67" s="53">
        <f>'Tabela de Valores de materiais'!I4</f>
        <v>0.05</v>
      </c>
      <c r="O67" s="203">
        <f>N67*K67</f>
        <v>0.1</v>
      </c>
      <c r="P67" s="204"/>
    </row>
    <row r="68" spans="1:17" ht="32.25" customHeight="1" thickBot="1" x14ac:dyDescent="0.3">
      <c r="H68" s="211"/>
      <c r="I68" s="212"/>
      <c r="J68" s="74"/>
      <c r="K68" s="201"/>
      <c r="L68" s="202"/>
      <c r="M68" s="75"/>
      <c r="N68" s="76"/>
      <c r="O68" s="192"/>
      <c r="P68" s="193"/>
    </row>
    <row r="69" spans="1:17" ht="15" customHeight="1" x14ac:dyDescent="0.25">
      <c r="H69" s="159" t="s">
        <v>93</v>
      </c>
      <c r="I69" s="161" t="s">
        <v>107</v>
      </c>
      <c r="J69" s="147" t="s">
        <v>94</v>
      </c>
      <c r="K69" s="148"/>
      <c r="L69" s="113"/>
      <c r="M69" s="147" t="s">
        <v>95</v>
      </c>
      <c r="N69" s="163"/>
    </row>
    <row r="70" spans="1:17" ht="22.5" customHeight="1" x14ac:dyDescent="0.25">
      <c r="H70" s="160"/>
      <c r="I70" s="162"/>
      <c r="J70" s="124"/>
      <c r="K70" s="125"/>
      <c r="L70" s="114"/>
      <c r="M70" s="124"/>
      <c r="N70" s="164"/>
    </row>
    <row r="71" spans="1:17" ht="15.75" thickBot="1" x14ac:dyDescent="0.3">
      <c r="H71" s="72">
        <f>O60/I63</f>
        <v>1.9685333333333332E-2</v>
      </c>
      <c r="I71" s="100">
        <v>300</v>
      </c>
      <c r="J71" s="73">
        <f>O59</f>
        <v>76</v>
      </c>
      <c r="K71" s="155" t="str">
        <f>P59</f>
        <v>%</v>
      </c>
      <c r="L71" s="156"/>
      <c r="M71" s="157">
        <f>H71*I71</f>
        <v>5.9055999999999997</v>
      </c>
      <c r="N71" s="158"/>
    </row>
    <row r="72" spans="1:17" x14ac:dyDescent="0.25">
      <c r="H72" s="71">
        <f>H71*1000</f>
        <v>19.685333333333332</v>
      </c>
    </row>
    <row r="73" spans="1:17" ht="15.75" thickBot="1" x14ac:dyDescent="0.3">
      <c r="H73" s="83"/>
      <c r="I73" s="83"/>
      <c r="J73" s="83"/>
      <c r="K73" s="84"/>
      <c r="L73" s="84"/>
      <c r="M73" s="83"/>
      <c r="N73" s="85"/>
      <c r="O73" s="85"/>
      <c r="P73" s="85"/>
    </row>
    <row r="74" spans="1:17" ht="15.75" thickTop="1" x14ac:dyDescent="0.25">
      <c r="G74" s="87"/>
      <c r="H74" s="79" t="s">
        <v>46</v>
      </c>
      <c r="I74" s="132" t="s">
        <v>110</v>
      </c>
      <c r="J74" s="132"/>
      <c r="K74" s="133"/>
      <c r="L74" s="80"/>
      <c r="M74" s="134" t="s">
        <v>38</v>
      </c>
      <c r="N74" s="134"/>
      <c r="O74" s="81">
        <v>150</v>
      </c>
      <c r="P74" s="82" t="s">
        <v>41</v>
      </c>
    </row>
    <row r="75" spans="1:17" x14ac:dyDescent="0.25">
      <c r="G75" s="87"/>
      <c r="H75" s="135" t="s">
        <v>47</v>
      </c>
      <c r="I75" s="135"/>
      <c r="J75" s="136">
        <f>SUM(O78:P86)</f>
        <v>13.396699699699699</v>
      </c>
      <c r="K75" s="137"/>
      <c r="L75" s="47"/>
      <c r="M75" s="138" t="s">
        <v>39</v>
      </c>
      <c r="N75" s="138"/>
      <c r="O75" s="139">
        <f>IF(D79=",",E80,F78)</f>
        <v>23.796699699699701</v>
      </c>
      <c r="P75" s="140"/>
    </row>
    <row r="76" spans="1:17" ht="15.75" x14ac:dyDescent="0.25">
      <c r="C76" s="141"/>
      <c r="D76" s="142"/>
      <c r="E76" s="142"/>
      <c r="F76" s="142"/>
      <c r="G76" s="88"/>
      <c r="H76" s="143" t="s">
        <v>37</v>
      </c>
      <c r="I76" s="144" t="s">
        <v>102</v>
      </c>
      <c r="J76" s="146" t="s">
        <v>1</v>
      </c>
      <c r="K76" s="147" t="s">
        <v>2</v>
      </c>
      <c r="L76" s="148"/>
      <c r="M76" s="113"/>
      <c r="N76" s="149" t="s">
        <v>3</v>
      </c>
      <c r="O76" s="151" t="s">
        <v>42</v>
      </c>
      <c r="P76" s="152"/>
    </row>
    <row r="77" spans="1:17" ht="15.75" x14ac:dyDescent="0.25">
      <c r="C77" s="141"/>
      <c r="D77" s="142"/>
      <c r="E77" s="142"/>
      <c r="F77" s="8"/>
      <c r="G77" s="88"/>
      <c r="H77" s="114"/>
      <c r="I77" s="145"/>
      <c r="J77" s="145"/>
      <c r="K77" s="124"/>
      <c r="L77" s="125"/>
      <c r="M77" s="114"/>
      <c r="N77" s="150"/>
      <c r="O77" s="153"/>
      <c r="P77" s="154"/>
    </row>
    <row r="78" spans="1:17" ht="16.5" x14ac:dyDescent="0.3">
      <c r="C78" t="str">
        <f>MID(A81,2,2)</f>
        <v>04</v>
      </c>
      <c r="D78" s="7" t="str" cm="1">
        <f t="array" ref="D78">_xlfn.IFS(A81&gt;999,C82,A81&lt;999,C79)</f>
        <v>10,40</v>
      </c>
      <c r="E78" s="5">
        <v>0</v>
      </c>
      <c r="F78" s="3">
        <f>J75+D78</f>
        <v>23.796699699699701</v>
      </c>
      <c r="G78" s="87"/>
      <c r="H78" s="106" t="s">
        <v>56</v>
      </c>
      <c r="I78" s="108">
        <v>16</v>
      </c>
      <c r="J78" s="52" t="str">
        <f>'Tabela de Valores de materiais'!B7</f>
        <v>Ovo</v>
      </c>
      <c r="K78" s="110">
        <v>1</v>
      </c>
      <c r="L78" s="110"/>
      <c r="M78" s="52" t="s">
        <v>19</v>
      </c>
      <c r="N78" s="53">
        <f>'Tabela de Valores de materiais'!K7</f>
        <v>0.74</v>
      </c>
      <c r="O78" s="120">
        <f>N78*K78</f>
        <v>0.74</v>
      </c>
      <c r="P78" s="121"/>
    </row>
    <row r="79" spans="1:17" ht="16.5" x14ac:dyDescent="0.3">
      <c r="A79" t="s">
        <v>40</v>
      </c>
      <c r="C79" t="str">
        <f>_xlfn.CONCAT(A82,A79,C78)</f>
        <v>1,04</v>
      </c>
      <c r="D79" t="str">
        <f>RIGHT(C79,1)</f>
        <v>4</v>
      </c>
      <c r="E79" s="7" t="str">
        <f>_xlfn.CONCAT(E78,D81,D82)</f>
        <v>01,</v>
      </c>
      <c r="G79" s="87"/>
      <c r="H79" s="107"/>
      <c r="I79" s="109"/>
      <c r="J79" s="52" t="s">
        <v>99</v>
      </c>
      <c r="K79" s="110">
        <v>1</v>
      </c>
      <c r="L79" s="110"/>
      <c r="M79" s="52" t="s">
        <v>11</v>
      </c>
      <c r="N79" s="222">
        <f>'Tabela de Valores de materiais'!H32</f>
        <v>6.8000000000000007</v>
      </c>
      <c r="O79" s="223">
        <f t="shared" ref="O79:O81" si="4">N79*K79</f>
        <v>6.8000000000000007</v>
      </c>
      <c r="P79" s="224"/>
      <c r="Q79" t="s">
        <v>112</v>
      </c>
    </row>
    <row r="80" spans="1:17" ht="16.5" x14ac:dyDescent="0.3">
      <c r="A80" s="2">
        <f>J$32</f>
        <v>6.9337524383247269</v>
      </c>
      <c r="B80" s="2"/>
      <c r="C80" t="str">
        <f>LEFT(A81,2)</f>
        <v>10</v>
      </c>
      <c r="E80" s="3">
        <f>SUM(J75+E82)</f>
        <v>54.396699699699695</v>
      </c>
      <c r="G80" s="87"/>
      <c r="H80" s="107"/>
      <c r="I80" s="109"/>
      <c r="J80" s="52" t="s">
        <v>84</v>
      </c>
      <c r="K80" s="110">
        <v>1</v>
      </c>
      <c r="L80" s="110"/>
      <c r="M80" s="52" t="s">
        <v>11</v>
      </c>
      <c r="N80" s="53">
        <f>'Tabela de Valores de materiais'!H27</f>
        <v>0.96</v>
      </c>
      <c r="O80" s="120">
        <f t="shared" si="4"/>
        <v>0.96</v>
      </c>
      <c r="P80" s="121"/>
    </row>
    <row r="81" spans="1:17" ht="16.5" x14ac:dyDescent="0.3">
      <c r="A81" s="6">
        <f>A80*O74</f>
        <v>1040.0628657487091</v>
      </c>
      <c r="B81" s="6"/>
      <c r="C81" t="str">
        <f>MID(A81,3,2)</f>
        <v>40</v>
      </c>
      <c r="D81" t="str">
        <f>MID(D78,1,1)</f>
        <v>1</v>
      </c>
      <c r="G81" s="87"/>
      <c r="H81" s="107"/>
      <c r="I81" s="109"/>
      <c r="J81" s="52" t="str">
        <f>'Tabela de Valores de materiais'!$B$28</f>
        <v>Margarina</v>
      </c>
      <c r="K81" s="110">
        <v>2</v>
      </c>
      <c r="L81" s="110"/>
      <c r="M81" s="52" t="s">
        <v>14</v>
      </c>
      <c r="N81" s="53">
        <f>'Tabela de Valores de materiais'!$I$28</f>
        <v>0.127</v>
      </c>
      <c r="O81" s="120">
        <f t="shared" si="4"/>
        <v>0.254</v>
      </c>
      <c r="P81" s="121"/>
    </row>
    <row r="82" spans="1:17" ht="16.5" x14ac:dyDescent="0.3">
      <c r="A82" t="str">
        <f>LEFT(A81,1)</f>
        <v>1</v>
      </c>
      <c r="C82" t="str">
        <f>_xlfn.CONCAT(C80,A79,C81)</f>
        <v>10,40</v>
      </c>
      <c r="D82" t="str">
        <f>MID(D78,3,1)</f>
        <v>,</v>
      </c>
      <c r="E82" t="str">
        <f>_xlfn.CONCAT(E78,D79,D81,D82)</f>
        <v>041,</v>
      </c>
      <c r="G82" s="87"/>
      <c r="H82" s="107"/>
      <c r="I82" s="109"/>
      <c r="J82" s="52" t="str">
        <f>'Tabela de Valores de materiais'!B33</f>
        <v>Coloretti</v>
      </c>
      <c r="K82" s="110">
        <v>4</v>
      </c>
      <c r="L82" s="110"/>
      <c r="M82" s="52" t="s">
        <v>15</v>
      </c>
      <c r="N82" s="53">
        <f>'Tabela de Valores de materiais'!J33</f>
        <v>0.12250000000000001</v>
      </c>
      <c r="O82" s="120">
        <f t="shared" ref="O82" si="5">N82*K82</f>
        <v>0.49000000000000005</v>
      </c>
      <c r="P82" s="121"/>
    </row>
    <row r="83" spans="1:17" ht="16.5" x14ac:dyDescent="0.3">
      <c r="G83" s="87"/>
      <c r="H83" s="107"/>
      <c r="I83" s="109"/>
      <c r="J83" s="52" t="str">
        <f>'Tabela de Valores de materiais'!B16</f>
        <v>Cobertura Chocolate Fracionado (Gotas)</v>
      </c>
      <c r="K83" s="119">
        <v>2.8571428571428598E-2</v>
      </c>
      <c r="L83" s="119"/>
      <c r="M83" s="52" t="s">
        <v>15</v>
      </c>
      <c r="N83" s="53">
        <f>'Tabela de Valores de materiais'!J16</f>
        <v>9.4489489489489487E-2</v>
      </c>
      <c r="O83" s="130">
        <f t="shared" ref="O83" si="6">N83*K83</f>
        <v>2.6996996996997021E-3</v>
      </c>
      <c r="P83" s="131"/>
    </row>
    <row r="84" spans="1:17" ht="16.5" x14ac:dyDescent="0.3">
      <c r="G84" s="87"/>
      <c r="H84" s="89"/>
      <c r="I84" s="90"/>
      <c r="J84" s="52" t="str">
        <f>'Tabela de Valores de materiais'!B30</f>
        <v>Folha A4 Adesivo Logotipo</v>
      </c>
      <c r="K84" s="110">
        <v>1</v>
      </c>
      <c r="L84" s="110"/>
      <c r="M84" s="52" t="s">
        <v>19</v>
      </c>
      <c r="N84" s="102">
        <f>'Tabela de Valores de materiais'!K30</f>
        <v>0.2</v>
      </c>
      <c r="O84" s="111">
        <f t="shared" ref="O84" si="7">N84*K84</f>
        <v>0.2</v>
      </c>
      <c r="P84" s="112"/>
    </row>
    <row r="85" spans="1:17" ht="16.5" x14ac:dyDescent="0.3">
      <c r="G85" s="87"/>
      <c r="J85" s="52" t="str">
        <f>'Tabela de Valores de materiais'!B34</f>
        <v>Sache Capuccino</v>
      </c>
      <c r="K85" s="110">
        <v>1</v>
      </c>
      <c r="L85" s="110"/>
      <c r="M85" s="52" t="s">
        <v>19</v>
      </c>
      <c r="N85" s="102">
        <v>2.95</v>
      </c>
      <c r="O85" s="111">
        <f>N85*K85</f>
        <v>2.95</v>
      </c>
      <c r="P85" s="112"/>
    </row>
    <row r="86" spans="1:17" ht="17.25" thickBot="1" x14ac:dyDescent="0.35">
      <c r="J86" s="52" t="str">
        <f>'Tabela de Valores de materiais'!B35</f>
        <v>Saco Plástico Transparente</v>
      </c>
      <c r="K86" s="110">
        <v>4</v>
      </c>
      <c r="L86" s="110"/>
      <c r="M86" s="95" t="s">
        <v>19</v>
      </c>
      <c r="N86" s="102">
        <f>'Tabela de Valores de materiais'!K35</f>
        <v>0.25</v>
      </c>
      <c r="O86" s="126">
        <f>N86*K86</f>
        <v>1</v>
      </c>
      <c r="P86" s="127"/>
    </row>
    <row r="87" spans="1:17" ht="15.75" customHeight="1" thickTop="1" x14ac:dyDescent="0.25">
      <c r="H87" s="113" t="s">
        <v>101</v>
      </c>
      <c r="I87" s="115" t="s">
        <v>103</v>
      </c>
      <c r="J87" s="122" t="s">
        <v>94</v>
      </c>
      <c r="K87" s="123"/>
      <c r="L87" s="123"/>
      <c r="N87"/>
    </row>
    <row r="88" spans="1:17" ht="15.75" customHeight="1" x14ac:dyDescent="0.25">
      <c r="H88" s="114"/>
      <c r="I88" s="116"/>
      <c r="J88" s="124"/>
      <c r="K88" s="125"/>
      <c r="L88" s="125"/>
    </row>
    <row r="89" spans="1:17" ht="15.75" thickBot="1" x14ac:dyDescent="0.3">
      <c r="H89" s="86">
        <f>O75/I78</f>
        <v>1.4872937312312313</v>
      </c>
      <c r="I89" s="77">
        <v>34</v>
      </c>
      <c r="J89" s="78">
        <f>O74</f>
        <v>150</v>
      </c>
      <c r="K89" s="117" t="str">
        <f>P74</f>
        <v>%</v>
      </c>
      <c r="L89" s="118"/>
      <c r="P89" s="128"/>
      <c r="Q89" s="129"/>
    </row>
    <row r="90" spans="1:17" x14ac:dyDescent="0.25">
      <c r="N90" s="101"/>
      <c r="O90" s="101"/>
    </row>
    <row r="91" spans="1:17" x14ac:dyDescent="0.25">
      <c r="N91" s="101"/>
      <c r="O91" s="101"/>
    </row>
    <row r="92" spans="1:17" x14ac:dyDescent="0.25">
      <c r="N92" s="101"/>
      <c r="O92" s="101"/>
    </row>
    <row r="93" spans="1:17" x14ac:dyDescent="0.25">
      <c r="N93" s="101"/>
      <c r="O93" s="101"/>
    </row>
    <row r="94" spans="1:17" x14ac:dyDescent="0.25">
      <c r="N94" s="101"/>
      <c r="O94" s="101"/>
    </row>
    <row r="95" spans="1:17" x14ac:dyDescent="0.25">
      <c r="N95" s="101"/>
      <c r="O95" s="101"/>
    </row>
    <row r="96" spans="1:17" x14ac:dyDescent="0.25">
      <c r="N96" s="101"/>
      <c r="O96" s="101"/>
    </row>
    <row r="97" spans="14:15" x14ac:dyDescent="0.25">
      <c r="N97" s="101"/>
      <c r="O97" s="101"/>
    </row>
    <row r="98" spans="14:15" x14ac:dyDescent="0.25">
      <c r="N98" s="101"/>
      <c r="O98" s="101"/>
    </row>
  </sheetData>
  <sheetProtection selectLockedCells="1"/>
  <mergeCells count="192">
    <mergeCell ref="O15:P16"/>
    <mergeCell ref="K17:L17"/>
    <mergeCell ref="O17:P17"/>
    <mergeCell ref="K18:L18"/>
    <mergeCell ref="O18:P18"/>
    <mergeCell ref="K19:L19"/>
    <mergeCell ref="O19:P19"/>
    <mergeCell ref="I17:I19"/>
    <mergeCell ref="H15:I16"/>
    <mergeCell ref="H63:H68"/>
    <mergeCell ref="I63:I68"/>
    <mergeCell ref="K63:L63"/>
    <mergeCell ref="O63:P63"/>
    <mergeCell ref="K64:L64"/>
    <mergeCell ref="O64:P64"/>
    <mergeCell ref="K65:L65"/>
    <mergeCell ref="O65:P65"/>
    <mergeCell ref="K66:L66"/>
    <mergeCell ref="O66:P66"/>
    <mergeCell ref="K67:L67"/>
    <mergeCell ref="O67:P67"/>
    <mergeCell ref="K68:L68"/>
    <mergeCell ref="O68:P68"/>
    <mergeCell ref="I59:K59"/>
    <mergeCell ref="M59:N59"/>
    <mergeCell ref="H60:I60"/>
    <mergeCell ref="J60:K60"/>
    <mergeCell ref="M60:N60"/>
    <mergeCell ref="O60:P60"/>
    <mergeCell ref="C61:C62"/>
    <mergeCell ref="D61:F61"/>
    <mergeCell ref="I61:I62"/>
    <mergeCell ref="J61:J62"/>
    <mergeCell ref="K61:M62"/>
    <mergeCell ref="N61:N62"/>
    <mergeCell ref="O61:P62"/>
    <mergeCell ref="D62:E62"/>
    <mergeCell ref="O32:P32"/>
    <mergeCell ref="O25:P25"/>
    <mergeCell ref="O26:P26"/>
    <mergeCell ref="O27:P27"/>
    <mergeCell ref="O28:P28"/>
    <mergeCell ref="O29:P29"/>
    <mergeCell ref="N23:N24"/>
    <mergeCell ref="I23:I24"/>
    <mergeCell ref="C23:C24"/>
    <mergeCell ref="D23:F23"/>
    <mergeCell ref="D24:E24"/>
    <mergeCell ref="H23:H24"/>
    <mergeCell ref="O23:P24"/>
    <mergeCell ref="H32:I32"/>
    <mergeCell ref="J32:K32"/>
    <mergeCell ref="M32:N32"/>
    <mergeCell ref="O22:P22"/>
    <mergeCell ref="K25:L25"/>
    <mergeCell ref="K26:L26"/>
    <mergeCell ref="K27:L27"/>
    <mergeCell ref="K28:L28"/>
    <mergeCell ref="I31:K31"/>
    <mergeCell ref="M31:N31"/>
    <mergeCell ref="K29:L29"/>
    <mergeCell ref="H25:H29"/>
    <mergeCell ref="I25:I29"/>
    <mergeCell ref="H2:I2"/>
    <mergeCell ref="J2:N2"/>
    <mergeCell ref="J22:K22"/>
    <mergeCell ref="I21:K21"/>
    <mergeCell ref="M21:N21"/>
    <mergeCell ref="M22:N22"/>
    <mergeCell ref="I41:K41"/>
    <mergeCell ref="M41:N41"/>
    <mergeCell ref="H22:I22"/>
    <mergeCell ref="J23:J24"/>
    <mergeCell ref="K23:M24"/>
    <mergeCell ref="J15:J16"/>
    <mergeCell ref="K15:M16"/>
    <mergeCell ref="N15:N16"/>
    <mergeCell ref="H42:I42"/>
    <mergeCell ref="J42:K42"/>
    <mergeCell ref="M42:N42"/>
    <mergeCell ref="C33:C34"/>
    <mergeCell ref="D33:F33"/>
    <mergeCell ref="D34:E34"/>
    <mergeCell ref="O33:P34"/>
    <mergeCell ref="H35:H39"/>
    <mergeCell ref="I35:I39"/>
    <mergeCell ref="K35:L35"/>
    <mergeCell ref="O35:P35"/>
    <mergeCell ref="K36:L36"/>
    <mergeCell ref="O36:P36"/>
    <mergeCell ref="K37:L37"/>
    <mergeCell ref="O37:P37"/>
    <mergeCell ref="H33:H34"/>
    <mergeCell ref="I33:I34"/>
    <mergeCell ref="J33:J34"/>
    <mergeCell ref="K33:M34"/>
    <mergeCell ref="N33:N34"/>
    <mergeCell ref="O42:P42"/>
    <mergeCell ref="C43:C44"/>
    <mergeCell ref="D43:F43"/>
    <mergeCell ref="H43:H44"/>
    <mergeCell ref="I43:I44"/>
    <mergeCell ref="J43:J44"/>
    <mergeCell ref="K43:M44"/>
    <mergeCell ref="N43:N44"/>
    <mergeCell ref="O43:P44"/>
    <mergeCell ref="D44:E44"/>
    <mergeCell ref="M53:N53"/>
    <mergeCell ref="O53:P53"/>
    <mergeCell ref="H54:H55"/>
    <mergeCell ref="I54:I55"/>
    <mergeCell ref="J54:J55"/>
    <mergeCell ref="K50:L50"/>
    <mergeCell ref="O50:P50"/>
    <mergeCell ref="I45:I50"/>
    <mergeCell ref="H45:H50"/>
    <mergeCell ref="I52:K52"/>
    <mergeCell ref="M52:N52"/>
    <mergeCell ref="K45:L45"/>
    <mergeCell ref="O45:P45"/>
    <mergeCell ref="K46:L46"/>
    <mergeCell ref="O46:P46"/>
    <mergeCell ref="K47:L47"/>
    <mergeCell ref="O47:P47"/>
    <mergeCell ref="K48:L48"/>
    <mergeCell ref="O48:P48"/>
    <mergeCell ref="K49:L49"/>
    <mergeCell ref="O49:P49"/>
    <mergeCell ref="K71:L71"/>
    <mergeCell ref="M71:N71"/>
    <mergeCell ref="H69:H70"/>
    <mergeCell ref="I69:I70"/>
    <mergeCell ref="J69:L70"/>
    <mergeCell ref="M69:N70"/>
    <mergeCell ref="J56:J57"/>
    <mergeCell ref="K54:P57"/>
    <mergeCell ref="I10:K10"/>
    <mergeCell ref="M10:N10"/>
    <mergeCell ref="H11:I11"/>
    <mergeCell ref="J11:K11"/>
    <mergeCell ref="M11:N11"/>
    <mergeCell ref="O11:P11"/>
    <mergeCell ref="I13:K13"/>
    <mergeCell ref="M13:N13"/>
    <mergeCell ref="H14:I14"/>
    <mergeCell ref="J14:K14"/>
    <mergeCell ref="M14:N14"/>
    <mergeCell ref="O14:P14"/>
    <mergeCell ref="I56:I57"/>
    <mergeCell ref="H56:H57"/>
    <mergeCell ref="H53:I53"/>
    <mergeCell ref="J53:K53"/>
    <mergeCell ref="O83:P83"/>
    <mergeCell ref="I74:K74"/>
    <mergeCell ref="M74:N74"/>
    <mergeCell ref="H75:I75"/>
    <mergeCell ref="J75:K75"/>
    <mergeCell ref="M75:N75"/>
    <mergeCell ref="O75:P75"/>
    <mergeCell ref="C76:C77"/>
    <mergeCell ref="D76:F76"/>
    <mergeCell ref="H76:H77"/>
    <mergeCell ref="I76:I77"/>
    <mergeCell ref="J76:J77"/>
    <mergeCell ref="K76:M77"/>
    <mergeCell ref="N76:N77"/>
    <mergeCell ref="O76:P77"/>
    <mergeCell ref="D77:E77"/>
    <mergeCell ref="H78:H83"/>
    <mergeCell ref="I78:I83"/>
    <mergeCell ref="K84:L84"/>
    <mergeCell ref="O84:P84"/>
    <mergeCell ref="H87:H88"/>
    <mergeCell ref="I87:I88"/>
    <mergeCell ref="K89:L89"/>
    <mergeCell ref="K78:L78"/>
    <mergeCell ref="K83:L83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O85:P85"/>
    <mergeCell ref="K85:L85"/>
    <mergeCell ref="J87:L88"/>
    <mergeCell ref="K86:L86"/>
    <mergeCell ref="O86:P86"/>
    <mergeCell ref="P89:Q89"/>
  </mergeCells>
  <pageMargins left="0.63088235294117645" right="0.70866141732283472" top="0" bottom="0.74803149606299213" header="0.31496062992125984" footer="0.31496062992125984"/>
  <pageSetup paperSize="9" scale="69" orientation="portrait" r:id="rId1"/>
  <headerFooter>
    <oddHeader>&amp;F</oddHeader>
    <oddFooter>Preparado por Káic Vicente &amp;D&amp;RPágina &amp;P</oddFooter>
  </headerFooter>
  <drawing r:id="rId2"/>
  <legacyDrawing r:id="rId3"/>
  <picture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edida incorreta ou invalida" promptTitle="Defina uma medida" xr:uid="{A5E0395B-3249-4649-B2B6-FCD2667C3292}">
          <x14:formula1>
            <xm:f>'Tabela de Valores de materiais'!$H$3:$K$3</xm:f>
          </x14:formula1>
          <xm:sqref>M17:M20 M25:M30 M35:M37 M45:M51 M5:M9 M58 M63:M68 M73 M89:M1048576 M78:M86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66E0-8D64-1A43-87CF-22B5B4B1AFCB}">
  <dimension ref="B1:N102"/>
  <sheetViews>
    <sheetView showGridLines="0" zoomScale="130" zoomScaleNormal="130" zoomScaleSheetLayoutView="10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B32" sqref="B32"/>
    </sheetView>
  </sheetViews>
  <sheetFormatPr defaultRowHeight="15" x14ac:dyDescent="0.25"/>
  <cols>
    <col min="2" max="2" width="34.140625" bestFit="1" customWidth="1"/>
    <col min="3" max="3" width="10.140625" style="16" bestFit="1" customWidth="1"/>
    <col min="4" max="4" width="9.7109375" style="16" bestFit="1" customWidth="1"/>
    <col min="5" max="5" width="10.28515625" style="1" bestFit="1" customWidth="1"/>
    <col min="6" max="6" width="6.28515625" hidden="1" customWidth="1"/>
    <col min="7" max="7" width="13.140625" customWidth="1"/>
    <col min="8" max="8" width="12" customWidth="1"/>
    <col min="9" max="10" width="12.7109375" style="1" customWidth="1"/>
    <col min="11" max="12" width="12.7109375" customWidth="1"/>
    <col min="13" max="13" width="14.42578125" bestFit="1" customWidth="1"/>
    <col min="14" max="14" width="10.7109375" bestFit="1" customWidth="1"/>
  </cols>
  <sheetData>
    <row r="1" spans="2:14" ht="15.75" thickBot="1" x14ac:dyDescent="0.3">
      <c r="E1" s="14"/>
      <c r="I1" s="14"/>
      <c r="J1" s="14"/>
    </row>
    <row r="2" spans="2:14" ht="49.5" thickBot="1" x14ac:dyDescent="0.3">
      <c r="B2" s="216" t="s">
        <v>71</v>
      </c>
      <c r="C2" s="217"/>
      <c r="D2" s="217"/>
      <c r="E2" s="218"/>
      <c r="H2" s="219" t="s">
        <v>72</v>
      </c>
      <c r="I2" s="220"/>
      <c r="J2" s="220"/>
      <c r="K2" s="221"/>
      <c r="L2" s="97"/>
    </row>
    <row r="3" spans="2:14" s="13" customFormat="1" ht="47.25" customHeight="1" x14ac:dyDescent="0.35">
      <c r="B3" s="30" t="s">
        <v>1</v>
      </c>
      <c r="C3" s="29" t="s">
        <v>29</v>
      </c>
      <c r="D3" s="29" t="s">
        <v>26</v>
      </c>
      <c r="E3" s="31" t="s">
        <v>70</v>
      </c>
      <c r="F3" s="32" t="s">
        <v>34</v>
      </c>
      <c r="G3" s="93" t="s">
        <v>104</v>
      </c>
      <c r="H3" s="30" t="s">
        <v>11</v>
      </c>
      <c r="I3" s="29" t="s">
        <v>14</v>
      </c>
      <c r="J3" s="29" t="s">
        <v>15</v>
      </c>
      <c r="K3" s="31" t="s">
        <v>19</v>
      </c>
      <c r="L3" s="98"/>
      <c r="M3" s="13" t="s">
        <v>6</v>
      </c>
      <c r="N3" s="13" t="s">
        <v>18</v>
      </c>
    </row>
    <row r="4" spans="2:14" s="9" customFormat="1" ht="16.5" x14ac:dyDescent="0.3">
      <c r="B4" s="23" t="s">
        <v>16</v>
      </c>
      <c r="C4" s="18">
        <v>1</v>
      </c>
      <c r="D4" s="18">
        <v>1000</v>
      </c>
      <c r="E4" s="24">
        <v>5</v>
      </c>
      <c r="F4" s="22">
        <f>E4/D4</f>
        <v>5.0000000000000001E-3</v>
      </c>
      <c r="G4" s="94"/>
      <c r="H4" s="91">
        <f t="shared" ref="H4:H13" si="0">F4*$N$4</f>
        <v>0.8</v>
      </c>
      <c r="I4" s="17">
        <f t="shared" ref="I4:I13" si="1">F4*$N$5</f>
        <v>0.05</v>
      </c>
      <c r="J4" s="17">
        <f t="shared" ref="J4:J35" si="2">F4*$N$6</f>
        <v>1.7500000000000002E-2</v>
      </c>
      <c r="K4" s="19">
        <f t="shared" ref="K4:K35" si="3">E4/C4</f>
        <v>5</v>
      </c>
      <c r="L4" s="99"/>
      <c r="M4" s="9" t="s">
        <v>13</v>
      </c>
      <c r="N4" s="9">
        <v>160</v>
      </c>
    </row>
    <row r="5" spans="2:14" s="9" customFormat="1" ht="16.5" x14ac:dyDescent="0.3">
      <c r="B5" s="23" t="s">
        <v>17</v>
      </c>
      <c r="C5" s="18">
        <v>1</v>
      </c>
      <c r="D5" s="18">
        <v>100</v>
      </c>
      <c r="E5" s="24">
        <v>5</v>
      </c>
      <c r="F5" s="22">
        <f>E5/D5</f>
        <v>0.05</v>
      </c>
      <c r="G5" s="94"/>
      <c r="H5" s="91">
        <f t="shared" si="0"/>
        <v>8</v>
      </c>
      <c r="I5" s="17">
        <f t="shared" si="1"/>
        <v>0.5</v>
      </c>
      <c r="J5" s="17">
        <f t="shared" si="2"/>
        <v>0.17500000000000002</v>
      </c>
      <c r="K5" s="19">
        <f t="shared" si="3"/>
        <v>5</v>
      </c>
      <c r="L5" s="99"/>
      <c r="M5" s="9" t="s">
        <v>14</v>
      </c>
      <c r="N5" s="9">
        <v>10</v>
      </c>
    </row>
    <row r="6" spans="2:14" s="9" customFormat="1" ht="16.5" x14ac:dyDescent="0.3">
      <c r="B6" s="23" t="s">
        <v>5</v>
      </c>
      <c r="C6" s="18">
        <v>1</v>
      </c>
      <c r="D6" s="18" t="s">
        <v>20</v>
      </c>
      <c r="E6" s="24">
        <v>1.68</v>
      </c>
      <c r="F6" s="22" t="str">
        <f t="shared" ref="F6:F37" si="4">IFERROR(E6/D6,"0")</f>
        <v>0</v>
      </c>
      <c r="G6" s="94"/>
      <c r="H6" s="91">
        <f t="shared" si="0"/>
        <v>0</v>
      </c>
      <c r="I6" s="17">
        <f t="shared" si="1"/>
        <v>0</v>
      </c>
      <c r="J6" s="17">
        <f t="shared" si="2"/>
        <v>0</v>
      </c>
      <c r="K6" s="19">
        <f t="shared" si="3"/>
        <v>1.68</v>
      </c>
      <c r="L6" s="99"/>
      <c r="M6" s="9" t="s">
        <v>15</v>
      </c>
      <c r="N6" s="9">
        <v>3.5</v>
      </c>
    </row>
    <row r="7" spans="2:14" s="9" customFormat="1" ht="16.5" x14ac:dyDescent="0.3">
      <c r="B7" s="23" t="s">
        <v>21</v>
      </c>
      <c r="C7" s="18">
        <v>1</v>
      </c>
      <c r="D7" s="18" t="s">
        <v>20</v>
      </c>
      <c r="E7" s="24">
        <v>0.74</v>
      </c>
      <c r="F7" s="22" t="str">
        <f t="shared" si="4"/>
        <v>0</v>
      </c>
      <c r="G7" s="94"/>
      <c r="H7" s="91">
        <f t="shared" si="0"/>
        <v>0</v>
      </c>
      <c r="I7" s="17">
        <f t="shared" si="1"/>
        <v>0</v>
      </c>
      <c r="J7" s="17">
        <f t="shared" si="2"/>
        <v>0</v>
      </c>
      <c r="K7" s="19">
        <f t="shared" si="3"/>
        <v>0.74</v>
      </c>
      <c r="L7" s="99"/>
      <c r="N7" s="9">
        <v>1</v>
      </c>
    </row>
    <row r="8" spans="2:14" s="9" customFormat="1" ht="16.5" x14ac:dyDescent="0.3">
      <c r="B8" s="23" t="s">
        <v>23</v>
      </c>
      <c r="C8" s="18">
        <v>1</v>
      </c>
      <c r="D8" s="18">
        <v>1000</v>
      </c>
      <c r="E8" s="24">
        <v>4.95</v>
      </c>
      <c r="F8" s="22">
        <f t="shared" si="4"/>
        <v>4.9500000000000004E-3</v>
      </c>
      <c r="G8" s="94"/>
      <c r="H8" s="91">
        <f t="shared" si="0"/>
        <v>0.79200000000000004</v>
      </c>
      <c r="I8" s="17">
        <f t="shared" si="1"/>
        <v>4.9500000000000002E-2</v>
      </c>
      <c r="J8" s="17">
        <f t="shared" si="2"/>
        <v>1.7325E-2</v>
      </c>
      <c r="K8" s="19">
        <f t="shared" si="3"/>
        <v>4.95</v>
      </c>
      <c r="L8" s="99"/>
      <c r="M8" s="9" t="s">
        <v>106</v>
      </c>
      <c r="N8" s="9">
        <v>0.01</v>
      </c>
    </row>
    <row r="9" spans="2:14" s="9" customFormat="1" ht="16.5" x14ac:dyDescent="0.3">
      <c r="B9" s="23" t="s">
        <v>27</v>
      </c>
      <c r="C9" s="18">
        <v>1</v>
      </c>
      <c r="D9" s="18" t="s">
        <v>20</v>
      </c>
      <c r="E9" s="24">
        <v>5.89</v>
      </c>
      <c r="F9" s="22" t="str">
        <f t="shared" si="4"/>
        <v>0</v>
      </c>
      <c r="G9" s="94"/>
      <c r="H9" s="91">
        <f t="shared" si="0"/>
        <v>0</v>
      </c>
      <c r="I9" s="17">
        <f t="shared" si="1"/>
        <v>0</v>
      </c>
      <c r="J9" s="17">
        <f t="shared" si="2"/>
        <v>0</v>
      </c>
      <c r="K9" s="19">
        <f t="shared" si="3"/>
        <v>5.89</v>
      </c>
      <c r="L9" s="99"/>
    </row>
    <row r="10" spans="2:14" s="9" customFormat="1" ht="16.5" x14ac:dyDescent="0.3">
      <c r="B10" s="23" t="s">
        <v>24</v>
      </c>
      <c r="C10" s="18">
        <v>1</v>
      </c>
      <c r="D10" s="18">
        <v>900</v>
      </c>
      <c r="E10" s="24">
        <v>8</v>
      </c>
      <c r="F10" s="22">
        <f t="shared" si="4"/>
        <v>8.8888888888888889E-3</v>
      </c>
      <c r="G10" s="94"/>
      <c r="H10" s="91">
        <f t="shared" si="0"/>
        <v>1.4222222222222223</v>
      </c>
      <c r="I10" s="17">
        <f t="shared" si="1"/>
        <v>8.8888888888888892E-2</v>
      </c>
      <c r="J10" s="17">
        <f t="shared" si="2"/>
        <v>3.111111111111111E-2</v>
      </c>
      <c r="K10" s="19">
        <f t="shared" si="3"/>
        <v>8</v>
      </c>
      <c r="L10" s="99"/>
    </row>
    <row r="11" spans="2:14" s="9" customFormat="1" ht="16.5" x14ac:dyDescent="0.3">
      <c r="B11" s="23" t="s">
        <v>28</v>
      </c>
      <c r="C11" s="18">
        <v>20</v>
      </c>
      <c r="D11" s="18" t="s">
        <v>20</v>
      </c>
      <c r="E11" s="24">
        <v>3.8</v>
      </c>
      <c r="F11" s="22" t="str">
        <f t="shared" si="4"/>
        <v>0</v>
      </c>
      <c r="G11" s="94"/>
      <c r="H11" s="91">
        <f t="shared" si="0"/>
        <v>0</v>
      </c>
      <c r="I11" s="17">
        <f t="shared" si="1"/>
        <v>0</v>
      </c>
      <c r="J11" s="17">
        <f t="shared" si="2"/>
        <v>0</v>
      </c>
      <c r="K11" s="19">
        <f t="shared" si="3"/>
        <v>0.19</v>
      </c>
      <c r="L11" s="99"/>
    </row>
    <row r="12" spans="2:14" s="9" customFormat="1" ht="16.5" x14ac:dyDescent="0.3">
      <c r="B12" s="23" t="s">
        <v>30</v>
      </c>
      <c r="C12" s="18">
        <v>20</v>
      </c>
      <c r="D12" s="18" t="s">
        <v>20</v>
      </c>
      <c r="E12" s="24">
        <v>12.99</v>
      </c>
      <c r="F12" s="22" t="str">
        <f t="shared" si="4"/>
        <v>0</v>
      </c>
      <c r="G12" s="94"/>
      <c r="H12" s="91">
        <f t="shared" si="0"/>
        <v>0</v>
      </c>
      <c r="I12" s="17">
        <f t="shared" si="1"/>
        <v>0</v>
      </c>
      <c r="J12" s="17">
        <f t="shared" si="2"/>
        <v>0</v>
      </c>
      <c r="K12" s="19">
        <f t="shared" si="3"/>
        <v>0.64949999999999997</v>
      </c>
      <c r="L12" s="99"/>
    </row>
    <row r="13" spans="2:14" s="9" customFormat="1" ht="16.5" x14ac:dyDescent="0.3">
      <c r="B13" s="23" t="s">
        <v>31</v>
      </c>
      <c r="C13" s="18">
        <v>1</v>
      </c>
      <c r="D13" s="18">
        <v>395</v>
      </c>
      <c r="E13" s="24">
        <v>6.95</v>
      </c>
      <c r="F13" s="22">
        <f t="shared" si="4"/>
        <v>1.759493670886076E-2</v>
      </c>
      <c r="G13" s="94"/>
      <c r="H13" s="91">
        <f t="shared" si="0"/>
        <v>2.8151898734177214</v>
      </c>
      <c r="I13" s="17">
        <f t="shared" si="1"/>
        <v>0.17594936708860759</v>
      </c>
      <c r="J13" s="17">
        <f t="shared" si="2"/>
        <v>6.1582278481012664E-2</v>
      </c>
      <c r="K13" s="19">
        <f t="shared" si="3"/>
        <v>6.95</v>
      </c>
      <c r="L13" s="99"/>
    </row>
    <row r="14" spans="2:14" s="9" customFormat="1" ht="16.5" x14ac:dyDescent="0.3">
      <c r="B14" s="23" t="s">
        <v>32</v>
      </c>
      <c r="C14" s="18">
        <v>1</v>
      </c>
      <c r="D14" s="18">
        <v>1050</v>
      </c>
      <c r="E14" s="24">
        <v>29.99</v>
      </c>
      <c r="F14" s="22">
        <f t="shared" si="4"/>
        <v>2.8561904761904761E-2</v>
      </c>
      <c r="G14" s="94"/>
      <c r="H14" s="91">
        <f t="shared" ref="H14:H35" si="5">F14*$N$4</f>
        <v>4.5699047619047617</v>
      </c>
      <c r="I14" s="17">
        <f t="shared" ref="I14:I35" si="6">F14*$N$5</f>
        <v>0.28561904761904761</v>
      </c>
      <c r="J14" s="17">
        <f t="shared" si="2"/>
        <v>9.9966666666666662E-2</v>
      </c>
      <c r="K14" s="19">
        <f t="shared" si="3"/>
        <v>29.99</v>
      </c>
      <c r="L14" s="99"/>
    </row>
    <row r="15" spans="2:14" s="9" customFormat="1" ht="16.5" x14ac:dyDescent="0.3">
      <c r="B15" s="23" t="s">
        <v>33</v>
      </c>
      <c r="C15" s="18">
        <v>1</v>
      </c>
      <c r="D15" s="18" t="s">
        <v>20</v>
      </c>
      <c r="E15" s="24">
        <v>1.6</v>
      </c>
      <c r="F15" s="22" t="str">
        <f t="shared" si="4"/>
        <v>0</v>
      </c>
      <c r="G15" s="94"/>
      <c r="H15" s="91">
        <f t="shared" si="5"/>
        <v>0</v>
      </c>
      <c r="I15" s="17">
        <f t="shared" si="6"/>
        <v>0</v>
      </c>
      <c r="J15" s="17">
        <f t="shared" si="2"/>
        <v>0</v>
      </c>
      <c r="K15" s="19">
        <f t="shared" si="3"/>
        <v>1.6</v>
      </c>
      <c r="L15" s="99"/>
    </row>
    <row r="16" spans="2:14" s="9" customFormat="1" ht="16.5" x14ac:dyDescent="0.3">
      <c r="B16" s="23" t="s">
        <v>105</v>
      </c>
      <c r="C16" s="18">
        <v>1</v>
      </c>
      <c r="D16" s="18">
        <v>333</v>
      </c>
      <c r="E16" s="24">
        <v>8.99</v>
      </c>
      <c r="F16" s="22">
        <f t="shared" si="4"/>
        <v>2.6996996996996998E-2</v>
      </c>
      <c r="G16" s="94"/>
      <c r="H16" s="91">
        <f t="shared" si="5"/>
        <v>4.3195195195195195</v>
      </c>
      <c r="I16" s="17">
        <f t="shared" si="6"/>
        <v>0.26996996996996997</v>
      </c>
      <c r="J16" s="17">
        <f t="shared" si="2"/>
        <v>9.4489489489489487E-2</v>
      </c>
      <c r="K16" s="19">
        <f t="shared" si="3"/>
        <v>8.99</v>
      </c>
      <c r="L16" s="99"/>
      <c r="M16" s="96">
        <f>F16*$N$8</f>
        <v>2.6996996996996996E-4</v>
      </c>
    </row>
    <row r="17" spans="2:12" s="9" customFormat="1" ht="16.5" x14ac:dyDescent="0.3">
      <c r="B17" s="23" t="s">
        <v>35</v>
      </c>
      <c r="C17" s="18">
        <v>1</v>
      </c>
      <c r="D17" s="18">
        <v>150</v>
      </c>
      <c r="E17" s="24">
        <v>5.75</v>
      </c>
      <c r="F17" s="22">
        <f t="shared" si="4"/>
        <v>3.833333333333333E-2</v>
      </c>
      <c r="G17" s="94"/>
      <c r="H17" s="91">
        <f t="shared" si="5"/>
        <v>6.1333333333333329</v>
      </c>
      <c r="I17" s="17">
        <f t="shared" si="6"/>
        <v>0.3833333333333333</v>
      </c>
      <c r="J17" s="17">
        <f t="shared" si="2"/>
        <v>0.13416666666666666</v>
      </c>
      <c r="K17" s="19">
        <f t="shared" si="3"/>
        <v>5.75</v>
      </c>
      <c r="L17" s="99"/>
    </row>
    <row r="18" spans="2:12" s="9" customFormat="1" ht="16.5" x14ac:dyDescent="0.3">
      <c r="B18" s="23" t="s">
        <v>50</v>
      </c>
      <c r="C18" s="18">
        <v>1</v>
      </c>
      <c r="D18" s="18">
        <v>90</v>
      </c>
      <c r="E18" s="24">
        <v>6</v>
      </c>
      <c r="F18" s="22">
        <f t="shared" si="4"/>
        <v>6.6666666666666666E-2</v>
      </c>
      <c r="G18" s="94"/>
      <c r="H18" s="91">
        <f t="shared" si="5"/>
        <v>10.666666666666666</v>
      </c>
      <c r="I18" s="17">
        <f t="shared" si="6"/>
        <v>0.66666666666666663</v>
      </c>
      <c r="J18" s="17">
        <f t="shared" si="2"/>
        <v>0.23333333333333334</v>
      </c>
      <c r="K18" s="19">
        <f t="shared" si="3"/>
        <v>6</v>
      </c>
      <c r="L18" s="99"/>
    </row>
    <row r="19" spans="2:12" s="9" customFormat="1" ht="16.5" x14ac:dyDescent="0.3">
      <c r="B19" s="23" t="s">
        <v>51</v>
      </c>
      <c r="C19" s="18">
        <v>1</v>
      </c>
      <c r="D19" s="18">
        <v>200</v>
      </c>
      <c r="E19" s="24">
        <v>3.69</v>
      </c>
      <c r="F19" s="22">
        <f t="shared" si="4"/>
        <v>1.8450000000000001E-2</v>
      </c>
      <c r="G19" s="94"/>
      <c r="H19" s="91">
        <f t="shared" si="5"/>
        <v>2.952</v>
      </c>
      <c r="I19" s="17">
        <f t="shared" si="6"/>
        <v>0.1845</v>
      </c>
      <c r="J19" s="17">
        <f t="shared" si="2"/>
        <v>6.4575000000000007E-2</v>
      </c>
      <c r="K19" s="19">
        <f t="shared" si="3"/>
        <v>3.69</v>
      </c>
      <c r="L19" s="99"/>
    </row>
    <row r="20" spans="2:12" s="9" customFormat="1" ht="16.5" x14ac:dyDescent="0.3">
      <c r="B20" s="23" t="s">
        <v>73</v>
      </c>
      <c r="C20" s="18">
        <v>1</v>
      </c>
      <c r="D20" s="18">
        <v>200</v>
      </c>
      <c r="E20" s="25">
        <v>4.4000000000000004</v>
      </c>
      <c r="F20" s="22">
        <f t="shared" si="4"/>
        <v>2.2000000000000002E-2</v>
      </c>
      <c r="G20" s="94"/>
      <c r="H20" s="91">
        <f t="shared" si="5"/>
        <v>3.5200000000000005</v>
      </c>
      <c r="I20" s="17">
        <f t="shared" si="6"/>
        <v>0.22000000000000003</v>
      </c>
      <c r="J20" s="17">
        <f t="shared" si="2"/>
        <v>7.7000000000000013E-2</v>
      </c>
      <c r="K20" s="19">
        <f t="shared" si="3"/>
        <v>4.4000000000000004</v>
      </c>
      <c r="L20" s="99"/>
    </row>
    <row r="21" spans="2:12" s="9" customFormat="1" ht="16.5" x14ac:dyDescent="0.3">
      <c r="B21" s="23" t="s">
        <v>74</v>
      </c>
      <c r="C21" s="18">
        <v>1</v>
      </c>
      <c r="D21" s="18">
        <v>150</v>
      </c>
      <c r="E21" s="25">
        <v>3.5</v>
      </c>
      <c r="F21" s="22">
        <f t="shared" si="4"/>
        <v>2.3333333333333334E-2</v>
      </c>
      <c r="G21" s="94"/>
      <c r="H21" s="91">
        <f t="shared" si="5"/>
        <v>3.7333333333333334</v>
      </c>
      <c r="I21" s="17">
        <f t="shared" si="6"/>
        <v>0.23333333333333334</v>
      </c>
      <c r="J21" s="17">
        <f t="shared" si="2"/>
        <v>8.1666666666666665E-2</v>
      </c>
      <c r="K21" s="19">
        <f t="shared" si="3"/>
        <v>3.5</v>
      </c>
      <c r="L21" s="99"/>
    </row>
    <row r="22" spans="2:12" s="9" customFormat="1" ht="16.5" x14ac:dyDescent="0.3">
      <c r="B22" s="23" t="s">
        <v>111</v>
      </c>
      <c r="C22" s="18">
        <v>1</v>
      </c>
      <c r="D22" s="18">
        <v>500</v>
      </c>
      <c r="E22" s="25">
        <v>16.989999999999998</v>
      </c>
      <c r="F22" s="22">
        <f t="shared" si="4"/>
        <v>3.3979999999999996E-2</v>
      </c>
      <c r="G22" s="94"/>
      <c r="H22" s="91">
        <f t="shared" si="5"/>
        <v>5.4367999999999999</v>
      </c>
      <c r="I22" s="17">
        <f t="shared" si="6"/>
        <v>0.33979999999999999</v>
      </c>
      <c r="J22" s="17">
        <f t="shared" si="2"/>
        <v>0.11892999999999998</v>
      </c>
      <c r="K22" s="19">
        <f t="shared" si="3"/>
        <v>16.989999999999998</v>
      </c>
      <c r="L22" s="99"/>
    </row>
    <row r="23" spans="2:12" s="9" customFormat="1" ht="16.5" x14ac:dyDescent="0.3">
      <c r="B23" s="23" t="s">
        <v>75</v>
      </c>
      <c r="C23" s="18">
        <v>1</v>
      </c>
      <c r="D23" s="18">
        <v>500</v>
      </c>
      <c r="E23" s="25">
        <v>19.989999999999998</v>
      </c>
      <c r="F23" s="22">
        <f t="shared" si="4"/>
        <v>3.9979999999999995E-2</v>
      </c>
      <c r="G23" s="94"/>
      <c r="H23" s="91">
        <f t="shared" si="5"/>
        <v>6.3967999999999989</v>
      </c>
      <c r="I23" s="17">
        <f t="shared" si="6"/>
        <v>0.39979999999999993</v>
      </c>
      <c r="J23" s="17">
        <f t="shared" si="2"/>
        <v>0.13992999999999997</v>
      </c>
      <c r="K23" s="19">
        <f t="shared" si="3"/>
        <v>19.989999999999998</v>
      </c>
      <c r="L23" s="99"/>
    </row>
    <row r="24" spans="2:12" s="9" customFormat="1" ht="16.5" x14ac:dyDescent="0.3">
      <c r="B24" s="23" t="s">
        <v>76</v>
      </c>
      <c r="C24" s="18">
        <v>1</v>
      </c>
      <c r="D24" s="18">
        <v>50</v>
      </c>
      <c r="E24" s="25">
        <v>8.5</v>
      </c>
      <c r="F24" s="22">
        <f t="shared" si="4"/>
        <v>0.17</v>
      </c>
      <c r="G24" s="94"/>
      <c r="H24" s="91">
        <f t="shared" si="5"/>
        <v>27.200000000000003</v>
      </c>
      <c r="I24" s="17">
        <f t="shared" si="6"/>
        <v>1.7000000000000002</v>
      </c>
      <c r="J24" s="17">
        <f t="shared" si="2"/>
        <v>0.59500000000000008</v>
      </c>
      <c r="K24" s="19">
        <f t="shared" si="3"/>
        <v>8.5</v>
      </c>
      <c r="L24" s="99"/>
    </row>
    <row r="25" spans="2:12" s="9" customFormat="1" ht="16.5" x14ac:dyDescent="0.3">
      <c r="B25" s="23" t="s">
        <v>77</v>
      </c>
      <c r="C25" s="18">
        <v>7</v>
      </c>
      <c r="D25" s="18" t="s">
        <v>20</v>
      </c>
      <c r="E25" s="25">
        <v>4.01</v>
      </c>
      <c r="F25" s="22" t="str">
        <f t="shared" si="4"/>
        <v>0</v>
      </c>
      <c r="G25" s="94"/>
      <c r="H25" s="91">
        <f t="shared" si="5"/>
        <v>0</v>
      </c>
      <c r="I25" s="17">
        <f t="shared" si="6"/>
        <v>0</v>
      </c>
      <c r="J25" s="17">
        <f t="shared" si="2"/>
        <v>0</v>
      </c>
      <c r="K25" s="19">
        <f t="shared" si="3"/>
        <v>0.57285714285714284</v>
      </c>
      <c r="L25" s="99"/>
    </row>
    <row r="26" spans="2:12" s="9" customFormat="1" ht="16.5" x14ac:dyDescent="0.3">
      <c r="B26" s="23" t="s">
        <v>83</v>
      </c>
      <c r="C26" s="18">
        <v>1</v>
      </c>
      <c r="D26" s="18">
        <v>10</v>
      </c>
      <c r="E26" s="25">
        <v>2.5</v>
      </c>
      <c r="F26" s="22">
        <f t="shared" si="4"/>
        <v>0.25</v>
      </c>
      <c r="G26" s="94"/>
      <c r="H26" s="91">
        <f t="shared" si="5"/>
        <v>40</v>
      </c>
      <c r="I26" s="17">
        <f t="shared" si="6"/>
        <v>2.5</v>
      </c>
      <c r="J26" s="17">
        <f t="shared" si="2"/>
        <v>0.875</v>
      </c>
      <c r="K26" s="19">
        <f t="shared" si="3"/>
        <v>2.5</v>
      </c>
      <c r="L26" s="99"/>
    </row>
    <row r="27" spans="2:12" s="9" customFormat="1" ht="16.5" x14ac:dyDescent="0.3">
      <c r="B27" s="23" t="s">
        <v>84</v>
      </c>
      <c r="C27" s="18">
        <v>1</v>
      </c>
      <c r="D27" s="18">
        <v>1000</v>
      </c>
      <c r="E27" s="25">
        <v>6</v>
      </c>
      <c r="F27" s="22">
        <f t="shared" si="4"/>
        <v>6.0000000000000001E-3</v>
      </c>
      <c r="G27" s="94"/>
      <c r="H27" s="91">
        <f t="shared" si="5"/>
        <v>0.96</v>
      </c>
      <c r="I27" s="17">
        <f t="shared" si="6"/>
        <v>0.06</v>
      </c>
      <c r="J27" s="17">
        <f t="shared" si="2"/>
        <v>2.1000000000000001E-2</v>
      </c>
      <c r="K27" s="19">
        <f t="shared" si="3"/>
        <v>6</v>
      </c>
      <c r="L27" s="99"/>
    </row>
    <row r="28" spans="2:12" s="9" customFormat="1" ht="16.5" x14ac:dyDescent="0.3">
      <c r="B28" s="23" t="s">
        <v>85</v>
      </c>
      <c r="C28" s="18">
        <v>1</v>
      </c>
      <c r="D28" s="18">
        <v>500</v>
      </c>
      <c r="E28" s="25">
        <v>6.35</v>
      </c>
      <c r="F28" s="22">
        <f t="shared" si="4"/>
        <v>1.2699999999999999E-2</v>
      </c>
      <c r="G28" s="94"/>
      <c r="H28" s="91">
        <f t="shared" si="5"/>
        <v>2.032</v>
      </c>
      <c r="I28" s="17">
        <f t="shared" si="6"/>
        <v>0.127</v>
      </c>
      <c r="J28" s="17">
        <f t="shared" si="2"/>
        <v>4.4449999999999996E-2</v>
      </c>
      <c r="K28" s="19">
        <f t="shared" si="3"/>
        <v>6.35</v>
      </c>
      <c r="L28" s="99"/>
    </row>
    <row r="29" spans="2:12" s="9" customFormat="1" ht="16.5" x14ac:dyDescent="0.3">
      <c r="B29" s="23" t="s">
        <v>87</v>
      </c>
      <c r="C29" s="18">
        <v>1</v>
      </c>
      <c r="D29" s="18"/>
      <c r="E29" s="25"/>
      <c r="F29" s="22" t="str">
        <f t="shared" si="4"/>
        <v>0</v>
      </c>
      <c r="G29" s="94"/>
      <c r="H29" s="91">
        <f t="shared" si="5"/>
        <v>0</v>
      </c>
      <c r="I29" s="17">
        <f t="shared" si="6"/>
        <v>0</v>
      </c>
      <c r="J29" s="17">
        <f t="shared" si="2"/>
        <v>0</v>
      </c>
      <c r="K29" s="19">
        <f t="shared" si="3"/>
        <v>0</v>
      </c>
      <c r="L29" s="99"/>
    </row>
    <row r="30" spans="2:12" s="9" customFormat="1" ht="16.5" x14ac:dyDescent="0.3">
      <c r="B30" s="23" t="s">
        <v>89</v>
      </c>
      <c r="C30" s="18">
        <v>20</v>
      </c>
      <c r="D30" s="18" t="s">
        <v>20</v>
      </c>
      <c r="E30" s="25">
        <v>4</v>
      </c>
      <c r="F30" s="22" t="str">
        <f t="shared" si="4"/>
        <v>0</v>
      </c>
      <c r="G30" s="94"/>
      <c r="H30" s="91">
        <f t="shared" si="5"/>
        <v>0</v>
      </c>
      <c r="I30" s="17">
        <f t="shared" si="6"/>
        <v>0</v>
      </c>
      <c r="J30" s="17">
        <f t="shared" si="2"/>
        <v>0</v>
      </c>
      <c r="K30" s="19">
        <f t="shared" si="3"/>
        <v>0.2</v>
      </c>
      <c r="L30" s="99"/>
    </row>
    <row r="31" spans="2:12" s="9" customFormat="1" ht="16.5" x14ac:dyDescent="0.3">
      <c r="B31" s="23" t="s">
        <v>96</v>
      </c>
      <c r="C31" s="18">
        <v>10</v>
      </c>
      <c r="D31" s="18"/>
      <c r="E31" s="25">
        <v>4</v>
      </c>
      <c r="F31" s="22" t="str">
        <f t="shared" si="4"/>
        <v>0</v>
      </c>
      <c r="G31" s="94"/>
      <c r="H31" s="91">
        <f t="shared" si="5"/>
        <v>0</v>
      </c>
      <c r="I31" s="17">
        <f t="shared" si="6"/>
        <v>0</v>
      </c>
      <c r="J31" s="17">
        <f t="shared" si="2"/>
        <v>0</v>
      </c>
      <c r="K31" s="19">
        <f t="shared" si="3"/>
        <v>0.4</v>
      </c>
      <c r="L31" s="99"/>
    </row>
    <row r="32" spans="2:12" s="9" customFormat="1" ht="16.5" x14ac:dyDescent="0.3">
      <c r="B32" s="23" t="s">
        <v>99</v>
      </c>
      <c r="C32" s="18">
        <v>1</v>
      </c>
      <c r="D32" s="18">
        <v>200</v>
      </c>
      <c r="E32" s="25">
        <v>8.5</v>
      </c>
      <c r="F32" s="22">
        <f t="shared" si="4"/>
        <v>4.2500000000000003E-2</v>
      </c>
      <c r="G32" s="94"/>
      <c r="H32" s="91">
        <f t="shared" si="5"/>
        <v>6.8000000000000007</v>
      </c>
      <c r="I32" s="17">
        <f t="shared" si="6"/>
        <v>0.42500000000000004</v>
      </c>
      <c r="J32" s="17">
        <f t="shared" si="2"/>
        <v>0.14875000000000002</v>
      </c>
      <c r="K32" s="19">
        <f t="shared" si="3"/>
        <v>8.5</v>
      </c>
      <c r="L32" s="99"/>
    </row>
    <row r="33" spans="2:12" s="9" customFormat="1" ht="16.5" x14ac:dyDescent="0.3">
      <c r="B33" s="23" t="s">
        <v>100</v>
      </c>
      <c r="C33" s="18">
        <v>1</v>
      </c>
      <c r="D33" s="18">
        <v>300</v>
      </c>
      <c r="E33" s="25">
        <v>10.5</v>
      </c>
      <c r="F33" s="22">
        <f t="shared" si="4"/>
        <v>3.5000000000000003E-2</v>
      </c>
      <c r="G33" s="94"/>
      <c r="H33" s="91">
        <f t="shared" si="5"/>
        <v>5.6000000000000005</v>
      </c>
      <c r="I33" s="17">
        <f t="shared" si="6"/>
        <v>0.35000000000000003</v>
      </c>
      <c r="J33" s="17">
        <f t="shared" si="2"/>
        <v>0.12250000000000001</v>
      </c>
      <c r="K33" s="19">
        <f t="shared" si="3"/>
        <v>10.5</v>
      </c>
      <c r="L33" s="99"/>
    </row>
    <row r="34" spans="2:12" s="9" customFormat="1" ht="16.5" x14ac:dyDescent="0.3">
      <c r="B34" s="23" t="s">
        <v>108</v>
      </c>
      <c r="C34" s="18">
        <v>1</v>
      </c>
      <c r="D34" s="18"/>
      <c r="E34" s="25">
        <v>2.95</v>
      </c>
      <c r="F34" s="22" t="str">
        <f t="shared" si="4"/>
        <v>0</v>
      </c>
      <c r="G34" s="94"/>
      <c r="H34" s="91">
        <f t="shared" si="5"/>
        <v>0</v>
      </c>
      <c r="I34" s="17">
        <f t="shared" si="6"/>
        <v>0</v>
      </c>
      <c r="J34" s="17">
        <f t="shared" si="2"/>
        <v>0</v>
      </c>
      <c r="K34" s="19">
        <f t="shared" si="3"/>
        <v>2.95</v>
      </c>
      <c r="L34" s="99"/>
    </row>
    <row r="35" spans="2:12" s="9" customFormat="1" ht="16.5" x14ac:dyDescent="0.3">
      <c r="B35" s="23" t="s">
        <v>109</v>
      </c>
      <c r="C35" s="18">
        <v>1</v>
      </c>
      <c r="D35" s="18" t="s">
        <v>20</v>
      </c>
      <c r="E35" s="25">
        <v>0.25</v>
      </c>
      <c r="F35" s="22" t="str">
        <f t="shared" si="4"/>
        <v>0</v>
      </c>
      <c r="G35" s="94"/>
      <c r="H35" s="91">
        <f t="shared" si="5"/>
        <v>0</v>
      </c>
      <c r="I35" s="17">
        <f t="shared" si="6"/>
        <v>0</v>
      </c>
      <c r="J35" s="17">
        <f t="shared" si="2"/>
        <v>0</v>
      </c>
      <c r="K35" s="19">
        <f t="shared" si="3"/>
        <v>0.25</v>
      </c>
      <c r="L35" s="99"/>
    </row>
    <row r="36" spans="2:12" s="9" customFormat="1" ht="16.5" x14ac:dyDescent="0.3">
      <c r="B36" s="23"/>
      <c r="C36" s="18">
        <v>1</v>
      </c>
      <c r="D36" s="18"/>
      <c r="E36" s="25"/>
      <c r="F36" s="22" t="str">
        <f t="shared" si="4"/>
        <v>0</v>
      </c>
      <c r="G36" s="94"/>
      <c r="H36" s="91">
        <f t="shared" ref="H36:H67" si="7">F36*$N$4</f>
        <v>0</v>
      </c>
      <c r="I36" s="17">
        <f t="shared" ref="I36:I67" si="8">F36*$N$5</f>
        <v>0</v>
      </c>
      <c r="J36" s="17">
        <f t="shared" ref="J36:J67" si="9">F36*$N$6</f>
        <v>0</v>
      </c>
      <c r="K36" s="19">
        <f t="shared" ref="K36:K67" si="10">E36/C36</f>
        <v>0</v>
      </c>
      <c r="L36" s="99"/>
    </row>
    <row r="37" spans="2:12" s="9" customFormat="1" ht="16.5" x14ac:dyDescent="0.3">
      <c r="B37" s="23"/>
      <c r="C37" s="18">
        <v>1</v>
      </c>
      <c r="D37" s="18"/>
      <c r="E37" s="25"/>
      <c r="F37" s="22" t="str">
        <f t="shared" si="4"/>
        <v>0</v>
      </c>
      <c r="G37" s="94"/>
      <c r="H37" s="91">
        <f t="shared" si="7"/>
        <v>0</v>
      </c>
      <c r="I37" s="17">
        <f t="shared" si="8"/>
        <v>0</v>
      </c>
      <c r="J37" s="17">
        <f t="shared" si="9"/>
        <v>0</v>
      </c>
      <c r="K37" s="19">
        <f t="shared" si="10"/>
        <v>0</v>
      </c>
      <c r="L37" s="99"/>
    </row>
    <row r="38" spans="2:12" s="9" customFormat="1" ht="16.5" x14ac:dyDescent="0.3">
      <c r="B38" s="23"/>
      <c r="C38" s="18">
        <v>1</v>
      </c>
      <c r="D38" s="18"/>
      <c r="E38" s="25"/>
      <c r="F38" s="22" t="str">
        <f t="shared" ref="F38:F69" si="11">IFERROR(E38/D38,"0")</f>
        <v>0</v>
      </c>
      <c r="G38" s="94"/>
      <c r="H38" s="91">
        <f t="shared" si="7"/>
        <v>0</v>
      </c>
      <c r="I38" s="17">
        <f t="shared" si="8"/>
        <v>0</v>
      </c>
      <c r="J38" s="17">
        <f t="shared" si="9"/>
        <v>0</v>
      </c>
      <c r="K38" s="19">
        <f t="shared" si="10"/>
        <v>0</v>
      </c>
      <c r="L38" s="99"/>
    </row>
    <row r="39" spans="2:12" s="9" customFormat="1" ht="16.5" x14ac:dyDescent="0.3">
      <c r="B39" s="23"/>
      <c r="C39" s="18">
        <v>1</v>
      </c>
      <c r="D39" s="18"/>
      <c r="E39" s="25"/>
      <c r="F39" s="22" t="str">
        <f t="shared" si="11"/>
        <v>0</v>
      </c>
      <c r="G39" s="94"/>
      <c r="H39" s="91">
        <f t="shared" si="7"/>
        <v>0</v>
      </c>
      <c r="I39" s="17">
        <f t="shared" si="8"/>
        <v>0</v>
      </c>
      <c r="J39" s="17">
        <f t="shared" si="9"/>
        <v>0</v>
      </c>
      <c r="K39" s="19">
        <f t="shared" si="10"/>
        <v>0</v>
      </c>
      <c r="L39" s="99"/>
    </row>
    <row r="40" spans="2:12" s="9" customFormat="1" ht="16.5" x14ac:dyDescent="0.3">
      <c r="B40" s="23"/>
      <c r="C40" s="18">
        <v>1</v>
      </c>
      <c r="D40" s="18"/>
      <c r="E40" s="25"/>
      <c r="F40" s="22" t="str">
        <f t="shared" si="11"/>
        <v>0</v>
      </c>
      <c r="G40" s="94"/>
      <c r="H40" s="91">
        <f t="shared" si="7"/>
        <v>0</v>
      </c>
      <c r="I40" s="17">
        <f t="shared" si="8"/>
        <v>0</v>
      </c>
      <c r="J40" s="17">
        <f t="shared" si="9"/>
        <v>0</v>
      </c>
      <c r="K40" s="19">
        <f t="shared" si="10"/>
        <v>0</v>
      </c>
      <c r="L40" s="99"/>
    </row>
    <row r="41" spans="2:12" s="9" customFormat="1" ht="16.5" x14ac:dyDescent="0.3">
      <c r="B41" s="23"/>
      <c r="C41" s="18">
        <v>1</v>
      </c>
      <c r="D41" s="18"/>
      <c r="E41" s="25"/>
      <c r="F41" s="22" t="str">
        <f t="shared" si="11"/>
        <v>0</v>
      </c>
      <c r="G41" s="94"/>
      <c r="H41" s="91">
        <f t="shared" si="7"/>
        <v>0</v>
      </c>
      <c r="I41" s="17">
        <f t="shared" si="8"/>
        <v>0</v>
      </c>
      <c r="J41" s="17">
        <f t="shared" si="9"/>
        <v>0</v>
      </c>
      <c r="K41" s="19">
        <f t="shared" si="10"/>
        <v>0</v>
      </c>
      <c r="L41" s="99"/>
    </row>
    <row r="42" spans="2:12" s="9" customFormat="1" ht="16.5" x14ac:dyDescent="0.3">
      <c r="B42" s="23"/>
      <c r="C42" s="18">
        <v>1</v>
      </c>
      <c r="D42" s="18"/>
      <c r="E42" s="25"/>
      <c r="F42" s="22" t="str">
        <f t="shared" si="11"/>
        <v>0</v>
      </c>
      <c r="G42" s="94"/>
      <c r="H42" s="91">
        <f t="shared" si="7"/>
        <v>0</v>
      </c>
      <c r="I42" s="17">
        <f t="shared" si="8"/>
        <v>0</v>
      </c>
      <c r="J42" s="17">
        <f t="shared" si="9"/>
        <v>0</v>
      </c>
      <c r="K42" s="19">
        <f t="shared" si="10"/>
        <v>0</v>
      </c>
      <c r="L42" s="99"/>
    </row>
    <row r="43" spans="2:12" s="9" customFormat="1" ht="16.5" x14ac:dyDescent="0.3">
      <c r="B43" s="23"/>
      <c r="C43" s="18">
        <v>1</v>
      </c>
      <c r="D43" s="18"/>
      <c r="E43" s="25"/>
      <c r="F43" s="22" t="str">
        <f t="shared" si="11"/>
        <v>0</v>
      </c>
      <c r="G43" s="94"/>
      <c r="H43" s="91">
        <f t="shared" si="7"/>
        <v>0</v>
      </c>
      <c r="I43" s="17">
        <f t="shared" si="8"/>
        <v>0</v>
      </c>
      <c r="J43" s="17">
        <f t="shared" si="9"/>
        <v>0</v>
      </c>
      <c r="K43" s="19">
        <f t="shared" si="10"/>
        <v>0</v>
      </c>
      <c r="L43" s="99"/>
    </row>
    <row r="44" spans="2:12" s="9" customFormat="1" ht="16.5" x14ac:dyDescent="0.3">
      <c r="B44" s="23"/>
      <c r="C44" s="18">
        <v>1</v>
      </c>
      <c r="D44" s="18"/>
      <c r="E44" s="25"/>
      <c r="F44" s="22" t="str">
        <f t="shared" si="11"/>
        <v>0</v>
      </c>
      <c r="G44" s="94"/>
      <c r="H44" s="91">
        <f t="shared" si="7"/>
        <v>0</v>
      </c>
      <c r="I44" s="17">
        <f t="shared" si="8"/>
        <v>0</v>
      </c>
      <c r="J44" s="17">
        <f t="shared" si="9"/>
        <v>0</v>
      </c>
      <c r="K44" s="19">
        <f t="shared" si="10"/>
        <v>0</v>
      </c>
      <c r="L44" s="99"/>
    </row>
    <row r="45" spans="2:12" s="9" customFormat="1" ht="16.5" x14ac:dyDescent="0.3">
      <c r="B45" s="23"/>
      <c r="C45" s="18"/>
      <c r="D45" s="18"/>
      <c r="E45" s="25"/>
      <c r="F45" s="22" t="str">
        <f t="shared" si="11"/>
        <v>0</v>
      </c>
      <c r="G45" s="94"/>
      <c r="H45" s="91">
        <f t="shared" si="7"/>
        <v>0</v>
      </c>
      <c r="I45" s="17">
        <f t="shared" si="8"/>
        <v>0</v>
      </c>
      <c r="J45" s="17">
        <f t="shared" si="9"/>
        <v>0</v>
      </c>
      <c r="K45" s="19" t="e">
        <f t="shared" si="10"/>
        <v>#DIV/0!</v>
      </c>
      <c r="L45" s="99"/>
    </row>
    <row r="46" spans="2:12" s="9" customFormat="1" ht="16.5" x14ac:dyDescent="0.3">
      <c r="B46" s="23"/>
      <c r="C46" s="18"/>
      <c r="D46" s="18"/>
      <c r="E46" s="25"/>
      <c r="F46" s="22" t="str">
        <f t="shared" si="11"/>
        <v>0</v>
      </c>
      <c r="G46" s="94"/>
      <c r="H46" s="91">
        <f t="shared" si="7"/>
        <v>0</v>
      </c>
      <c r="I46" s="17">
        <f t="shared" si="8"/>
        <v>0</v>
      </c>
      <c r="J46" s="17">
        <f t="shared" si="9"/>
        <v>0</v>
      </c>
      <c r="K46" s="19" t="e">
        <f t="shared" si="10"/>
        <v>#DIV/0!</v>
      </c>
      <c r="L46" s="99"/>
    </row>
    <row r="47" spans="2:12" s="9" customFormat="1" ht="16.5" x14ac:dyDescent="0.3">
      <c r="B47" s="23"/>
      <c r="C47" s="18"/>
      <c r="D47" s="18"/>
      <c r="E47" s="25"/>
      <c r="F47" s="22" t="str">
        <f t="shared" si="11"/>
        <v>0</v>
      </c>
      <c r="G47" s="94"/>
      <c r="H47" s="91">
        <f t="shared" si="7"/>
        <v>0</v>
      </c>
      <c r="I47" s="17">
        <f t="shared" si="8"/>
        <v>0</v>
      </c>
      <c r="J47" s="17">
        <f t="shared" si="9"/>
        <v>0</v>
      </c>
      <c r="K47" s="19" t="e">
        <f t="shared" si="10"/>
        <v>#DIV/0!</v>
      </c>
      <c r="L47" s="99"/>
    </row>
    <row r="48" spans="2:12" s="9" customFormat="1" ht="16.5" x14ac:dyDescent="0.3">
      <c r="B48" s="23"/>
      <c r="C48" s="18"/>
      <c r="D48" s="18"/>
      <c r="E48" s="25"/>
      <c r="F48" s="22" t="str">
        <f t="shared" si="11"/>
        <v>0</v>
      </c>
      <c r="G48" s="94"/>
      <c r="H48" s="91">
        <f t="shared" si="7"/>
        <v>0</v>
      </c>
      <c r="I48" s="17">
        <f t="shared" si="8"/>
        <v>0</v>
      </c>
      <c r="J48" s="17">
        <f t="shared" si="9"/>
        <v>0</v>
      </c>
      <c r="K48" s="19" t="e">
        <f t="shared" si="10"/>
        <v>#DIV/0!</v>
      </c>
      <c r="L48" s="99"/>
    </row>
    <row r="49" spans="2:12" s="9" customFormat="1" ht="16.5" x14ac:dyDescent="0.3">
      <c r="B49" s="23"/>
      <c r="C49" s="18"/>
      <c r="D49" s="18"/>
      <c r="E49" s="25"/>
      <c r="F49" s="22" t="str">
        <f t="shared" si="11"/>
        <v>0</v>
      </c>
      <c r="G49" s="94"/>
      <c r="H49" s="91">
        <f t="shared" si="7"/>
        <v>0</v>
      </c>
      <c r="I49" s="17">
        <f t="shared" si="8"/>
        <v>0</v>
      </c>
      <c r="J49" s="17">
        <f t="shared" si="9"/>
        <v>0</v>
      </c>
      <c r="K49" s="19" t="e">
        <f t="shared" si="10"/>
        <v>#DIV/0!</v>
      </c>
      <c r="L49" s="99"/>
    </row>
    <row r="50" spans="2:12" s="9" customFormat="1" ht="16.5" x14ac:dyDescent="0.3">
      <c r="B50" s="23"/>
      <c r="C50" s="18"/>
      <c r="D50" s="18"/>
      <c r="E50" s="25"/>
      <c r="F50" s="22" t="str">
        <f t="shared" si="11"/>
        <v>0</v>
      </c>
      <c r="G50" s="94"/>
      <c r="H50" s="91">
        <f t="shared" si="7"/>
        <v>0</v>
      </c>
      <c r="I50" s="17">
        <f t="shared" si="8"/>
        <v>0</v>
      </c>
      <c r="J50" s="17">
        <f t="shared" si="9"/>
        <v>0</v>
      </c>
      <c r="K50" s="19" t="e">
        <f t="shared" si="10"/>
        <v>#DIV/0!</v>
      </c>
      <c r="L50" s="99"/>
    </row>
    <row r="51" spans="2:12" s="9" customFormat="1" ht="16.5" x14ac:dyDescent="0.3">
      <c r="B51" s="23"/>
      <c r="C51" s="18"/>
      <c r="D51" s="18"/>
      <c r="E51" s="25"/>
      <c r="F51" s="22" t="str">
        <f t="shared" si="11"/>
        <v>0</v>
      </c>
      <c r="G51" s="94"/>
      <c r="H51" s="91">
        <f t="shared" si="7"/>
        <v>0</v>
      </c>
      <c r="I51" s="17">
        <f t="shared" si="8"/>
        <v>0</v>
      </c>
      <c r="J51" s="17">
        <f t="shared" si="9"/>
        <v>0</v>
      </c>
      <c r="K51" s="19" t="e">
        <f t="shared" si="10"/>
        <v>#DIV/0!</v>
      </c>
      <c r="L51" s="99"/>
    </row>
    <row r="52" spans="2:12" s="9" customFormat="1" ht="16.5" x14ac:dyDescent="0.3">
      <c r="B52" s="23"/>
      <c r="C52" s="18"/>
      <c r="D52" s="18"/>
      <c r="E52" s="25"/>
      <c r="F52" s="22" t="str">
        <f t="shared" si="11"/>
        <v>0</v>
      </c>
      <c r="G52" s="94"/>
      <c r="H52" s="91">
        <f t="shared" si="7"/>
        <v>0</v>
      </c>
      <c r="I52" s="17">
        <f t="shared" si="8"/>
        <v>0</v>
      </c>
      <c r="J52" s="17">
        <f t="shared" si="9"/>
        <v>0</v>
      </c>
      <c r="K52" s="19" t="e">
        <f t="shared" si="10"/>
        <v>#DIV/0!</v>
      </c>
      <c r="L52" s="99"/>
    </row>
    <row r="53" spans="2:12" s="9" customFormat="1" ht="16.5" x14ac:dyDescent="0.3">
      <c r="B53" s="23"/>
      <c r="C53" s="18"/>
      <c r="D53" s="18"/>
      <c r="E53" s="25"/>
      <c r="F53" s="22" t="str">
        <f t="shared" si="11"/>
        <v>0</v>
      </c>
      <c r="G53" s="94"/>
      <c r="H53" s="91">
        <f t="shared" si="7"/>
        <v>0</v>
      </c>
      <c r="I53" s="17">
        <f t="shared" si="8"/>
        <v>0</v>
      </c>
      <c r="J53" s="17">
        <f t="shared" si="9"/>
        <v>0</v>
      </c>
      <c r="K53" s="19" t="e">
        <f t="shared" si="10"/>
        <v>#DIV/0!</v>
      </c>
      <c r="L53" s="99"/>
    </row>
    <row r="54" spans="2:12" s="9" customFormat="1" ht="16.5" x14ac:dyDescent="0.3">
      <c r="B54" s="23"/>
      <c r="C54" s="18"/>
      <c r="D54" s="18"/>
      <c r="E54" s="25"/>
      <c r="F54" s="22" t="str">
        <f t="shared" si="11"/>
        <v>0</v>
      </c>
      <c r="G54" s="94"/>
      <c r="H54" s="91">
        <f t="shared" si="7"/>
        <v>0</v>
      </c>
      <c r="I54" s="17">
        <f t="shared" si="8"/>
        <v>0</v>
      </c>
      <c r="J54" s="17">
        <f t="shared" si="9"/>
        <v>0</v>
      </c>
      <c r="K54" s="19" t="e">
        <f t="shared" si="10"/>
        <v>#DIV/0!</v>
      </c>
      <c r="L54" s="99"/>
    </row>
    <row r="55" spans="2:12" s="9" customFormat="1" ht="16.5" x14ac:dyDescent="0.3">
      <c r="B55" s="23"/>
      <c r="C55" s="18"/>
      <c r="D55" s="18"/>
      <c r="E55" s="25"/>
      <c r="F55" s="22" t="str">
        <f t="shared" si="11"/>
        <v>0</v>
      </c>
      <c r="G55" s="94"/>
      <c r="H55" s="91">
        <f t="shared" si="7"/>
        <v>0</v>
      </c>
      <c r="I55" s="17">
        <f t="shared" si="8"/>
        <v>0</v>
      </c>
      <c r="J55" s="17">
        <f t="shared" si="9"/>
        <v>0</v>
      </c>
      <c r="K55" s="19" t="e">
        <f t="shared" si="10"/>
        <v>#DIV/0!</v>
      </c>
      <c r="L55" s="99"/>
    </row>
    <row r="56" spans="2:12" s="9" customFormat="1" ht="16.5" x14ac:dyDescent="0.3">
      <c r="B56" s="23"/>
      <c r="C56" s="18"/>
      <c r="D56" s="18"/>
      <c r="E56" s="25"/>
      <c r="F56" s="22" t="str">
        <f t="shared" si="11"/>
        <v>0</v>
      </c>
      <c r="G56" s="94"/>
      <c r="H56" s="91">
        <f t="shared" si="7"/>
        <v>0</v>
      </c>
      <c r="I56" s="17">
        <f t="shared" si="8"/>
        <v>0</v>
      </c>
      <c r="J56" s="17">
        <f t="shared" si="9"/>
        <v>0</v>
      </c>
      <c r="K56" s="19" t="e">
        <f t="shared" si="10"/>
        <v>#DIV/0!</v>
      </c>
      <c r="L56" s="99"/>
    </row>
    <row r="57" spans="2:12" s="9" customFormat="1" ht="16.5" x14ac:dyDescent="0.3">
      <c r="B57" s="23"/>
      <c r="C57" s="18"/>
      <c r="D57" s="18"/>
      <c r="E57" s="25"/>
      <c r="F57" s="22" t="str">
        <f t="shared" si="11"/>
        <v>0</v>
      </c>
      <c r="G57" s="94"/>
      <c r="H57" s="91">
        <f t="shared" si="7"/>
        <v>0</v>
      </c>
      <c r="I57" s="17">
        <f t="shared" si="8"/>
        <v>0</v>
      </c>
      <c r="J57" s="17">
        <f t="shared" si="9"/>
        <v>0</v>
      </c>
      <c r="K57" s="19" t="e">
        <f t="shared" si="10"/>
        <v>#DIV/0!</v>
      </c>
      <c r="L57" s="99"/>
    </row>
    <row r="58" spans="2:12" s="9" customFormat="1" ht="16.5" x14ac:dyDescent="0.3">
      <c r="B58" s="23"/>
      <c r="C58" s="18"/>
      <c r="D58" s="18"/>
      <c r="E58" s="25"/>
      <c r="F58" s="22" t="str">
        <f t="shared" si="11"/>
        <v>0</v>
      </c>
      <c r="G58" s="94"/>
      <c r="H58" s="91">
        <f t="shared" si="7"/>
        <v>0</v>
      </c>
      <c r="I58" s="17">
        <f t="shared" si="8"/>
        <v>0</v>
      </c>
      <c r="J58" s="17">
        <f t="shared" si="9"/>
        <v>0</v>
      </c>
      <c r="K58" s="19" t="e">
        <f t="shared" si="10"/>
        <v>#DIV/0!</v>
      </c>
      <c r="L58" s="99"/>
    </row>
    <row r="59" spans="2:12" s="9" customFormat="1" ht="16.5" x14ac:dyDescent="0.3">
      <c r="B59" s="23"/>
      <c r="C59" s="18"/>
      <c r="D59" s="18"/>
      <c r="E59" s="25"/>
      <c r="F59" s="22" t="str">
        <f t="shared" si="11"/>
        <v>0</v>
      </c>
      <c r="G59" s="94"/>
      <c r="H59" s="91">
        <f t="shared" si="7"/>
        <v>0</v>
      </c>
      <c r="I59" s="17">
        <f t="shared" si="8"/>
        <v>0</v>
      </c>
      <c r="J59" s="17">
        <f t="shared" si="9"/>
        <v>0</v>
      </c>
      <c r="K59" s="19" t="e">
        <f t="shared" si="10"/>
        <v>#DIV/0!</v>
      </c>
      <c r="L59" s="99"/>
    </row>
    <row r="60" spans="2:12" s="9" customFormat="1" ht="16.5" x14ac:dyDescent="0.3">
      <c r="B60" s="23"/>
      <c r="C60" s="18"/>
      <c r="D60" s="18"/>
      <c r="E60" s="25"/>
      <c r="F60" s="22" t="str">
        <f t="shared" si="11"/>
        <v>0</v>
      </c>
      <c r="G60" s="94"/>
      <c r="H60" s="91">
        <f t="shared" si="7"/>
        <v>0</v>
      </c>
      <c r="I60" s="17">
        <f t="shared" si="8"/>
        <v>0</v>
      </c>
      <c r="J60" s="17">
        <f t="shared" si="9"/>
        <v>0</v>
      </c>
      <c r="K60" s="19" t="e">
        <f t="shared" si="10"/>
        <v>#DIV/0!</v>
      </c>
      <c r="L60" s="99"/>
    </row>
    <row r="61" spans="2:12" s="9" customFormat="1" ht="16.5" x14ac:dyDescent="0.3">
      <c r="B61" s="23"/>
      <c r="C61" s="18"/>
      <c r="D61" s="18"/>
      <c r="E61" s="25"/>
      <c r="F61" s="22" t="str">
        <f t="shared" si="11"/>
        <v>0</v>
      </c>
      <c r="G61" s="94"/>
      <c r="H61" s="91">
        <f t="shared" si="7"/>
        <v>0</v>
      </c>
      <c r="I61" s="17">
        <f t="shared" si="8"/>
        <v>0</v>
      </c>
      <c r="J61" s="17">
        <f t="shared" si="9"/>
        <v>0</v>
      </c>
      <c r="K61" s="19" t="e">
        <f t="shared" si="10"/>
        <v>#DIV/0!</v>
      </c>
      <c r="L61" s="99"/>
    </row>
    <row r="62" spans="2:12" s="9" customFormat="1" ht="16.5" x14ac:dyDescent="0.3">
      <c r="B62" s="23"/>
      <c r="C62" s="18"/>
      <c r="D62" s="18"/>
      <c r="E62" s="25"/>
      <c r="F62" s="22" t="str">
        <f t="shared" si="11"/>
        <v>0</v>
      </c>
      <c r="G62" s="94"/>
      <c r="H62" s="91">
        <f t="shared" si="7"/>
        <v>0</v>
      </c>
      <c r="I62" s="17">
        <f t="shared" si="8"/>
        <v>0</v>
      </c>
      <c r="J62" s="17">
        <f t="shared" si="9"/>
        <v>0</v>
      </c>
      <c r="K62" s="19" t="e">
        <f t="shared" si="10"/>
        <v>#DIV/0!</v>
      </c>
      <c r="L62" s="99"/>
    </row>
    <row r="63" spans="2:12" s="9" customFormat="1" ht="16.5" x14ac:dyDescent="0.3">
      <c r="B63" s="23"/>
      <c r="C63" s="18"/>
      <c r="D63" s="18"/>
      <c r="E63" s="25"/>
      <c r="F63" s="22" t="str">
        <f t="shared" si="11"/>
        <v>0</v>
      </c>
      <c r="G63" s="94"/>
      <c r="H63" s="91">
        <f t="shared" si="7"/>
        <v>0</v>
      </c>
      <c r="I63" s="17">
        <f t="shared" si="8"/>
        <v>0</v>
      </c>
      <c r="J63" s="17">
        <f t="shared" si="9"/>
        <v>0</v>
      </c>
      <c r="K63" s="19" t="e">
        <f t="shared" si="10"/>
        <v>#DIV/0!</v>
      </c>
      <c r="L63" s="99"/>
    </row>
    <row r="64" spans="2:12" s="9" customFormat="1" ht="16.5" x14ac:dyDescent="0.3">
      <c r="B64" s="23"/>
      <c r="C64" s="18"/>
      <c r="D64" s="18"/>
      <c r="E64" s="25"/>
      <c r="F64" s="22" t="str">
        <f t="shared" si="11"/>
        <v>0</v>
      </c>
      <c r="G64" s="94"/>
      <c r="H64" s="91">
        <f t="shared" si="7"/>
        <v>0</v>
      </c>
      <c r="I64" s="17">
        <f t="shared" si="8"/>
        <v>0</v>
      </c>
      <c r="J64" s="17">
        <f t="shared" si="9"/>
        <v>0</v>
      </c>
      <c r="K64" s="19" t="e">
        <f t="shared" si="10"/>
        <v>#DIV/0!</v>
      </c>
      <c r="L64" s="99"/>
    </row>
    <row r="65" spans="2:12" s="9" customFormat="1" ht="16.5" x14ac:dyDescent="0.3">
      <c r="B65" s="23"/>
      <c r="C65" s="18"/>
      <c r="D65" s="18"/>
      <c r="E65" s="25"/>
      <c r="F65" s="22" t="str">
        <f t="shared" si="11"/>
        <v>0</v>
      </c>
      <c r="G65" s="94"/>
      <c r="H65" s="91">
        <f t="shared" si="7"/>
        <v>0</v>
      </c>
      <c r="I65" s="17">
        <f t="shared" si="8"/>
        <v>0</v>
      </c>
      <c r="J65" s="17">
        <f t="shared" si="9"/>
        <v>0</v>
      </c>
      <c r="K65" s="19" t="e">
        <f t="shared" si="10"/>
        <v>#DIV/0!</v>
      </c>
      <c r="L65" s="99"/>
    </row>
    <row r="66" spans="2:12" s="9" customFormat="1" ht="16.5" x14ac:dyDescent="0.3">
      <c r="B66" s="23"/>
      <c r="C66" s="18"/>
      <c r="D66" s="18"/>
      <c r="E66" s="25"/>
      <c r="F66" s="22" t="str">
        <f t="shared" si="11"/>
        <v>0</v>
      </c>
      <c r="G66" s="94"/>
      <c r="H66" s="91">
        <f t="shared" si="7"/>
        <v>0</v>
      </c>
      <c r="I66" s="17">
        <f t="shared" si="8"/>
        <v>0</v>
      </c>
      <c r="J66" s="17">
        <f t="shared" si="9"/>
        <v>0</v>
      </c>
      <c r="K66" s="19" t="e">
        <f t="shared" si="10"/>
        <v>#DIV/0!</v>
      </c>
      <c r="L66" s="99"/>
    </row>
    <row r="67" spans="2:12" s="9" customFormat="1" ht="16.5" x14ac:dyDescent="0.3">
      <c r="B67" s="23"/>
      <c r="C67" s="18"/>
      <c r="D67" s="18"/>
      <c r="E67" s="25"/>
      <c r="F67" s="22" t="str">
        <f t="shared" si="11"/>
        <v>0</v>
      </c>
      <c r="G67" s="94"/>
      <c r="H67" s="91">
        <f t="shared" si="7"/>
        <v>0</v>
      </c>
      <c r="I67" s="17">
        <f t="shared" si="8"/>
        <v>0</v>
      </c>
      <c r="J67" s="17">
        <f t="shared" si="9"/>
        <v>0</v>
      </c>
      <c r="K67" s="19" t="e">
        <f t="shared" si="10"/>
        <v>#DIV/0!</v>
      </c>
      <c r="L67" s="99"/>
    </row>
    <row r="68" spans="2:12" s="9" customFormat="1" ht="16.5" x14ac:dyDescent="0.3">
      <c r="B68" s="23"/>
      <c r="C68" s="18"/>
      <c r="D68" s="18"/>
      <c r="E68" s="25"/>
      <c r="F68" s="22" t="str">
        <f t="shared" si="11"/>
        <v>0</v>
      </c>
      <c r="G68" s="94"/>
      <c r="H68" s="91">
        <f t="shared" ref="H68:H99" si="12">F68*$N$4</f>
        <v>0</v>
      </c>
      <c r="I68" s="17">
        <f t="shared" ref="I68:I102" si="13">F68*$N$5</f>
        <v>0</v>
      </c>
      <c r="J68" s="17">
        <f t="shared" ref="J68:J102" si="14">F68*$N$6</f>
        <v>0</v>
      </c>
      <c r="K68" s="19" t="e">
        <f t="shared" ref="K68:K102" si="15">E68/C68</f>
        <v>#DIV/0!</v>
      </c>
      <c r="L68" s="99"/>
    </row>
    <row r="69" spans="2:12" s="9" customFormat="1" ht="16.5" x14ac:dyDescent="0.3">
      <c r="B69" s="23"/>
      <c r="C69" s="18"/>
      <c r="D69" s="18"/>
      <c r="E69" s="25"/>
      <c r="F69" s="22" t="str">
        <f t="shared" si="11"/>
        <v>0</v>
      </c>
      <c r="G69" s="94"/>
      <c r="H69" s="91">
        <f t="shared" si="12"/>
        <v>0</v>
      </c>
      <c r="I69" s="17">
        <f t="shared" si="13"/>
        <v>0</v>
      </c>
      <c r="J69" s="17">
        <f t="shared" si="14"/>
        <v>0</v>
      </c>
      <c r="K69" s="19" t="e">
        <f t="shared" si="15"/>
        <v>#DIV/0!</v>
      </c>
      <c r="L69" s="99"/>
    </row>
    <row r="70" spans="2:12" s="9" customFormat="1" ht="16.5" x14ac:dyDescent="0.3">
      <c r="B70" s="23"/>
      <c r="C70" s="18"/>
      <c r="D70" s="18"/>
      <c r="E70" s="25"/>
      <c r="F70" s="22" t="str">
        <f t="shared" ref="F70:F101" si="16">IFERROR(E70/D70,"0")</f>
        <v>0</v>
      </c>
      <c r="G70" s="94"/>
      <c r="H70" s="91">
        <f t="shared" si="12"/>
        <v>0</v>
      </c>
      <c r="I70" s="17">
        <f t="shared" si="13"/>
        <v>0</v>
      </c>
      <c r="J70" s="17">
        <f t="shared" si="14"/>
        <v>0</v>
      </c>
      <c r="K70" s="19" t="e">
        <f t="shared" si="15"/>
        <v>#DIV/0!</v>
      </c>
      <c r="L70" s="99"/>
    </row>
    <row r="71" spans="2:12" s="9" customFormat="1" ht="16.5" x14ac:dyDescent="0.3">
      <c r="B71" s="23"/>
      <c r="C71" s="18"/>
      <c r="D71" s="18"/>
      <c r="E71" s="25"/>
      <c r="F71" s="22" t="str">
        <f t="shared" si="16"/>
        <v>0</v>
      </c>
      <c r="G71" s="94"/>
      <c r="H71" s="91">
        <f t="shared" si="12"/>
        <v>0</v>
      </c>
      <c r="I71" s="17">
        <f t="shared" si="13"/>
        <v>0</v>
      </c>
      <c r="J71" s="17">
        <f t="shared" si="14"/>
        <v>0</v>
      </c>
      <c r="K71" s="19" t="e">
        <f t="shared" si="15"/>
        <v>#DIV/0!</v>
      </c>
      <c r="L71" s="99"/>
    </row>
    <row r="72" spans="2:12" s="9" customFormat="1" ht="16.5" x14ac:dyDescent="0.3">
      <c r="B72" s="23"/>
      <c r="C72" s="18"/>
      <c r="D72" s="18"/>
      <c r="E72" s="25"/>
      <c r="F72" s="22" t="str">
        <f t="shared" si="16"/>
        <v>0</v>
      </c>
      <c r="G72" s="94"/>
      <c r="H72" s="91">
        <f t="shared" si="12"/>
        <v>0</v>
      </c>
      <c r="I72" s="17">
        <f t="shared" si="13"/>
        <v>0</v>
      </c>
      <c r="J72" s="17">
        <f t="shared" si="14"/>
        <v>0</v>
      </c>
      <c r="K72" s="19" t="e">
        <f t="shared" si="15"/>
        <v>#DIV/0!</v>
      </c>
      <c r="L72" s="99"/>
    </row>
    <row r="73" spans="2:12" s="9" customFormat="1" ht="16.5" x14ac:dyDescent="0.3">
      <c r="B73" s="23"/>
      <c r="C73" s="18"/>
      <c r="D73" s="18"/>
      <c r="E73" s="25"/>
      <c r="F73" s="22" t="str">
        <f t="shared" si="16"/>
        <v>0</v>
      </c>
      <c r="G73" s="94"/>
      <c r="H73" s="91">
        <f t="shared" si="12"/>
        <v>0</v>
      </c>
      <c r="I73" s="17">
        <f t="shared" si="13"/>
        <v>0</v>
      </c>
      <c r="J73" s="17">
        <f t="shared" si="14"/>
        <v>0</v>
      </c>
      <c r="K73" s="19" t="e">
        <f t="shared" si="15"/>
        <v>#DIV/0!</v>
      </c>
      <c r="L73" s="99"/>
    </row>
    <row r="74" spans="2:12" s="9" customFormat="1" ht="16.5" x14ac:dyDescent="0.3">
      <c r="B74" s="23"/>
      <c r="C74" s="18"/>
      <c r="D74" s="18"/>
      <c r="E74" s="25"/>
      <c r="F74" s="22" t="str">
        <f t="shared" si="16"/>
        <v>0</v>
      </c>
      <c r="G74" s="94"/>
      <c r="H74" s="91">
        <f t="shared" si="12"/>
        <v>0</v>
      </c>
      <c r="I74" s="17">
        <f t="shared" si="13"/>
        <v>0</v>
      </c>
      <c r="J74" s="17">
        <f t="shared" si="14"/>
        <v>0</v>
      </c>
      <c r="K74" s="19" t="e">
        <f t="shared" si="15"/>
        <v>#DIV/0!</v>
      </c>
      <c r="L74" s="99"/>
    </row>
    <row r="75" spans="2:12" s="9" customFormat="1" ht="16.5" x14ac:dyDescent="0.3">
      <c r="B75" s="23"/>
      <c r="C75" s="18"/>
      <c r="D75" s="18"/>
      <c r="E75" s="25"/>
      <c r="F75" s="22" t="str">
        <f t="shared" si="16"/>
        <v>0</v>
      </c>
      <c r="G75" s="94"/>
      <c r="H75" s="91">
        <f t="shared" si="12"/>
        <v>0</v>
      </c>
      <c r="I75" s="17">
        <f t="shared" si="13"/>
        <v>0</v>
      </c>
      <c r="J75" s="17">
        <f t="shared" si="14"/>
        <v>0</v>
      </c>
      <c r="K75" s="19" t="e">
        <f t="shared" si="15"/>
        <v>#DIV/0!</v>
      </c>
      <c r="L75" s="99"/>
    </row>
    <row r="76" spans="2:12" s="9" customFormat="1" ht="16.5" x14ac:dyDescent="0.3">
      <c r="B76" s="23"/>
      <c r="C76" s="18"/>
      <c r="D76" s="18"/>
      <c r="E76" s="25"/>
      <c r="F76" s="22" t="str">
        <f t="shared" si="16"/>
        <v>0</v>
      </c>
      <c r="G76" s="94"/>
      <c r="H76" s="91">
        <f t="shared" si="12"/>
        <v>0</v>
      </c>
      <c r="I76" s="17">
        <f t="shared" si="13"/>
        <v>0</v>
      </c>
      <c r="J76" s="17">
        <f t="shared" si="14"/>
        <v>0</v>
      </c>
      <c r="K76" s="19" t="e">
        <f t="shared" si="15"/>
        <v>#DIV/0!</v>
      </c>
      <c r="L76" s="99"/>
    </row>
    <row r="77" spans="2:12" s="9" customFormat="1" ht="16.5" x14ac:dyDescent="0.3">
      <c r="B77" s="23"/>
      <c r="C77" s="18"/>
      <c r="D77" s="18"/>
      <c r="E77" s="25"/>
      <c r="F77" s="22" t="str">
        <f t="shared" si="16"/>
        <v>0</v>
      </c>
      <c r="G77" s="94"/>
      <c r="H77" s="91">
        <f t="shared" si="12"/>
        <v>0</v>
      </c>
      <c r="I77" s="17">
        <f t="shared" si="13"/>
        <v>0</v>
      </c>
      <c r="J77" s="17">
        <f t="shared" si="14"/>
        <v>0</v>
      </c>
      <c r="K77" s="19" t="e">
        <f t="shared" si="15"/>
        <v>#DIV/0!</v>
      </c>
      <c r="L77" s="99"/>
    </row>
    <row r="78" spans="2:12" s="9" customFormat="1" ht="16.5" x14ac:dyDescent="0.3">
      <c r="B78" s="23"/>
      <c r="C78" s="18"/>
      <c r="D78" s="18"/>
      <c r="E78" s="25"/>
      <c r="F78" s="22" t="str">
        <f t="shared" si="16"/>
        <v>0</v>
      </c>
      <c r="G78" s="94"/>
      <c r="H78" s="91">
        <f t="shared" si="12"/>
        <v>0</v>
      </c>
      <c r="I78" s="17">
        <f t="shared" si="13"/>
        <v>0</v>
      </c>
      <c r="J78" s="17">
        <f t="shared" si="14"/>
        <v>0</v>
      </c>
      <c r="K78" s="19" t="e">
        <f t="shared" si="15"/>
        <v>#DIV/0!</v>
      </c>
      <c r="L78" s="99"/>
    </row>
    <row r="79" spans="2:12" s="9" customFormat="1" ht="16.5" x14ac:dyDescent="0.3">
      <c r="B79" s="23"/>
      <c r="C79" s="18"/>
      <c r="D79" s="18"/>
      <c r="E79" s="25"/>
      <c r="F79" s="22" t="str">
        <f t="shared" si="16"/>
        <v>0</v>
      </c>
      <c r="G79" s="94"/>
      <c r="H79" s="91">
        <f t="shared" si="12"/>
        <v>0</v>
      </c>
      <c r="I79" s="17">
        <f t="shared" si="13"/>
        <v>0</v>
      </c>
      <c r="J79" s="17">
        <f t="shared" si="14"/>
        <v>0</v>
      </c>
      <c r="K79" s="19" t="e">
        <f t="shared" si="15"/>
        <v>#DIV/0!</v>
      </c>
      <c r="L79" s="99"/>
    </row>
    <row r="80" spans="2:12" s="9" customFormat="1" ht="16.5" x14ac:dyDescent="0.3">
      <c r="B80" s="23"/>
      <c r="C80" s="18"/>
      <c r="D80" s="18"/>
      <c r="E80" s="25"/>
      <c r="F80" s="22" t="str">
        <f t="shared" si="16"/>
        <v>0</v>
      </c>
      <c r="G80" s="94"/>
      <c r="H80" s="91">
        <f t="shared" si="12"/>
        <v>0</v>
      </c>
      <c r="I80" s="17">
        <f t="shared" si="13"/>
        <v>0</v>
      </c>
      <c r="J80" s="17">
        <f t="shared" si="14"/>
        <v>0</v>
      </c>
      <c r="K80" s="19" t="e">
        <f t="shared" si="15"/>
        <v>#DIV/0!</v>
      </c>
      <c r="L80" s="99"/>
    </row>
    <row r="81" spans="2:12" s="9" customFormat="1" ht="16.5" x14ac:dyDescent="0.3">
      <c r="B81" s="23"/>
      <c r="C81" s="18"/>
      <c r="D81" s="18"/>
      <c r="E81" s="25"/>
      <c r="F81" s="22" t="str">
        <f t="shared" si="16"/>
        <v>0</v>
      </c>
      <c r="G81" s="94"/>
      <c r="H81" s="91">
        <f t="shared" si="12"/>
        <v>0</v>
      </c>
      <c r="I81" s="17">
        <f t="shared" si="13"/>
        <v>0</v>
      </c>
      <c r="J81" s="17">
        <f t="shared" si="14"/>
        <v>0</v>
      </c>
      <c r="K81" s="19" t="e">
        <f t="shared" si="15"/>
        <v>#DIV/0!</v>
      </c>
      <c r="L81" s="99"/>
    </row>
    <row r="82" spans="2:12" s="9" customFormat="1" ht="16.5" x14ac:dyDescent="0.3">
      <c r="B82" s="23"/>
      <c r="C82" s="18"/>
      <c r="D82" s="18"/>
      <c r="E82" s="25"/>
      <c r="F82" s="22" t="str">
        <f t="shared" si="16"/>
        <v>0</v>
      </c>
      <c r="G82" s="94"/>
      <c r="H82" s="91">
        <f t="shared" si="12"/>
        <v>0</v>
      </c>
      <c r="I82" s="17">
        <f t="shared" si="13"/>
        <v>0</v>
      </c>
      <c r="J82" s="17">
        <f t="shared" si="14"/>
        <v>0</v>
      </c>
      <c r="K82" s="19" t="e">
        <f t="shared" si="15"/>
        <v>#DIV/0!</v>
      </c>
      <c r="L82" s="99"/>
    </row>
    <row r="83" spans="2:12" s="9" customFormat="1" ht="16.5" x14ac:dyDescent="0.3">
      <c r="B83" s="23"/>
      <c r="C83" s="18"/>
      <c r="D83" s="18"/>
      <c r="E83" s="25"/>
      <c r="F83" s="22" t="str">
        <f t="shared" si="16"/>
        <v>0</v>
      </c>
      <c r="G83" s="94"/>
      <c r="H83" s="91">
        <f t="shared" si="12"/>
        <v>0</v>
      </c>
      <c r="I83" s="17">
        <f t="shared" si="13"/>
        <v>0</v>
      </c>
      <c r="J83" s="17">
        <f t="shared" si="14"/>
        <v>0</v>
      </c>
      <c r="K83" s="19" t="e">
        <f t="shared" si="15"/>
        <v>#DIV/0!</v>
      </c>
      <c r="L83" s="99"/>
    </row>
    <row r="84" spans="2:12" s="9" customFormat="1" ht="16.5" x14ac:dyDescent="0.3">
      <c r="B84" s="23"/>
      <c r="C84" s="18"/>
      <c r="D84" s="18"/>
      <c r="E84" s="25"/>
      <c r="F84" s="22" t="str">
        <f t="shared" si="16"/>
        <v>0</v>
      </c>
      <c r="G84" s="94"/>
      <c r="H84" s="91">
        <f t="shared" si="12"/>
        <v>0</v>
      </c>
      <c r="I84" s="17">
        <f t="shared" si="13"/>
        <v>0</v>
      </c>
      <c r="J84" s="17">
        <f t="shared" si="14"/>
        <v>0</v>
      </c>
      <c r="K84" s="19" t="e">
        <f t="shared" si="15"/>
        <v>#DIV/0!</v>
      </c>
      <c r="L84" s="99"/>
    </row>
    <row r="85" spans="2:12" s="9" customFormat="1" ht="16.5" x14ac:dyDescent="0.3">
      <c r="B85" s="23"/>
      <c r="C85" s="18"/>
      <c r="D85" s="18"/>
      <c r="E85" s="25"/>
      <c r="F85" s="22" t="str">
        <f t="shared" si="16"/>
        <v>0</v>
      </c>
      <c r="G85" s="94"/>
      <c r="H85" s="91">
        <f t="shared" si="12"/>
        <v>0</v>
      </c>
      <c r="I85" s="17">
        <f t="shared" si="13"/>
        <v>0</v>
      </c>
      <c r="J85" s="17">
        <f t="shared" si="14"/>
        <v>0</v>
      </c>
      <c r="K85" s="19" t="e">
        <f t="shared" si="15"/>
        <v>#DIV/0!</v>
      </c>
      <c r="L85" s="99"/>
    </row>
    <row r="86" spans="2:12" s="9" customFormat="1" ht="16.5" x14ac:dyDescent="0.3">
      <c r="B86" s="23"/>
      <c r="C86" s="18"/>
      <c r="D86" s="18"/>
      <c r="E86" s="25"/>
      <c r="F86" s="22" t="str">
        <f t="shared" si="16"/>
        <v>0</v>
      </c>
      <c r="G86" s="94"/>
      <c r="H86" s="91">
        <f t="shared" si="12"/>
        <v>0</v>
      </c>
      <c r="I86" s="17">
        <f t="shared" si="13"/>
        <v>0</v>
      </c>
      <c r="J86" s="17">
        <f t="shared" si="14"/>
        <v>0</v>
      </c>
      <c r="K86" s="19" t="e">
        <f t="shared" si="15"/>
        <v>#DIV/0!</v>
      </c>
      <c r="L86" s="99"/>
    </row>
    <row r="87" spans="2:12" s="9" customFormat="1" ht="16.5" x14ac:dyDescent="0.3">
      <c r="B87" s="23"/>
      <c r="C87" s="18"/>
      <c r="D87" s="18"/>
      <c r="E87" s="25"/>
      <c r="F87" s="22" t="str">
        <f t="shared" si="16"/>
        <v>0</v>
      </c>
      <c r="G87" s="94"/>
      <c r="H87" s="91">
        <f t="shared" si="12"/>
        <v>0</v>
      </c>
      <c r="I87" s="17">
        <f t="shared" si="13"/>
        <v>0</v>
      </c>
      <c r="J87" s="17">
        <f t="shared" si="14"/>
        <v>0</v>
      </c>
      <c r="K87" s="19" t="e">
        <f t="shared" si="15"/>
        <v>#DIV/0!</v>
      </c>
      <c r="L87" s="99"/>
    </row>
    <row r="88" spans="2:12" s="9" customFormat="1" ht="16.5" x14ac:dyDescent="0.3">
      <c r="B88" s="23"/>
      <c r="C88" s="18"/>
      <c r="D88" s="18"/>
      <c r="E88" s="25"/>
      <c r="F88" s="22" t="str">
        <f t="shared" si="16"/>
        <v>0</v>
      </c>
      <c r="G88" s="94"/>
      <c r="H88" s="91">
        <f t="shared" si="12"/>
        <v>0</v>
      </c>
      <c r="I88" s="17">
        <f t="shared" si="13"/>
        <v>0</v>
      </c>
      <c r="J88" s="17">
        <f t="shared" si="14"/>
        <v>0</v>
      </c>
      <c r="K88" s="19" t="e">
        <f t="shared" si="15"/>
        <v>#DIV/0!</v>
      </c>
      <c r="L88" s="99"/>
    </row>
    <row r="89" spans="2:12" s="9" customFormat="1" ht="16.5" x14ac:dyDescent="0.3">
      <c r="B89" s="23"/>
      <c r="C89" s="18"/>
      <c r="D89" s="18"/>
      <c r="E89" s="25"/>
      <c r="F89" s="22" t="str">
        <f t="shared" si="16"/>
        <v>0</v>
      </c>
      <c r="G89" s="94"/>
      <c r="H89" s="91">
        <f t="shared" si="12"/>
        <v>0</v>
      </c>
      <c r="I89" s="17">
        <f t="shared" si="13"/>
        <v>0</v>
      </c>
      <c r="J89" s="17">
        <f t="shared" si="14"/>
        <v>0</v>
      </c>
      <c r="K89" s="19" t="e">
        <f t="shared" si="15"/>
        <v>#DIV/0!</v>
      </c>
      <c r="L89" s="99"/>
    </row>
    <row r="90" spans="2:12" s="9" customFormat="1" ht="16.5" x14ac:dyDescent="0.3">
      <c r="B90" s="23"/>
      <c r="C90" s="18"/>
      <c r="D90" s="18"/>
      <c r="E90" s="25"/>
      <c r="F90" s="22" t="str">
        <f t="shared" si="16"/>
        <v>0</v>
      </c>
      <c r="G90" s="94"/>
      <c r="H90" s="91">
        <f t="shared" si="12"/>
        <v>0</v>
      </c>
      <c r="I90" s="17">
        <f t="shared" si="13"/>
        <v>0</v>
      </c>
      <c r="J90" s="17">
        <f t="shared" si="14"/>
        <v>0</v>
      </c>
      <c r="K90" s="19" t="e">
        <f t="shared" si="15"/>
        <v>#DIV/0!</v>
      </c>
      <c r="L90" s="99"/>
    </row>
    <row r="91" spans="2:12" s="9" customFormat="1" ht="16.5" x14ac:dyDescent="0.3">
      <c r="B91" s="23"/>
      <c r="C91" s="18"/>
      <c r="D91" s="18"/>
      <c r="E91" s="25"/>
      <c r="F91" s="22" t="str">
        <f t="shared" si="16"/>
        <v>0</v>
      </c>
      <c r="G91" s="94"/>
      <c r="H91" s="91">
        <f t="shared" si="12"/>
        <v>0</v>
      </c>
      <c r="I91" s="17">
        <f t="shared" si="13"/>
        <v>0</v>
      </c>
      <c r="J91" s="17">
        <f t="shared" si="14"/>
        <v>0</v>
      </c>
      <c r="K91" s="19" t="e">
        <f t="shared" si="15"/>
        <v>#DIV/0!</v>
      </c>
      <c r="L91" s="99"/>
    </row>
    <row r="92" spans="2:12" s="9" customFormat="1" ht="16.5" x14ac:dyDescent="0.3">
      <c r="B92" s="23"/>
      <c r="C92" s="18"/>
      <c r="D92" s="18"/>
      <c r="E92" s="25"/>
      <c r="F92" s="22" t="str">
        <f t="shared" si="16"/>
        <v>0</v>
      </c>
      <c r="G92" s="94"/>
      <c r="H92" s="91">
        <f t="shared" si="12"/>
        <v>0</v>
      </c>
      <c r="I92" s="17">
        <f t="shared" si="13"/>
        <v>0</v>
      </c>
      <c r="J92" s="17">
        <f t="shared" si="14"/>
        <v>0</v>
      </c>
      <c r="K92" s="19" t="e">
        <f t="shared" si="15"/>
        <v>#DIV/0!</v>
      </c>
      <c r="L92" s="99"/>
    </row>
    <row r="93" spans="2:12" s="9" customFormat="1" ht="16.5" x14ac:dyDescent="0.3">
      <c r="B93" s="23"/>
      <c r="C93" s="18"/>
      <c r="D93" s="18"/>
      <c r="E93" s="25"/>
      <c r="F93" s="22" t="str">
        <f t="shared" si="16"/>
        <v>0</v>
      </c>
      <c r="G93" s="94"/>
      <c r="H93" s="91">
        <f t="shared" si="12"/>
        <v>0</v>
      </c>
      <c r="I93" s="17">
        <f t="shared" si="13"/>
        <v>0</v>
      </c>
      <c r="J93" s="17">
        <f t="shared" si="14"/>
        <v>0</v>
      </c>
      <c r="K93" s="19" t="e">
        <f t="shared" si="15"/>
        <v>#DIV/0!</v>
      </c>
      <c r="L93" s="99"/>
    </row>
    <row r="94" spans="2:12" s="9" customFormat="1" ht="16.5" x14ac:dyDescent="0.3">
      <c r="B94" s="23"/>
      <c r="C94" s="18"/>
      <c r="D94" s="18"/>
      <c r="E94" s="25"/>
      <c r="F94" s="22" t="str">
        <f t="shared" si="16"/>
        <v>0</v>
      </c>
      <c r="G94" s="94"/>
      <c r="H94" s="91">
        <f t="shared" si="12"/>
        <v>0</v>
      </c>
      <c r="I94" s="17">
        <f t="shared" si="13"/>
        <v>0</v>
      </c>
      <c r="J94" s="17">
        <f t="shared" si="14"/>
        <v>0</v>
      </c>
      <c r="K94" s="19" t="e">
        <f t="shared" si="15"/>
        <v>#DIV/0!</v>
      </c>
      <c r="L94" s="99"/>
    </row>
    <row r="95" spans="2:12" s="9" customFormat="1" ht="16.5" x14ac:dyDescent="0.3">
      <c r="B95" s="23"/>
      <c r="C95" s="18"/>
      <c r="D95" s="18"/>
      <c r="E95" s="25"/>
      <c r="F95" s="22" t="str">
        <f t="shared" si="16"/>
        <v>0</v>
      </c>
      <c r="G95" s="94"/>
      <c r="H95" s="91">
        <f t="shared" si="12"/>
        <v>0</v>
      </c>
      <c r="I95" s="17">
        <f t="shared" si="13"/>
        <v>0</v>
      </c>
      <c r="J95" s="17">
        <f t="shared" si="14"/>
        <v>0</v>
      </c>
      <c r="K95" s="19" t="e">
        <f t="shared" si="15"/>
        <v>#DIV/0!</v>
      </c>
      <c r="L95" s="99"/>
    </row>
    <row r="96" spans="2:12" s="9" customFormat="1" ht="16.5" x14ac:dyDescent="0.3">
      <c r="B96" s="23"/>
      <c r="C96" s="18"/>
      <c r="D96" s="18"/>
      <c r="E96" s="25"/>
      <c r="F96" s="22" t="str">
        <f t="shared" si="16"/>
        <v>0</v>
      </c>
      <c r="G96" s="94"/>
      <c r="H96" s="91">
        <f t="shared" si="12"/>
        <v>0</v>
      </c>
      <c r="I96" s="17">
        <f t="shared" si="13"/>
        <v>0</v>
      </c>
      <c r="J96" s="17">
        <f t="shared" si="14"/>
        <v>0</v>
      </c>
      <c r="K96" s="19" t="e">
        <f t="shared" si="15"/>
        <v>#DIV/0!</v>
      </c>
      <c r="L96" s="99"/>
    </row>
    <row r="97" spans="2:12" s="9" customFormat="1" ht="16.5" x14ac:dyDescent="0.3">
      <c r="B97" s="23"/>
      <c r="C97" s="18"/>
      <c r="D97" s="18"/>
      <c r="E97" s="25"/>
      <c r="F97" s="22" t="str">
        <f t="shared" si="16"/>
        <v>0</v>
      </c>
      <c r="G97" s="94"/>
      <c r="H97" s="91">
        <f t="shared" si="12"/>
        <v>0</v>
      </c>
      <c r="I97" s="17">
        <f t="shared" si="13"/>
        <v>0</v>
      </c>
      <c r="J97" s="17">
        <f t="shared" si="14"/>
        <v>0</v>
      </c>
      <c r="K97" s="19" t="e">
        <f t="shared" si="15"/>
        <v>#DIV/0!</v>
      </c>
      <c r="L97" s="99"/>
    </row>
    <row r="98" spans="2:12" s="9" customFormat="1" ht="16.5" x14ac:dyDescent="0.3">
      <c r="B98" s="23"/>
      <c r="C98" s="18"/>
      <c r="D98" s="18"/>
      <c r="E98" s="25"/>
      <c r="F98" s="22" t="str">
        <f t="shared" si="16"/>
        <v>0</v>
      </c>
      <c r="G98" s="94"/>
      <c r="H98" s="91">
        <f t="shared" si="12"/>
        <v>0</v>
      </c>
      <c r="I98" s="17">
        <f t="shared" si="13"/>
        <v>0</v>
      </c>
      <c r="J98" s="17">
        <f t="shared" si="14"/>
        <v>0</v>
      </c>
      <c r="K98" s="19" t="e">
        <f t="shared" si="15"/>
        <v>#DIV/0!</v>
      </c>
      <c r="L98" s="99"/>
    </row>
    <row r="99" spans="2:12" s="9" customFormat="1" ht="16.5" x14ac:dyDescent="0.3">
      <c r="B99" s="23"/>
      <c r="C99" s="18"/>
      <c r="D99" s="18"/>
      <c r="E99" s="25"/>
      <c r="F99" s="22" t="str">
        <f t="shared" si="16"/>
        <v>0</v>
      </c>
      <c r="G99" s="94"/>
      <c r="H99" s="91">
        <f t="shared" si="12"/>
        <v>0</v>
      </c>
      <c r="I99" s="17">
        <f t="shared" si="13"/>
        <v>0</v>
      </c>
      <c r="J99" s="17">
        <f t="shared" si="14"/>
        <v>0</v>
      </c>
      <c r="K99" s="19" t="e">
        <f t="shared" si="15"/>
        <v>#DIV/0!</v>
      </c>
      <c r="L99" s="99"/>
    </row>
    <row r="100" spans="2:12" s="9" customFormat="1" ht="16.5" x14ac:dyDescent="0.3">
      <c r="B100" s="23"/>
      <c r="C100" s="18"/>
      <c r="D100" s="18"/>
      <c r="E100" s="25"/>
      <c r="F100" s="22" t="str">
        <f t="shared" si="16"/>
        <v>0</v>
      </c>
      <c r="G100" s="94"/>
      <c r="H100" s="91">
        <f t="shared" ref="H100:H102" si="17">F100*$N$4</f>
        <v>0</v>
      </c>
      <c r="I100" s="17">
        <f t="shared" si="13"/>
        <v>0</v>
      </c>
      <c r="J100" s="17">
        <f t="shared" si="14"/>
        <v>0</v>
      </c>
      <c r="K100" s="19" t="e">
        <f t="shared" si="15"/>
        <v>#DIV/0!</v>
      </c>
      <c r="L100" s="99"/>
    </row>
    <row r="101" spans="2:12" s="9" customFormat="1" ht="16.5" x14ac:dyDescent="0.3">
      <c r="B101" s="23"/>
      <c r="C101" s="18"/>
      <c r="D101" s="18"/>
      <c r="E101" s="25"/>
      <c r="F101" s="22" t="str">
        <f t="shared" si="16"/>
        <v>0</v>
      </c>
      <c r="G101" s="94"/>
      <c r="H101" s="91">
        <f t="shared" si="17"/>
        <v>0</v>
      </c>
      <c r="I101" s="17">
        <f t="shared" si="13"/>
        <v>0</v>
      </c>
      <c r="J101" s="17">
        <f t="shared" si="14"/>
        <v>0</v>
      </c>
      <c r="K101" s="19" t="e">
        <f t="shared" si="15"/>
        <v>#DIV/0!</v>
      </c>
      <c r="L101" s="99"/>
    </row>
    <row r="102" spans="2:12" s="9" customFormat="1" ht="17.25" thickBot="1" x14ac:dyDescent="0.35">
      <c r="B102" s="26"/>
      <c r="C102" s="27"/>
      <c r="D102" s="27"/>
      <c r="E102" s="28"/>
      <c r="F102" s="22" t="str">
        <f t="shared" ref="F102" si="18">IFERROR(E102/D102,"0")</f>
        <v>0</v>
      </c>
      <c r="G102" s="94"/>
      <c r="H102" s="92">
        <f t="shared" si="17"/>
        <v>0</v>
      </c>
      <c r="I102" s="20">
        <f t="shared" si="13"/>
        <v>0</v>
      </c>
      <c r="J102" s="20">
        <f t="shared" si="14"/>
        <v>0</v>
      </c>
      <c r="K102" s="21" t="e">
        <f t="shared" si="15"/>
        <v>#DIV/0!</v>
      </c>
      <c r="L102" s="99"/>
    </row>
  </sheetData>
  <sheetProtection selectLockedCells="1"/>
  <mergeCells count="2">
    <mergeCell ref="B2:E2"/>
    <mergeCell ref="H2:K2"/>
  </mergeCells>
  <pageMargins left="0.20833333333333334" right="0.7" top="0.75" bottom="0.75" header="0.3" footer="0.3"/>
  <pageSetup paperSize="9" orientation="portrait" r:id="rId1"/>
  <drawing r:id="rId2"/>
  <legacyDrawing r:id="rId3"/>
  <picture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3043-52E4-4ECC-8A94-A5858AEB1684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de Valores de Receitas</vt:lpstr>
      <vt:lpstr>Tabela de Valores de materiais</vt:lpstr>
      <vt:lpstr>Cadastro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Vicente</cp:lastModifiedBy>
  <cp:lastPrinted>2023-07-29T03:54:23Z</cp:lastPrinted>
  <dcterms:created xsi:type="dcterms:W3CDTF">2023-07-07T18:08:14Z</dcterms:created>
  <dcterms:modified xsi:type="dcterms:W3CDTF">2023-09-21T14:25:02Z</dcterms:modified>
</cp:coreProperties>
</file>