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6f3341cea8497d0/Documentos/"/>
    </mc:Choice>
  </mc:AlternateContent>
  <xr:revisionPtr revIDLastSave="1163" documentId="8_{2CEF9A19-93F4-477D-A59A-26A17E4D030A}" xr6:coauthVersionLast="47" xr6:coauthVersionMax="47" xr10:uidLastSave="{59AE62E2-95D3-46A6-8945-BDC5E1182F5B}"/>
  <bookViews>
    <workbookView xWindow="-120" yWindow="-120" windowWidth="20730" windowHeight="11160" firstSheet="4" activeTab="4" xr2:uid="{44839BBF-5863-46E2-8F3F-BBA995500A57}"/>
  </bookViews>
  <sheets>
    <sheet name="Setembro" sheetId="1" state="hidden" r:id="rId1"/>
    <sheet name="Maio" sheetId="2" state="hidden" r:id="rId2"/>
    <sheet name="Junho" sheetId="3" state="hidden" r:id="rId3"/>
    <sheet name="Julho" sheetId="4" state="hidden" r:id="rId4"/>
    <sheet name="Outubro 2024" sheetId="5" r:id="rId5"/>
    <sheet name="Novembro 2024" sheetId="7" r:id="rId6"/>
    <sheet name="Dezembro 2024" sheetId="8" r:id="rId7"/>
    <sheet name="Janeiro 2025" sheetId="9" r:id="rId8"/>
    <sheet name="Fevereiro 2025" sheetId="10" r:id="rId9"/>
    <sheet name="Março 2025" sheetId="11" r:id="rId10"/>
    <sheet name="Abril 2025" sheetId="12" r:id="rId11"/>
    <sheet name="Maio 2025" sheetId="13" r:id="rId12"/>
    <sheet name="Junho 2025" sheetId="14" r:id="rId13"/>
    <sheet name="Julho 2025" sheetId="15" r:id="rId14"/>
  </sheets>
  <definedNames>
    <definedName name="_xlnm._FilterDatabase" localSheetId="10" hidden="1">'Abril 2025'!$M$36:$R$67</definedName>
    <definedName name="_xlnm._FilterDatabase" localSheetId="6" hidden="1">'Dezembro 2024'!$M$36:$R$67</definedName>
    <definedName name="_xlnm._FilterDatabase" localSheetId="8" hidden="1">'Fevereiro 2025'!$M$36:$R$67</definedName>
    <definedName name="_xlnm._FilterDatabase" localSheetId="7" hidden="1">'Janeiro 2025'!$M$36:$R$67</definedName>
    <definedName name="_xlnm._FilterDatabase" localSheetId="13" hidden="1">'Julho 2025'!$M$36:$R$67</definedName>
    <definedName name="_xlnm._FilterDatabase" localSheetId="2" hidden="1">Junho!$M$36:$R$67</definedName>
    <definedName name="_xlnm._FilterDatabase" localSheetId="12" hidden="1">'Junho 2025'!$M$36:$R$67</definedName>
    <definedName name="_xlnm._FilterDatabase" localSheetId="1" hidden="1">Maio!$M$36:$R$67</definedName>
    <definedName name="_xlnm._FilterDatabase" localSheetId="11" hidden="1">'Maio 2025'!$M$36:$R$67</definedName>
    <definedName name="_xlnm._FilterDatabase" localSheetId="9" hidden="1">'Março 2025'!$M$36:$R$67</definedName>
    <definedName name="_xlnm._FilterDatabase" localSheetId="5" hidden="1">'Novembro 2024'!$M$36:$R$67</definedName>
    <definedName name="_xlnm._FilterDatabase" localSheetId="4" hidden="1">'Outubro 2024'!$M$36:$R$67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3" i="5" l="1"/>
  <c r="N32" i="5"/>
  <c r="N31" i="5"/>
  <c r="M31" i="15"/>
  <c r="N30" i="15"/>
  <c r="M31" i="14"/>
  <c r="N30" i="14"/>
  <c r="N32" i="13"/>
  <c r="N33" i="13" s="1"/>
  <c r="M31" i="13"/>
  <c r="N30" i="13"/>
  <c r="N31" i="13" s="1"/>
  <c r="N32" i="12"/>
  <c r="M31" i="12"/>
  <c r="N30" i="12"/>
  <c r="N31" i="12" s="1"/>
  <c r="M31" i="11"/>
  <c r="N30" i="11"/>
  <c r="N31" i="11" s="1"/>
  <c r="N32" i="10"/>
  <c r="M31" i="10"/>
  <c r="N30" i="10"/>
  <c r="N31" i="9"/>
  <c r="M31" i="9"/>
  <c r="N30" i="9"/>
  <c r="N32" i="9" s="1"/>
  <c r="N33" i="9" s="1"/>
  <c r="M31" i="8"/>
  <c r="N30" i="8"/>
  <c r="N32" i="8" s="1"/>
  <c r="M31" i="7"/>
  <c r="N30" i="7"/>
  <c r="G3" i="15"/>
  <c r="E33" i="15"/>
  <c r="A33" i="15"/>
  <c r="L33" i="15" s="1"/>
  <c r="E32" i="15"/>
  <c r="A32" i="15"/>
  <c r="E31" i="15"/>
  <c r="A31" i="15"/>
  <c r="E30" i="15"/>
  <c r="A30" i="15"/>
  <c r="E29" i="15"/>
  <c r="A29" i="15"/>
  <c r="E28" i="15"/>
  <c r="A28" i="15"/>
  <c r="E27" i="15"/>
  <c r="A27" i="15"/>
  <c r="E26" i="15"/>
  <c r="A26" i="15"/>
  <c r="E25" i="15"/>
  <c r="A25" i="15"/>
  <c r="E24" i="15"/>
  <c r="A24" i="15"/>
  <c r="E23" i="15"/>
  <c r="A23" i="15"/>
  <c r="E22" i="15"/>
  <c r="A22" i="15"/>
  <c r="E21" i="15"/>
  <c r="A21" i="15"/>
  <c r="E20" i="15"/>
  <c r="A20" i="15"/>
  <c r="E19" i="15"/>
  <c r="A19" i="15"/>
  <c r="E18" i="15"/>
  <c r="A18" i="15"/>
  <c r="E17" i="15"/>
  <c r="A17" i="15"/>
  <c r="E16" i="15"/>
  <c r="A16" i="15"/>
  <c r="E15" i="15"/>
  <c r="A15" i="15"/>
  <c r="E14" i="15"/>
  <c r="A14" i="15"/>
  <c r="E13" i="15"/>
  <c r="A13" i="15"/>
  <c r="E12" i="15"/>
  <c r="A12" i="15"/>
  <c r="E11" i="15"/>
  <c r="A11" i="15"/>
  <c r="E10" i="15"/>
  <c r="A10" i="15"/>
  <c r="E9" i="15"/>
  <c r="A9" i="15"/>
  <c r="E8" i="15"/>
  <c r="A8" i="15"/>
  <c r="E7" i="15"/>
  <c r="A7" i="15"/>
  <c r="E6" i="15"/>
  <c r="B6" i="15"/>
  <c r="B7" i="15" s="1"/>
  <c r="A6" i="15"/>
  <c r="L6" i="15" s="1"/>
  <c r="E5" i="15"/>
  <c r="B5" i="15"/>
  <c r="A5" i="15"/>
  <c r="C5" i="15" s="1"/>
  <c r="D5" i="15" s="1"/>
  <c r="G4" i="15"/>
  <c r="G5" i="15" s="1"/>
  <c r="G6" i="15" s="1"/>
  <c r="G7" i="15" s="1"/>
  <c r="G8" i="15" s="1"/>
  <c r="G9" i="15" s="1"/>
  <c r="G10" i="15" s="1"/>
  <c r="G11" i="15" s="1"/>
  <c r="G12" i="15" s="1"/>
  <c r="G13" i="15" s="1"/>
  <c r="G14" i="15" s="1"/>
  <c r="G15" i="15" s="1"/>
  <c r="G16" i="15" s="1"/>
  <c r="G17" i="15" s="1"/>
  <c r="G18" i="15" s="1"/>
  <c r="G19" i="15" s="1"/>
  <c r="G20" i="15" s="1"/>
  <c r="G21" i="15" s="1"/>
  <c r="G22" i="15" s="1"/>
  <c r="G23" i="15" s="1"/>
  <c r="G24" i="15" s="1"/>
  <c r="G25" i="15" s="1"/>
  <c r="G26" i="15" s="1"/>
  <c r="G27" i="15" s="1"/>
  <c r="G28" i="15" s="1"/>
  <c r="G29" i="15" s="1"/>
  <c r="G30" i="15" s="1"/>
  <c r="G31" i="15" s="1"/>
  <c r="G32" i="15" s="1"/>
  <c r="G33" i="15" s="1"/>
  <c r="N2" i="15" s="1"/>
  <c r="E4" i="15"/>
  <c r="B4" i="15"/>
  <c r="A4" i="15"/>
  <c r="C4" i="15" s="1"/>
  <c r="D4" i="15" s="1"/>
  <c r="E3" i="15"/>
  <c r="A3" i="15"/>
  <c r="C3" i="15" s="1"/>
  <c r="D3" i="15" s="1"/>
  <c r="M2" i="15"/>
  <c r="J1" i="15"/>
  <c r="G3" i="14"/>
  <c r="E33" i="14"/>
  <c r="A33" i="14"/>
  <c r="C33" i="14" s="1"/>
  <c r="D33" i="14" s="1"/>
  <c r="E32" i="14"/>
  <c r="A32" i="14"/>
  <c r="E31" i="14"/>
  <c r="A31" i="14"/>
  <c r="E30" i="14"/>
  <c r="A30" i="14"/>
  <c r="E29" i="14"/>
  <c r="A29" i="14"/>
  <c r="E28" i="14"/>
  <c r="A28" i="14"/>
  <c r="E27" i="14"/>
  <c r="A27" i="14"/>
  <c r="E26" i="14"/>
  <c r="A26" i="14"/>
  <c r="E25" i="14"/>
  <c r="A25" i="14"/>
  <c r="E24" i="14"/>
  <c r="A24" i="14"/>
  <c r="E23" i="14"/>
  <c r="A23" i="14"/>
  <c r="E22" i="14"/>
  <c r="A22" i="14"/>
  <c r="E21" i="14"/>
  <c r="A21" i="14"/>
  <c r="E20" i="14"/>
  <c r="A20" i="14"/>
  <c r="E19" i="14"/>
  <c r="A19" i="14"/>
  <c r="E18" i="14"/>
  <c r="A18" i="14"/>
  <c r="E17" i="14"/>
  <c r="A17" i="14"/>
  <c r="E16" i="14"/>
  <c r="A16" i="14"/>
  <c r="E15" i="14"/>
  <c r="A15" i="14"/>
  <c r="E14" i="14"/>
  <c r="A14" i="14"/>
  <c r="E13" i="14"/>
  <c r="A13" i="14"/>
  <c r="E12" i="14"/>
  <c r="A12" i="14"/>
  <c r="E11" i="14"/>
  <c r="A11" i="14"/>
  <c r="E10" i="14"/>
  <c r="A10" i="14"/>
  <c r="E9" i="14"/>
  <c r="A9" i="14"/>
  <c r="E8" i="14"/>
  <c r="A8" i="14"/>
  <c r="E7" i="14"/>
  <c r="A7" i="14"/>
  <c r="E6" i="14"/>
  <c r="A6" i="14"/>
  <c r="E5" i="14"/>
  <c r="A5" i="14"/>
  <c r="G4" i="14"/>
  <c r="G5" i="14" s="1"/>
  <c r="G6" i="14" s="1"/>
  <c r="G7" i="14" s="1"/>
  <c r="G8" i="14" s="1"/>
  <c r="G9" i="14" s="1"/>
  <c r="G10" i="14" s="1"/>
  <c r="G11" i="14" s="1"/>
  <c r="G12" i="14" s="1"/>
  <c r="G13" i="14" s="1"/>
  <c r="G14" i="14" s="1"/>
  <c r="G15" i="14" s="1"/>
  <c r="G16" i="14" s="1"/>
  <c r="G17" i="14" s="1"/>
  <c r="G18" i="14" s="1"/>
  <c r="G19" i="14" s="1"/>
  <c r="G20" i="14" s="1"/>
  <c r="G21" i="14" s="1"/>
  <c r="G22" i="14" s="1"/>
  <c r="G23" i="14" s="1"/>
  <c r="G24" i="14" s="1"/>
  <c r="G25" i="14" s="1"/>
  <c r="G26" i="14" s="1"/>
  <c r="G27" i="14" s="1"/>
  <c r="G28" i="14" s="1"/>
  <c r="G29" i="14" s="1"/>
  <c r="G30" i="14" s="1"/>
  <c r="G31" i="14" s="1"/>
  <c r="G32" i="14" s="1"/>
  <c r="G33" i="14" s="1"/>
  <c r="N2" i="14" s="1"/>
  <c r="E4" i="14"/>
  <c r="B4" i="14"/>
  <c r="B5" i="14" s="1"/>
  <c r="B6" i="14" s="1"/>
  <c r="B7" i="14" s="1"/>
  <c r="B8" i="14" s="1"/>
  <c r="A4" i="14"/>
  <c r="C4" i="14" s="1"/>
  <c r="D4" i="14" s="1"/>
  <c r="E3" i="14"/>
  <c r="A3" i="14"/>
  <c r="C3" i="14" s="1"/>
  <c r="D3" i="14" s="1"/>
  <c r="M2" i="14"/>
  <c r="J1" i="14"/>
  <c r="G3" i="13"/>
  <c r="G3" i="12"/>
  <c r="G3" i="11"/>
  <c r="G3" i="10"/>
  <c r="E33" i="13"/>
  <c r="A33" i="13"/>
  <c r="C33" i="13" s="1"/>
  <c r="D33" i="13" s="1"/>
  <c r="E32" i="13"/>
  <c r="A32" i="13"/>
  <c r="E31" i="13"/>
  <c r="A31" i="13"/>
  <c r="E30" i="13"/>
  <c r="A30" i="13"/>
  <c r="E29" i="13"/>
  <c r="A29" i="13"/>
  <c r="E28" i="13"/>
  <c r="A28" i="13"/>
  <c r="E27" i="13"/>
  <c r="A27" i="13"/>
  <c r="E26" i="13"/>
  <c r="A26" i="13"/>
  <c r="E25" i="13"/>
  <c r="A25" i="13"/>
  <c r="E24" i="13"/>
  <c r="A24" i="13"/>
  <c r="E23" i="13"/>
  <c r="A23" i="13"/>
  <c r="E22" i="13"/>
  <c r="A22" i="13"/>
  <c r="E21" i="13"/>
  <c r="A21" i="13"/>
  <c r="E20" i="13"/>
  <c r="A20" i="13"/>
  <c r="E19" i="13"/>
  <c r="A19" i="13"/>
  <c r="E18" i="13"/>
  <c r="A18" i="13"/>
  <c r="E17" i="13"/>
  <c r="A17" i="13"/>
  <c r="E16" i="13"/>
  <c r="A16" i="13"/>
  <c r="E15" i="13"/>
  <c r="A15" i="13"/>
  <c r="E14" i="13"/>
  <c r="A14" i="13"/>
  <c r="E13" i="13"/>
  <c r="A13" i="13"/>
  <c r="E12" i="13"/>
  <c r="A12" i="13"/>
  <c r="E11" i="13"/>
  <c r="A11" i="13"/>
  <c r="E10" i="13"/>
  <c r="A10" i="13"/>
  <c r="E9" i="13"/>
  <c r="A9" i="13"/>
  <c r="E8" i="13"/>
  <c r="A8" i="13"/>
  <c r="E7" i="13"/>
  <c r="A7" i="13"/>
  <c r="E6" i="13"/>
  <c r="A6" i="13"/>
  <c r="L6" i="13" s="1"/>
  <c r="E5" i="13"/>
  <c r="B5" i="13"/>
  <c r="B6" i="13" s="1"/>
  <c r="A5" i="13"/>
  <c r="C5" i="13" s="1"/>
  <c r="D5" i="13" s="1"/>
  <c r="E4" i="13"/>
  <c r="B4" i="13"/>
  <c r="A4" i="13"/>
  <c r="L4" i="13" s="1"/>
  <c r="E3" i="13"/>
  <c r="A3" i="13"/>
  <c r="C3" i="13" s="1"/>
  <c r="D3" i="13" s="1"/>
  <c r="M2" i="13"/>
  <c r="J1" i="13"/>
  <c r="J1" i="12"/>
  <c r="E33" i="12"/>
  <c r="A33" i="12"/>
  <c r="C33" i="12" s="1"/>
  <c r="D33" i="12" s="1"/>
  <c r="E32" i="12"/>
  <c r="A32" i="12"/>
  <c r="E31" i="12"/>
  <c r="A31" i="12"/>
  <c r="E30" i="12"/>
  <c r="A30" i="12"/>
  <c r="E29" i="12"/>
  <c r="A29" i="12"/>
  <c r="E28" i="12"/>
  <c r="A28" i="12"/>
  <c r="E27" i="12"/>
  <c r="A27" i="12"/>
  <c r="E26" i="12"/>
  <c r="A26" i="12"/>
  <c r="E25" i="12"/>
  <c r="A25" i="12"/>
  <c r="E24" i="12"/>
  <c r="A24" i="12"/>
  <c r="E23" i="12"/>
  <c r="A23" i="12"/>
  <c r="E22" i="12"/>
  <c r="A22" i="12"/>
  <c r="E21" i="12"/>
  <c r="A21" i="12"/>
  <c r="E20" i="12"/>
  <c r="A20" i="12"/>
  <c r="E19" i="12"/>
  <c r="A19" i="12"/>
  <c r="E18" i="12"/>
  <c r="A18" i="12"/>
  <c r="E17" i="12"/>
  <c r="A17" i="12"/>
  <c r="E16" i="12"/>
  <c r="A16" i="12"/>
  <c r="E15" i="12"/>
  <c r="A15" i="12"/>
  <c r="E14" i="12"/>
  <c r="A14" i="12"/>
  <c r="E13" i="12"/>
  <c r="A13" i="12"/>
  <c r="E12" i="12"/>
  <c r="A12" i="12"/>
  <c r="E11" i="12"/>
  <c r="A11" i="12"/>
  <c r="E10" i="12"/>
  <c r="A10" i="12"/>
  <c r="E9" i="12"/>
  <c r="A9" i="12"/>
  <c r="E8" i="12"/>
  <c r="A8" i="12"/>
  <c r="E7" i="12"/>
  <c r="A7" i="12"/>
  <c r="E6" i="12"/>
  <c r="A6" i="12"/>
  <c r="E5" i="12"/>
  <c r="A5" i="12"/>
  <c r="E4" i="12"/>
  <c r="B4" i="12"/>
  <c r="B5" i="12" s="1"/>
  <c r="B6" i="12" s="1"/>
  <c r="B7" i="12" s="1"/>
  <c r="A4" i="12"/>
  <c r="E3" i="12"/>
  <c r="A3" i="12"/>
  <c r="L3" i="12" s="1"/>
  <c r="M2" i="12"/>
  <c r="I8" i="8"/>
  <c r="I8" i="7"/>
  <c r="I8" i="9"/>
  <c r="I8" i="5"/>
  <c r="G3" i="5"/>
  <c r="E33" i="11"/>
  <c r="A33" i="11"/>
  <c r="C33" i="11" s="1"/>
  <c r="D33" i="11" s="1"/>
  <c r="E32" i="11"/>
  <c r="A32" i="11"/>
  <c r="E31" i="11"/>
  <c r="A31" i="11"/>
  <c r="E30" i="11"/>
  <c r="A30" i="11"/>
  <c r="E29" i="11"/>
  <c r="A29" i="11"/>
  <c r="E28" i="11"/>
  <c r="A28" i="11"/>
  <c r="E27" i="11"/>
  <c r="A27" i="11"/>
  <c r="E26" i="11"/>
  <c r="A26" i="11"/>
  <c r="E25" i="11"/>
  <c r="A25" i="11"/>
  <c r="E24" i="11"/>
  <c r="A24" i="11"/>
  <c r="E23" i="11"/>
  <c r="A23" i="11"/>
  <c r="E22" i="11"/>
  <c r="A22" i="11"/>
  <c r="E21" i="11"/>
  <c r="A21" i="11"/>
  <c r="E20" i="11"/>
  <c r="A20" i="11"/>
  <c r="E19" i="11"/>
  <c r="A19" i="11"/>
  <c r="E18" i="11"/>
  <c r="A18" i="11"/>
  <c r="E17" i="11"/>
  <c r="A17" i="11"/>
  <c r="E16" i="11"/>
  <c r="A16" i="11"/>
  <c r="E15" i="11"/>
  <c r="A15" i="11"/>
  <c r="E14" i="11"/>
  <c r="A14" i="11"/>
  <c r="E13" i="11"/>
  <c r="A13" i="11"/>
  <c r="E12" i="11"/>
  <c r="A12" i="11"/>
  <c r="E11" i="11"/>
  <c r="A11" i="11"/>
  <c r="E10" i="11"/>
  <c r="A10" i="11"/>
  <c r="E9" i="11"/>
  <c r="A9" i="11"/>
  <c r="E8" i="11"/>
  <c r="A8" i="11"/>
  <c r="E7" i="11"/>
  <c r="A7" i="11"/>
  <c r="E6" i="11"/>
  <c r="A6" i="11"/>
  <c r="E5" i="11"/>
  <c r="B5" i="11"/>
  <c r="B6" i="11" s="1"/>
  <c r="B7" i="11" s="1"/>
  <c r="A5" i="11"/>
  <c r="E4" i="11"/>
  <c r="B4" i="11"/>
  <c r="A4" i="11"/>
  <c r="L4" i="11" s="1"/>
  <c r="E3" i="11"/>
  <c r="A3" i="11"/>
  <c r="L3" i="11" s="1"/>
  <c r="M2" i="11"/>
  <c r="E33" i="10"/>
  <c r="A33" i="10"/>
  <c r="C33" i="10" s="1"/>
  <c r="D33" i="10" s="1"/>
  <c r="E32" i="10"/>
  <c r="A32" i="10"/>
  <c r="E31" i="10"/>
  <c r="A31" i="10"/>
  <c r="E30" i="10"/>
  <c r="A30" i="10"/>
  <c r="E29" i="10"/>
  <c r="A29" i="10"/>
  <c r="E28" i="10"/>
  <c r="A28" i="10"/>
  <c r="E27" i="10"/>
  <c r="A27" i="10"/>
  <c r="E26" i="10"/>
  <c r="A26" i="10"/>
  <c r="E25" i="10"/>
  <c r="A25" i="10"/>
  <c r="E24" i="10"/>
  <c r="A24" i="10"/>
  <c r="E23" i="10"/>
  <c r="A23" i="10"/>
  <c r="E22" i="10"/>
  <c r="A22" i="10"/>
  <c r="E21" i="10"/>
  <c r="A21" i="10"/>
  <c r="E20" i="10"/>
  <c r="A20" i="10"/>
  <c r="E19" i="10"/>
  <c r="A19" i="10"/>
  <c r="E18" i="10"/>
  <c r="A18" i="10"/>
  <c r="E17" i="10"/>
  <c r="A17" i="10"/>
  <c r="E16" i="10"/>
  <c r="A16" i="10"/>
  <c r="E15" i="10"/>
  <c r="A15" i="10"/>
  <c r="E14" i="10"/>
  <c r="A14" i="10"/>
  <c r="E13" i="10"/>
  <c r="A13" i="10"/>
  <c r="E12" i="10"/>
  <c r="A12" i="10"/>
  <c r="E11" i="10"/>
  <c r="A11" i="10"/>
  <c r="E10" i="10"/>
  <c r="A10" i="10"/>
  <c r="E9" i="10"/>
  <c r="A9" i="10"/>
  <c r="E8" i="10"/>
  <c r="A8" i="10"/>
  <c r="E7" i="10"/>
  <c r="A7" i="10"/>
  <c r="E6" i="10"/>
  <c r="A6" i="10"/>
  <c r="E5" i="10"/>
  <c r="A5" i="10"/>
  <c r="E4" i="10"/>
  <c r="B4" i="10"/>
  <c r="B5" i="10" s="1"/>
  <c r="B6" i="10" s="1"/>
  <c r="B7" i="10" s="1"/>
  <c r="A4" i="10"/>
  <c r="E3" i="10"/>
  <c r="A3" i="10"/>
  <c r="L3" i="10" s="1"/>
  <c r="M2" i="10"/>
  <c r="E33" i="9"/>
  <c r="A33" i="9"/>
  <c r="C33" i="9" s="1"/>
  <c r="D33" i="9" s="1"/>
  <c r="E32" i="9"/>
  <c r="A32" i="9"/>
  <c r="E31" i="9"/>
  <c r="A31" i="9"/>
  <c r="E30" i="9"/>
  <c r="A30" i="9"/>
  <c r="E29" i="9"/>
  <c r="A29" i="9"/>
  <c r="E28" i="9"/>
  <c r="A28" i="9"/>
  <c r="E27" i="9"/>
  <c r="A27" i="9"/>
  <c r="E26" i="9"/>
  <c r="A26" i="9"/>
  <c r="E25" i="9"/>
  <c r="A25" i="9"/>
  <c r="E24" i="9"/>
  <c r="A24" i="9"/>
  <c r="E23" i="9"/>
  <c r="A23" i="9"/>
  <c r="E22" i="9"/>
  <c r="A22" i="9"/>
  <c r="E21" i="9"/>
  <c r="A21" i="9"/>
  <c r="E20" i="9"/>
  <c r="A20" i="9"/>
  <c r="E19" i="9"/>
  <c r="A19" i="9"/>
  <c r="E18" i="9"/>
  <c r="A18" i="9"/>
  <c r="E17" i="9"/>
  <c r="A17" i="9"/>
  <c r="E16" i="9"/>
  <c r="A16" i="9"/>
  <c r="E15" i="9"/>
  <c r="A15" i="9"/>
  <c r="E14" i="9"/>
  <c r="A14" i="9"/>
  <c r="E13" i="9"/>
  <c r="A13" i="9"/>
  <c r="E12" i="9"/>
  <c r="A12" i="9"/>
  <c r="E11" i="9"/>
  <c r="A11" i="9"/>
  <c r="E10" i="9"/>
  <c r="A10" i="9"/>
  <c r="E9" i="9"/>
  <c r="A9" i="9"/>
  <c r="E8" i="9"/>
  <c r="A8" i="9"/>
  <c r="E7" i="9"/>
  <c r="A7" i="9"/>
  <c r="E6" i="9"/>
  <c r="A6" i="9"/>
  <c r="E5" i="9"/>
  <c r="B5" i="9"/>
  <c r="B6" i="9" s="1"/>
  <c r="B7" i="9" s="1"/>
  <c r="B8" i="9" s="1"/>
  <c r="B9" i="9" s="1"/>
  <c r="A5" i="9"/>
  <c r="E4" i="9"/>
  <c r="B4" i="9"/>
  <c r="A4" i="9"/>
  <c r="C4" i="9" s="1"/>
  <c r="D4" i="9" s="1"/>
  <c r="E3" i="9"/>
  <c r="A3" i="9"/>
  <c r="C3" i="9" s="1"/>
  <c r="D3" i="9" s="1"/>
  <c r="M2" i="9"/>
  <c r="E33" i="8"/>
  <c r="A33" i="8"/>
  <c r="C33" i="8" s="1"/>
  <c r="D33" i="8" s="1"/>
  <c r="E32" i="8"/>
  <c r="A32" i="8"/>
  <c r="E31" i="8"/>
  <c r="A31" i="8"/>
  <c r="E30" i="8"/>
  <c r="A30" i="8"/>
  <c r="E29" i="8"/>
  <c r="A29" i="8"/>
  <c r="E28" i="8"/>
  <c r="A28" i="8"/>
  <c r="E27" i="8"/>
  <c r="A27" i="8"/>
  <c r="E26" i="8"/>
  <c r="A26" i="8"/>
  <c r="E25" i="8"/>
  <c r="A25" i="8"/>
  <c r="E24" i="8"/>
  <c r="A24" i="8"/>
  <c r="E23" i="8"/>
  <c r="A23" i="8"/>
  <c r="E22" i="8"/>
  <c r="A22" i="8"/>
  <c r="E21" i="8"/>
  <c r="A21" i="8"/>
  <c r="E20" i="8"/>
  <c r="A20" i="8"/>
  <c r="E19" i="8"/>
  <c r="A19" i="8"/>
  <c r="E18" i="8"/>
  <c r="A18" i="8"/>
  <c r="E17" i="8"/>
  <c r="A17" i="8"/>
  <c r="E16" i="8"/>
  <c r="A16" i="8"/>
  <c r="E15" i="8"/>
  <c r="A15" i="8"/>
  <c r="E14" i="8"/>
  <c r="A14" i="8"/>
  <c r="E13" i="8"/>
  <c r="A13" i="8"/>
  <c r="E12" i="8"/>
  <c r="A12" i="8"/>
  <c r="E11" i="8"/>
  <c r="A11" i="8"/>
  <c r="E10" i="8"/>
  <c r="A10" i="8"/>
  <c r="E9" i="8"/>
  <c r="A9" i="8"/>
  <c r="E8" i="8"/>
  <c r="A8" i="8"/>
  <c r="E7" i="8"/>
  <c r="A7" i="8"/>
  <c r="E6" i="8"/>
  <c r="A6" i="8"/>
  <c r="E5" i="8"/>
  <c r="A5" i="8"/>
  <c r="E4" i="8"/>
  <c r="B4" i="8"/>
  <c r="B5" i="8" s="1"/>
  <c r="B6" i="8" s="1"/>
  <c r="B7" i="8" s="1"/>
  <c r="A4" i="8"/>
  <c r="L4" i="8" s="1"/>
  <c r="E3" i="8"/>
  <c r="A3" i="8"/>
  <c r="L3" i="8" s="1"/>
  <c r="M2" i="8"/>
  <c r="N30" i="5"/>
  <c r="M31" i="5"/>
  <c r="E33" i="7"/>
  <c r="A33" i="7"/>
  <c r="C33" i="7" s="1"/>
  <c r="D33" i="7" s="1"/>
  <c r="E32" i="7"/>
  <c r="A32" i="7"/>
  <c r="E31" i="7"/>
  <c r="A31" i="7"/>
  <c r="E30" i="7"/>
  <c r="A30" i="7"/>
  <c r="E29" i="7"/>
  <c r="A29" i="7"/>
  <c r="E28" i="7"/>
  <c r="A28" i="7"/>
  <c r="E27" i="7"/>
  <c r="A27" i="7"/>
  <c r="E26" i="7"/>
  <c r="A26" i="7"/>
  <c r="E25" i="7"/>
  <c r="A25" i="7"/>
  <c r="E24" i="7"/>
  <c r="A24" i="7"/>
  <c r="E23" i="7"/>
  <c r="A23" i="7"/>
  <c r="E22" i="7"/>
  <c r="A22" i="7"/>
  <c r="E21" i="7"/>
  <c r="A21" i="7"/>
  <c r="E20" i="7"/>
  <c r="A20" i="7"/>
  <c r="E19" i="7"/>
  <c r="A19" i="7"/>
  <c r="E18" i="7"/>
  <c r="A18" i="7"/>
  <c r="E17" i="7"/>
  <c r="A17" i="7"/>
  <c r="E16" i="7"/>
  <c r="A16" i="7"/>
  <c r="E15" i="7"/>
  <c r="A15" i="7"/>
  <c r="E14" i="7"/>
  <c r="A14" i="7"/>
  <c r="E13" i="7"/>
  <c r="A13" i="7"/>
  <c r="E12" i="7"/>
  <c r="A12" i="7"/>
  <c r="E11" i="7"/>
  <c r="A11" i="7"/>
  <c r="E10" i="7"/>
  <c r="A10" i="7"/>
  <c r="E9" i="7"/>
  <c r="A9" i="7"/>
  <c r="E8" i="7"/>
  <c r="A8" i="7"/>
  <c r="E7" i="7"/>
  <c r="A7" i="7"/>
  <c r="E6" i="7"/>
  <c r="A6" i="7"/>
  <c r="E5" i="7"/>
  <c r="A5" i="7"/>
  <c r="E4" i="7"/>
  <c r="B4" i="7"/>
  <c r="B5" i="7" s="1"/>
  <c r="B6" i="7" s="1"/>
  <c r="B7" i="7" s="1"/>
  <c r="B8" i="7" s="1"/>
  <c r="A4" i="7"/>
  <c r="C4" i="7" s="1"/>
  <c r="D4" i="7" s="1"/>
  <c r="E3" i="7"/>
  <c r="A3" i="7"/>
  <c r="C3" i="7" s="1"/>
  <c r="D3" i="7" s="1"/>
  <c r="M2" i="7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4" i="5"/>
  <c r="E33" i="5"/>
  <c r="A33" i="5"/>
  <c r="C33" i="5" s="1"/>
  <c r="D33" i="5" s="1"/>
  <c r="E32" i="5"/>
  <c r="A32" i="5"/>
  <c r="E31" i="5"/>
  <c r="A31" i="5"/>
  <c r="E30" i="5"/>
  <c r="A30" i="5"/>
  <c r="E29" i="5"/>
  <c r="A29" i="5"/>
  <c r="E28" i="5"/>
  <c r="A28" i="5"/>
  <c r="E27" i="5"/>
  <c r="A27" i="5"/>
  <c r="E26" i="5"/>
  <c r="A26" i="5"/>
  <c r="E25" i="5"/>
  <c r="A25" i="5"/>
  <c r="E24" i="5"/>
  <c r="A24" i="5"/>
  <c r="E23" i="5"/>
  <c r="A23" i="5"/>
  <c r="E22" i="5"/>
  <c r="A22" i="5"/>
  <c r="E21" i="5"/>
  <c r="A21" i="5"/>
  <c r="E20" i="5"/>
  <c r="A20" i="5"/>
  <c r="E19" i="5"/>
  <c r="A19" i="5"/>
  <c r="E18" i="5"/>
  <c r="A18" i="5"/>
  <c r="E17" i="5"/>
  <c r="A17" i="5"/>
  <c r="E16" i="5"/>
  <c r="A16" i="5"/>
  <c r="E15" i="5"/>
  <c r="A15" i="5"/>
  <c r="E14" i="5"/>
  <c r="A14" i="5"/>
  <c r="E13" i="5"/>
  <c r="A13" i="5"/>
  <c r="E12" i="5"/>
  <c r="A12" i="5"/>
  <c r="E11" i="5"/>
  <c r="A11" i="5"/>
  <c r="E10" i="5"/>
  <c r="A10" i="5"/>
  <c r="E9" i="5"/>
  <c r="A9" i="5"/>
  <c r="E8" i="5"/>
  <c r="A8" i="5"/>
  <c r="E7" i="5"/>
  <c r="A7" i="5"/>
  <c r="E6" i="5"/>
  <c r="A6" i="5"/>
  <c r="E5" i="5"/>
  <c r="A5" i="5"/>
  <c r="C5" i="5" s="1"/>
  <c r="D5" i="5" s="1"/>
  <c r="E4" i="5"/>
  <c r="A4" i="5"/>
  <c r="L4" i="5" s="1"/>
  <c r="E3" i="5"/>
  <c r="A3" i="5"/>
  <c r="L3" i="5" s="1"/>
  <c r="M2" i="5"/>
  <c r="E33" i="4"/>
  <c r="A33" i="4"/>
  <c r="L33" i="4" s="1"/>
  <c r="E32" i="4"/>
  <c r="A32" i="4"/>
  <c r="L32" i="4" s="1"/>
  <c r="E31" i="4"/>
  <c r="A31" i="4"/>
  <c r="L31" i="4" s="1"/>
  <c r="E30" i="4"/>
  <c r="A30" i="4"/>
  <c r="L30" i="4" s="1"/>
  <c r="E29" i="4"/>
  <c r="A29" i="4"/>
  <c r="L29" i="4" s="1"/>
  <c r="E28" i="4"/>
  <c r="A28" i="4"/>
  <c r="L28" i="4" s="1"/>
  <c r="E27" i="4"/>
  <c r="A27" i="4"/>
  <c r="L27" i="4" s="1"/>
  <c r="E26" i="4"/>
  <c r="A26" i="4"/>
  <c r="L26" i="4" s="1"/>
  <c r="E25" i="4"/>
  <c r="A25" i="4"/>
  <c r="L25" i="4" s="1"/>
  <c r="E24" i="4"/>
  <c r="A24" i="4"/>
  <c r="L24" i="4" s="1"/>
  <c r="E23" i="4"/>
  <c r="A23" i="4"/>
  <c r="L23" i="4" s="1"/>
  <c r="E22" i="4"/>
  <c r="A22" i="4"/>
  <c r="L22" i="4" s="1"/>
  <c r="E21" i="4"/>
  <c r="A21" i="4"/>
  <c r="L21" i="4" s="1"/>
  <c r="E20" i="4"/>
  <c r="A20" i="4"/>
  <c r="L20" i="4" s="1"/>
  <c r="E19" i="4"/>
  <c r="A19" i="4"/>
  <c r="L19" i="4" s="1"/>
  <c r="E18" i="4"/>
  <c r="A18" i="4"/>
  <c r="C18" i="4" s="1"/>
  <c r="D18" i="4" s="1"/>
  <c r="E17" i="4"/>
  <c r="A17" i="4"/>
  <c r="L17" i="4" s="1"/>
  <c r="E16" i="4"/>
  <c r="A16" i="4"/>
  <c r="L16" i="4" s="1"/>
  <c r="E15" i="4"/>
  <c r="A15" i="4"/>
  <c r="L15" i="4" s="1"/>
  <c r="E14" i="4"/>
  <c r="A14" i="4"/>
  <c r="L14" i="4" s="1"/>
  <c r="E13" i="4"/>
  <c r="A13" i="4"/>
  <c r="L13" i="4" s="1"/>
  <c r="E12" i="4"/>
  <c r="A12" i="4"/>
  <c r="L12" i="4" s="1"/>
  <c r="E11" i="4"/>
  <c r="A11" i="4"/>
  <c r="L11" i="4" s="1"/>
  <c r="E10" i="4"/>
  <c r="A10" i="4"/>
  <c r="L10" i="4" s="1"/>
  <c r="E9" i="4"/>
  <c r="A9" i="4"/>
  <c r="L9" i="4" s="1"/>
  <c r="E8" i="4"/>
  <c r="A8" i="4"/>
  <c r="L8" i="4" s="1"/>
  <c r="E7" i="4"/>
  <c r="A7" i="4"/>
  <c r="L7" i="4" s="1"/>
  <c r="E6" i="4"/>
  <c r="A6" i="4"/>
  <c r="L6" i="4" s="1"/>
  <c r="E5" i="4"/>
  <c r="A5" i="4"/>
  <c r="L5" i="4" s="1"/>
  <c r="E4" i="4"/>
  <c r="A4" i="4"/>
  <c r="L4" i="4" s="1"/>
  <c r="E3" i="4"/>
  <c r="A3" i="4"/>
  <c r="L3" i="4" s="1"/>
  <c r="M2" i="4"/>
  <c r="E33" i="3"/>
  <c r="A33" i="3"/>
  <c r="C33" i="3" s="1"/>
  <c r="D33" i="3" s="1"/>
  <c r="E32" i="3"/>
  <c r="A32" i="3"/>
  <c r="C32" i="3" s="1"/>
  <c r="D32" i="3" s="1"/>
  <c r="E31" i="3"/>
  <c r="A31" i="3"/>
  <c r="C31" i="3" s="1"/>
  <c r="D31" i="3" s="1"/>
  <c r="E30" i="3"/>
  <c r="A30" i="3"/>
  <c r="C30" i="3" s="1"/>
  <c r="D30" i="3" s="1"/>
  <c r="E29" i="3"/>
  <c r="A29" i="3"/>
  <c r="C29" i="3" s="1"/>
  <c r="D29" i="3" s="1"/>
  <c r="E28" i="3"/>
  <c r="A28" i="3"/>
  <c r="L28" i="3" s="1"/>
  <c r="E27" i="3"/>
  <c r="A27" i="3"/>
  <c r="C27" i="3" s="1"/>
  <c r="D27" i="3" s="1"/>
  <c r="E26" i="3"/>
  <c r="A26" i="3"/>
  <c r="L26" i="3" s="1"/>
  <c r="E25" i="3"/>
  <c r="A25" i="3"/>
  <c r="C25" i="3" s="1"/>
  <c r="D25" i="3" s="1"/>
  <c r="E24" i="3"/>
  <c r="A24" i="3"/>
  <c r="C24" i="3" s="1"/>
  <c r="D24" i="3" s="1"/>
  <c r="E23" i="3"/>
  <c r="A23" i="3"/>
  <c r="C23" i="3" s="1"/>
  <c r="D23" i="3" s="1"/>
  <c r="E22" i="3"/>
  <c r="A22" i="3"/>
  <c r="L22" i="3" s="1"/>
  <c r="E21" i="3"/>
  <c r="A21" i="3"/>
  <c r="C21" i="3" s="1"/>
  <c r="D21" i="3" s="1"/>
  <c r="E20" i="3"/>
  <c r="A20" i="3"/>
  <c r="L20" i="3" s="1"/>
  <c r="E19" i="3"/>
  <c r="A19" i="3"/>
  <c r="C19" i="3" s="1"/>
  <c r="D19" i="3" s="1"/>
  <c r="E18" i="3"/>
  <c r="A18" i="3"/>
  <c r="C18" i="3" s="1"/>
  <c r="D18" i="3" s="1"/>
  <c r="E17" i="3"/>
  <c r="A17" i="3"/>
  <c r="C17" i="3" s="1"/>
  <c r="D17" i="3" s="1"/>
  <c r="E16" i="3"/>
  <c r="A16" i="3"/>
  <c r="L16" i="3" s="1"/>
  <c r="E15" i="3"/>
  <c r="A15" i="3"/>
  <c r="C15" i="3" s="1"/>
  <c r="D15" i="3" s="1"/>
  <c r="E14" i="3"/>
  <c r="A14" i="3"/>
  <c r="L14" i="3" s="1"/>
  <c r="E13" i="3"/>
  <c r="A13" i="3"/>
  <c r="C13" i="3" s="1"/>
  <c r="D13" i="3" s="1"/>
  <c r="E12" i="3"/>
  <c r="A12" i="3"/>
  <c r="C12" i="3" s="1"/>
  <c r="D12" i="3" s="1"/>
  <c r="E11" i="3"/>
  <c r="A11" i="3"/>
  <c r="C11" i="3" s="1"/>
  <c r="D11" i="3" s="1"/>
  <c r="E10" i="3"/>
  <c r="A10" i="3"/>
  <c r="C10" i="3" s="1"/>
  <c r="D10" i="3" s="1"/>
  <c r="E9" i="3"/>
  <c r="A9" i="3"/>
  <c r="C9" i="3" s="1"/>
  <c r="D9" i="3" s="1"/>
  <c r="E8" i="3"/>
  <c r="A8" i="3"/>
  <c r="L8" i="3" s="1"/>
  <c r="E7" i="3"/>
  <c r="A7" i="3"/>
  <c r="C7" i="3" s="1"/>
  <c r="D7" i="3" s="1"/>
  <c r="E6" i="3"/>
  <c r="A6" i="3"/>
  <c r="L6" i="3" s="1"/>
  <c r="E5" i="3"/>
  <c r="A5" i="3"/>
  <c r="L5" i="3" s="1"/>
  <c r="E4" i="3"/>
  <c r="A4" i="3"/>
  <c r="L4" i="3" s="1"/>
  <c r="G3" i="3"/>
  <c r="G4" i="3" s="1"/>
  <c r="E3" i="3"/>
  <c r="A3" i="3"/>
  <c r="L3" i="3" s="1"/>
  <c r="M2" i="3"/>
  <c r="M2" i="2"/>
  <c r="E33" i="2"/>
  <c r="A33" i="2"/>
  <c r="L33" i="2" s="1"/>
  <c r="E32" i="2"/>
  <c r="A32" i="2"/>
  <c r="C32" i="2" s="1"/>
  <c r="D32" i="2" s="1"/>
  <c r="E31" i="2"/>
  <c r="A31" i="2"/>
  <c r="C31" i="2" s="1"/>
  <c r="D31" i="2" s="1"/>
  <c r="E30" i="2"/>
  <c r="A30" i="2"/>
  <c r="L30" i="2" s="1"/>
  <c r="E29" i="2"/>
  <c r="A29" i="2"/>
  <c r="C29" i="2" s="1"/>
  <c r="D29" i="2" s="1"/>
  <c r="E28" i="2"/>
  <c r="A28" i="2"/>
  <c r="L28" i="2" s="1"/>
  <c r="E27" i="2"/>
  <c r="A27" i="2"/>
  <c r="C27" i="2" s="1"/>
  <c r="D27" i="2" s="1"/>
  <c r="E26" i="2"/>
  <c r="A26" i="2"/>
  <c r="C26" i="2" s="1"/>
  <c r="D26" i="2" s="1"/>
  <c r="E25" i="2"/>
  <c r="A25" i="2"/>
  <c r="C25" i="2" s="1"/>
  <c r="D25" i="2" s="1"/>
  <c r="E24" i="2"/>
  <c r="A24" i="2"/>
  <c r="L24" i="2" s="1"/>
  <c r="E23" i="2"/>
  <c r="A23" i="2"/>
  <c r="C23" i="2" s="1"/>
  <c r="D23" i="2" s="1"/>
  <c r="E22" i="2"/>
  <c r="A22" i="2"/>
  <c r="L22" i="2" s="1"/>
  <c r="E21" i="2"/>
  <c r="A21" i="2"/>
  <c r="C21" i="2" s="1"/>
  <c r="D21" i="2" s="1"/>
  <c r="E20" i="2"/>
  <c r="A20" i="2"/>
  <c r="L20" i="2" s="1"/>
  <c r="E19" i="2"/>
  <c r="A19" i="2"/>
  <c r="C19" i="2" s="1"/>
  <c r="D19" i="2" s="1"/>
  <c r="E18" i="2"/>
  <c r="A18" i="2"/>
  <c r="L18" i="2" s="1"/>
  <c r="E17" i="2"/>
  <c r="A17" i="2"/>
  <c r="L17" i="2" s="1"/>
  <c r="E16" i="2"/>
  <c r="A16" i="2"/>
  <c r="C16" i="2" s="1"/>
  <c r="D16" i="2" s="1"/>
  <c r="E15" i="2"/>
  <c r="A15" i="2"/>
  <c r="L15" i="2" s="1"/>
  <c r="E14" i="2"/>
  <c r="A14" i="2"/>
  <c r="C14" i="2" s="1"/>
  <c r="D14" i="2" s="1"/>
  <c r="E13" i="2"/>
  <c r="A13" i="2"/>
  <c r="C13" i="2" s="1"/>
  <c r="D13" i="2" s="1"/>
  <c r="E12" i="2"/>
  <c r="A12" i="2"/>
  <c r="L12" i="2" s="1"/>
  <c r="E11" i="2"/>
  <c r="A11" i="2"/>
  <c r="C11" i="2" s="1"/>
  <c r="D11" i="2" s="1"/>
  <c r="E10" i="2"/>
  <c r="A10" i="2"/>
  <c r="L10" i="2" s="1"/>
  <c r="E9" i="2"/>
  <c r="A9" i="2"/>
  <c r="C9" i="2" s="1"/>
  <c r="D9" i="2" s="1"/>
  <c r="E8" i="2"/>
  <c r="A8" i="2"/>
  <c r="C8" i="2" s="1"/>
  <c r="D8" i="2" s="1"/>
  <c r="E7" i="2"/>
  <c r="A7" i="2"/>
  <c r="C7" i="2" s="1"/>
  <c r="D7" i="2" s="1"/>
  <c r="E6" i="2"/>
  <c r="A6" i="2"/>
  <c r="C6" i="2" s="1"/>
  <c r="D6" i="2" s="1"/>
  <c r="E5" i="2"/>
  <c r="A5" i="2"/>
  <c r="L5" i="2" s="1"/>
  <c r="E4" i="2"/>
  <c r="A4" i="2"/>
  <c r="C4" i="2" s="1"/>
  <c r="D4" i="2" s="1"/>
  <c r="E3" i="2"/>
  <c r="A3" i="2"/>
  <c r="C3" i="2" s="1"/>
  <c r="D3" i="2" s="1"/>
  <c r="G16" i="1"/>
  <c r="G17" i="1"/>
  <c r="G18" i="1"/>
  <c r="G19" i="1"/>
  <c r="G20" i="1"/>
  <c r="G21" i="1"/>
  <c r="G22" i="1"/>
  <c r="G23" i="1"/>
  <c r="G24" i="1"/>
  <c r="G26" i="1"/>
  <c r="G27" i="1"/>
  <c r="G28" i="1"/>
  <c r="G29" i="1"/>
  <c r="G30" i="1"/>
  <c r="G31" i="1"/>
  <c r="G32" i="1"/>
  <c r="G3" i="2"/>
  <c r="G4" i="2" s="1"/>
  <c r="G5" i="2" s="1"/>
  <c r="G6" i="2" s="1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N2" i="2" s="1"/>
  <c r="G9" i="1"/>
  <c r="G10" i="1"/>
  <c r="G11" i="1"/>
  <c r="G12" i="1"/>
  <c r="G13" i="1"/>
  <c r="G14" i="1"/>
  <c r="G15" i="1"/>
  <c r="G8" i="1"/>
  <c r="G6" i="1"/>
  <c r="G7" i="1"/>
  <c r="G5" i="1"/>
  <c r="G4" i="1"/>
  <c r="G3" i="1"/>
  <c r="A3" i="1"/>
  <c r="C3" i="1" s="1"/>
  <c r="D3" i="1" s="1"/>
  <c r="A4" i="1"/>
  <c r="L4" i="1" s="1"/>
  <c r="A5" i="1"/>
  <c r="L5" i="1" s="1"/>
  <c r="A6" i="1"/>
  <c r="L6" i="1" s="1"/>
  <c r="A7" i="1"/>
  <c r="C7" i="1" s="1"/>
  <c r="D7" i="1" s="1"/>
  <c r="A8" i="1"/>
  <c r="L8" i="1" s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4" i="1"/>
  <c r="E3" i="1"/>
  <c r="A15" i="1"/>
  <c r="L15" i="1" s="1"/>
  <c r="A9" i="1"/>
  <c r="L9" i="1" s="1"/>
  <c r="A10" i="1"/>
  <c r="L10" i="1" s="1"/>
  <c r="A11" i="1"/>
  <c r="L11" i="1" s="1"/>
  <c r="A12" i="1"/>
  <c r="L12" i="1" s="1"/>
  <c r="A13" i="1"/>
  <c r="L13" i="1" s="1"/>
  <c r="A14" i="1"/>
  <c r="L14" i="1" s="1"/>
  <c r="A16" i="1"/>
  <c r="L16" i="1" s="1"/>
  <c r="A17" i="1"/>
  <c r="L17" i="1" s="1"/>
  <c r="A18" i="1"/>
  <c r="L18" i="1" s="1"/>
  <c r="A19" i="1"/>
  <c r="L19" i="1" s="1"/>
  <c r="A20" i="1"/>
  <c r="L20" i="1" s="1"/>
  <c r="A21" i="1"/>
  <c r="L21" i="1" s="1"/>
  <c r="A22" i="1"/>
  <c r="C22" i="1" s="1"/>
  <c r="D22" i="1" s="1"/>
  <c r="A23" i="1"/>
  <c r="L23" i="1" s="1"/>
  <c r="A24" i="1"/>
  <c r="L24" i="1" s="1"/>
  <c r="A25" i="1"/>
  <c r="L25" i="1" s="1"/>
  <c r="A26" i="1"/>
  <c r="C26" i="1" s="1"/>
  <c r="D26" i="1" s="1"/>
  <c r="A27" i="1"/>
  <c r="C27" i="1" s="1"/>
  <c r="D27" i="1" s="1"/>
  <c r="A28" i="1"/>
  <c r="L28" i="1" s="1"/>
  <c r="A29" i="1"/>
  <c r="C29" i="1" s="1"/>
  <c r="D29" i="1" s="1"/>
  <c r="A30" i="1"/>
  <c r="L30" i="1" s="1"/>
  <c r="A31" i="1"/>
  <c r="L31" i="1" s="1"/>
  <c r="A32" i="1"/>
  <c r="C32" i="1" s="1"/>
  <c r="D32" i="1" s="1"/>
  <c r="A33" i="1"/>
  <c r="L33" i="1" s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N2" i="4"/>
  <c r="M36" i="4" a="1"/>
  <c r="M36" i="4" s="1"/>
  <c r="N7" i="4"/>
  <c r="N6" i="4"/>
  <c r="N5" i="4"/>
  <c r="N4" i="4"/>
  <c r="N33" i="12" l="1"/>
  <c r="N32" i="11"/>
  <c r="N33" i="11" s="1"/>
  <c r="N33" i="10"/>
  <c r="N31" i="10"/>
  <c r="N31" i="8"/>
  <c r="N33" i="8"/>
  <c r="N31" i="15"/>
  <c r="N32" i="15"/>
  <c r="N33" i="15" s="1"/>
  <c r="N31" i="14"/>
  <c r="N32" i="14"/>
  <c r="N33" i="14" s="1"/>
  <c r="N31" i="7"/>
  <c r="N32" i="7"/>
  <c r="N33" i="7" s="1"/>
  <c r="C33" i="15"/>
  <c r="D33" i="15" s="1"/>
  <c r="L3" i="15"/>
  <c r="B8" i="15"/>
  <c r="B9" i="15" s="1"/>
  <c r="L9" i="15" s="1"/>
  <c r="L7" i="15"/>
  <c r="M36" i="15" a="1"/>
  <c r="M36" i="15" s="1"/>
  <c r="C7" i="15"/>
  <c r="D7" i="15" s="1"/>
  <c r="N5" i="15"/>
  <c r="N6" i="15"/>
  <c r="N7" i="15"/>
  <c r="N4" i="15"/>
  <c r="C8" i="15"/>
  <c r="D8" i="15" s="1"/>
  <c r="C6" i="15"/>
  <c r="D6" i="15" s="1"/>
  <c r="L4" i="15"/>
  <c r="L5" i="15"/>
  <c r="M36" i="14" a="1"/>
  <c r="M36" i="14" s="1"/>
  <c r="L5" i="14"/>
  <c r="L6" i="14"/>
  <c r="L3" i="14"/>
  <c r="C5" i="14"/>
  <c r="D5" i="14" s="1"/>
  <c r="C7" i="14"/>
  <c r="D7" i="14" s="1"/>
  <c r="L8" i="14"/>
  <c r="B9" i="14"/>
  <c r="C8" i="14"/>
  <c r="D8" i="14" s="1"/>
  <c r="L9" i="14"/>
  <c r="N5" i="14"/>
  <c r="N6" i="14"/>
  <c r="N7" i="14"/>
  <c r="N4" i="14"/>
  <c r="L4" i="14"/>
  <c r="C6" i="14"/>
  <c r="D6" i="14" s="1"/>
  <c r="L7" i="14"/>
  <c r="L33" i="14"/>
  <c r="L3" i="13"/>
  <c r="C4" i="13"/>
  <c r="D4" i="13" s="1"/>
  <c r="B7" i="13"/>
  <c r="C6" i="13"/>
  <c r="D6" i="13" s="1"/>
  <c r="L33" i="13"/>
  <c r="L5" i="13"/>
  <c r="L4" i="12"/>
  <c r="L6" i="12"/>
  <c r="C5" i="12"/>
  <c r="D5" i="12" s="1"/>
  <c r="L7" i="12"/>
  <c r="C3" i="12"/>
  <c r="D3" i="12" s="1"/>
  <c r="C4" i="12"/>
  <c r="D4" i="12" s="1"/>
  <c r="B8" i="12"/>
  <c r="B9" i="12" s="1"/>
  <c r="C7" i="12"/>
  <c r="D7" i="12" s="1"/>
  <c r="C6" i="12"/>
  <c r="D6" i="12" s="1"/>
  <c r="L5" i="12"/>
  <c r="L33" i="12"/>
  <c r="C5" i="11"/>
  <c r="D5" i="11" s="1"/>
  <c r="L7" i="11"/>
  <c r="L6" i="11"/>
  <c r="C5" i="10"/>
  <c r="D5" i="10" s="1"/>
  <c r="L7" i="10"/>
  <c r="L4" i="10"/>
  <c r="L6" i="10"/>
  <c r="L6" i="9"/>
  <c r="C5" i="9"/>
  <c r="D5" i="9" s="1"/>
  <c r="L6" i="8"/>
  <c r="C5" i="8"/>
  <c r="D5" i="8" s="1"/>
  <c r="L6" i="7"/>
  <c r="C5" i="7"/>
  <c r="D5" i="7" s="1"/>
  <c r="C3" i="11"/>
  <c r="D3" i="11" s="1"/>
  <c r="C4" i="11"/>
  <c r="D4" i="11" s="1"/>
  <c r="B8" i="11"/>
  <c r="B9" i="11" s="1"/>
  <c r="C7" i="11"/>
  <c r="D7" i="11" s="1"/>
  <c r="C6" i="11"/>
  <c r="D6" i="11" s="1"/>
  <c r="L5" i="11"/>
  <c r="L33" i="11"/>
  <c r="C3" i="10"/>
  <c r="D3" i="10" s="1"/>
  <c r="C4" i="10"/>
  <c r="D4" i="10" s="1"/>
  <c r="B8" i="10"/>
  <c r="B9" i="10" s="1"/>
  <c r="C7" i="10"/>
  <c r="D7" i="10" s="1"/>
  <c r="C6" i="10"/>
  <c r="D6" i="10" s="1"/>
  <c r="L5" i="10"/>
  <c r="L8" i="10"/>
  <c r="L33" i="10"/>
  <c r="L3" i="9"/>
  <c r="B10" i="9"/>
  <c r="L10" i="9" s="1"/>
  <c r="C9" i="9"/>
  <c r="D9" i="9" s="1"/>
  <c r="L9" i="9"/>
  <c r="C7" i="9"/>
  <c r="D7" i="9" s="1"/>
  <c r="C8" i="9"/>
  <c r="D8" i="9" s="1"/>
  <c r="L4" i="9"/>
  <c r="C6" i="9"/>
  <c r="D6" i="9" s="1"/>
  <c r="L7" i="9"/>
  <c r="L5" i="9"/>
  <c r="L8" i="9"/>
  <c r="L33" i="9"/>
  <c r="C3" i="8"/>
  <c r="D3" i="8" s="1"/>
  <c r="C4" i="8"/>
  <c r="D4" i="8" s="1"/>
  <c r="L7" i="8"/>
  <c r="B8" i="8"/>
  <c r="B9" i="8" s="1"/>
  <c r="L9" i="8" s="1"/>
  <c r="C7" i="8"/>
  <c r="D7" i="8" s="1"/>
  <c r="C6" i="8"/>
  <c r="D6" i="8" s="1"/>
  <c r="L5" i="8"/>
  <c r="L8" i="8"/>
  <c r="L33" i="8"/>
  <c r="L3" i="7"/>
  <c r="C7" i="7"/>
  <c r="D7" i="7" s="1"/>
  <c r="L8" i="7"/>
  <c r="B9" i="7"/>
  <c r="C8" i="7"/>
  <c r="D8" i="7" s="1"/>
  <c r="L9" i="7"/>
  <c r="L4" i="7"/>
  <c r="C6" i="7"/>
  <c r="D6" i="7" s="1"/>
  <c r="L7" i="7"/>
  <c r="L5" i="7"/>
  <c r="L33" i="7"/>
  <c r="C11" i="5"/>
  <c r="D11" i="5" s="1"/>
  <c r="L6" i="5"/>
  <c r="C9" i="5"/>
  <c r="D9" i="5" s="1"/>
  <c r="C8" i="5"/>
  <c r="D8" i="5" s="1"/>
  <c r="L7" i="5"/>
  <c r="C10" i="5"/>
  <c r="D10" i="5" s="1"/>
  <c r="C16" i="5"/>
  <c r="D16" i="5" s="1"/>
  <c r="C28" i="5"/>
  <c r="D28" i="5" s="1"/>
  <c r="C4" i="3"/>
  <c r="D4" i="3" s="1"/>
  <c r="C14" i="5"/>
  <c r="D14" i="5" s="1"/>
  <c r="C17" i="5"/>
  <c r="D17" i="5" s="1"/>
  <c r="C20" i="5"/>
  <c r="D20" i="5" s="1"/>
  <c r="C23" i="5"/>
  <c r="D23" i="5" s="1"/>
  <c r="C26" i="5"/>
  <c r="D26" i="5" s="1"/>
  <c r="C29" i="5"/>
  <c r="D29" i="5" s="1"/>
  <c r="C32" i="5"/>
  <c r="D32" i="5" s="1"/>
  <c r="C13" i="5"/>
  <c r="D13" i="5" s="1"/>
  <c r="C22" i="5"/>
  <c r="D22" i="5" s="1"/>
  <c r="C12" i="5"/>
  <c r="D12" i="5" s="1"/>
  <c r="C15" i="5"/>
  <c r="D15" i="5" s="1"/>
  <c r="C18" i="5"/>
  <c r="D18" i="5" s="1"/>
  <c r="C21" i="5"/>
  <c r="D21" i="5" s="1"/>
  <c r="C24" i="5"/>
  <c r="D24" i="5" s="1"/>
  <c r="C27" i="5"/>
  <c r="D27" i="5" s="1"/>
  <c r="C30" i="5"/>
  <c r="D30" i="5" s="1"/>
  <c r="C19" i="5"/>
  <c r="D19" i="5" s="1"/>
  <c r="C25" i="5"/>
  <c r="D25" i="5" s="1"/>
  <c r="C31" i="5"/>
  <c r="D31" i="5" s="1"/>
  <c r="L27" i="3"/>
  <c r="G5" i="3"/>
  <c r="G6" i="3" s="1"/>
  <c r="G7" i="3" s="1"/>
  <c r="G8" i="3" s="1"/>
  <c r="G9" i="3" s="1"/>
  <c r="G10" i="3" s="1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N2" i="3" s="1"/>
  <c r="N6" i="2"/>
  <c r="N4" i="2"/>
  <c r="N7" i="2"/>
  <c r="N5" i="2"/>
  <c r="M36" i="2" a="1"/>
  <c r="M36" i="2" s="1"/>
  <c r="L15" i="3"/>
  <c r="L19" i="2"/>
  <c r="C30" i="4"/>
  <c r="D30" i="4" s="1"/>
  <c r="C7" i="5"/>
  <c r="D7" i="5" s="1"/>
  <c r="C24" i="4"/>
  <c r="D24" i="4" s="1"/>
  <c r="C9" i="4"/>
  <c r="D9" i="4" s="1"/>
  <c r="L19" i="3"/>
  <c r="C3" i="4"/>
  <c r="D3" i="4" s="1"/>
  <c r="C30" i="1"/>
  <c r="D30" i="1" s="1"/>
  <c r="L18" i="4"/>
  <c r="C15" i="4"/>
  <c r="D15" i="4" s="1"/>
  <c r="L25" i="3"/>
  <c r="C13" i="1"/>
  <c r="D13" i="1" s="1"/>
  <c r="C6" i="1"/>
  <c r="D6" i="1" s="1"/>
  <c r="C24" i="1"/>
  <c r="D24" i="1" s="1"/>
  <c r="L27" i="1"/>
  <c r="L25" i="2"/>
  <c r="L22" i="1"/>
  <c r="C21" i="4"/>
  <c r="D21" i="4" s="1"/>
  <c r="C23" i="1"/>
  <c r="D23" i="1" s="1"/>
  <c r="L13" i="2"/>
  <c r="L17" i="3"/>
  <c r="C27" i="4"/>
  <c r="D27" i="4" s="1"/>
  <c r="C6" i="4"/>
  <c r="D6" i="4" s="1"/>
  <c r="C17" i="1"/>
  <c r="D17" i="1" s="1"/>
  <c r="L16" i="2"/>
  <c r="C33" i="4"/>
  <c r="D33" i="4" s="1"/>
  <c r="C12" i="4"/>
  <c r="D12" i="4" s="1"/>
  <c r="L4" i="2"/>
  <c r="L32" i="3"/>
  <c r="L27" i="2"/>
  <c r="L3" i="1"/>
  <c r="L7" i="1"/>
  <c r="C10" i="2"/>
  <c r="D10" i="2" s="1"/>
  <c r="C20" i="3"/>
  <c r="D20" i="3" s="1"/>
  <c r="L21" i="2"/>
  <c r="L29" i="3"/>
  <c r="C22" i="2"/>
  <c r="D22" i="2" s="1"/>
  <c r="C8" i="3"/>
  <c r="D8" i="3" s="1"/>
  <c r="C28" i="3"/>
  <c r="D28" i="3" s="1"/>
  <c r="C15" i="1"/>
  <c r="D15" i="1" s="1"/>
  <c r="L11" i="2"/>
  <c r="C28" i="2"/>
  <c r="D28" i="2" s="1"/>
  <c r="L31" i="2"/>
  <c r="C6" i="5"/>
  <c r="D6" i="5" s="1"/>
  <c r="C22" i="3"/>
  <c r="D22" i="3" s="1"/>
  <c r="C9" i="1"/>
  <c r="D9" i="1" s="1"/>
  <c r="L31" i="3"/>
  <c r="L32" i="1"/>
  <c r="C15" i="2"/>
  <c r="D15" i="2" s="1"/>
  <c r="C33" i="2"/>
  <c r="D33" i="2" s="1"/>
  <c r="C5" i="3"/>
  <c r="D5" i="3" s="1"/>
  <c r="C16" i="3"/>
  <c r="D16" i="3" s="1"/>
  <c r="L5" i="5"/>
  <c r="C11" i="1"/>
  <c r="D11" i="1" s="1"/>
  <c r="L13" i="3"/>
  <c r="C3" i="5"/>
  <c r="D3" i="5" s="1"/>
  <c r="C4" i="5"/>
  <c r="D4" i="5" s="1"/>
  <c r="C33" i="1"/>
  <c r="D33" i="1" s="1"/>
  <c r="C19" i="1"/>
  <c r="D19" i="1" s="1"/>
  <c r="L29" i="2"/>
  <c r="L33" i="3"/>
  <c r="L23" i="3"/>
  <c r="L10" i="3"/>
  <c r="L7" i="3"/>
  <c r="L29" i="1"/>
  <c r="C14" i="3"/>
  <c r="D14" i="3" s="1"/>
  <c r="C12" i="1"/>
  <c r="D12" i="1" s="1"/>
  <c r="L9" i="2"/>
  <c r="L21" i="3"/>
  <c r="L9" i="3"/>
  <c r="C12" i="2"/>
  <c r="D12" i="2" s="1"/>
  <c r="C18" i="2"/>
  <c r="D18" i="2" s="1"/>
  <c r="C24" i="2"/>
  <c r="D24" i="2" s="1"/>
  <c r="C30" i="2"/>
  <c r="D30" i="2" s="1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G4" i="5"/>
  <c r="G5" i="5" s="1"/>
  <c r="G6" i="5" s="1"/>
  <c r="C31" i="1"/>
  <c r="D31" i="1" s="1"/>
  <c r="C21" i="1"/>
  <c r="D21" i="1" s="1"/>
  <c r="C28" i="1"/>
  <c r="D28" i="1" s="1"/>
  <c r="C3" i="3"/>
  <c r="D3" i="3" s="1"/>
  <c r="C26" i="3"/>
  <c r="D26" i="3" s="1"/>
  <c r="C31" i="4"/>
  <c r="D31" i="4" s="1"/>
  <c r="C28" i="4"/>
  <c r="D28" i="4" s="1"/>
  <c r="C25" i="4"/>
  <c r="D25" i="4" s="1"/>
  <c r="C22" i="4"/>
  <c r="D22" i="4" s="1"/>
  <c r="C19" i="4"/>
  <c r="D19" i="4" s="1"/>
  <c r="C16" i="4"/>
  <c r="D16" i="4" s="1"/>
  <c r="C13" i="4"/>
  <c r="D13" i="4" s="1"/>
  <c r="C10" i="4"/>
  <c r="D10" i="4" s="1"/>
  <c r="C7" i="4"/>
  <c r="D7" i="4" s="1"/>
  <c r="C4" i="4"/>
  <c r="D4" i="4" s="1"/>
  <c r="C14" i="1"/>
  <c r="D14" i="1" s="1"/>
  <c r="L24" i="3"/>
  <c r="C25" i="1"/>
  <c r="D25" i="1" s="1"/>
  <c r="C20" i="1"/>
  <c r="D20" i="1" s="1"/>
  <c r="C16" i="1"/>
  <c r="D16" i="1" s="1"/>
  <c r="L7" i="2"/>
  <c r="L3" i="2"/>
  <c r="L30" i="3"/>
  <c r="C4" i="1"/>
  <c r="D4" i="1" s="1"/>
  <c r="C10" i="1"/>
  <c r="D10" i="1" s="1"/>
  <c r="C18" i="1"/>
  <c r="D18" i="1" s="1"/>
  <c r="L6" i="2"/>
  <c r="L11" i="3"/>
  <c r="C32" i="4"/>
  <c r="D32" i="4" s="1"/>
  <c r="C26" i="4"/>
  <c r="D26" i="4" s="1"/>
  <c r="C20" i="4"/>
  <c r="D20" i="4" s="1"/>
  <c r="C14" i="4"/>
  <c r="D14" i="4" s="1"/>
  <c r="C8" i="4"/>
  <c r="D8" i="4" s="1"/>
  <c r="L32" i="2"/>
  <c r="L18" i="3"/>
  <c r="L12" i="3"/>
  <c r="L26" i="1"/>
  <c r="C6" i="3"/>
  <c r="D6" i="3" s="1"/>
  <c r="C5" i="1"/>
  <c r="D5" i="1" s="1"/>
  <c r="C8" i="1"/>
  <c r="D8" i="1" s="1"/>
  <c r="L23" i="2"/>
  <c r="L8" i="2"/>
  <c r="L26" i="2"/>
  <c r="L14" i="2"/>
  <c r="C5" i="2"/>
  <c r="D5" i="2" s="1"/>
  <c r="C17" i="2"/>
  <c r="D17" i="2" s="1"/>
  <c r="C20" i="2"/>
  <c r="D20" i="2" s="1"/>
  <c r="C29" i="4"/>
  <c r="D29" i="4" s="1"/>
  <c r="C23" i="4"/>
  <c r="D23" i="4" s="1"/>
  <c r="C17" i="4"/>
  <c r="D17" i="4" s="1"/>
  <c r="C11" i="4"/>
  <c r="D11" i="4" s="1"/>
  <c r="C5" i="4"/>
  <c r="D5" i="4" s="1"/>
  <c r="L8" i="15" l="1"/>
  <c r="B10" i="15"/>
  <c r="C9" i="15"/>
  <c r="D9" i="15" s="1"/>
  <c r="C9" i="14"/>
  <c r="D9" i="14" s="1"/>
  <c r="B10" i="14"/>
  <c r="B8" i="13"/>
  <c r="C7" i="13"/>
  <c r="D7" i="13" s="1"/>
  <c r="L7" i="13"/>
  <c r="B10" i="12"/>
  <c r="C9" i="12"/>
  <c r="D9" i="12" s="1"/>
  <c r="L8" i="12"/>
  <c r="L9" i="12"/>
  <c r="C8" i="12"/>
  <c r="D8" i="12" s="1"/>
  <c r="L8" i="11"/>
  <c r="C9" i="11"/>
  <c r="D9" i="11" s="1"/>
  <c r="B10" i="11"/>
  <c r="C8" i="11"/>
  <c r="D8" i="11" s="1"/>
  <c r="L9" i="11"/>
  <c r="C9" i="10"/>
  <c r="D9" i="10" s="1"/>
  <c r="B10" i="10"/>
  <c r="L9" i="10"/>
  <c r="C8" i="10"/>
  <c r="D8" i="10" s="1"/>
  <c r="C10" i="9"/>
  <c r="D10" i="9" s="1"/>
  <c r="B11" i="9"/>
  <c r="C8" i="8"/>
  <c r="D8" i="8" s="1"/>
  <c r="C9" i="8"/>
  <c r="D9" i="8" s="1"/>
  <c r="B10" i="8"/>
  <c r="G7" i="5"/>
  <c r="G8" i="5" s="1"/>
  <c r="G9" i="5" s="1"/>
  <c r="G10" i="5" s="1"/>
  <c r="G11" i="5" s="1"/>
  <c r="G12" i="5" s="1"/>
  <c r="G13" i="5" s="1"/>
  <c r="G14" i="5" s="1"/>
  <c r="G15" i="5" s="1"/>
  <c r="G16" i="5" s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G33" i="5" s="1"/>
  <c r="C9" i="7"/>
  <c r="D9" i="7" s="1"/>
  <c r="B10" i="7"/>
  <c r="N5" i="3"/>
  <c r="N4" i="3"/>
  <c r="N7" i="3"/>
  <c r="N6" i="3"/>
  <c r="M36" i="3" a="1"/>
  <c r="M36" i="3" s="1"/>
  <c r="C10" i="15" l="1"/>
  <c r="D10" i="15" s="1"/>
  <c r="B11" i="15"/>
  <c r="L10" i="15"/>
  <c r="B11" i="14"/>
  <c r="C10" i="14"/>
  <c r="D10" i="14" s="1"/>
  <c r="L10" i="14"/>
  <c r="B9" i="13"/>
  <c r="C8" i="13"/>
  <c r="D8" i="13" s="1"/>
  <c r="L8" i="13"/>
  <c r="B11" i="12"/>
  <c r="L10" i="12"/>
  <c r="C10" i="12"/>
  <c r="D10" i="12" s="1"/>
  <c r="N2" i="5"/>
  <c r="N5" i="5" s="1"/>
  <c r="G3" i="7"/>
  <c r="G4" i="7" s="1"/>
  <c r="G5" i="7" s="1"/>
  <c r="G6" i="7" s="1"/>
  <c r="G7" i="7" s="1"/>
  <c r="G8" i="7" s="1"/>
  <c r="G9" i="7" s="1"/>
  <c r="G10" i="7" s="1"/>
  <c r="G11" i="7" s="1"/>
  <c r="G12" i="7" s="1"/>
  <c r="G13" i="7" s="1"/>
  <c r="G14" i="7" s="1"/>
  <c r="G15" i="7" s="1"/>
  <c r="G16" i="7" s="1"/>
  <c r="G17" i="7" s="1"/>
  <c r="G18" i="7" s="1"/>
  <c r="G19" i="7" s="1"/>
  <c r="G20" i="7" s="1"/>
  <c r="G21" i="7" s="1"/>
  <c r="G22" i="7" s="1"/>
  <c r="G23" i="7" s="1"/>
  <c r="G24" i="7" s="1"/>
  <c r="G25" i="7" s="1"/>
  <c r="G26" i="7" s="1"/>
  <c r="G27" i="7" s="1"/>
  <c r="G28" i="7" s="1"/>
  <c r="G29" i="7" s="1"/>
  <c r="G30" i="7" s="1"/>
  <c r="G31" i="7" s="1"/>
  <c r="G32" i="7" s="1"/>
  <c r="G33" i="7" s="1"/>
  <c r="G3" i="8" s="1"/>
  <c r="B11" i="11"/>
  <c r="L10" i="11"/>
  <c r="C10" i="11"/>
  <c r="D10" i="11" s="1"/>
  <c r="B11" i="10"/>
  <c r="L10" i="10"/>
  <c r="C10" i="10"/>
  <c r="D10" i="10" s="1"/>
  <c r="B12" i="9"/>
  <c r="C11" i="9"/>
  <c r="D11" i="9" s="1"/>
  <c r="L11" i="9"/>
  <c r="B11" i="8"/>
  <c r="C10" i="8"/>
  <c r="D10" i="8" s="1"/>
  <c r="L10" i="8"/>
  <c r="M36" i="5" a="1"/>
  <c r="M36" i="5" s="1"/>
  <c r="B11" i="7"/>
  <c r="C10" i="7"/>
  <c r="D10" i="7" s="1"/>
  <c r="L10" i="7"/>
  <c r="B12" i="15" l="1"/>
  <c r="L11" i="15"/>
  <c r="C11" i="15"/>
  <c r="D11" i="15" s="1"/>
  <c r="B12" i="14"/>
  <c r="C11" i="14"/>
  <c r="D11" i="14" s="1"/>
  <c r="L11" i="14"/>
  <c r="B10" i="13"/>
  <c r="C9" i="13"/>
  <c r="D9" i="13" s="1"/>
  <c r="L9" i="13"/>
  <c r="B12" i="12"/>
  <c r="L11" i="12"/>
  <c r="C11" i="12"/>
  <c r="D11" i="12" s="1"/>
  <c r="N6" i="5"/>
  <c r="N4" i="5"/>
  <c r="N7" i="5"/>
  <c r="N2" i="7"/>
  <c r="M36" i="7" a="1"/>
  <c r="M36" i="7" s="1"/>
  <c r="B12" i="11"/>
  <c r="C11" i="11"/>
  <c r="D11" i="11" s="1"/>
  <c r="L11" i="11"/>
  <c r="G4" i="8"/>
  <c r="G5" i="8" s="1"/>
  <c r="G6" i="8" s="1"/>
  <c r="G7" i="8" s="1"/>
  <c r="G8" i="8" s="1"/>
  <c r="G9" i="8" s="1"/>
  <c r="G10" i="8" s="1"/>
  <c r="G11" i="8" s="1"/>
  <c r="G12" i="8" s="1"/>
  <c r="G13" i="8" s="1"/>
  <c r="G14" i="8" s="1"/>
  <c r="G15" i="8" s="1"/>
  <c r="G16" i="8" s="1"/>
  <c r="G17" i="8" s="1"/>
  <c r="G18" i="8" s="1"/>
  <c r="G19" i="8" s="1"/>
  <c r="G20" i="8" s="1"/>
  <c r="G21" i="8" s="1"/>
  <c r="G22" i="8" s="1"/>
  <c r="G23" i="8" s="1"/>
  <c r="G24" i="8" s="1"/>
  <c r="G25" i="8" s="1"/>
  <c r="G26" i="8" s="1"/>
  <c r="G27" i="8" s="1"/>
  <c r="G28" i="8" s="1"/>
  <c r="G29" i="8" s="1"/>
  <c r="G30" i="8" s="1"/>
  <c r="G31" i="8" s="1"/>
  <c r="G32" i="8" s="1"/>
  <c r="G33" i="8" s="1"/>
  <c r="G3" i="9" s="1"/>
  <c r="B12" i="10"/>
  <c r="L11" i="10"/>
  <c r="C11" i="10"/>
  <c r="D11" i="10" s="1"/>
  <c r="B13" i="9"/>
  <c r="C12" i="9"/>
  <c r="D12" i="9" s="1"/>
  <c r="L12" i="9"/>
  <c r="B12" i="8"/>
  <c r="C11" i="8"/>
  <c r="D11" i="8" s="1"/>
  <c r="L11" i="8"/>
  <c r="B12" i="7"/>
  <c r="L11" i="7"/>
  <c r="C11" i="7"/>
  <c r="D11" i="7" s="1"/>
  <c r="B13" i="15" l="1"/>
  <c r="L12" i="15"/>
  <c r="C12" i="15"/>
  <c r="D12" i="15" s="1"/>
  <c r="B13" i="14"/>
  <c r="C12" i="14"/>
  <c r="D12" i="14" s="1"/>
  <c r="L12" i="14"/>
  <c r="B11" i="13"/>
  <c r="C10" i="13"/>
  <c r="D10" i="13" s="1"/>
  <c r="L10" i="13"/>
  <c r="B13" i="12"/>
  <c r="C12" i="12"/>
  <c r="D12" i="12" s="1"/>
  <c r="L12" i="12"/>
  <c r="N7" i="7"/>
  <c r="N5" i="7"/>
  <c r="N6" i="7"/>
  <c r="N4" i="7"/>
  <c r="B13" i="11"/>
  <c r="C12" i="11"/>
  <c r="D12" i="11" s="1"/>
  <c r="L12" i="11"/>
  <c r="M36" i="8" a="1"/>
  <c r="M36" i="8" s="1"/>
  <c r="N2" i="8"/>
  <c r="B13" i="10"/>
  <c r="C12" i="10"/>
  <c r="D12" i="10" s="1"/>
  <c r="L12" i="10"/>
  <c r="B14" i="9"/>
  <c r="C13" i="9"/>
  <c r="D13" i="9" s="1"/>
  <c r="L13" i="9"/>
  <c r="B13" i="8"/>
  <c r="C12" i="8"/>
  <c r="D12" i="8" s="1"/>
  <c r="L12" i="8"/>
  <c r="B13" i="7"/>
  <c r="L12" i="7"/>
  <c r="C12" i="7"/>
  <c r="D12" i="7" s="1"/>
  <c r="B14" i="15" l="1"/>
  <c r="C13" i="15"/>
  <c r="D13" i="15" s="1"/>
  <c r="L13" i="15"/>
  <c r="B14" i="14"/>
  <c r="C13" i="14"/>
  <c r="D13" i="14" s="1"/>
  <c r="L13" i="14"/>
  <c r="B12" i="13"/>
  <c r="C11" i="13"/>
  <c r="D11" i="13" s="1"/>
  <c r="L11" i="13"/>
  <c r="B14" i="12"/>
  <c r="C13" i="12"/>
  <c r="D13" i="12" s="1"/>
  <c r="L13" i="12"/>
  <c r="B14" i="11"/>
  <c r="C13" i="11"/>
  <c r="D13" i="11" s="1"/>
  <c r="L13" i="11"/>
  <c r="N5" i="8"/>
  <c r="N6" i="8"/>
  <c r="N7" i="8"/>
  <c r="N4" i="8"/>
  <c r="G4" i="9"/>
  <c r="G5" i="9" s="1"/>
  <c r="G6" i="9" s="1"/>
  <c r="G7" i="9" s="1"/>
  <c r="G8" i="9" s="1"/>
  <c r="G9" i="9" s="1"/>
  <c r="G10" i="9" s="1"/>
  <c r="G11" i="9" s="1"/>
  <c r="G12" i="9" s="1"/>
  <c r="G13" i="9" s="1"/>
  <c r="G14" i="9" s="1"/>
  <c r="G15" i="9" s="1"/>
  <c r="G16" i="9" s="1"/>
  <c r="G17" i="9" s="1"/>
  <c r="G18" i="9" s="1"/>
  <c r="G19" i="9" s="1"/>
  <c r="G20" i="9" s="1"/>
  <c r="G21" i="9" s="1"/>
  <c r="G22" i="9" s="1"/>
  <c r="G23" i="9" s="1"/>
  <c r="G24" i="9" s="1"/>
  <c r="G25" i="9" s="1"/>
  <c r="G26" i="9" s="1"/>
  <c r="G27" i="9" s="1"/>
  <c r="G28" i="9" s="1"/>
  <c r="G29" i="9" s="1"/>
  <c r="G30" i="9" s="1"/>
  <c r="G31" i="9" s="1"/>
  <c r="G32" i="9" s="1"/>
  <c r="G33" i="9" s="1"/>
  <c r="B14" i="10"/>
  <c r="C13" i="10"/>
  <c r="D13" i="10" s="1"/>
  <c r="L13" i="10"/>
  <c r="B15" i="9"/>
  <c r="L14" i="9"/>
  <c r="C14" i="9"/>
  <c r="D14" i="9" s="1"/>
  <c r="B14" i="8"/>
  <c r="C13" i="8"/>
  <c r="D13" i="8" s="1"/>
  <c r="L13" i="8"/>
  <c r="B14" i="7"/>
  <c r="C13" i="7"/>
  <c r="D13" i="7" s="1"/>
  <c r="L13" i="7"/>
  <c r="B15" i="15" l="1"/>
  <c r="C14" i="15"/>
  <c r="D14" i="15" s="1"/>
  <c r="L14" i="15"/>
  <c r="B15" i="14"/>
  <c r="C14" i="14"/>
  <c r="D14" i="14" s="1"/>
  <c r="L14" i="14"/>
  <c r="C12" i="13"/>
  <c r="D12" i="13" s="1"/>
  <c r="B13" i="13"/>
  <c r="L12" i="13"/>
  <c r="B15" i="12"/>
  <c r="C14" i="12"/>
  <c r="D14" i="12" s="1"/>
  <c r="L14" i="12"/>
  <c r="M36" i="9" a="1"/>
  <c r="M36" i="9" s="1"/>
  <c r="N2" i="9"/>
  <c r="N5" i="9" s="1"/>
  <c r="B15" i="11"/>
  <c r="L14" i="11"/>
  <c r="C14" i="11"/>
  <c r="D14" i="11" s="1"/>
  <c r="B15" i="10"/>
  <c r="C14" i="10"/>
  <c r="D14" i="10" s="1"/>
  <c r="L14" i="10"/>
  <c r="C15" i="9"/>
  <c r="D15" i="9" s="1"/>
  <c r="B16" i="9"/>
  <c r="L15" i="9"/>
  <c r="B15" i="8"/>
  <c r="C14" i="8"/>
  <c r="D14" i="8" s="1"/>
  <c r="L14" i="8"/>
  <c r="B15" i="7"/>
  <c r="L14" i="7"/>
  <c r="C14" i="7"/>
  <c r="D14" i="7" s="1"/>
  <c r="B16" i="15" l="1"/>
  <c r="C15" i="15"/>
  <c r="D15" i="15" s="1"/>
  <c r="L15" i="15"/>
  <c r="C15" i="14"/>
  <c r="D15" i="14" s="1"/>
  <c r="B16" i="14"/>
  <c r="L15" i="14"/>
  <c r="B14" i="13"/>
  <c r="C13" i="13"/>
  <c r="D13" i="13" s="1"/>
  <c r="L13" i="13"/>
  <c r="B16" i="12"/>
  <c r="C15" i="12"/>
  <c r="D15" i="12" s="1"/>
  <c r="L15" i="12"/>
  <c r="N4" i="9"/>
  <c r="N7" i="9"/>
  <c r="N6" i="9"/>
  <c r="G4" i="10"/>
  <c r="G5" i="10" s="1"/>
  <c r="G6" i="10" s="1"/>
  <c r="G7" i="10" s="1"/>
  <c r="G8" i="10" s="1"/>
  <c r="G9" i="10" s="1"/>
  <c r="G10" i="10" s="1"/>
  <c r="G11" i="10" s="1"/>
  <c r="G12" i="10" s="1"/>
  <c r="G13" i="10" s="1"/>
  <c r="G14" i="10" s="1"/>
  <c r="G15" i="10" s="1"/>
  <c r="G16" i="10" s="1"/>
  <c r="G17" i="10" s="1"/>
  <c r="G18" i="10" s="1"/>
  <c r="G19" i="10" s="1"/>
  <c r="G20" i="10" s="1"/>
  <c r="G21" i="10" s="1"/>
  <c r="G22" i="10" s="1"/>
  <c r="G23" i="10" s="1"/>
  <c r="G24" i="10" s="1"/>
  <c r="G25" i="10" s="1"/>
  <c r="G26" i="10" s="1"/>
  <c r="G27" i="10" s="1"/>
  <c r="G28" i="10" s="1"/>
  <c r="G29" i="10" s="1"/>
  <c r="G30" i="10" s="1"/>
  <c r="G31" i="10" s="1"/>
  <c r="G32" i="10" s="1"/>
  <c r="G33" i="10" s="1"/>
  <c r="B16" i="11"/>
  <c r="C15" i="11"/>
  <c r="D15" i="11" s="1"/>
  <c r="L15" i="11"/>
  <c r="B16" i="10"/>
  <c r="C15" i="10"/>
  <c r="D15" i="10" s="1"/>
  <c r="L15" i="10"/>
  <c r="B17" i="9"/>
  <c r="C16" i="9"/>
  <c r="D16" i="9" s="1"/>
  <c r="L16" i="9"/>
  <c r="B16" i="8"/>
  <c r="C15" i="8"/>
  <c r="D15" i="8" s="1"/>
  <c r="L15" i="8"/>
  <c r="C15" i="7"/>
  <c r="D15" i="7" s="1"/>
  <c r="B16" i="7"/>
  <c r="L15" i="7"/>
  <c r="B17" i="15" l="1"/>
  <c r="C16" i="15"/>
  <c r="D16" i="15" s="1"/>
  <c r="L16" i="15"/>
  <c r="B17" i="14"/>
  <c r="C16" i="14"/>
  <c r="D16" i="14" s="1"/>
  <c r="L16" i="14"/>
  <c r="B15" i="13"/>
  <c r="L14" i="13"/>
  <c r="C14" i="13"/>
  <c r="D14" i="13" s="1"/>
  <c r="B17" i="12"/>
  <c r="C16" i="12"/>
  <c r="D16" i="12" s="1"/>
  <c r="L16" i="12"/>
  <c r="M36" i="10" a="1"/>
  <c r="M36" i="10" s="1"/>
  <c r="N2" i="10"/>
  <c r="B17" i="11"/>
  <c r="L16" i="11"/>
  <c r="C16" i="11"/>
  <c r="D16" i="11" s="1"/>
  <c r="B17" i="10"/>
  <c r="L16" i="10"/>
  <c r="C16" i="10"/>
  <c r="D16" i="10" s="1"/>
  <c r="B18" i="9"/>
  <c r="C17" i="9"/>
  <c r="D17" i="9" s="1"/>
  <c r="L17" i="9"/>
  <c r="B17" i="8"/>
  <c r="C16" i="8"/>
  <c r="D16" i="8" s="1"/>
  <c r="L16" i="8"/>
  <c r="B17" i="7"/>
  <c r="C16" i="7"/>
  <c r="D16" i="7" s="1"/>
  <c r="L16" i="7"/>
  <c r="B18" i="15" l="1"/>
  <c r="C17" i="15"/>
  <c r="D17" i="15" s="1"/>
  <c r="L17" i="15"/>
  <c r="B18" i="14"/>
  <c r="L17" i="14"/>
  <c r="C17" i="14"/>
  <c r="D17" i="14" s="1"/>
  <c r="G4" i="13"/>
  <c r="G5" i="13" s="1"/>
  <c r="G6" i="13" s="1"/>
  <c r="G7" i="13" s="1"/>
  <c r="G8" i="13" s="1"/>
  <c r="G9" i="13" s="1"/>
  <c r="G10" i="13" s="1"/>
  <c r="G11" i="13" s="1"/>
  <c r="G12" i="13" s="1"/>
  <c r="G13" i="13" s="1"/>
  <c r="G14" i="13" s="1"/>
  <c r="G15" i="13" s="1"/>
  <c r="G16" i="13" s="1"/>
  <c r="G17" i="13" s="1"/>
  <c r="G18" i="13" s="1"/>
  <c r="G19" i="13" s="1"/>
  <c r="G20" i="13" s="1"/>
  <c r="G21" i="13" s="1"/>
  <c r="G22" i="13" s="1"/>
  <c r="G23" i="13" s="1"/>
  <c r="G24" i="13" s="1"/>
  <c r="G25" i="13" s="1"/>
  <c r="G26" i="13" s="1"/>
  <c r="G27" i="13" s="1"/>
  <c r="G28" i="13" s="1"/>
  <c r="G29" i="13" s="1"/>
  <c r="G30" i="13" s="1"/>
  <c r="G31" i="13" s="1"/>
  <c r="G32" i="13" s="1"/>
  <c r="G33" i="13" s="1"/>
  <c r="N2" i="13" s="1"/>
  <c r="M36" i="13" a="1"/>
  <c r="M36" i="13" s="1"/>
  <c r="G4" i="12"/>
  <c r="G5" i="12" s="1"/>
  <c r="G6" i="12" s="1"/>
  <c r="G7" i="12" s="1"/>
  <c r="G8" i="12" s="1"/>
  <c r="G9" i="12" s="1"/>
  <c r="G10" i="12" s="1"/>
  <c r="G11" i="12" s="1"/>
  <c r="G12" i="12" s="1"/>
  <c r="G13" i="12" s="1"/>
  <c r="G14" i="12" s="1"/>
  <c r="G15" i="12" s="1"/>
  <c r="G16" i="12" s="1"/>
  <c r="G17" i="12" s="1"/>
  <c r="G18" i="12" s="1"/>
  <c r="G19" i="12" s="1"/>
  <c r="G20" i="12" s="1"/>
  <c r="G21" i="12" s="1"/>
  <c r="G22" i="12" s="1"/>
  <c r="G23" i="12" s="1"/>
  <c r="G24" i="12" s="1"/>
  <c r="G25" i="12" s="1"/>
  <c r="G26" i="12" s="1"/>
  <c r="G27" i="12" s="1"/>
  <c r="G28" i="12" s="1"/>
  <c r="G29" i="12" s="1"/>
  <c r="G30" i="12" s="1"/>
  <c r="G31" i="12" s="1"/>
  <c r="G32" i="12" s="1"/>
  <c r="G33" i="12" s="1"/>
  <c r="N2" i="12" s="1"/>
  <c r="B16" i="13"/>
  <c r="L15" i="13"/>
  <c r="C15" i="13"/>
  <c r="D15" i="13" s="1"/>
  <c r="B18" i="12"/>
  <c r="L17" i="12"/>
  <c r="C17" i="12"/>
  <c r="D17" i="12" s="1"/>
  <c r="G4" i="11"/>
  <c r="G5" i="11" s="1"/>
  <c r="G6" i="11" s="1"/>
  <c r="G7" i="11" s="1"/>
  <c r="G8" i="11" s="1"/>
  <c r="G9" i="11" s="1"/>
  <c r="G10" i="11" s="1"/>
  <c r="G11" i="11" s="1"/>
  <c r="G12" i="11" s="1"/>
  <c r="G13" i="11" s="1"/>
  <c r="G14" i="11" s="1"/>
  <c r="G15" i="11" s="1"/>
  <c r="G16" i="11" s="1"/>
  <c r="G17" i="11" s="1"/>
  <c r="G18" i="11" s="1"/>
  <c r="G19" i="11" s="1"/>
  <c r="G20" i="11" s="1"/>
  <c r="G21" i="11" s="1"/>
  <c r="G22" i="11" s="1"/>
  <c r="G23" i="11" s="1"/>
  <c r="G24" i="11" s="1"/>
  <c r="G25" i="11" s="1"/>
  <c r="G26" i="11" s="1"/>
  <c r="G27" i="11" s="1"/>
  <c r="G28" i="11" s="1"/>
  <c r="G29" i="11" s="1"/>
  <c r="G30" i="11" s="1"/>
  <c r="G31" i="11" s="1"/>
  <c r="G32" i="11" s="1"/>
  <c r="G33" i="11" s="1"/>
  <c r="N2" i="11" s="1"/>
  <c r="N7" i="10"/>
  <c r="N4" i="10"/>
  <c r="N6" i="10"/>
  <c r="N5" i="10"/>
  <c r="B18" i="11"/>
  <c r="L17" i="11"/>
  <c r="C17" i="11"/>
  <c r="D17" i="11" s="1"/>
  <c r="B18" i="10"/>
  <c r="L17" i="10"/>
  <c r="C17" i="10"/>
  <c r="D17" i="10" s="1"/>
  <c r="B19" i="9"/>
  <c r="L18" i="9"/>
  <c r="C18" i="9"/>
  <c r="D18" i="9" s="1"/>
  <c r="B18" i="8"/>
  <c r="L17" i="8"/>
  <c r="C17" i="8"/>
  <c r="D17" i="8" s="1"/>
  <c r="B18" i="7"/>
  <c r="C17" i="7"/>
  <c r="D17" i="7" s="1"/>
  <c r="L17" i="7"/>
  <c r="B19" i="15" l="1"/>
  <c r="L18" i="15"/>
  <c r="C18" i="15"/>
  <c r="D18" i="15" s="1"/>
  <c r="B19" i="14"/>
  <c r="L18" i="14"/>
  <c r="C18" i="14"/>
  <c r="D18" i="14" s="1"/>
  <c r="N6" i="12"/>
  <c r="N7" i="12"/>
  <c r="N4" i="12"/>
  <c r="N5" i="12"/>
  <c r="M36" i="12" a="1"/>
  <c r="M36" i="12" s="1"/>
  <c r="N5" i="13"/>
  <c r="N4" i="13"/>
  <c r="N7" i="13"/>
  <c r="N6" i="13"/>
  <c r="B17" i="13"/>
  <c r="C16" i="13"/>
  <c r="D16" i="13" s="1"/>
  <c r="L16" i="13"/>
  <c r="B19" i="12"/>
  <c r="C18" i="12"/>
  <c r="D18" i="12" s="1"/>
  <c r="L18" i="12"/>
  <c r="M36" i="11" a="1"/>
  <c r="M36" i="11" s="1"/>
  <c r="N4" i="11"/>
  <c r="N6" i="11"/>
  <c r="N7" i="11"/>
  <c r="N5" i="11"/>
  <c r="B19" i="11"/>
  <c r="C18" i="11"/>
  <c r="D18" i="11" s="1"/>
  <c r="L18" i="11"/>
  <c r="B19" i="10"/>
  <c r="C18" i="10"/>
  <c r="D18" i="10" s="1"/>
  <c r="L18" i="10"/>
  <c r="B20" i="9"/>
  <c r="C19" i="9"/>
  <c r="D19" i="9" s="1"/>
  <c r="L19" i="9"/>
  <c r="B19" i="8"/>
  <c r="C18" i="8"/>
  <c r="D18" i="8" s="1"/>
  <c r="L18" i="8"/>
  <c r="B19" i="7"/>
  <c r="C18" i="7"/>
  <c r="D18" i="7" s="1"/>
  <c r="L18" i="7"/>
  <c r="B20" i="15" l="1"/>
  <c r="C19" i="15"/>
  <c r="D19" i="15" s="1"/>
  <c r="L19" i="15"/>
  <c r="B20" i="14"/>
  <c r="C19" i="14"/>
  <c r="D19" i="14" s="1"/>
  <c r="L19" i="14"/>
  <c r="B18" i="13"/>
  <c r="C17" i="13"/>
  <c r="D17" i="13" s="1"/>
  <c r="L17" i="13"/>
  <c r="B20" i="12"/>
  <c r="C19" i="12"/>
  <c r="D19" i="12" s="1"/>
  <c r="L19" i="12"/>
  <c r="B20" i="11"/>
  <c r="C19" i="11"/>
  <c r="D19" i="11" s="1"/>
  <c r="L19" i="11"/>
  <c r="B20" i="10"/>
  <c r="C19" i="10"/>
  <c r="D19" i="10" s="1"/>
  <c r="L19" i="10"/>
  <c r="B21" i="9"/>
  <c r="L20" i="9"/>
  <c r="C20" i="9"/>
  <c r="D20" i="9" s="1"/>
  <c r="B20" i="8"/>
  <c r="C19" i="8"/>
  <c r="D19" i="8" s="1"/>
  <c r="L19" i="8"/>
  <c r="B20" i="7"/>
  <c r="C19" i="7"/>
  <c r="D19" i="7" s="1"/>
  <c r="L19" i="7"/>
  <c r="B21" i="15" l="1"/>
  <c r="L20" i="15"/>
  <c r="C20" i="15"/>
  <c r="D20" i="15" s="1"/>
  <c r="B21" i="14"/>
  <c r="C20" i="14"/>
  <c r="D20" i="14" s="1"/>
  <c r="L20" i="14"/>
  <c r="B19" i="13"/>
  <c r="C18" i="13"/>
  <c r="D18" i="13" s="1"/>
  <c r="L18" i="13"/>
  <c r="B21" i="12"/>
  <c r="L20" i="12"/>
  <c r="C20" i="12"/>
  <c r="D20" i="12" s="1"/>
  <c r="B21" i="11"/>
  <c r="C20" i="11"/>
  <c r="D20" i="11" s="1"/>
  <c r="L20" i="11"/>
  <c r="B21" i="10"/>
  <c r="C20" i="10"/>
  <c r="D20" i="10" s="1"/>
  <c r="L20" i="10"/>
  <c r="B22" i="9"/>
  <c r="C21" i="9"/>
  <c r="D21" i="9" s="1"/>
  <c r="L21" i="9"/>
  <c r="B21" i="8"/>
  <c r="L20" i="8"/>
  <c r="C20" i="8"/>
  <c r="D20" i="8" s="1"/>
  <c r="B21" i="7"/>
  <c r="C20" i="7"/>
  <c r="D20" i="7" s="1"/>
  <c r="L20" i="7"/>
  <c r="C21" i="15" l="1"/>
  <c r="D21" i="15" s="1"/>
  <c r="B22" i="15"/>
  <c r="L21" i="15"/>
  <c r="B22" i="14"/>
  <c r="C21" i="14"/>
  <c r="D21" i="14" s="1"/>
  <c r="L21" i="14"/>
  <c r="B20" i="13"/>
  <c r="C19" i="13"/>
  <c r="D19" i="13" s="1"/>
  <c r="L19" i="13"/>
  <c r="B22" i="12"/>
  <c r="C21" i="12"/>
  <c r="D21" i="12" s="1"/>
  <c r="L21" i="12"/>
  <c r="C21" i="11"/>
  <c r="D21" i="11" s="1"/>
  <c r="B22" i="11"/>
  <c r="L21" i="11"/>
  <c r="B22" i="10"/>
  <c r="C21" i="10"/>
  <c r="D21" i="10" s="1"/>
  <c r="L21" i="10"/>
  <c r="B23" i="9"/>
  <c r="C22" i="9"/>
  <c r="D22" i="9" s="1"/>
  <c r="L22" i="9"/>
  <c r="B22" i="8"/>
  <c r="C21" i="8"/>
  <c r="D21" i="8" s="1"/>
  <c r="L21" i="8"/>
  <c r="B22" i="7"/>
  <c r="C21" i="7"/>
  <c r="D21" i="7" s="1"/>
  <c r="L21" i="7"/>
  <c r="B23" i="15" l="1"/>
  <c r="C22" i="15"/>
  <c r="D22" i="15" s="1"/>
  <c r="L22" i="15"/>
  <c r="B23" i="14"/>
  <c r="C22" i="14"/>
  <c r="D22" i="14" s="1"/>
  <c r="L22" i="14"/>
  <c r="B21" i="13"/>
  <c r="C20" i="13"/>
  <c r="D20" i="13" s="1"/>
  <c r="L20" i="13"/>
  <c r="B23" i="12"/>
  <c r="C22" i="12"/>
  <c r="D22" i="12" s="1"/>
  <c r="L22" i="12"/>
  <c r="B23" i="11"/>
  <c r="C22" i="11"/>
  <c r="D22" i="11" s="1"/>
  <c r="L22" i="11"/>
  <c r="B23" i="10"/>
  <c r="C22" i="10"/>
  <c r="D22" i="10" s="1"/>
  <c r="L22" i="10"/>
  <c r="B24" i="9"/>
  <c r="C23" i="9"/>
  <c r="D23" i="9" s="1"/>
  <c r="L23" i="9"/>
  <c r="B23" i="8"/>
  <c r="L22" i="8"/>
  <c r="C22" i="8"/>
  <c r="D22" i="8" s="1"/>
  <c r="B23" i="7"/>
  <c r="C22" i="7"/>
  <c r="D22" i="7" s="1"/>
  <c r="L22" i="7"/>
  <c r="B24" i="15" l="1"/>
  <c r="C23" i="15"/>
  <c r="D23" i="15" s="1"/>
  <c r="L23" i="15"/>
  <c r="B24" i="14"/>
  <c r="L23" i="14"/>
  <c r="C23" i="14"/>
  <c r="D23" i="14" s="1"/>
  <c r="B22" i="13"/>
  <c r="L21" i="13"/>
  <c r="C21" i="13"/>
  <c r="D21" i="13" s="1"/>
  <c r="B24" i="12"/>
  <c r="L23" i="12"/>
  <c r="C23" i="12"/>
  <c r="D23" i="12" s="1"/>
  <c r="B24" i="11"/>
  <c r="L23" i="11"/>
  <c r="C23" i="11"/>
  <c r="D23" i="11" s="1"/>
  <c r="B24" i="10"/>
  <c r="L23" i="10"/>
  <c r="C23" i="10"/>
  <c r="D23" i="10" s="1"/>
  <c r="B25" i="9"/>
  <c r="C24" i="9"/>
  <c r="D24" i="9" s="1"/>
  <c r="L24" i="9"/>
  <c r="B24" i="8"/>
  <c r="C23" i="8"/>
  <c r="D23" i="8" s="1"/>
  <c r="L23" i="8"/>
  <c r="B24" i="7"/>
  <c r="C23" i="7"/>
  <c r="D23" i="7" s="1"/>
  <c r="L23" i="7"/>
  <c r="B25" i="15" l="1"/>
  <c r="L24" i="15"/>
  <c r="C24" i="15"/>
  <c r="D24" i="15" s="1"/>
  <c r="B25" i="14"/>
  <c r="C24" i="14"/>
  <c r="D24" i="14" s="1"/>
  <c r="L24" i="14"/>
  <c r="B23" i="13"/>
  <c r="C22" i="13"/>
  <c r="D22" i="13" s="1"/>
  <c r="L22" i="13"/>
  <c r="B25" i="12"/>
  <c r="C24" i="12"/>
  <c r="D24" i="12" s="1"/>
  <c r="L24" i="12"/>
  <c r="B25" i="11"/>
  <c r="C24" i="11"/>
  <c r="D24" i="11" s="1"/>
  <c r="L24" i="11"/>
  <c r="B25" i="10"/>
  <c r="C24" i="10"/>
  <c r="D24" i="10" s="1"/>
  <c r="L24" i="10"/>
  <c r="B26" i="9"/>
  <c r="C25" i="9"/>
  <c r="D25" i="9" s="1"/>
  <c r="L25" i="9"/>
  <c r="B25" i="8"/>
  <c r="C24" i="8"/>
  <c r="D24" i="8" s="1"/>
  <c r="L24" i="8"/>
  <c r="B25" i="7"/>
  <c r="C24" i="7"/>
  <c r="D24" i="7" s="1"/>
  <c r="L24" i="7"/>
  <c r="B26" i="15" l="1"/>
  <c r="C25" i="15"/>
  <c r="D25" i="15" s="1"/>
  <c r="L25" i="15"/>
  <c r="B26" i="14"/>
  <c r="C25" i="14"/>
  <c r="D25" i="14" s="1"/>
  <c r="L25" i="14"/>
  <c r="B24" i="13"/>
  <c r="L23" i="13"/>
  <c r="C23" i="13"/>
  <c r="D23" i="13" s="1"/>
  <c r="B26" i="12"/>
  <c r="C25" i="12"/>
  <c r="D25" i="12" s="1"/>
  <c r="L25" i="12"/>
  <c r="B26" i="11"/>
  <c r="C25" i="11"/>
  <c r="D25" i="11" s="1"/>
  <c r="L25" i="11"/>
  <c r="B26" i="10"/>
  <c r="C25" i="10"/>
  <c r="D25" i="10" s="1"/>
  <c r="L25" i="10"/>
  <c r="B27" i="9"/>
  <c r="C26" i="9"/>
  <c r="D26" i="9" s="1"/>
  <c r="L26" i="9"/>
  <c r="B26" i="8"/>
  <c r="C25" i="8"/>
  <c r="D25" i="8" s="1"/>
  <c r="L25" i="8"/>
  <c r="B26" i="7"/>
  <c r="C25" i="7"/>
  <c r="D25" i="7" s="1"/>
  <c r="L25" i="7"/>
  <c r="B27" i="15" l="1"/>
  <c r="C26" i="15"/>
  <c r="D26" i="15" s="1"/>
  <c r="L26" i="15"/>
  <c r="B27" i="14"/>
  <c r="C26" i="14"/>
  <c r="D26" i="14" s="1"/>
  <c r="L26" i="14"/>
  <c r="B25" i="13"/>
  <c r="C24" i="13"/>
  <c r="D24" i="13" s="1"/>
  <c r="L24" i="13"/>
  <c r="B27" i="12"/>
  <c r="C26" i="12"/>
  <c r="D26" i="12" s="1"/>
  <c r="L26" i="12"/>
  <c r="B27" i="11"/>
  <c r="C26" i="11"/>
  <c r="D26" i="11" s="1"/>
  <c r="L26" i="11"/>
  <c r="B27" i="10"/>
  <c r="L26" i="10"/>
  <c r="C26" i="10"/>
  <c r="D26" i="10" s="1"/>
  <c r="C27" i="9"/>
  <c r="D27" i="9" s="1"/>
  <c r="B28" i="9"/>
  <c r="L27" i="9"/>
  <c r="B27" i="8"/>
  <c r="L26" i="8"/>
  <c r="C26" i="8"/>
  <c r="D26" i="8" s="1"/>
  <c r="B27" i="7"/>
  <c r="C26" i="7"/>
  <c r="D26" i="7" s="1"/>
  <c r="L26" i="7"/>
  <c r="C27" i="15" l="1"/>
  <c r="D27" i="15" s="1"/>
  <c r="B28" i="15"/>
  <c r="L27" i="15"/>
  <c r="C27" i="14"/>
  <c r="D27" i="14" s="1"/>
  <c r="B28" i="14"/>
  <c r="L27" i="14"/>
  <c r="B26" i="13"/>
  <c r="C25" i="13"/>
  <c r="D25" i="13" s="1"/>
  <c r="L25" i="13"/>
  <c r="B28" i="12"/>
  <c r="C27" i="12"/>
  <c r="D27" i="12" s="1"/>
  <c r="L27" i="12"/>
  <c r="B28" i="11"/>
  <c r="C27" i="11"/>
  <c r="D27" i="11" s="1"/>
  <c r="L27" i="11"/>
  <c r="C27" i="10"/>
  <c r="D27" i="10" s="1"/>
  <c r="B28" i="10"/>
  <c r="L27" i="10"/>
  <c r="B29" i="9"/>
  <c r="C28" i="9"/>
  <c r="D28" i="9" s="1"/>
  <c r="L28" i="9"/>
  <c r="B28" i="8"/>
  <c r="C27" i="8"/>
  <c r="D27" i="8" s="1"/>
  <c r="L27" i="8"/>
  <c r="B28" i="7"/>
  <c r="C27" i="7"/>
  <c r="D27" i="7" s="1"/>
  <c r="L27" i="7"/>
  <c r="B29" i="15" l="1"/>
  <c r="C28" i="15"/>
  <c r="D28" i="15" s="1"/>
  <c r="L28" i="15"/>
  <c r="B29" i="14"/>
  <c r="C28" i="14"/>
  <c r="D28" i="14" s="1"/>
  <c r="L28" i="14"/>
  <c r="B27" i="13"/>
  <c r="C26" i="13"/>
  <c r="D26" i="13" s="1"/>
  <c r="L26" i="13"/>
  <c r="B29" i="12"/>
  <c r="C28" i="12"/>
  <c r="D28" i="12" s="1"/>
  <c r="L28" i="12"/>
  <c r="B29" i="11"/>
  <c r="L28" i="11"/>
  <c r="C28" i="11"/>
  <c r="D28" i="11" s="1"/>
  <c r="B29" i="10"/>
  <c r="C28" i="10"/>
  <c r="D28" i="10" s="1"/>
  <c r="L28" i="10"/>
  <c r="B30" i="9"/>
  <c r="L29" i="9"/>
  <c r="C29" i="9"/>
  <c r="D29" i="9" s="1"/>
  <c r="B29" i="8"/>
  <c r="L28" i="8"/>
  <c r="C28" i="8"/>
  <c r="D28" i="8" s="1"/>
  <c r="B29" i="7"/>
  <c r="C28" i="7"/>
  <c r="D28" i="7" s="1"/>
  <c r="L28" i="7"/>
  <c r="B30" i="15" l="1"/>
  <c r="L29" i="15"/>
  <c r="C29" i="15"/>
  <c r="D29" i="15" s="1"/>
  <c r="L29" i="14"/>
  <c r="B30" i="14"/>
  <c r="C29" i="14"/>
  <c r="D29" i="14" s="1"/>
  <c r="B28" i="13"/>
  <c r="C27" i="13"/>
  <c r="D27" i="13" s="1"/>
  <c r="L27" i="13"/>
  <c r="B30" i="12"/>
  <c r="L29" i="12"/>
  <c r="C29" i="12"/>
  <c r="D29" i="12" s="1"/>
  <c r="B30" i="11"/>
  <c r="L29" i="11"/>
  <c r="C29" i="11"/>
  <c r="D29" i="11" s="1"/>
  <c r="B30" i="10"/>
  <c r="C29" i="10"/>
  <c r="D29" i="10" s="1"/>
  <c r="L29" i="10"/>
  <c r="B31" i="9"/>
  <c r="L30" i="9"/>
  <c r="C30" i="9"/>
  <c r="D30" i="9" s="1"/>
  <c r="B30" i="8"/>
  <c r="C29" i="8"/>
  <c r="D29" i="8" s="1"/>
  <c r="L29" i="8"/>
  <c r="L29" i="7"/>
  <c r="B30" i="7"/>
  <c r="C29" i="7"/>
  <c r="D29" i="7" s="1"/>
  <c r="L30" i="15" l="1"/>
  <c r="B31" i="15"/>
  <c r="C30" i="15"/>
  <c r="D30" i="15" s="1"/>
  <c r="B31" i="14"/>
  <c r="L30" i="14"/>
  <c r="C30" i="14"/>
  <c r="D30" i="14" s="1"/>
  <c r="B29" i="13"/>
  <c r="C28" i="13"/>
  <c r="D28" i="13" s="1"/>
  <c r="L28" i="13"/>
  <c r="B31" i="12"/>
  <c r="C30" i="12"/>
  <c r="D30" i="12" s="1"/>
  <c r="L30" i="12"/>
  <c r="B31" i="11"/>
  <c r="C30" i="11"/>
  <c r="D30" i="11" s="1"/>
  <c r="L30" i="11"/>
  <c r="B31" i="10"/>
  <c r="C30" i="10"/>
  <c r="D30" i="10" s="1"/>
  <c r="L30" i="10"/>
  <c r="B32" i="9"/>
  <c r="C31" i="9"/>
  <c r="D31" i="9" s="1"/>
  <c r="L31" i="9"/>
  <c r="B31" i="8"/>
  <c r="C30" i="8"/>
  <c r="D30" i="8" s="1"/>
  <c r="L30" i="8"/>
  <c r="B31" i="7"/>
  <c r="C30" i="7"/>
  <c r="D30" i="7" s="1"/>
  <c r="L30" i="7"/>
  <c r="B32" i="15" l="1"/>
  <c r="C31" i="15"/>
  <c r="D31" i="15" s="1"/>
  <c r="L31" i="15"/>
  <c r="B32" i="14"/>
  <c r="C31" i="14"/>
  <c r="D31" i="14" s="1"/>
  <c r="L31" i="14"/>
  <c r="B30" i="13"/>
  <c r="C29" i="13"/>
  <c r="D29" i="13" s="1"/>
  <c r="L29" i="13"/>
  <c r="B32" i="12"/>
  <c r="C31" i="12"/>
  <c r="D31" i="12" s="1"/>
  <c r="L31" i="12"/>
  <c r="B32" i="11"/>
  <c r="C31" i="11"/>
  <c r="D31" i="11" s="1"/>
  <c r="L31" i="11"/>
  <c r="B32" i="10"/>
  <c r="C31" i="10"/>
  <c r="D31" i="10" s="1"/>
  <c r="L31" i="10"/>
  <c r="C32" i="9"/>
  <c r="D32" i="9" s="1"/>
  <c r="L32" i="9"/>
  <c r="B32" i="8"/>
  <c r="C31" i="8"/>
  <c r="D31" i="8" s="1"/>
  <c r="L31" i="8"/>
  <c r="B32" i="7"/>
  <c r="C31" i="7"/>
  <c r="D31" i="7" s="1"/>
  <c r="L31" i="7"/>
  <c r="C32" i="15" l="1"/>
  <c r="D32" i="15" s="1"/>
  <c r="L32" i="15"/>
  <c r="C32" i="14"/>
  <c r="D32" i="14" s="1"/>
  <c r="L32" i="14"/>
  <c r="C30" i="13"/>
  <c r="D30" i="13" s="1"/>
  <c r="B31" i="13"/>
  <c r="L30" i="13"/>
  <c r="C32" i="12"/>
  <c r="D32" i="12" s="1"/>
  <c r="L32" i="12"/>
  <c r="L32" i="11"/>
  <c r="C32" i="11"/>
  <c r="D32" i="11" s="1"/>
  <c r="L32" i="10"/>
  <c r="C32" i="10"/>
  <c r="D32" i="10" s="1"/>
  <c r="L32" i="8"/>
  <c r="C32" i="8"/>
  <c r="D32" i="8" s="1"/>
  <c r="C32" i="7"/>
  <c r="D32" i="7" s="1"/>
  <c r="L32" i="7"/>
  <c r="B32" i="13" l="1"/>
  <c r="C31" i="13"/>
  <c r="D31" i="13" s="1"/>
  <c r="L31" i="13"/>
  <c r="L32" i="13" l="1"/>
  <c r="C32" i="13"/>
  <c r="D32" i="1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tc={313D0BB7-1931-4478-90FE-9BD991795B6A}</author>
    <author>tc={ED801DBD-93B2-4F8C-BA15-A9955EA2127E}</author>
  </authors>
  <commentList>
    <comment ref="H6" authorId="0" shapeId="0" xr:uid="{313D0BB7-1931-4478-90FE-9BD991795B6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Comprado 2 Kg Final de setembro por R$13,00</t>
      </text>
    </comment>
    <comment ref="H18" authorId="1" shapeId="0" xr:uid="{ED801DBD-93B2-4F8C-BA15-A9955EA2127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Inserido em Mercado Pago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tc={E070E48F-6237-42D1-BBC6-5778490A29B4}</author>
  </authors>
  <commentList>
    <comment ref="H19" authorId="0" shapeId="0" xr:uid="{E070E48F-6237-42D1-BBC6-5778490A29B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Inserido em Mercado Pago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tc={F4A2D4AC-5CB8-49A5-B4DD-7FFD84657848}</author>
  </authors>
  <commentList>
    <comment ref="H18" authorId="0" shapeId="0" xr:uid="{F4A2D4AC-5CB8-49A5-B4DD-7FFD8465784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Inserido em Mercado Pago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tc={822C893B-843D-4FA1-AE12-A06C855F562C}</author>
  </authors>
  <commentList>
    <comment ref="H18" authorId="0" shapeId="0" xr:uid="{822C893B-843D-4FA1-AE12-A06C855F562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Inserido em Mercado Pago 9 parcelas de 12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tc={481274C4-CEA8-4234-ABED-4CA1E7E58C4B}</author>
  </authors>
  <commentList>
    <comment ref="H8" authorId="0" shapeId="0" xr:uid="{481274C4-CEA8-4234-ABED-4CA1E7E58C4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Curso Aryanne Ativando a Libido 8/12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tc={D9D40F53-DAFC-4F1F-810F-A094E739AF66}</author>
  </authors>
  <commentList>
    <comment ref="H8" authorId="0" shapeId="0" xr:uid="{D9D40F53-DAFC-4F1F-810F-A094E739AF6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Curso Aryanne Ativando a Libido 9/12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tc={FD5CF041-4103-4C2C-93D7-A6ECE4FE8E1A}</author>
  </authors>
  <commentList>
    <comment ref="H8" authorId="0" shapeId="0" xr:uid="{FD5CF041-4103-4C2C-93D7-A6ECE4FE8E1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Curso Aryanne Ativando a Libido 10/12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tc={ED73AD81-A81D-4917-BD29-56D0DD3AD13D}</author>
  </authors>
  <commentList>
    <comment ref="H8" authorId="0" shapeId="0" xr:uid="{ED73AD81-A81D-4917-BD29-56D0DD3AD13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Curso Aryanne Ativando a Libido 11/12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tc={C9E1ED5B-4C78-4A77-8D06-956B1F4EBC97}</author>
  </authors>
  <commentList>
    <comment ref="H8" authorId="0" shapeId="0" xr:uid="{C9E1ED5B-4C78-4A77-8D06-956B1F4EBC9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Curso Aryanne Ativando a Libido 12/12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<sst xmlns="http://schemas.openxmlformats.org/spreadsheetml/2006/main" count="1535" uniqueCount="121">
  <si>
    <t>Planejamento Mensal Káic e Gabi</t>
  </si>
  <si>
    <t>Mês:</t>
  </si>
  <si>
    <t>Abril</t>
  </si>
  <si>
    <t>Data hoje formula</t>
  </si>
  <si>
    <t>Data formula</t>
  </si>
  <si>
    <t>Formula pgto ok</t>
  </si>
  <si>
    <t>Saldo Prévio</t>
  </si>
  <si>
    <t>Descrição Conta</t>
  </si>
  <si>
    <t>Valor</t>
  </si>
  <si>
    <t>Data vencimento</t>
  </si>
  <si>
    <t>Pago?</t>
  </si>
  <si>
    <t>Dia 1</t>
  </si>
  <si>
    <t>ok</t>
  </si>
  <si>
    <t>Dia 2</t>
  </si>
  <si>
    <t>Dia 3</t>
  </si>
  <si>
    <t>Dia 4</t>
  </si>
  <si>
    <t>Dia 5</t>
  </si>
  <si>
    <t>Pagamento Recebido Bellocopo</t>
  </si>
  <si>
    <t>Dia 6</t>
  </si>
  <si>
    <t>Pagamento Recebido CD Medical Care</t>
  </si>
  <si>
    <t>Dia 7</t>
  </si>
  <si>
    <t>Areia Gatíssimo (x4 Unidades)</t>
  </si>
  <si>
    <t>Dia 8</t>
  </si>
  <si>
    <t>Microsoft</t>
  </si>
  <si>
    <t>Dia 9</t>
  </si>
  <si>
    <t>Unhas</t>
  </si>
  <si>
    <t>Dia 10</t>
  </si>
  <si>
    <t>Psicóloga</t>
  </si>
  <si>
    <t>Dia 11</t>
  </si>
  <si>
    <t>Energia Elétrica (1/4 pagamento)</t>
  </si>
  <si>
    <t>Dia 12</t>
  </si>
  <si>
    <t>Dia 13</t>
  </si>
  <si>
    <t>Dia 14</t>
  </si>
  <si>
    <t>Dia 15</t>
  </si>
  <si>
    <t>Pagamento Recebido VA Bellocopo</t>
  </si>
  <si>
    <t>Dia 16</t>
  </si>
  <si>
    <t>Alimentação Misturas (Compras Mercado)</t>
  </si>
  <si>
    <t>Dia 17</t>
  </si>
  <si>
    <t>Dia 18</t>
  </si>
  <si>
    <t>Dia 19</t>
  </si>
  <si>
    <t>Geladeira (1/11 Parcelas)</t>
  </si>
  <si>
    <t>Dia 20</t>
  </si>
  <si>
    <t>Dia 21</t>
  </si>
  <si>
    <t>Dia 22</t>
  </si>
  <si>
    <t>Dia 23</t>
  </si>
  <si>
    <t>Dia 24</t>
  </si>
  <si>
    <t>Dia 25</t>
  </si>
  <si>
    <t>Dia 26</t>
  </si>
  <si>
    <t>Cartão Bradesco (Cheque especial)</t>
  </si>
  <si>
    <t>Dia 27</t>
  </si>
  <si>
    <t>Internet Celular Vivo</t>
  </si>
  <si>
    <t>Dia 28</t>
  </si>
  <si>
    <t>Cílios</t>
  </si>
  <si>
    <t>Dia 29</t>
  </si>
  <si>
    <t>HBO</t>
  </si>
  <si>
    <t>Dia 30</t>
  </si>
  <si>
    <t>Dia 31</t>
  </si>
  <si>
    <t>Maio</t>
  </si>
  <si>
    <t>Resumo Finalização do Mês</t>
  </si>
  <si>
    <t>Valor sobra dia 31 - Final do mês</t>
  </si>
  <si>
    <t>Cartão Transporte</t>
  </si>
  <si>
    <t>Comemoraçao dia 20</t>
  </si>
  <si>
    <t>Reforma/Construção Gatódromo</t>
  </si>
  <si>
    <t>Manutenção Guitarra Cort X6</t>
  </si>
  <si>
    <t>Reforma Cozinha</t>
  </si>
  <si>
    <t>Tirar Carta pra comprar Moto</t>
  </si>
  <si>
    <t>Ração Gatos Castrados Ultralife</t>
  </si>
  <si>
    <t>Planejamento Aquisições / Projetos</t>
  </si>
  <si>
    <t>Data</t>
  </si>
  <si>
    <t>Valor média</t>
  </si>
  <si>
    <t>Descrição</t>
  </si>
  <si>
    <t>Depurador de ar (Reforma Cozinha)</t>
  </si>
  <si>
    <t>Revestimento Lume 45x90 Botanico Branco Retif.Azulejo (Reforma Cozinha)</t>
  </si>
  <si>
    <t>Dízimo (1/2 parte)</t>
  </si>
  <si>
    <t>Mesa de Cabeceira Armario modulado Amendola Grafito (Reforma Cozinha)</t>
  </si>
  <si>
    <t>Fatura Cartão Nubank</t>
  </si>
  <si>
    <t>Balcao Madesa Glamy 35cm 1porta (Reforma Cozinha)</t>
  </si>
  <si>
    <t>Curso Administração</t>
  </si>
  <si>
    <t>Granulado MimiCat (1/2 unidades)</t>
  </si>
  <si>
    <t>Planejamento Reposição Dispensa / Compras Mercado</t>
  </si>
  <si>
    <t>Netflix - Automatico</t>
  </si>
  <si>
    <t>Madeirite plastificado 2200x1100 (1/2)</t>
  </si>
  <si>
    <t>Pagamento recebido VA + VR CD Medical Care</t>
  </si>
  <si>
    <t>Cartão de todos - Automatico</t>
  </si>
  <si>
    <t>Nível 6 Mercado Livre - Automatico</t>
  </si>
  <si>
    <t>Internet Atranet</t>
  </si>
  <si>
    <t>Fatura Cartão Mercado Livre</t>
  </si>
  <si>
    <t>Dízimo (2/2 parte)</t>
  </si>
  <si>
    <t>Areia Gatíssimo (x4 unidades)</t>
  </si>
  <si>
    <t>Alterado para</t>
  </si>
  <si>
    <t>Granulado MimiCat (x3 unidades)</t>
  </si>
  <si>
    <t>Pendencias para pagar</t>
  </si>
  <si>
    <t>Junho</t>
  </si>
  <si>
    <t>Granulado MimiCat (3 unidades)</t>
  </si>
  <si>
    <t>Geladeira (2/11 Parcelas)</t>
  </si>
  <si>
    <t>Madeirite plastificado 2200x1100 (2/2)</t>
  </si>
  <si>
    <t>Julho</t>
  </si>
  <si>
    <t>Psicóloga (Quinzenal)</t>
  </si>
  <si>
    <t>Geladeira (3/11 Parcelas)</t>
  </si>
  <si>
    <t>Outubro</t>
  </si>
  <si>
    <t>Parcela Moto</t>
  </si>
  <si>
    <t>Granulado Madeira (10kg)</t>
  </si>
  <si>
    <t>Ração Gatos Golden Castrados</t>
  </si>
  <si>
    <t>PicsArt Photo</t>
  </si>
  <si>
    <t>SimplyPiano</t>
  </si>
  <si>
    <t>Anticoncepcional</t>
  </si>
  <si>
    <t>Novembro</t>
  </si>
  <si>
    <t>Spotify</t>
  </si>
  <si>
    <t>Gasolina Moto</t>
  </si>
  <si>
    <t>Prorrogar:</t>
  </si>
  <si>
    <t>Planejamento Acerto de dividas - prorrogando para mês seguinte</t>
  </si>
  <si>
    <t>Janeiro</t>
  </si>
  <si>
    <t>Dezembro</t>
  </si>
  <si>
    <t>Acréscimo 13 Salario</t>
  </si>
  <si>
    <t>OK</t>
  </si>
  <si>
    <t>Pagamento PLR</t>
  </si>
  <si>
    <t>Curso Aryanne Ativando a Libido</t>
  </si>
  <si>
    <t>Fatura Cartão Mercado Pago</t>
  </si>
  <si>
    <t>Tirar Carta A+B</t>
  </si>
  <si>
    <t>Reforma Casa</t>
  </si>
  <si>
    <t>Novas Alianças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</si>
</sst>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d/m/yy;@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 Nova"/>
      <family val="2"/>
    </font>
    <font>
      <b/>
      <sz val="14"/>
      <color theme="1"/>
      <name val="Arial Nova"/>
      <family val="2"/>
    </font>
    <font>
      <sz val="11"/>
      <color theme="0" tint="-0.249977111117893"/>
      <name val="Arial Nova"/>
      <family val="2"/>
    </font>
    <font>
      <sz val="11"/>
      <color theme="9" tint="-0.249977111117893"/>
      <name val="Arial Nova"/>
      <family val="2"/>
    </font>
    <font>
      <b/>
      <sz val="20"/>
      <color theme="0"/>
      <name val="Arial Nova"/>
      <family val="2"/>
    </font>
    <font>
      <b/>
      <sz val="18"/>
      <color theme="0"/>
      <name val="Arial Nova"/>
      <family val="2"/>
    </font>
    <font>
      <sz val="18"/>
      <color theme="0"/>
      <name val="Arial Nova"/>
      <family val="2"/>
    </font>
    <font>
      <b/>
      <sz val="11"/>
      <color theme="1"/>
      <name val="Arial Nova"/>
      <family val="2"/>
    </font>
    <font>
      <b/>
      <sz val="11"/>
      <color theme="0"/>
      <name val="Arial Nova"/>
      <family val="2"/>
    </font>
    <font>
      <b/>
      <sz val="10"/>
      <color theme="0"/>
      <name val="Arial Nova"/>
      <family val="2"/>
    </font>
    <font>
      <b/>
      <sz val="12"/>
      <color theme="1"/>
      <name val="Baskerville Old Face"/>
      <family val="1"/>
    </font>
    <font>
      <b/>
      <sz val="12"/>
      <color theme="1"/>
      <name val="Arial Nova"/>
      <family val="2"/>
    </font>
    <font>
      <sz val="11"/>
      <color rgb="FFF1BFBF"/>
      <name val="Arial Nova"/>
      <family val="2"/>
    </font>
    <font>
      <sz val="10"/>
      <color theme="9" tint="-0.249977111117893"/>
      <name val="Arial Nova"/>
      <family val="2"/>
    </font>
    <font>
      <sz val="10"/>
      <color theme="1"/>
      <name val="Arial Nova"/>
      <family val="2"/>
    </font>
    <font>
      <sz val="11"/>
      <color theme="0"/>
      <name val="Arial Nova"/>
      <family val="2"/>
    </font>
    <font>
      <sz val="11"/>
      <color theme="1"/>
      <name val="Arial Nova"/>
    </font>
    <font>
      <b/>
      <sz val="14"/>
      <color theme="0"/>
      <name val="Arial Nova"/>
    </font>
    <font>
      <sz val="10"/>
      <color theme="1"/>
      <name val="Arial Nova"/>
    </font>
    <font>
      <sz val="10"/>
      <color theme="9" tint="-0.249977111117893"/>
      <name val="Arial Nova"/>
    </font>
    <font>
      <sz val="10"/>
      <color theme="0"/>
      <name val="Arial Nova"/>
      <family val="2"/>
    </font>
    <font>
      <sz val="11"/>
      <color theme="0" tint="-0.499984740745262"/>
      <name val="Arial Nova"/>
      <family val="2"/>
    </font>
    <font>
      <sz val="10"/>
      <color theme="0" tint="-0.499984740745262"/>
      <name val="Arial Nova"/>
      <family val="2"/>
    </font>
    <font>
      <b/>
      <sz val="12"/>
      <color theme="0"/>
      <name val="Arial Nova"/>
    </font>
    <font>
      <sz val="10"/>
      <color theme="0"/>
      <name val="Arial Nova"/>
    </font>
    <font>
      <b/>
      <sz val="12"/>
      <color theme="0"/>
      <name val="Arial Nova"/>
      <family val="2"/>
    </font>
    <font>
      <sz val="11"/>
      <color theme="7" tint="-0.249977111117893"/>
      <name val="Arial Nova"/>
      <family val="2"/>
    </font>
    <font>
      <sz val="11"/>
      <color rgb="FF7030A0"/>
      <name val="Arial Nova"/>
      <family val="2"/>
    </font>
  </fonts>
  <fills count="10">
    <fill>
      <patternFill patternType="none"/>
    </fill>
    <fill>
      <patternFill patternType="gray125"/>
    </fill>
    <fill>
      <gradientFill degree="45">
        <stop position="0">
          <color theme="1"/>
        </stop>
        <stop position="1">
          <color theme="1" tint="0.1490218817712943"/>
        </stop>
      </gradientFill>
    </fill>
    <fill>
      <gradientFill degree="270">
        <stop position="0">
          <color theme="1"/>
        </stop>
        <stop position="1">
          <color rgb="FF97513B"/>
        </stop>
      </gradientFill>
    </fill>
    <fill>
      <gradientFill degree="270">
        <stop position="0">
          <color theme="1"/>
        </stop>
        <stop position="1">
          <color theme="9"/>
        </stop>
      </gradientFill>
    </fill>
    <fill>
      <gradientFill degree="270">
        <stop position="0">
          <color theme="1"/>
        </stop>
        <stop position="1">
          <color theme="8"/>
        </stop>
      </gradientFill>
    </fill>
    <fill>
      <gradientFill degree="90">
        <stop position="0">
          <color theme="1"/>
        </stop>
        <stop position="1">
          <color theme="1" tint="0.1490218817712943"/>
        </stop>
      </gradient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gradientFill degree="270">
        <stop position="0">
          <color theme="1"/>
        </stop>
        <stop position="1">
          <color rgb="FFFFFF66"/>
        </stop>
      </gradientFill>
    </fill>
  </fills>
  <borders count="45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ck">
        <color theme="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ck">
        <color theme="1"/>
      </right>
      <top style="thin">
        <color theme="0" tint="-0.14999847407452621"/>
      </top>
      <bottom style="thin">
        <color theme="0" tint="-0.14999847407452621"/>
      </bottom>
      <diagonal/>
    </border>
    <border>
      <left style="thick">
        <color theme="1"/>
      </left>
      <right style="thin">
        <color theme="0" tint="-0.14999847407452621"/>
      </right>
      <top style="thin">
        <color theme="0" tint="-0.14999847407452621"/>
      </top>
      <bottom style="thick">
        <color theme="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ck">
        <color theme="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 style="thin">
        <color theme="0" tint="-0.14999847407452621"/>
      </bottom>
      <diagonal/>
    </border>
    <border>
      <left/>
      <right/>
      <top style="thick">
        <color theme="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theme="1"/>
      </top>
      <bottom/>
      <diagonal/>
    </border>
    <border>
      <left/>
      <right style="thin">
        <color indexed="64"/>
      </right>
      <top style="thick">
        <color theme="1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theme="1"/>
      </left>
      <right/>
      <top/>
      <bottom/>
      <diagonal/>
    </border>
    <border>
      <left style="thin">
        <color theme="0" tint="-0.14999847407452621"/>
      </left>
      <right/>
      <top/>
      <bottom/>
      <diagonal/>
    </border>
    <border>
      <left/>
      <right/>
      <top style="thin">
        <color rgb="FF505050"/>
      </top>
      <bottom style="thin">
        <color rgb="FF505050"/>
      </bottom>
      <diagonal/>
    </border>
    <border>
      <left style="thick">
        <color rgb="FF505050"/>
      </left>
      <right/>
      <top style="thick">
        <color rgb="FF505050"/>
      </top>
      <bottom style="thin">
        <color theme="0" tint="-0.14999847407452621"/>
      </bottom>
      <diagonal/>
    </border>
    <border>
      <left/>
      <right/>
      <top style="thick">
        <color rgb="FF505050"/>
      </top>
      <bottom style="thin">
        <color theme="0" tint="-0.14999847407452621"/>
      </bottom>
      <diagonal/>
    </border>
    <border>
      <left/>
      <right/>
      <top style="thick">
        <color rgb="FF505050"/>
      </top>
      <bottom/>
      <diagonal/>
    </border>
    <border>
      <left/>
      <right style="thin">
        <color indexed="64"/>
      </right>
      <top style="thick">
        <color rgb="FF505050"/>
      </top>
      <bottom/>
      <diagonal/>
    </border>
    <border>
      <left/>
      <right style="thick">
        <color rgb="FF505050"/>
      </right>
      <top style="thick">
        <color rgb="FF505050"/>
      </top>
      <bottom/>
      <diagonal/>
    </border>
    <border>
      <left style="thick">
        <color rgb="FF505050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ck">
        <color rgb="FF505050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ck">
        <color rgb="FF505050"/>
      </right>
      <top style="thin">
        <color theme="0" tint="-0.14999847407452621"/>
      </top>
      <bottom style="thin">
        <color theme="0" tint="-0.14999847407452621"/>
      </bottom>
      <diagonal/>
    </border>
    <border>
      <left style="thick">
        <color rgb="FF505050"/>
      </left>
      <right style="thin">
        <color theme="0" tint="-0.14999847407452621"/>
      </right>
      <top style="thin">
        <color theme="0" tint="-0.14999847407452621"/>
      </top>
      <bottom style="thick">
        <color rgb="FF505050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ck">
        <color rgb="FF505050"/>
      </bottom>
      <diagonal/>
    </border>
    <border>
      <left style="thin">
        <color theme="0" tint="-0.14999847407452621"/>
      </left>
      <right style="thick">
        <color rgb="FF505050"/>
      </right>
      <top style="thin">
        <color theme="0" tint="-0.14999847407452621"/>
      </top>
      <bottom style="thick">
        <color rgb="FF505050"/>
      </bottom>
      <diagonal/>
    </border>
    <border>
      <left style="thick">
        <color rgb="FF505050"/>
      </left>
      <right/>
      <top style="thick">
        <color rgb="FF505050"/>
      </top>
      <bottom/>
      <diagonal/>
    </border>
    <border>
      <left style="thick">
        <color rgb="FF505050"/>
      </left>
      <right/>
      <top/>
      <bottom/>
      <diagonal/>
    </border>
    <border>
      <left/>
      <right style="thick">
        <color rgb="FF505050"/>
      </right>
      <top/>
      <bottom/>
      <diagonal/>
    </border>
    <border>
      <left style="thick">
        <color rgb="FF505050"/>
      </left>
      <right/>
      <top/>
      <bottom style="thick">
        <color rgb="FF505050"/>
      </bottom>
      <diagonal/>
    </border>
    <border>
      <left/>
      <right/>
      <top/>
      <bottom style="thick">
        <color rgb="FF505050"/>
      </bottom>
      <diagonal/>
    </border>
    <border>
      <left/>
      <right style="thick">
        <color rgb="FF505050"/>
      </right>
      <top/>
      <bottom style="thick">
        <color rgb="FF505050"/>
      </bottom>
      <diagonal/>
    </border>
    <border>
      <left style="thin">
        <color theme="0" tint="-0.14999847407452621"/>
      </left>
      <right/>
      <top/>
      <bottom style="thick">
        <color rgb="FF505050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/>
      <diagonal/>
    </border>
    <border>
      <left/>
      <right/>
      <top style="medium">
        <color theme="0" tint="-0.249977111117893"/>
      </top>
      <bottom/>
      <diagonal/>
    </border>
    <border>
      <left/>
      <right style="medium">
        <color theme="0" tint="-0.249977111117893"/>
      </right>
      <top style="medium">
        <color theme="0" tint="-0.249977111117893"/>
      </top>
      <bottom/>
      <diagonal/>
    </border>
    <border>
      <left style="medium">
        <color theme="0" tint="-0.249977111117893"/>
      </left>
      <right/>
      <top/>
      <bottom/>
      <diagonal/>
    </border>
    <border>
      <left/>
      <right style="medium">
        <color theme="0" tint="-0.249977111117893"/>
      </right>
      <top/>
      <bottom/>
      <diagonal/>
    </border>
    <border>
      <left style="medium">
        <color theme="0" tint="-0.249977111117893"/>
      </left>
      <right/>
      <top/>
      <bottom style="medium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  <border>
      <left/>
      <right style="medium">
        <color theme="0" tint="-0.249977111117893"/>
      </right>
      <top/>
      <bottom style="medium">
        <color theme="0" tint="-0.249977111117893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2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4" fontId="5" fillId="0" borderId="1" xfId="1" applyFont="1" applyBorder="1" applyAlignment="1">
      <alignment horizontal="center" vertical="center"/>
    </xf>
    <xf numFmtId="44" fontId="3" fillId="0" borderId="1" xfId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4" fontId="6" fillId="0" borderId="1" xfId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44" fontId="5" fillId="0" borderId="5" xfId="1" applyFont="1" applyBorder="1" applyAlignment="1">
      <alignment horizontal="center" vertical="center"/>
    </xf>
    <xf numFmtId="44" fontId="3" fillId="0" borderId="5" xfId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44" fontId="5" fillId="0" borderId="10" xfId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44" fontId="3" fillId="0" borderId="10" xfId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right" vertical="center"/>
    </xf>
    <xf numFmtId="0" fontId="14" fillId="0" borderId="0" xfId="0" applyFont="1" applyAlignment="1">
      <alignment horizontal="center" vertical="center"/>
    </xf>
    <xf numFmtId="44" fontId="16" fillId="7" borderId="1" xfId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44" fontId="5" fillId="7" borderId="1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4" fontId="3" fillId="7" borderId="1" xfId="1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44" fontId="6" fillId="7" borderId="1" xfId="1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/>
    </xf>
    <xf numFmtId="44" fontId="19" fillId="7" borderId="1" xfId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44" fontId="21" fillId="7" borderId="1" xfId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44" fontId="21" fillId="0" borderId="0" xfId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44" fontId="18" fillId="0" borderId="0" xfId="0" applyNumberFormat="1" applyFont="1" applyAlignment="1">
      <alignment vertical="center"/>
    </xf>
    <xf numFmtId="9" fontId="18" fillId="0" borderId="0" xfId="0" applyNumberFormat="1" applyFont="1" applyAlignment="1">
      <alignment horizontal="right" vertical="center"/>
    </xf>
    <xf numFmtId="0" fontId="23" fillId="0" borderId="0" xfId="0" applyFont="1" applyAlignment="1">
      <alignment horizontal="center" vertical="center"/>
    </xf>
    <xf numFmtId="0" fontId="16" fillId="7" borderId="17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 shrinkToFit="1"/>
    </xf>
    <xf numFmtId="0" fontId="3" fillId="7" borderId="1" xfId="0" applyFont="1" applyFill="1" applyBorder="1" applyAlignment="1">
      <alignment horizontal="center" vertical="center" shrinkToFit="1"/>
    </xf>
    <xf numFmtId="0" fontId="6" fillId="7" borderId="1" xfId="0" applyFont="1" applyFill="1" applyBorder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19" fillId="7" borderId="1" xfId="0" applyFont="1" applyFill="1" applyBorder="1" applyAlignment="1">
      <alignment horizontal="center" vertical="center" shrinkToFit="1"/>
    </xf>
    <xf numFmtId="0" fontId="18" fillId="7" borderId="1" xfId="0" applyFont="1" applyFill="1" applyBorder="1" applyAlignment="1">
      <alignment horizontal="center" vertical="center"/>
    </xf>
    <xf numFmtId="44" fontId="18" fillId="7" borderId="1" xfId="1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 shrinkToFit="1"/>
    </xf>
    <xf numFmtId="0" fontId="18" fillId="7" borderId="3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 shrinkToFit="1"/>
    </xf>
    <xf numFmtId="0" fontId="8" fillId="3" borderId="21" xfId="0" applyFont="1" applyFill="1" applyBorder="1" applyAlignment="1">
      <alignment horizontal="right" vertical="center"/>
    </xf>
    <xf numFmtId="0" fontId="4" fillId="0" borderId="24" xfId="0" applyFont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4" fontId="3" fillId="0" borderId="24" xfId="0" applyNumberFormat="1" applyFont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14" fontId="3" fillId="0" borderId="27" xfId="0" applyNumberFormat="1" applyFont="1" applyBorder="1" applyAlignment="1">
      <alignment horizontal="center" vertical="center"/>
    </xf>
    <xf numFmtId="14" fontId="3" fillId="0" borderId="28" xfId="0" applyNumberFormat="1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5" fillId="7" borderId="28" xfId="0" applyFont="1" applyFill="1" applyBorder="1" applyAlignment="1">
      <alignment horizontal="center" vertical="center"/>
    </xf>
    <xf numFmtId="44" fontId="5" fillId="7" borderId="28" xfId="1" applyFont="1" applyFill="1" applyBorder="1" applyAlignment="1">
      <alignment horizontal="center" vertical="center"/>
    </xf>
    <xf numFmtId="0" fontId="3" fillId="7" borderId="28" xfId="0" applyFont="1" applyFill="1" applyBorder="1" applyAlignment="1">
      <alignment horizontal="center" vertical="center" shrinkToFit="1"/>
    </xf>
    <xf numFmtId="44" fontId="3" fillId="7" borderId="28" xfId="1" applyFont="1" applyFill="1" applyBorder="1" applyAlignment="1">
      <alignment horizontal="center" vertical="center"/>
    </xf>
    <xf numFmtId="0" fontId="3" fillId="7" borderId="28" xfId="0" applyFont="1" applyFill="1" applyBorder="1" applyAlignment="1">
      <alignment horizontal="center" vertical="center"/>
    </xf>
    <xf numFmtId="0" fontId="3" fillId="7" borderId="29" xfId="0" applyFont="1" applyFill="1" applyBorder="1" applyAlignment="1">
      <alignment horizontal="center" vertical="center"/>
    </xf>
    <xf numFmtId="44" fontId="18" fillId="6" borderId="31" xfId="0" applyNumberFormat="1" applyFont="1" applyFill="1" applyBorder="1" applyAlignment="1">
      <alignment vertical="center"/>
    </xf>
    <xf numFmtId="44" fontId="18" fillId="6" borderId="0" xfId="0" applyNumberFormat="1" applyFont="1" applyFill="1" applyAlignment="1">
      <alignment vertical="center"/>
    </xf>
    <xf numFmtId="44" fontId="18" fillId="0" borderId="31" xfId="0" applyNumberFormat="1" applyFont="1" applyBorder="1" applyAlignment="1">
      <alignment vertical="center"/>
    </xf>
    <xf numFmtId="9" fontId="24" fillId="0" borderId="31" xfId="0" applyNumberFormat="1" applyFont="1" applyBorder="1" applyAlignment="1">
      <alignment horizontal="right" vertical="center"/>
    </xf>
    <xf numFmtId="44" fontId="24" fillId="0" borderId="0" xfId="0" applyNumberFormat="1" applyFont="1" applyAlignment="1">
      <alignment vertical="center"/>
    </xf>
    <xf numFmtId="9" fontId="24" fillId="0" borderId="33" xfId="0" applyNumberFormat="1" applyFont="1" applyBorder="1" applyAlignment="1">
      <alignment horizontal="right" vertical="center"/>
    </xf>
    <xf numFmtId="44" fontId="24" fillId="0" borderId="34" xfId="0" applyNumberFormat="1" applyFont="1" applyBorder="1" applyAlignment="1">
      <alignment vertical="center"/>
    </xf>
    <xf numFmtId="164" fontId="21" fillId="7" borderId="24" xfId="0" applyNumberFormat="1" applyFont="1" applyFill="1" applyBorder="1" applyAlignment="1">
      <alignment horizontal="center" vertical="center"/>
    </xf>
    <xf numFmtId="164" fontId="17" fillId="7" borderId="24" xfId="0" applyNumberFormat="1" applyFont="1" applyFill="1" applyBorder="1" applyAlignment="1">
      <alignment horizontal="center" vertical="center"/>
    </xf>
    <xf numFmtId="164" fontId="17" fillId="7" borderId="27" xfId="0" applyNumberFormat="1" applyFont="1" applyFill="1" applyBorder="1" applyAlignment="1">
      <alignment horizontal="center" vertical="center"/>
    </xf>
    <xf numFmtId="44" fontId="21" fillId="7" borderId="28" xfId="1" applyFont="1" applyFill="1" applyBorder="1" applyAlignment="1">
      <alignment horizontal="center" vertical="center"/>
    </xf>
    <xf numFmtId="0" fontId="17" fillId="7" borderId="24" xfId="0" applyFont="1" applyFill="1" applyBorder="1" applyAlignment="1">
      <alignment horizontal="center" vertical="center"/>
    </xf>
    <xf numFmtId="0" fontId="3" fillId="7" borderId="33" xfId="0" applyFont="1" applyFill="1" applyBorder="1" applyAlignment="1">
      <alignment horizontal="center" vertical="center"/>
    </xf>
    <xf numFmtId="0" fontId="3" fillId="7" borderId="34" xfId="0" applyFont="1" applyFill="1" applyBorder="1" applyAlignment="1">
      <alignment horizontal="center" vertical="center"/>
    </xf>
    <xf numFmtId="0" fontId="16" fillId="7" borderId="0" xfId="0" applyFont="1" applyFill="1" applyAlignment="1">
      <alignment horizontal="center" vertical="center"/>
    </xf>
    <xf numFmtId="0" fontId="16" fillId="7" borderId="32" xfId="0" applyFont="1" applyFill="1" applyBorder="1" applyAlignment="1">
      <alignment horizontal="center" vertical="center"/>
    </xf>
    <xf numFmtId="0" fontId="27" fillId="8" borderId="24" xfId="0" applyFont="1" applyFill="1" applyBorder="1" applyAlignment="1">
      <alignment horizontal="center" vertical="center"/>
    </xf>
    <xf numFmtId="44" fontId="27" fillId="8" borderId="1" xfId="1" applyFont="1" applyFill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44" fontId="16" fillId="0" borderId="1" xfId="1" applyFont="1" applyFill="1" applyBorder="1" applyAlignment="1">
      <alignment horizontal="center" vertical="center"/>
    </xf>
    <xf numFmtId="44" fontId="3" fillId="0" borderId="0" xfId="0" applyNumberFormat="1" applyFont="1" applyAlignment="1">
      <alignment horizontal="center" vertical="center"/>
    </xf>
    <xf numFmtId="0" fontId="6" fillId="7" borderId="26" xfId="0" applyFont="1" applyFill="1" applyBorder="1" applyAlignment="1">
      <alignment horizontal="center" vertical="center"/>
    </xf>
    <xf numFmtId="0" fontId="29" fillId="7" borderId="1" xfId="0" applyFont="1" applyFill="1" applyBorder="1" applyAlignment="1">
      <alignment horizontal="center" vertical="center" shrinkToFit="1"/>
    </xf>
    <xf numFmtId="0" fontId="30" fillId="7" borderId="1" xfId="0" applyFont="1" applyFill="1" applyBorder="1" applyAlignment="1">
      <alignment horizontal="center" vertical="center" shrinkToFit="1"/>
    </xf>
    <xf numFmtId="44" fontId="30" fillId="7" borderId="1" xfId="1" applyFont="1" applyFill="1" applyBorder="1" applyAlignment="1">
      <alignment horizontal="center" vertical="center"/>
    </xf>
    <xf numFmtId="0" fontId="30" fillId="7" borderId="1" xfId="0" applyFont="1" applyFill="1" applyBorder="1" applyAlignment="1">
      <alignment horizontal="center" vertical="center"/>
    </xf>
    <xf numFmtId="44" fontId="18" fillId="6" borderId="40" xfId="0" applyNumberFormat="1" applyFont="1" applyFill="1" applyBorder="1" applyAlignment="1">
      <alignment vertical="center"/>
    </xf>
    <xf numFmtId="44" fontId="18" fillId="0" borderId="40" xfId="0" applyNumberFormat="1" applyFont="1" applyBorder="1" applyAlignment="1">
      <alignment vertical="center"/>
    </xf>
    <xf numFmtId="9" fontId="24" fillId="0" borderId="40" xfId="0" applyNumberFormat="1" applyFont="1" applyBorder="1" applyAlignment="1">
      <alignment horizontal="right" vertical="center"/>
    </xf>
    <xf numFmtId="9" fontId="24" fillId="0" borderId="42" xfId="0" applyNumberFormat="1" applyFont="1" applyBorder="1" applyAlignment="1">
      <alignment horizontal="right" vertical="center"/>
    </xf>
    <xf numFmtId="44" fontId="24" fillId="0" borderId="43" xfId="0" applyNumberFormat="1" applyFont="1" applyBorder="1" applyAlignment="1">
      <alignment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left" vertical="center"/>
    </xf>
    <xf numFmtId="0" fontId="16" fillId="7" borderId="36" xfId="0" applyFont="1" applyFill="1" applyBorder="1" applyAlignment="1">
      <alignment horizontal="center" vertical="center"/>
    </xf>
    <xf numFmtId="0" fontId="16" fillId="7" borderId="34" xfId="0" applyFont="1" applyFill="1" applyBorder="1" applyAlignment="1">
      <alignment horizontal="center" vertical="center"/>
    </xf>
    <xf numFmtId="0" fontId="16" fillId="7" borderId="35" xfId="0" applyFont="1" applyFill="1" applyBorder="1" applyAlignment="1">
      <alignment horizontal="center" vertical="center"/>
    </xf>
    <xf numFmtId="0" fontId="8" fillId="3" borderId="30" xfId="0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1" fillId="7" borderId="17" xfId="0" applyFont="1" applyFill="1" applyBorder="1" applyAlignment="1">
      <alignment horizontal="center" vertical="center"/>
    </xf>
    <xf numFmtId="0" fontId="21" fillId="7" borderId="0" xfId="0" applyFont="1" applyFill="1" applyAlignment="1">
      <alignment horizontal="center" vertical="center"/>
    </xf>
    <xf numFmtId="0" fontId="21" fillId="7" borderId="32" xfId="0" applyFont="1" applyFill="1" applyBorder="1" applyAlignment="1">
      <alignment horizontal="center" vertical="center"/>
    </xf>
    <xf numFmtId="0" fontId="21" fillId="7" borderId="36" xfId="0" applyFont="1" applyFill="1" applyBorder="1" applyAlignment="1">
      <alignment horizontal="center" vertical="center"/>
    </xf>
    <xf numFmtId="0" fontId="21" fillId="7" borderId="34" xfId="0" applyFont="1" applyFill="1" applyBorder="1" applyAlignment="1">
      <alignment horizontal="center" vertical="center"/>
    </xf>
    <xf numFmtId="0" fontId="21" fillId="7" borderId="35" xfId="0" applyFont="1" applyFill="1" applyBorder="1" applyAlignment="1">
      <alignment horizontal="center" vertical="center"/>
    </xf>
    <xf numFmtId="0" fontId="22" fillId="7" borderId="17" xfId="0" applyFont="1" applyFill="1" applyBorder="1" applyAlignment="1">
      <alignment horizontal="center" vertical="center"/>
    </xf>
    <xf numFmtId="0" fontId="22" fillId="7" borderId="0" xfId="0" applyFont="1" applyFill="1" applyAlignment="1">
      <alignment horizontal="center" vertical="center"/>
    </xf>
    <xf numFmtId="0" fontId="22" fillId="7" borderId="32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32" xfId="0" applyFont="1" applyBorder="1" applyAlignment="1">
      <alignment horizontal="center" vertical="center"/>
    </xf>
    <xf numFmtId="0" fontId="25" fillId="0" borderId="34" xfId="0" applyFont="1" applyBorder="1" applyAlignment="1">
      <alignment horizontal="center" vertical="center"/>
    </xf>
    <xf numFmtId="0" fontId="25" fillId="0" borderId="35" xfId="0" applyFont="1" applyBorder="1" applyAlignment="1">
      <alignment horizontal="center" vertical="center"/>
    </xf>
    <xf numFmtId="0" fontId="26" fillId="5" borderId="30" xfId="0" applyFont="1" applyFill="1" applyBorder="1" applyAlignment="1">
      <alignment horizontal="center" vertical="center"/>
    </xf>
    <xf numFmtId="0" fontId="26" fillId="5" borderId="21" xfId="0" applyFont="1" applyFill="1" applyBorder="1" applyAlignment="1">
      <alignment horizontal="center" vertical="center"/>
    </xf>
    <xf numFmtId="0" fontId="26" fillId="5" borderId="23" xfId="0" applyFont="1" applyFill="1" applyBorder="1" applyAlignment="1">
      <alignment horizontal="center" vertical="center"/>
    </xf>
    <xf numFmtId="0" fontId="26" fillId="5" borderId="31" xfId="0" applyFont="1" applyFill="1" applyBorder="1" applyAlignment="1">
      <alignment horizontal="center" vertical="center"/>
    </xf>
    <xf numFmtId="0" fontId="26" fillId="5" borderId="0" xfId="0" applyFont="1" applyFill="1" applyAlignment="1">
      <alignment horizontal="center" vertical="center"/>
    </xf>
    <xf numFmtId="0" fontId="26" fillId="5" borderId="32" xfId="0" applyFont="1" applyFill="1" applyBorder="1" applyAlignment="1">
      <alignment horizontal="center" vertical="center"/>
    </xf>
    <xf numFmtId="0" fontId="20" fillId="4" borderId="30" xfId="0" applyFont="1" applyFill="1" applyBorder="1" applyAlignment="1">
      <alignment horizontal="center" vertical="center"/>
    </xf>
    <xf numFmtId="0" fontId="20" fillId="4" borderId="21" xfId="0" applyFont="1" applyFill="1" applyBorder="1" applyAlignment="1">
      <alignment horizontal="center" vertical="center"/>
    </xf>
    <xf numFmtId="0" fontId="20" fillId="4" borderId="23" xfId="0" applyFont="1" applyFill="1" applyBorder="1" applyAlignment="1">
      <alignment horizontal="center" vertical="center"/>
    </xf>
    <xf numFmtId="0" fontId="20" fillId="4" borderId="31" xfId="0" applyFont="1" applyFill="1" applyBorder="1" applyAlignment="1">
      <alignment horizontal="center" vertical="center"/>
    </xf>
    <xf numFmtId="0" fontId="20" fillId="4" borderId="0" xfId="0" applyFont="1" applyFill="1" applyAlignment="1">
      <alignment horizontal="center" vertical="center"/>
    </xf>
    <xf numFmtId="0" fontId="20" fillId="4" borderId="32" xfId="0" applyFont="1" applyFill="1" applyBorder="1" applyAlignment="1">
      <alignment horizontal="center" vertical="center"/>
    </xf>
    <xf numFmtId="0" fontId="27" fillId="8" borderId="17" xfId="0" applyFont="1" applyFill="1" applyBorder="1" applyAlignment="1">
      <alignment horizontal="center" vertical="center"/>
    </xf>
    <xf numFmtId="0" fontId="27" fillId="8" borderId="0" xfId="0" applyFont="1" applyFill="1" applyAlignment="1">
      <alignment horizontal="center" vertical="center"/>
    </xf>
    <xf numFmtId="0" fontId="27" fillId="8" borderId="32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8" fillId="3" borderId="22" xfId="0" applyFont="1" applyFill="1" applyBorder="1" applyAlignment="1">
      <alignment horizontal="center" vertical="center"/>
    </xf>
    <xf numFmtId="0" fontId="9" fillId="3" borderId="21" xfId="0" applyFont="1" applyFill="1" applyBorder="1" applyAlignment="1">
      <alignment horizontal="left" vertical="center"/>
    </xf>
    <xf numFmtId="0" fontId="9" fillId="3" borderId="23" xfId="0" applyFont="1" applyFill="1" applyBorder="1" applyAlignment="1">
      <alignment horizontal="left" vertical="center"/>
    </xf>
    <xf numFmtId="0" fontId="18" fillId="6" borderId="15" xfId="0" applyFont="1" applyFill="1" applyBorder="1" applyAlignment="1">
      <alignment horizontal="center" vertical="center"/>
    </xf>
    <xf numFmtId="0" fontId="18" fillId="6" borderId="32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16" fillId="7" borderId="17" xfId="0" applyFont="1" applyFill="1" applyBorder="1" applyAlignment="1">
      <alignment horizontal="center" vertical="center"/>
    </xf>
    <xf numFmtId="0" fontId="16" fillId="7" borderId="0" xfId="0" applyFont="1" applyFill="1" applyAlignment="1">
      <alignment horizontal="center" vertical="center"/>
    </xf>
    <xf numFmtId="0" fontId="16" fillId="7" borderId="32" xfId="0" applyFont="1" applyFill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32" xfId="0" applyFont="1" applyBorder="1" applyAlignment="1">
      <alignment horizontal="center" vertical="center"/>
    </xf>
    <xf numFmtId="0" fontId="28" fillId="9" borderId="30" xfId="0" applyFont="1" applyFill="1" applyBorder="1" applyAlignment="1">
      <alignment horizontal="center" vertical="center"/>
    </xf>
    <xf numFmtId="0" fontId="26" fillId="9" borderId="21" xfId="0" applyFont="1" applyFill="1" applyBorder="1" applyAlignment="1">
      <alignment horizontal="center" vertical="center"/>
    </xf>
    <xf numFmtId="0" fontId="26" fillId="9" borderId="23" xfId="0" applyFont="1" applyFill="1" applyBorder="1" applyAlignment="1">
      <alignment horizontal="center" vertical="center"/>
    </xf>
    <xf numFmtId="0" fontId="26" fillId="9" borderId="31" xfId="0" applyFont="1" applyFill="1" applyBorder="1" applyAlignment="1">
      <alignment horizontal="center" vertical="center"/>
    </xf>
    <xf numFmtId="0" fontId="26" fillId="9" borderId="0" xfId="0" applyFont="1" applyFill="1" applyAlignment="1">
      <alignment horizontal="center" vertical="center"/>
    </xf>
    <xf numFmtId="0" fontId="26" fillId="9" borderId="32" xfId="0" applyFont="1" applyFill="1" applyBorder="1" applyAlignment="1">
      <alignment horizontal="center" vertical="center"/>
    </xf>
    <xf numFmtId="0" fontId="25" fillId="0" borderId="41" xfId="0" applyFont="1" applyBorder="1" applyAlignment="1">
      <alignment horizontal="center" vertical="center"/>
    </xf>
    <xf numFmtId="0" fontId="25" fillId="0" borderId="43" xfId="0" applyFont="1" applyBorder="1" applyAlignment="1">
      <alignment horizontal="center" vertical="center"/>
    </xf>
    <xf numFmtId="0" fontId="25" fillId="0" borderId="44" xfId="0" applyFont="1" applyBorder="1" applyAlignment="1">
      <alignment horizontal="center" vertical="center"/>
    </xf>
    <xf numFmtId="0" fontId="8" fillId="3" borderId="37" xfId="0" applyFont="1" applyFill="1" applyBorder="1" applyAlignment="1">
      <alignment horizontal="center" vertical="center"/>
    </xf>
    <xf numFmtId="0" fontId="8" fillId="3" borderId="38" xfId="0" applyFont="1" applyFill="1" applyBorder="1" applyAlignment="1">
      <alignment horizontal="center" vertical="center"/>
    </xf>
    <xf numFmtId="0" fontId="8" fillId="3" borderId="39" xfId="0" applyFont="1" applyFill="1" applyBorder="1" applyAlignment="1">
      <alignment horizontal="center" vertical="center"/>
    </xf>
    <xf numFmtId="0" fontId="18" fillId="6" borderId="41" xfId="0" applyFont="1" applyFill="1" applyBorder="1" applyAlignment="1">
      <alignment horizontal="center" vertical="center"/>
    </xf>
    <xf numFmtId="0" fontId="17" fillId="0" borderId="41" xfId="0" applyFont="1" applyBorder="1" applyAlignment="1">
      <alignment horizontal="center" vertical="center"/>
    </xf>
    <xf numFmtId="17" fontId="9" fillId="3" borderId="21" xfId="0" applyNumberFormat="1" applyFont="1" applyFill="1" applyBorder="1" applyAlignment="1">
      <alignment horizontal="left" vertical="center"/>
    </xf>
  </cellXfs>
  <cellStyles count="2">
    <cellStyle name="Moeda" xfId="1" builtinId="4"/>
    <cellStyle name="Normal" xfId="0" builtinId="0"/>
  </cellStyles>
  <dxfs count="283">
    <dxf>
      <fill>
        <gradientFill degree="270">
          <stop position="0">
            <color theme="1"/>
          </stop>
          <stop position="1">
            <color rgb="FFFF0000"/>
          </stop>
        </gradientFill>
      </fill>
    </dxf>
    <dxf>
      <fill>
        <gradientFill degree="270">
          <stop position="0">
            <color theme="1"/>
          </stop>
          <stop position="1">
            <color rgb="FFFF0000"/>
          </stop>
        </gradientFill>
      </fill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ont>
        <color theme="1"/>
      </font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rgb="FFFFFF66"/>
          </stop>
        </gradientFill>
      </fill>
      <border>
        <left/>
        <right/>
        <top/>
        <bottom/>
      </border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ont>
        <color rgb="FFF4B2A5"/>
      </font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270">
          <stop position="0">
            <color theme="1"/>
          </stop>
          <stop position="1">
            <color rgb="FFFF0000"/>
          </stop>
        </gradientFill>
      </fill>
    </dxf>
    <dxf>
      <fill>
        <gradientFill degree="270">
          <stop position="0">
            <color theme="1"/>
          </stop>
          <stop position="1">
            <color rgb="FFFF0000"/>
          </stop>
        </gradientFill>
      </fill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ont>
        <color theme="1"/>
      </font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rgb="FFFFFF66"/>
          </stop>
        </gradientFill>
      </fill>
      <border>
        <left/>
        <right/>
        <top/>
        <bottom/>
      </border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ont>
        <color rgb="FFF4B2A5"/>
      </font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270">
          <stop position="0">
            <color theme="1"/>
          </stop>
          <stop position="1">
            <color rgb="FFFF0000"/>
          </stop>
        </gradientFill>
      </fill>
    </dxf>
    <dxf>
      <fill>
        <gradientFill degree="270">
          <stop position="0">
            <color theme="1"/>
          </stop>
          <stop position="1">
            <color rgb="FFFF0000"/>
          </stop>
        </gradientFill>
      </fill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ont>
        <color theme="1"/>
      </font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rgb="FFFFFF66"/>
          </stop>
        </gradientFill>
      </fill>
      <border>
        <left/>
        <right/>
        <top/>
        <bottom/>
      </border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ont>
        <color rgb="FFF4B2A5"/>
      </font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270">
          <stop position="0">
            <color theme="1"/>
          </stop>
          <stop position="1">
            <color rgb="FFFF0000"/>
          </stop>
        </gradientFill>
      </fill>
    </dxf>
    <dxf>
      <fill>
        <gradientFill degree="270">
          <stop position="0">
            <color theme="1"/>
          </stop>
          <stop position="1">
            <color rgb="FFFF0000"/>
          </stop>
        </gradientFill>
      </fill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ont>
        <color theme="1"/>
      </font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rgb="FFFFFF66"/>
          </stop>
        </gradientFill>
      </fill>
      <border>
        <left/>
        <right/>
        <top/>
        <bottom/>
      </border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ont>
        <color rgb="FFF4B2A5"/>
      </font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270">
          <stop position="0">
            <color theme="1"/>
          </stop>
          <stop position="1">
            <color rgb="FFFF0000"/>
          </stop>
        </gradientFill>
      </fill>
    </dxf>
    <dxf>
      <fill>
        <gradientFill degree="270">
          <stop position="0">
            <color theme="1"/>
          </stop>
          <stop position="1">
            <color rgb="FFFF0000"/>
          </stop>
        </gradientFill>
      </fill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ont>
        <color theme="1"/>
      </font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rgb="FFFFFF66"/>
          </stop>
        </gradientFill>
      </fill>
      <border>
        <left/>
        <right/>
        <top/>
        <bottom/>
      </border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ont>
        <color rgb="FFF4B2A5"/>
      </font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270">
          <stop position="0">
            <color theme="1"/>
          </stop>
          <stop position="1">
            <color rgb="FFFF0000"/>
          </stop>
        </gradientFill>
      </fill>
    </dxf>
    <dxf>
      <fill>
        <gradientFill degree="270">
          <stop position="0">
            <color theme="1"/>
          </stop>
          <stop position="1">
            <color rgb="FFFF0000"/>
          </stop>
        </gradientFill>
      </fill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ont>
        <color theme="1"/>
      </font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rgb="FFFFFF66"/>
          </stop>
        </gradientFill>
      </fill>
      <border>
        <left/>
        <right/>
        <top/>
        <bottom/>
      </border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ont>
        <color rgb="FFF4B2A5"/>
      </font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270">
          <stop position="0">
            <color theme="1"/>
          </stop>
          <stop position="1">
            <color rgb="FFFF0000"/>
          </stop>
        </gradientFill>
      </fill>
    </dxf>
    <dxf>
      <fill>
        <gradientFill degree="270">
          <stop position="0">
            <color theme="1"/>
          </stop>
          <stop position="1">
            <color rgb="FFFF0000"/>
          </stop>
        </gradientFill>
      </fill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ont>
        <color theme="1"/>
      </font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rgb="FFFFFF66"/>
          </stop>
        </gradientFill>
      </fill>
      <border>
        <left/>
        <right/>
        <top/>
        <bottom/>
      </border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ont>
        <color rgb="FFF4B2A5"/>
      </font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270">
          <stop position="0">
            <color theme="1"/>
          </stop>
          <stop position="1">
            <color rgb="FFFF0000"/>
          </stop>
        </gradientFill>
      </fill>
    </dxf>
    <dxf>
      <fill>
        <gradientFill degree="270">
          <stop position="0">
            <color theme="1"/>
          </stop>
          <stop position="1">
            <color rgb="FFFF0000"/>
          </stop>
        </gradientFill>
      </fill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ont>
        <color theme="1"/>
      </font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rgb="FFFFFF66"/>
          </stop>
        </gradientFill>
      </fill>
      <border>
        <left/>
        <right/>
        <top/>
        <bottom/>
      </border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ont>
        <color rgb="FFF4B2A5"/>
      </font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270">
          <stop position="0">
            <color theme="1"/>
          </stop>
          <stop position="1">
            <color rgb="FFFF0000"/>
          </stop>
        </gradientFill>
      </fill>
    </dxf>
    <dxf>
      <fill>
        <gradientFill degree="270">
          <stop position="0">
            <color theme="1"/>
          </stop>
          <stop position="1">
            <color rgb="FFFF0000"/>
          </stop>
        </gradientFill>
      </fill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ont>
        <color theme="1"/>
      </font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rgb="FFFFFF66"/>
          </stop>
        </gradientFill>
      </fill>
      <border>
        <left/>
        <right/>
        <top/>
        <bottom/>
      </border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ont>
        <color rgb="FFF4B2A5"/>
      </font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270">
          <stop position="0">
            <color theme="1"/>
          </stop>
          <stop position="1">
            <color rgb="FFFF0000"/>
          </stop>
        </gradientFill>
      </fill>
    </dxf>
    <dxf>
      <fill>
        <gradientFill degree="270">
          <stop position="0">
            <color theme="1"/>
          </stop>
          <stop position="1">
            <color rgb="FFFF0000"/>
          </stop>
        </gradientFill>
      </fill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ont>
        <color theme="1"/>
      </font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rgb="FFFFFF66"/>
          </stop>
        </gradientFill>
      </fill>
      <border>
        <left/>
        <right/>
        <top/>
        <bottom/>
      </border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ont>
        <color rgb="FFF4B2A5"/>
      </font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270">
          <stop position="0">
            <color theme="1"/>
          </stop>
          <stop position="1">
            <color rgb="FFFF0000"/>
          </stop>
        </gradientFill>
      </fill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ont>
        <color theme="1"/>
      </font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rgb="FFFFFF66"/>
          </stop>
        </gradientFill>
      </fill>
      <border>
        <left/>
        <right/>
        <top/>
        <bottom/>
      </border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270">
          <stop position="0">
            <color theme="1"/>
          </stop>
          <stop position="1">
            <color rgb="FFFF0000"/>
          </stop>
        </gradientFill>
      </fill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ont>
        <color theme="1"/>
      </font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rgb="FFFFFF66"/>
          </stop>
        </gradientFill>
      </fill>
      <border>
        <left/>
        <right/>
        <top/>
        <bottom/>
      </border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270">
          <stop position="0">
            <color theme="1"/>
          </stop>
          <stop position="1">
            <color rgb="FFFF0000"/>
          </stop>
        </gradientFill>
      </fill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ont>
        <color theme="1"/>
      </font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rgb="FFFFFF66"/>
          </stop>
        </gradientFill>
      </fill>
      <border>
        <left/>
        <right/>
        <top/>
        <bottom/>
      </border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</dxfs>
  <tableStyles count="0" defaultTableStyle="TableStyleMedium2" defaultPivotStyle="PivotStyleLight16"/>
  <colors>
    <mruColors>
      <color rgb="FFF4B2A5"/>
      <color rgb="FFFFFF66"/>
      <color rgb="FFFFF5C1"/>
      <color rgb="FFF1BFBF"/>
      <color rgb="FFE6BFBF"/>
      <color rgb="FFA9DBB6"/>
      <color rgb="FFFCBCBE"/>
      <color rgb="FF97513B"/>
      <color rgb="FF002C54"/>
      <color rgb="FFED7F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áic Vicente" id="{E4B9B19B-B764-4B8B-AA0F-50EA855D930E}" userId="56f3341cea8497d0" providerId="Windows Live"/>
</personList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6" dT="2024-10-02T22:10:08.28" personId="{E4B9B19B-B764-4B8B-AA0F-50EA855D930E}" id="{313D0BB7-1931-4478-90FE-9BD991795B6A}">
    <text>Comprado 2 Kg Final de setembro por R$13,00</text>
  </threadedComment>
  <threadedComment ref="H18" dT="2024-10-02T22:15:54.21" personId="{E4B9B19B-B764-4B8B-AA0F-50EA855D930E}" id="{ED801DBD-93B2-4F8C-BA15-A9955EA2127E}">
    <text>Inserido em Mercado Pago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19" dT="2024-10-02T22:15:54.21" personId="{E4B9B19B-B764-4B8B-AA0F-50EA855D930E}" id="{E070E48F-6237-42D1-BBC6-5778490A29B4}">
    <text>Inserido em Mercado Pago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H18" dT="2024-10-02T22:15:54.21" personId="{E4B9B19B-B764-4B8B-AA0F-50EA855D930E}" id="{F4A2D4AC-5CB8-49A5-B4DD-7FFD84657848}">
    <text>Inserido em Mercado Pago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H18" dT="2024-10-02T22:15:54.21" personId="{E4B9B19B-B764-4B8B-AA0F-50EA855D930E}" id="{822C893B-843D-4FA1-AE12-A06C855F562C}">
    <text>Inserido em Mercado Pago 9 parcelas de 12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H8" dT="2024-10-02T22:29:24.13" personId="{E4B9B19B-B764-4B8B-AA0F-50EA855D930E}" id="{481274C4-CEA8-4234-ABED-4CA1E7E58C4B}">
    <text>Curso Aryanne Ativando a Libido 8/12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H8" dT="2024-10-02T22:29:24.13" personId="{E4B9B19B-B764-4B8B-AA0F-50EA855D930E}" id="{D9D40F53-DAFC-4F1F-810F-A094E739AF66}">
    <text>Curso Aryanne Ativando a Libido 9/12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H8" dT="2024-10-02T22:29:24.13" personId="{E4B9B19B-B764-4B8B-AA0F-50EA855D930E}" id="{FD5CF041-4103-4C2C-93D7-A6ECE4FE8E1A}">
    <text>Curso Aryanne Ativando a Libido 10/12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H8" dT="2024-10-02T22:29:24.13" personId="{E4B9B19B-B764-4B8B-AA0F-50EA855D930E}" id="{ED73AD81-A81D-4917-BD29-56D0DD3AD13D}">
    <text>Curso Aryanne Ativando a Libido 11/12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H8" dT="2024-10-02T22:29:24.13" personId="{E4B9B19B-B764-4B8B-AA0F-50EA855D930E}" id="{C9E1ED5B-4C78-4A77-8D06-956B1F4EBC97}">
    <text>Curso Aryanne Ativando a Libido 12/12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Relationship Id="rId5" Type="http://schemas.microsoft.com/office/2017/10/relationships/threadedComment" Target="../threadedComments/threadedComment4.xml"/><Relationship Id="rId4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Relationship Id="rId5" Type="http://schemas.microsoft.com/office/2017/10/relationships/threadedComment" Target="../threadedComments/threadedComment5.xml"/><Relationship Id="rId4" Type="http://schemas.openxmlformats.org/officeDocument/2006/relationships/comments" Target="../comments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9.bin"/><Relationship Id="rId5" Type="http://schemas.microsoft.com/office/2017/10/relationships/threadedComment" Target="../threadedComments/threadedComment6.xml"/><Relationship Id="rId4" Type="http://schemas.openxmlformats.org/officeDocument/2006/relationships/comments" Target="../comments6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0.bin"/><Relationship Id="rId5" Type="http://schemas.microsoft.com/office/2017/10/relationships/threadedComment" Target="../threadedComments/threadedComment7.xml"/><Relationship Id="rId4" Type="http://schemas.openxmlformats.org/officeDocument/2006/relationships/comments" Target="../comments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1.bin"/><Relationship Id="rId5" Type="http://schemas.microsoft.com/office/2017/10/relationships/threadedComment" Target="../threadedComments/threadedComment8.xml"/><Relationship Id="rId4" Type="http://schemas.openxmlformats.org/officeDocument/2006/relationships/comments" Target="../comments8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2.bin"/><Relationship Id="rId5" Type="http://schemas.microsoft.com/office/2017/10/relationships/threadedComment" Target="../threadedComments/threadedComment9.xml"/><Relationship Id="rId4" Type="http://schemas.openxmlformats.org/officeDocument/2006/relationships/comments" Target="../comments9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EE5DC-1D52-4F32-8119-AD9551B6C1F6}">
  <dimension ref="A1:L34"/>
  <sheetViews>
    <sheetView topLeftCell="F1" workbookViewId="0">
      <selection activeCell="G34" sqref="G34"/>
    </sheetView>
  </sheetViews>
  <sheetFormatPr defaultColWidth="9.140625" defaultRowHeight="14.25" x14ac:dyDescent="0.25"/>
  <cols>
    <col min="1" max="5" width="18.85546875" style="1" hidden="1" customWidth="1"/>
    <col min="6" max="6" width="6.85546875" style="1" bestFit="1" customWidth="1"/>
    <col min="7" max="7" width="13.5703125" style="1" customWidth="1"/>
    <col min="8" max="8" width="67.85546875" style="1" customWidth="1"/>
    <col min="9" max="9" width="15.5703125" style="1" customWidth="1"/>
    <col min="10" max="10" width="16.85546875" style="1" customWidth="1"/>
    <col min="11" max="16384" width="9.140625" style="1"/>
  </cols>
  <sheetData>
    <row r="1" spans="1:12" ht="29.25" customHeight="1" thickTop="1" x14ac:dyDescent="0.25">
      <c r="A1" s="111" t="s">
        <v>0</v>
      </c>
      <c r="B1" s="112"/>
      <c r="C1" s="112"/>
      <c r="D1" s="112"/>
      <c r="E1" s="112"/>
      <c r="F1" s="113"/>
      <c r="G1" s="113"/>
      <c r="H1" s="114"/>
      <c r="I1" s="32" t="s">
        <v>1</v>
      </c>
      <c r="J1" s="115" t="s">
        <v>2</v>
      </c>
      <c r="K1" s="115"/>
    </row>
    <row r="2" spans="1:12" ht="21.75" customHeight="1" x14ac:dyDescent="0.25">
      <c r="A2" s="10" t="s">
        <v>3</v>
      </c>
      <c r="B2" s="2" t="s">
        <v>4</v>
      </c>
      <c r="C2" s="2" t="s">
        <v>5</v>
      </c>
      <c r="D2" s="2"/>
      <c r="E2" s="22"/>
      <c r="F2" s="28"/>
      <c r="G2" s="29" t="s">
        <v>6</v>
      </c>
      <c r="H2" s="30" t="s">
        <v>7</v>
      </c>
      <c r="I2" s="29" t="s">
        <v>8</v>
      </c>
      <c r="J2" s="31" t="s">
        <v>9</v>
      </c>
      <c r="K2" s="29" t="s">
        <v>10</v>
      </c>
    </row>
    <row r="3" spans="1:12" ht="15" customHeight="1" x14ac:dyDescent="0.25">
      <c r="A3" s="11">
        <f t="shared" ref="A3:A8" ca="1" si="0">TODAY()</f>
        <v>45567</v>
      </c>
      <c r="B3" s="3">
        <v>45017</v>
      </c>
      <c r="C3" s="4">
        <f ca="1">A3-B3</f>
        <v>550</v>
      </c>
      <c r="D3" s="4" t="e">
        <f ca="1">C3+K3</f>
        <v>#VALUE!</v>
      </c>
      <c r="E3" s="4" t="b">
        <f>IF(10,K3="ok",0)</f>
        <v>1</v>
      </c>
      <c r="F3" s="23" t="s">
        <v>11</v>
      </c>
      <c r="G3" s="24">
        <f>I3</f>
        <v>0</v>
      </c>
      <c r="H3" s="25"/>
      <c r="I3" s="26"/>
      <c r="J3" s="25"/>
      <c r="K3" s="27" t="s">
        <v>12</v>
      </c>
      <c r="L3" s="20" t="str">
        <f t="shared" ref="L3:L24" ca="1" si="1">IF(A3=B3,"➜ Hoje","")</f>
        <v/>
      </c>
    </row>
    <row r="4" spans="1:12" ht="15" customHeight="1" x14ac:dyDescent="0.25">
      <c r="A4" s="11">
        <f t="shared" ca="1" si="0"/>
        <v>45567</v>
      </c>
      <c r="B4" s="3">
        <v>45018</v>
      </c>
      <c r="C4" s="4">
        <f ca="1">A4-B4</f>
        <v>549</v>
      </c>
      <c r="D4" s="4" t="e">
        <f t="shared" ref="D4:D33" ca="1" si="2">C4+K4</f>
        <v>#VALUE!</v>
      </c>
      <c r="E4" s="4" t="b">
        <f>IF(10,K4="ok",0)</f>
        <v>1</v>
      </c>
      <c r="F4" s="5" t="s">
        <v>13</v>
      </c>
      <c r="G4" s="6">
        <f>G3+I4</f>
        <v>0</v>
      </c>
      <c r="H4" s="4"/>
      <c r="I4" s="7"/>
      <c r="J4" s="4"/>
      <c r="K4" s="18" t="s">
        <v>12</v>
      </c>
      <c r="L4" s="20" t="str">
        <f t="shared" ca="1" si="1"/>
        <v/>
      </c>
    </row>
    <row r="5" spans="1:12" ht="15" customHeight="1" x14ac:dyDescent="0.25">
      <c r="A5" s="11">
        <f t="shared" ca="1" si="0"/>
        <v>45567</v>
      </c>
      <c r="B5" s="3">
        <v>45019</v>
      </c>
      <c r="C5" s="4">
        <f t="shared" ref="C5:C33" ca="1" si="3">A5-B5</f>
        <v>548</v>
      </c>
      <c r="D5" s="4" t="e">
        <f t="shared" ca="1" si="2"/>
        <v>#VALUE!</v>
      </c>
      <c r="E5" s="4" t="b">
        <f t="shared" ref="E5:E33" si="4">IF(10,K5="ok",0)</f>
        <v>1</v>
      </c>
      <c r="F5" s="5" t="s">
        <v>14</v>
      </c>
      <c r="G5" s="6">
        <f>G4+I5</f>
        <v>0</v>
      </c>
      <c r="H5" s="4"/>
      <c r="I5" s="7"/>
      <c r="J5" s="4"/>
      <c r="K5" s="18" t="s">
        <v>12</v>
      </c>
      <c r="L5" s="20" t="str">
        <f t="shared" ca="1" si="1"/>
        <v/>
      </c>
    </row>
    <row r="6" spans="1:12" ht="15" customHeight="1" x14ac:dyDescent="0.25">
      <c r="A6" s="11">
        <f t="shared" ca="1" si="0"/>
        <v>45567</v>
      </c>
      <c r="B6" s="3">
        <v>45020</v>
      </c>
      <c r="C6" s="4">
        <f t="shared" ca="1" si="3"/>
        <v>547</v>
      </c>
      <c r="D6" s="4" t="e">
        <f t="shared" ca="1" si="2"/>
        <v>#VALUE!</v>
      </c>
      <c r="E6" s="4" t="b">
        <f t="shared" si="4"/>
        <v>1</v>
      </c>
      <c r="F6" s="5" t="s">
        <v>15</v>
      </c>
      <c r="G6" s="6">
        <f t="shared" ref="G6:G7" si="5">G5+I6</f>
        <v>0</v>
      </c>
      <c r="H6" s="4"/>
      <c r="I6" s="7"/>
      <c r="J6" s="4"/>
      <c r="K6" s="18" t="s">
        <v>12</v>
      </c>
      <c r="L6" s="20" t="str">
        <f t="shared" ca="1" si="1"/>
        <v/>
      </c>
    </row>
    <row r="7" spans="1:12" ht="15" customHeight="1" x14ac:dyDescent="0.25">
      <c r="A7" s="11">
        <f t="shared" ca="1" si="0"/>
        <v>45567</v>
      </c>
      <c r="B7" s="3">
        <v>45021</v>
      </c>
      <c r="C7" s="4">
        <f t="shared" ca="1" si="3"/>
        <v>546</v>
      </c>
      <c r="D7" s="4" t="e">
        <f t="shared" ca="1" si="2"/>
        <v>#VALUE!</v>
      </c>
      <c r="E7" s="4" t="b">
        <f t="shared" si="4"/>
        <v>1</v>
      </c>
      <c r="F7" s="5" t="s">
        <v>16</v>
      </c>
      <c r="G7" s="6">
        <f t="shared" si="5"/>
        <v>1000</v>
      </c>
      <c r="H7" s="8" t="s">
        <v>17</v>
      </c>
      <c r="I7" s="9">
        <v>1000</v>
      </c>
      <c r="J7" s="4" t="s">
        <v>16</v>
      </c>
      <c r="K7" s="18" t="s">
        <v>12</v>
      </c>
      <c r="L7" s="20" t="str">
        <f t="shared" ca="1" si="1"/>
        <v/>
      </c>
    </row>
    <row r="8" spans="1:12" ht="15" customHeight="1" x14ac:dyDescent="0.25">
      <c r="A8" s="11">
        <f t="shared" ca="1" si="0"/>
        <v>45567</v>
      </c>
      <c r="B8" s="3">
        <v>45022</v>
      </c>
      <c r="C8" s="4">
        <f t="shared" ca="1" si="3"/>
        <v>545</v>
      </c>
      <c r="D8" s="4" t="e">
        <f t="shared" ca="1" si="2"/>
        <v>#VALUE!</v>
      </c>
      <c r="E8" s="4" t="b">
        <f t="shared" si="4"/>
        <v>1</v>
      </c>
      <c r="F8" s="5" t="s">
        <v>18</v>
      </c>
      <c r="G8" s="6">
        <f>G7+I8</f>
        <v>2700</v>
      </c>
      <c r="H8" s="8" t="s">
        <v>19</v>
      </c>
      <c r="I8" s="9">
        <v>1700</v>
      </c>
      <c r="J8" s="4" t="s">
        <v>18</v>
      </c>
      <c r="K8" s="18" t="s">
        <v>12</v>
      </c>
      <c r="L8" s="20" t="str">
        <f t="shared" ca="1" si="1"/>
        <v/>
      </c>
    </row>
    <row r="9" spans="1:12" ht="15" customHeight="1" x14ac:dyDescent="0.25">
      <c r="A9" s="11">
        <f t="shared" ref="A9:A33" ca="1" si="6">TODAY()</f>
        <v>45567</v>
      </c>
      <c r="B9" s="3">
        <v>45023</v>
      </c>
      <c r="C9" s="4">
        <f t="shared" ca="1" si="3"/>
        <v>544</v>
      </c>
      <c r="D9" s="4" t="e">
        <f t="shared" ca="1" si="2"/>
        <v>#VALUE!</v>
      </c>
      <c r="E9" s="4" t="b">
        <f t="shared" si="4"/>
        <v>1</v>
      </c>
      <c r="F9" s="5" t="s">
        <v>20</v>
      </c>
      <c r="G9" s="6">
        <f t="shared" ref="G9:G32" si="7">G8+I9</f>
        <v>2640.4</v>
      </c>
      <c r="H9" s="4" t="s">
        <v>21</v>
      </c>
      <c r="I9" s="7">
        <v>-59.6</v>
      </c>
      <c r="J9" s="4" t="s">
        <v>18</v>
      </c>
      <c r="K9" s="18" t="s">
        <v>12</v>
      </c>
      <c r="L9" s="20" t="str">
        <f t="shared" ca="1" si="1"/>
        <v/>
      </c>
    </row>
    <row r="10" spans="1:12" ht="15" customHeight="1" x14ac:dyDescent="0.25">
      <c r="A10" s="11">
        <f t="shared" ca="1" si="6"/>
        <v>45567</v>
      </c>
      <c r="B10" s="3">
        <v>45024</v>
      </c>
      <c r="C10" s="4">
        <f t="shared" ca="1" si="3"/>
        <v>543</v>
      </c>
      <c r="D10" s="4" t="e">
        <f t="shared" ca="1" si="2"/>
        <v>#VALUE!</v>
      </c>
      <c r="E10" s="4" t="b">
        <f t="shared" si="4"/>
        <v>1</v>
      </c>
      <c r="F10" s="5" t="s">
        <v>22</v>
      </c>
      <c r="G10" s="6">
        <f t="shared" si="7"/>
        <v>2601.4</v>
      </c>
      <c r="H10" s="4" t="s">
        <v>23</v>
      </c>
      <c r="I10" s="7">
        <v>-39</v>
      </c>
      <c r="J10" s="4" t="s">
        <v>18</v>
      </c>
      <c r="K10" s="18" t="s">
        <v>12</v>
      </c>
      <c r="L10" s="20" t="str">
        <f t="shared" ca="1" si="1"/>
        <v/>
      </c>
    </row>
    <row r="11" spans="1:12" ht="15" customHeight="1" x14ac:dyDescent="0.25">
      <c r="A11" s="11">
        <f t="shared" ca="1" si="6"/>
        <v>45567</v>
      </c>
      <c r="B11" s="3">
        <v>45025</v>
      </c>
      <c r="C11" s="4">
        <f t="shared" ca="1" si="3"/>
        <v>542</v>
      </c>
      <c r="D11" s="4" t="e">
        <f t="shared" ca="1" si="2"/>
        <v>#VALUE!</v>
      </c>
      <c r="E11" s="4" t="b">
        <f t="shared" si="4"/>
        <v>1</v>
      </c>
      <c r="F11" s="5" t="s">
        <v>24</v>
      </c>
      <c r="G11" s="6">
        <f t="shared" si="7"/>
        <v>2501.4</v>
      </c>
      <c r="H11" s="4" t="s">
        <v>25</v>
      </c>
      <c r="I11" s="7">
        <v>-100</v>
      </c>
      <c r="J11" s="4" t="s">
        <v>18</v>
      </c>
      <c r="K11" s="18" t="s">
        <v>12</v>
      </c>
      <c r="L11" s="20" t="str">
        <f t="shared" ca="1" si="1"/>
        <v/>
      </c>
    </row>
    <row r="12" spans="1:12" ht="15" customHeight="1" x14ac:dyDescent="0.25">
      <c r="A12" s="11">
        <f t="shared" ca="1" si="6"/>
        <v>45567</v>
      </c>
      <c r="B12" s="3">
        <v>45026</v>
      </c>
      <c r="C12" s="4">
        <f t="shared" ca="1" si="3"/>
        <v>541</v>
      </c>
      <c r="D12" s="4" t="e">
        <f t="shared" ca="1" si="2"/>
        <v>#VALUE!</v>
      </c>
      <c r="E12" s="4" t="b">
        <f t="shared" si="4"/>
        <v>1</v>
      </c>
      <c r="F12" s="5" t="s">
        <v>26</v>
      </c>
      <c r="G12" s="6">
        <f t="shared" si="7"/>
        <v>2101.4</v>
      </c>
      <c r="H12" s="4" t="s">
        <v>27</v>
      </c>
      <c r="I12" s="7">
        <v>-400</v>
      </c>
      <c r="J12" s="4" t="s">
        <v>20</v>
      </c>
      <c r="K12" s="18" t="s">
        <v>12</v>
      </c>
      <c r="L12" s="20" t="str">
        <f t="shared" ca="1" si="1"/>
        <v/>
      </c>
    </row>
    <row r="13" spans="1:12" ht="15" customHeight="1" x14ac:dyDescent="0.25">
      <c r="A13" s="11">
        <f t="shared" ca="1" si="6"/>
        <v>45567</v>
      </c>
      <c r="B13" s="3">
        <v>45027</v>
      </c>
      <c r="C13" s="4">
        <f t="shared" ca="1" si="3"/>
        <v>540</v>
      </c>
      <c r="D13" s="4" t="e">
        <f t="shared" ca="1" si="2"/>
        <v>#VALUE!</v>
      </c>
      <c r="E13" s="4" t="b">
        <f t="shared" si="4"/>
        <v>1</v>
      </c>
      <c r="F13" s="5" t="s">
        <v>28</v>
      </c>
      <c r="G13" s="6">
        <f t="shared" si="7"/>
        <v>1991.4</v>
      </c>
      <c r="H13" s="4" t="s">
        <v>29</v>
      </c>
      <c r="I13" s="7">
        <v>-110</v>
      </c>
      <c r="J13" s="4" t="s">
        <v>22</v>
      </c>
      <c r="K13" s="18" t="s">
        <v>12</v>
      </c>
      <c r="L13" s="20" t="str">
        <f t="shared" ca="1" si="1"/>
        <v/>
      </c>
    </row>
    <row r="14" spans="1:12" ht="15" customHeight="1" x14ac:dyDescent="0.25">
      <c r="A14" s="11">
        <f t="shared" ca="1" si="6"/>
        <v>45567</v>
      </c>
      <c r="B14" s="3">
        <v>45028</v>
      </c>
      <c r="C14" s="4">
        <f t="shared" ca="1" si="3"/>
        <v>539</v>
      </c>
      <c r="D14" s="4" t="e">
        <f t="shared" ca="1" si="2"/>
        <v>#VALUE!</v>
      </c>
      <c r="E14" s="4" t="b">
        <f t="shared" si="4"/>
        <v>1</v>
      </c>
      <c r="F14" s="5" t="s">
        <v>30</v>
      </c>
      <c r="G14" s="6">
        <f t="shared" si="7"/>
        <v>1991.4</v>
      </c>
      <c r="H14" s="4"/>
      <c r="I14" s="7"/>
      <c r="J14" s="4"/>
      <c r="K14" s="18" t="s">
        <v>12</v>
      </c>
      <c r="L14" s="20" t="str">
        <f t="shared" ca="1" si="1"/>
        <v/>
      </c>
    </row>
    <row r="15" spans="1:12" ht="15" customHeight="1" x14ac:dyDescent="0.25">
      <c r="A15" s="11">
        <f t="shared" ca="1" si="6"/>
        <v>45567</v>
      </c>
      <c r="B15" s="3">
        <v>45029</v>
      </c>
      <c r="C15" s="4">
        <f t="shared" ca="1" si="3"/>
        <v>538</v>
      </c>
      <c r="D15" s="4" t="e">
        <f t="shared" ca="1" si="2"/>
        <v>#VALUE!</v>
      </c>
      <c r="E15" s="4" t="b">
        <f t="shared" si="4"/>
        <v>1</v>
      </c>
      <c r="F15" s="5" t="s">
        <v>31</v>
      </c>
      <c r="G15" s="6">
        <f t="shared" si="7"/>
        <v>1991.4</v>
      </c>
      <c r="H15" s="4"/>
      <c r="I15" s="7"/>
      <c r="J15" s="4"/>
      <c r="K15" s="18" t="s">
        <v>12</v>
      </c>
      <c r="L15" s="20" t="str">
        <f t="shared" ca="1" si="1"/>
        <v/>
      </c>
    </row>
    <row r="16" spans="1:12" ht="15" customHeight="1" x14ac:dyDescent="0.25">
      <c r="A16" s="11">
        <f t="shared" ca="1" si="6"/>
        <v>45567</v>
      </c>
      <c r="B16" s="3">
        <v>45030</v>
      </c>
      <c r="C16" s="4">
        <f t="shared" ca="1" si="3"/>
        <v>537</v>
      </c>
      <c r="D16" s="4" t="e">
        <f t="shared" ca="1" si="2"/>
        <v>#VALUE!</v>
      </c>
      <c r="E16" s="4" t="b">
        <f t="shared" si="4"/>
        <v>1</v>
      </c>
      <c r="F16" s="5" t="s">
        <v>32</v>
      </c>
      <c r="G16" s="6">
        <f t="shared" si="7"/>
        <v>1991.4</v>
      </c>
      <c r="H16" s="4"/>
      <c r="I16" s="7"/>
      <c r="J16" s="4"/>
      <c r="K16" s="18" t="s">
        <v>12</v>
      </c>
      <c r="L16" s="20" t="str">
        <f t="shared" ca="1" si="1"/>
        <v/>
      </c>
    </row>
    <row r="17" spans="1:12" ht="15" customHeight="1" x14ac:dyDescent="0.25">
      <c r="A17" s="11">
        <f t="shared" ca="1" si="6"/>
        <v>45567</v>
      </c>
      <c r="B17" s="3">
        <v>45031</v>
      </c>
      <c r="C17" s="4">
        <f t="shared" ca="1" si="3"/>
        <v>536</v>
      </c>
      <c r="D17" s="4" t="e">
        <f t="shared" ca="1" si="2"/>
        <v>#VALUE!</v>
      </c>
      <c r="E17" s="4" t="b">
        <f t="shared" si="4"/>
        <v>1</v>
      </c>
      <c r="F17" s="5" t="s">
        <v>33</v>
      </c>
      <c r="G17" s="6">
        <f t="shared" si="7"/>
        <v>2131.4</v>
      </c>
      <c r="H17" s="8" t="s">
        <v>34</v>
      </c>
      <c r="I17" s="9">
        <v>140</v>
      </c>
      <c r="J17" s="4" t="s">
        <v>33</v>
      </c>
      <c r="K17" s="18" t="s">
        <v>12</v>
      </c>
      <c r="L17" s="20" t="str">
        <f t="shared" ca="1" si="1"/>
        <v/>
      </c>
    </row>
    <row r="18" spans="1:12" ht="15" customHeight="1" x14ac:dyDescent="0.25">
      <c r="A18" s="11">
        <f t="shared" ca="1" si="6"/>
        <v>45567</v>
      </c>
      <c r="B18" s="3">
        <v>45032</v>
      </c>
      <c r="C18" s="4">
        <f t="shared" ca="1" si="3"/>
        <v>535</v>
      </c>
      <c r="D18" s="4" t="e">
        <f t="shared" ca="1" si="2"/>
        <v>#VALUE!</v>
      </c>
      <c r="E18" s="4" t="b">
        <f t="shared" si="4"/>
        <v>1</v>
      </c>
      <c r="F18" s="5" t="s">
        <v>35</v>
      </c>
      <c r="G18" s="6">
        <f t="shared" si="7"/>
        <v>1991.4</v>
      </c>
      <c r="H18" s="4" t="s">
        <v>36</v>
      </c>
      <c r="I18" s="7">
        <v>-140</v>
      </c>
      <c r="J18" s="4" t="s">
        <v>35</v>
      </c>
      <c r="K18" s="18" t="s">
        <v>12</v>
      </c>
      <c r="L18" s="20" t="str">
        <f t="shared" ca="1" si="1"/>
        <v/>
      </c>
    </row>
    <row r="19" spans="1:12" ht="15" customHeight="1" x14ac:dyDescent="0.25">
      <c r="A19" s="11">
        <f t="shared" ca="1" si="6"/>
        <v>45567</v>
      </c>
      <c r="B19" s="3">
        <v>45033</v>
      </c>
      <c r="C19" s="4">
        <f t="shared" ca="1" si="3"/>
        <v>534</v>
      </c>
      <c r="D19" s="4" t="e">
        <f t="shared" ca="1" si="2"/>
        <v>#VALUE!</v>
      </c>
      <c r="E19" s="4" t="b">
        <f t="shared" si="4"/>
        <v>1</v>
      </c>
      <c r="F19" s="5" t="s">
        <v>37</v>
      </c>
      <c r="G19" s="6">
        <f t="shared" si="7"/>
        <v>1991.4</v>
      </c>
      <c r="H19" s="8"/>
      <c r="I19" s="9"/>
      <c r="J19" s="4"/>
      <c r="K19" s="18" t="s">
        <v>12</v>
      </c>
      <c r="L19" s="20" t="str">
        <f t="shared" ca="1" si="1"/>
        <v/>
      </c>
    </row>
    <row r="20" spans="1:12" ht="15" customHeight="1" x14ac:dyDescent="0.25">
      <c r="A20" s="11">
        <f t="shared" ca="1" si="6"/>
        <v>45567</v>
      </c>
      <c r="B20" s="3">
        <v>45034</v>
      </c>
      <c r="C20" s="4">
        <f t="shared" ca="1" si="3"/>
        <v>533</v>
      </c>
      <c r="D20" s="4" t="e">
        <f t="shared" ca="1" si="2"/>
        <v>#VALUE!</v>
      </c>
      <c r="E20" s="4" t="b">
        <f t="shared" si="4"/>
        <v>1</v>
      </c>
      <c r="F20" s="5" t="s">
        <v>38</v>
      </c>
      <c r="G20" s="6">
        <f t="shared" si="7"/>
        <v>1991.4</v>
      </c>
      <c r="H20" s="8"/>
      <c r="I20" s="9"/>
      <c r="J20" s="4"/>
      <c r="K20" s="18" t="s">
        <v>12</v>
      </c>
      <c r="L20" s="20" t="str">
        <f t="shared" ca="1" si="1"/>
        <v/>
      </c>
    </row>
    <row r="21" spans="1:12" ht="15" customHeight="1" x14ac:dyDescent="0.25">
      <c r="A21" s="11">
        <f t="shared" ca="1" si="6"/>
        <v>45567</v>
      </c>
      <c r="B21" s="3">
        <v>45035</v>
      </c>
      <c r="C21" s="4">
        <f t="shared" ca="1" si="3"/>
        <v>532</v>
      </c>
      <c r="D21" s="4" t="e">
        <f t="shared" ca="1" si="2"/>
        <v>#VALUE!</v>
      </c>
      <c r="E21" s="4" t="b">
        <f t="shared" si="4"/>
        <v>1</v>
      </c>
      <c r="F21" s="5" t="s">
        <v>39</v>
      </c>
      <c r="G21" s="6">
        <f t="shared" si="7"/>
        <v>1631.4</v>
      </c>
      <c r="H21" s="4" t="s">
        <v>40</v>
      </c>
      <c r="I21" s="7">
        <v>-360</v>
      </c>
      <c r="J21" s="4"/>
      <c r="K21" s="18" t="s">
        <v>12</v>
      </c>
      <c r="L21" s="20" t="str">
        <f t="shared" ca="1" si="1"/>
        <v/>
      </c>
    </row>
    <row r="22" spans="1:12" ht="15" customHeight="1" x14ac:dyDescent="0.25">
      <c r="A22" s="11">
        <f t="shared" ca="1" si="6"/>
        <v>45567</v>
      </c>
      <c r="B22" s="3">
        <v>45036</v>
      </c>
      <c r="C22" s="4">
        <f t="shared" ca="1" si="3"/>
        <v>531</v>
      </c>
      <c r="D22" s="4" t="e">
        <f t="shared" ca="1" si="2"/>
        <v>#VALUE!</v>
      </c>
      <c r="E22" s="4" t="b">
        <f t="shared" si="4"/>
        <v>1</v>
      </c>
      <c r="F22" s="5" t="s">
        <v>41</v>
      </c>
      <c r="G22" s="6">
        <f t="shared" si="7"/>
        <v>2631.4</v>
      </c>
      <c r="H22" s="8" t="s">
        <v>17</v>
      </c>
      <c r="I22" s="9">
        <v>1000</v>
      </c>
      <c r="J22" s="4" t="s">
        <v>41</v>
      </c>
      <c r="K22" s="18" t="s">
        <v>12</v>
      </c>
      <c r="L22" s="20" t="str">
        <f t="shared" ca="1" si="1"/>
        <v/>
      </c>
    </row>
    <row r="23" spans="1:12" ht="15" customHeight="1" x14ac:dyDescent="0.25">
      <c r="A23" s="11">
        <f t="shared" ca="1" si="6"/>
        <v>45567</v>
      </c>
      <c r="B23" s="3">
        <v>45037</v>
      </c>
      <c r="C23" s="4">
        <f t="shared" ca="1" si="3"/>
        <v>530</v>
      </c>
      <c r="D23" s="4" t="e">
        <f t="shared" ca="1" si="2"/>
        <v>#VALUE!</v>
      </c>
      <c r="E23" s="4" t="b">
        <f t="shared" si="4"/>
        <v>1</v>
      </c>
      <c r="F23" s="5" t="s">
        <v>42</v>
      </c>
      <c r="G23" s="6">
        <f t="shared" si="7"/>
        <v>2631.4</v>
      </c>
      <c r="H23" s="4"/>
      <c r="I23" s="7"/>
      <c r="J23" s="4"/>
      <c r="K23" s="18" t="s">
        <v>12</v>
      </c>
      <c r="L23" s="20" t="str">
        <f t="shared" ca="1" si="1"/>
        <v/>
      </c>
    </row>
    <row r="24" spans="1:12" ht="15" customHeight="1" x14ac:dyDescent="0.25">
      <c r="A24" s="11">
        <f t="shared" ca="1" si="6"/>
        <v>45567</v>
      </c>
      <c r="B24" s="3">
        <v>45038</v>
      </c>
      <c r="C24" s="4">
        <f t="shared" ca="1" si="3"/>
        <v>529</v>
      </c>
      <c r="D24" s="4" t="e">
        <f t="shared" ca="1" si="2"/>
        <v>#VALUE!</v>
      </c>
      <c r="E24" s="4" t="b">
        <f t="shared" si="4"/>
        <v>1</v>
      </c>
      <c r="F24" s="5" t="s">
        <v>43</v>
      </c>
      <c r="G24" s="6">
        <f t="shared" si="7"/>
        <v>2631.4</v>
      </c>
      <c r="H24" s="4"/>
      <c r="I24" s="7"/>
      <c r="J24" s="4"/>
      <c r="K24" s="18" t="s">
        <v>12</v>
      </c>
      <c r="L24" s="20" t="str">
        <f t="shared" ca="1" si="1"/>
        <v/>
      </c>
    </row>
    <row r="25" spans="1:12" ht="15" customHeight="1" x14ac:dyDescent="0.25">
      <c r="A25" s="11">
        <f t="shared" ca="1" si="6"/>
        <v>45567</v>
      </c>
      <c r="B25" s="3">
        <v>45039</v>
      </c>
      <c r="C25" s="4">
        <f t="shared" ca="1" si="3"/>
        <v>528</v>
      </c>
      <c r="D25" s="4" t="e">
        <f t="shared" ca="1" si="2"/>
        <v>#VALUE!</v>
      </c>
      <c r="E25" s="4" t="b">
        <f t="shared" si="4"/>
        <v>1</v>
      </c>
      <c r="F25" s="5" t="s">
        <v>44</v>
      </c>
      <c r="G25" s="6">
        <v>0</v>
      </c>
      <c r="H25" s="4"/>
      <c r="I25" s="7"/>
      <c r="J25" s="4"/>
      <c r="K25" s="18" t="s">
        <v>12</v>
      </c>
      <c r="L25" s="20" t="str">
        <f ca="1">IF(A25=B25,"➜ Hoje","")</f>
        <v/>
      </c>
    </row>
    <row r="26" spans="1:12" ht="15" customHeight="1" x14ac:dyDescent="0.25">
      <c r="A26" s="11">
        <f t="shared" ca="1" si="6"/>
        <v>45567</v>
      </c>
      <c r="B26" s="3">
        <v>45040</v>
      </c>
      <c r="C26" s="4">
        <f t="shared" ca="1" si="3"/>
        <v>527</v>
      </c>
      <c r="D26" s="4" t="e">
        <f t="shared" ca="1" si="2"/>
        <v>#VALUE!</v>
      </c>
      <c r="E26" s="4" t="b">
        <f t="shared" si="4"/>
        <v>1</v>
      </c>
      <c r="F26" s="5" t="s">
        <v>45</v>
      </c>
      <c r="G26" s="6">
        <f t="shared" si="7"/>
        <v>0</v>
      </c>
      <c r="H26" s="4"/>
      <c r="I26" s="7"/>
      <c r="J26" s="4"/>
      <c r="K26" s="18" t="s">
        <v>12</v>
      </c>
      <c r="L26" s="21" t="str">
        <f ca="1">IF(A26=B26,"➜ Hoje","")</f>
        <v/>
      </c>
    </row>
    <row r="27" spans="1:12" ht="15" customHeight="1" x14ac:dyDescent="0.25">
      <c r="A27" s="11">
        <f t="shared" ca="1" si="6"/>
        <v>45567</v>
      </c>
      <c r="B27" s="3">
        <v>45041</v>
      </c>
      <c r="C27" s="4">
        <f t="shared" ca="1" si="3"/>
        <v>526</v>
      </c>
      <c r="D27" s="4" t="e">
        <f t="shared" ca="1" si="2"/>
        <v>#VALUE!</v>
      </c>
      <c r="E27" s="4" t="b">
        <f t="shared" si="4"/>
        <v>1</v>
      </c>
      <c r="F27" s="5" t="s">
        <v>46</v>
      </c>
      <c r="G27" s="6">
        <f t="shared" si="7"/>
        <v>0</v>
      </c>
      <c r="H27" s="4"/>
      <c r="I27" s="7"/>
      <c r="J27" s="4"/>
      <c r="K27" s="18" t="s">
        <v>12</v>
      </c>
      <c r="L27" s="20" t="str">
        <f t="shared" ref="L27:L33" ca="1" si="8">IF(A27=B27,"➜ Hoje","")</f>
        <v/>
      </c>
    </row>
    <row r="28" spans="1:12" ht="15" customHeight="1" x14ac:dyDescent="0.25">
      <c r="A28" s="11">
        <f t="shared" ca="1" si="6"/>
        <v>45567</v>
      </c>
      <c r="B28" s="3">
        <v>45042</v>
      </c>
      <c r="C28" s="4">
        <f t="shared" ca="1" si="3"/>
        <v>525</v>
      </c>
      <c r="D28" s="4" t="e">
        <f t="shared" ca="1" si="2"/>
        <v>#VALUE!</v>
      </c>
      <c r="E28" s="4" t="b">
        <f t="shared" si="4"/>
        <v>1</v>
      </c>
      <c r="F28" s="5" t="s">
        <v>47</v>
      </c>
      <c r="G28" s="6">
        <f t="shared" si="7"/>
        <v>-21</v>
      </c>
      <c r="H28" s="4" t="s">
        <v>48</v>
      </c>
      <c r="I28" s="7">
        <v>-21</v>
      </c>
      <c r="J28" s="4"/>
      <c r="K28" s="18" t="s">
        <v>12</v>
      </c>
      <c r="L28" s="20" t="str">
        <f t="shared" ca="1" si="8"/>
        <v/>
      </c>
    </row>
    <row r="29" spans="1:12" ht="15" customHeight="1" x14ac:dyDescent="0.25">
      <c r="A29" s="11">
        <f t="shared" ca="1" si="6"/>
        <v>45567</v>
      </c>
      <c r="B29" s="3">
        <v>45043</v>
      </c>
      <c r="C29" s="4">
        <f t="shared" ca="1" si="3"/>
        <v>524</v>
      </c>
      <c r="D29" s="4" t="e">
        <f t="shared" ca="1" si="2"/>
        <v>#VALUE!</v>
      </c>
      <c r="E29" s="4" t="b">
        <f t="shared" si="4"/>
        <v>1</v>
      </c>
      <c r="F29" s="5" t="s">
        <v>49</v>
      </c>
      <c r="G29" s="6">
        <f t="shared" si="7"/>
        <v>-66</v>
      </c>
      <c r="H29" s="43" t="s">
        <v>50</v>
      </c>
      <c r="I29" s="44">
        <v>-45</v>
      </c>
      <c r="J29" s="43" t="s">
        <v>49</v>
      </c>
      <c r="K29" s="18" t="s">
        <v>12</v>
      </c>
      <c r="L29" s="20" t="str">
        <f t="shared" ca="1" si="8"/>
        <v/>
      </c>
    </row>
    <row r="30" spans="1:12" ht="15" customHeight="1" x14ac:dyDescent="0.25">
      <c r="A30" s="11">
        <f t="shared" ca="1" si="6"/>
        <v>45567</v>
      </c>
      <c r="B30" s="3">
        <v>45044</v>
      </c>
      <c r="C30" s="4">
        <f t="shared" ca="1" si="3"/>
        <v>523</v>
      </c>
      <c r="D30" s="4" t="e">
        <f t="shared" ca="1" si="2"/>
        <v>#VALUE!</v>
      </c>
      <c r="E30" s="4" t="b">
        <f t="shared" si="4"/>
        <v>1</v>
      </c>
      <c r="F30" s="5" t="s">
        <v>51</v>
      </c>
      <c r="G30" s="6">
        <f t="shared" si="7"/>
        <v>-146</v>
      </c>
      <c r="H30" s="4" t="s">
        <v>52</v>
      </c>
      <c r="I30" s="7">
        <v>-80</v>
      </c>
      <c r="J30" s="4" t="s">
        <v>51</v>
      </c>
      <c r="K30" s="18" t="s">
        <v>12</v>
      </c>
      <c r="L30" s="20" t="str">
        <f t="shared" ca="1" si="8"/>
        <v/>
      </c>
    </row>
    <row r="31" spans="1:12" ht="15" customHeight="1" x14ac:dyDescent="0.25">
      <c r="A31" s="11">
        <f t="shared" ca="1" si="6"/>
        <v>45567</v>
      </c>
      <c r="B31" s="3">
        <v>45045</v>
      </c>
      <c r="C31" s="4">
        <f t="shared" ca="1" si="3"/>
        <v>522</v>
      </c>
      <c r="D31" s="4">
        <f t="shared" ca="1" si="2"/>
        <v>522</v>
      </c>
      <c r="E31" s="4" t="b">
        <f t="shared" si="4"/>
        <v>0</v>
      </c>
      <c r="F31" s="5" t="s">
        <v>53</v>
      </c>
      <c r="G31" s="6">
        <f t="shared" si="7"/>
        <v>-163.44999999999999</v>
      </c>
      <c r="H31" s="43" t="s">
        <v>54</v>
      </c>
      <c r="I31" s="44">
        <v>-17.45</v>
      </c>
      <c r="J31" s="4"/>
      <c r="K31" s="18"/>
      <c r="L31" s="20" t="str">
        <f t="shared" ca="1" si="8"/>
        <v/>
      </c>
    </row>
    <row r="32" spans="1:12" ht="15" customHeight="1" x14ac:dyDescent="0.25">
      <c r="A32" s="11">
        <f t="shared" ca="1" si="6"/>
        <v>45567</v>
      </c>
      <c r="B32" s="3">
        <v>45046</v>
      </c>
      <c r="C32" s="4">
        <f t="shared" ca="1" si="3"/>
        <v>521</v>
      </c>
      <c r="D32" s="4" t="e">
        <f t="shared" ca="1" si="2"/>
        <v>#VALUE!</v>
      </c>
      <c r="E32" s="4" t="b">
        <f t="shared" si="4"/>
        <v>1</v>
      </c>
      <c r="F32" s="5" t="s">
        <v>55</v>
      </c>
      <c r="G32" s="6">
        <f t="shared" si="7"/>
        <v>-163.44999999999999</v>
      </c>
      <c r="H32" s="4"/>
      <c r="I32" s="7"/>
      <c r="J32" s="4"/>
      <c r="K32" s="18" t="s">
        <v>12</v>
      </c>
      <c r="L32" s="20" t="str">
        <f t="shared" ca="1" si="8"/>
        <v/>
      </c>
    </row>
    <row r="33" spans="1:12" ht="15" customHeight="1" thickBot="1" x14ac:dyDescent="0.3">
      <c r="A33" s="12">
        <f t="shared" ca="1" si="6"/>
        <v>45567</v>
      </c>
      <c r="B33" s="13">
        <v>45077</v>
      </c>
      <c r="C33" s="14">
        <f t="shared" ca="1" si="3"/>
        <v>490</v>
      </c>
      <c r="D33" s="14">
        <f t="shared" ca="1" si="2"/>
        <v>490</v>
      </c>
      <c r="E33" s="14" t="b">
        <f t="shared" si="4"/>
        <v>0</v>
      </c>
      <c r="F33" s="15" t="s">
        <v>56</v>
      </c>
      <c r="G33" s="16">
        <v>0</v>
      </c>
      <c r="H33" s="14"/>
      <c r="I33" s="17"/>
      <c r="J33" s="14"/>
      <c r="K33" s="19"/>
      <c r="L33" s="20" t="str">
        <f t="shared" ca="1" si="8"/>
        <v/>
      </c>
    </row>
    <row r="34" spans="1:12" ht="15" thickTop="1" x14ac:dyDescent="0.25"/>
  </sheetData>
  <mergeCells count="2">
    <mergeCell ref="A1:H1"/>
    <mergeCell ref="J1:K1"/>
  </mergeCells>
  <phoneticPr fontId="2" type="noConversion"/>
  <conditionalFormatting sqref="A3:A7 A4:K28">
    <cfRule type="expression" dxfId="282" priority="14">
      <formula>$D3&gt;0</formula>
    </cfRule>
  </conditionalFormatting>
  <conditionalFormatting sqref="A3:A7">
    <cfRule type="expression" dxfId="281" priority="13">
      <formula>$E3=TRUE</formula>
    </cfRule>
    <cfRule type="expression" dxfId="280" priority="17">
      <formula>$D3&gt;0</formula>
    </cfRule>
  </conditionalFormatting>
  <conditionalFormatting sqref="A3:K3 K4:K28 G4:G33 B5 B7 B9 B11 B13 B15 B17 B19 B21 B23 B25 B27 B29 B31">
    <cfRule type="expression" dxfId="279" priority="15">
      <formula>$E3=TRUE</formula>
    </cfRule>
  </conditionalFormatting>
  <conditionalFormatting sqref="A3:K28 A29:G29 A30:K30 A31:G31 A32:K33">
    <cfRule type="expression" dxfId="278" priority="20">
      <formula>$A3=$B3</formula>
    </cfRule>
  </conditionalFormatting>
  <conditionalFormatting sqref="A3:K28 G4:G33 A29:G29 A30:K30 A31:G31 A32:K33">
    <cfRule type="expression" dxfId="277" priority="16">
      <formula>$D3&gt;0</formula>
    </cfRule>
  </conditionalFormatting>
  <conditionalFormatting sqref="A4:K33">
    <cfRule type="expression" dxfId="276" priority="2">
      <formula>$E4=TRUE</formula>
    </cfRule>
  </conditionalFormatting>
  <conditionalFormatting sqref="A29:K33">
    <cfRule type="expression" dxfId="275" priority="3">
      <formula>$D29&gt;0</formula>
    </cfRule>
  </conditionalFormatting>
  <conditionalFormatting sqref="H29:K29">
    <cfRule type="expression" dxfId="274" priority="10">
      <formula>$A29=$B29</formula>
    </cfRule>
  </conditionalFormatting>
  <conditionalFormatting sqref="H31:K31">
    <cfRule type="expression" dxfId="273" priority="5">
      <formula>$A31=$B31</formula>
    </cfRule>
  </conditionalFormatting>
  <conditionalFormatting sqref="I29">
    <cfRule type="dataBar" priority="6">
      <dataBar>
        <cfvo type="min"/>
        <cfvo type="num" val="0"/>
        <color rgb="FFC00000"/>
      </dataBar>
      <extLst>
        <ext xmlns:x14="http://schemas.microsoft.com/office/spreadsheetml/2009/9/main" uri="{B025F937-C7B1-47D3-B67F-A62EFF666E3E}">
          <x14:id>{A71D3505-E2D2-BC46-AACB-9ED2E0838A28}</x14:id>
        </ext>
      </extLst>
    </cfRule>
  </conditionalFormatting>
  <conditionalFormatting sqref="I31">
    <cfRule type="dataBar" priority="1">
      <dataBar>
        <cfvo type="min"/>
        <cfvo type="num" val="0"/>
        <color rgb="FFC00000"/>
      </dataBar>
      <extLst>
        <ext xmlns:x14="http://schemas.microsoft.com/office/spreadsheetml/2009/9/main" uri="{B025F937-C7B1-47D3-B67F-A62EFF666E3E}">
          <x14:id>{E23A806E-B7E7-324D-B1BF-02D5FC11A1D6}</x14:id>
        </ext>
      </extLst>
    </cfRule>
  </conditionalFormatting>
  <conditionalFormatting sqref="L26">
    <cfRule type="expression" dxfId="272" priority="11">
      <formula>$L51="➜ Hoje"</formula>
    </cfRule>
  </conditionalFormatting>
  <pageMargins left="0.511811024" right="0.511811024" top="0.78740157499999996" bottom="0.78740157499999996" header="0.31496062000000002" footer="0.31496062000000002"/>
  <pageSetup paperSize="9"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1D3505-E2D2-BC46-AACB-9ED2E0838A28}">
            <x14:dataBar minLength="0" maxLength="100" border="1" negativeBarColorSameAsPositive="1">
              <x14:cfvo type="min"/>
              <x14:cfvo type="num">
                <xm:f>0</xm:f>
              </x14:cfvo>
              <x14:borderColor rgb="FFFFFF00"/>
              <x14:axisColor rgb="FF000000"/>
            </x14:dataBar>
          </x14:cfRule>
          <xm:sqref>I29</xm:sqref>
        </x14:conditionalFormatting>
        <x14:conditionalFormatting xmlns:xm="http://schemas.microsoft.com/office/excel/2006/main">
          <x14:cfRule type="dataBar" id="{E23A806E-B7E7-324D-B1BF-02D5FC11A1D6}">
            <x14:dataBar minLength="0" maxLength="100" border="1" negativeBarColorSameAsPositive="1">
              <x14:cfvo type="min"/>
              <x14:cfvo type="num">
                <xm:f>0</xm:f>
              </x14:cfvo>
              <x14:borderColor rgb="FFFFFF00"/>
              <x14:axisColor rgb="FF000000"/>
            </x14:dataBar>
          </x14:cfRule>
          <xm:sqref>I31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77F2B-00FB-4305-B7EF-54B7CC5B6123}">
  <sheetPr filterMode="1"/>
  <dimension ref="A1:T67"/>
  <sheetViews>
    <sheetView showGridLines="0" topLeftCell="F7" zoomScaleNormal="100" workbookViewId="0">
      <selection activeCell="H17" sqref="H17"/>
    </sheetView>
  </sheetViews>
  <sheetFormatPr defaultColWidth="9.140625" defaultRowHeight="14.25" x14ac:dyDescent="0.25"/>
  <cols>
    <col min="1" max="1" width="10.7109375" style="1" hidden="1" customWidth="1"/>
    <col min="2" max="5" width="16.140625" style="1" hidden="1" customWidth="1"/>
    <col min="6" max="6" width="6.85546875" style="1" bestFit="1" customWidth="1"/>
    <col min="7" max="7" width="13.7109375" style="1" bestFit="1" customWidth="1"/>
    <col min="8" max="8" width="34.42578125" style="57" customWidth="1"/>
    <col min="9" max="9" width="13.7109375" style="1" bestFit="1" customWidth="1"/>
    <col min="10" max="10" width="11.85546875" style="1" customWidth="1"/>
    <col min="11" max="11" width="6.5703125" style="1" customWidth="1"/>
    <col min="12" max="12" width="9.140625" style="1"/>
    <col min="13" max="13" width="8" style="1" customWidth="1"/>
    <col min="14" max="14" width="13.7109375" style="1" customWidth="1"/>
    <col min="15" max="15" width="33.42578125" style="1" customWidth="1"/>
    <col min="16" max="16" width="13.7109375" style="1" customWidth="1"/>
    <col min="17" max="17" width="13.85546875" style="1" customWidth="1"/>
    <col min="18" max="18" width="9.140625" style="1" customWidth="1"/>
    <col min="19" max="16384" width="9.140625" style="1"/>
  </cols>
  <sheetData>
    <row r="1" spans="1:19" ht="29.25" customHeight="1" thickTop="1" x14ac:dyDescent="0.25">
      <c r="A1" s="152" t="s">
        <v>0</v>
      </c>
      <c r="B1" s="153"/>
      <c r="C1" s="153"/>
      <c r="D1" s="153"/>
      <c r="E1" s="153"/>
      <c r="F1" s="120"/>
      <c r="G1" s="120"/>
      <c r="H1" s="154"/>
      <c r="I1" s="65" t="s">
        <v>1</v>
      </c>
      <c r="J1" s="155" t="s">
        <v>57</v>
      </c>
      <c r="K1" s="156"/>
      <c r="M1" s="119" t="s">
        <v>58</v>
      </c>
      <c r="N1" s="120"/>
      <c r="O1" s="120"/>
      <c r="P1" s="120"/>
      <c r="Q1" s="120"/>
      <c r="R1" s="121"/>
      <c r="S1" s="1">
        <v>0</v>
      </c>
    </row>
    <row r="2" spans="1:19" ht="24.75" customHeight="1" x14ac:dyDescent="0.25">
      <c r="A2" s="66" t="s">
        <v>3</v>
      </c>
      <c r="B2" s="2" t="s">
        <v>4</v>
      </c>
      <c r="C2" s="2" t="s">
        <v>5</v>
      </c>
      <c r="D2" s="2"/>
      <c r="E2" s="22"/>
      <c r="F2" s="28"/>
      <c r="G2" s="29" t="s">
        <v>6</v>
      </c>
      <c r="H2" s="54" t="s">
        <v>7</v>
      </c>
      <c r="I2" s="29" t="s">
        <v>8</v>
      </c>
      <c r="J2" s="31" t="s">
        <v>9</v>
      </c>
      <c r="K2" s="67" t="s">
        <v>10</v>
      </c>
      <c r="M2" s="79" t="str">
        <f>F33</f>
        <v>Dia 31</v>
      </c>
      <c r="N2" s="80">
        <f>G33</f>
        <v>294.55</v>
      </c>
      <c r="O2" s="157" t="s">
        <v>59</v>
      </c>
      <c r="P2" s="157"/>
      <c r="Q2" s="157"/>
      <c r="R2" s="158"/>
    </row>
    <row r="3" spans="1:19" ht="15" customHeight="1" x14ac:dyDescent="0.25">
      <c r="A3" s="68">
        <f t="shared" ref="A3:A33" ca="1" si="0">TODAY()</f>
        <v>45567</v>
      </c>
      <c r="B3" s="3">
        <v>45047</v>
      </c>
      <c r="C3" s="4">
        <f ca="1">A3-B3</f>
        <v>520</v>
      </c>
      <c r="D3" s="4" t="e">
        <f ca="1">C3+K3</f>
        <v>#VALUE!</v>
      </c>
      <c r="E3" s="4" t="b">
        <f>IF(10,K3="ok",0)</f>
        <v>1</v>
      </c>
      <c r="F3" s="35" t="s">
        <v>11</v>
      </c>
      <c r="G3" s="36">
        <f>Setembro!G33+I3</f>
        <v>-260</v>
      </c>
      <c r="H3" s="55" t="s">
        <v>60</v>
      </c>
      <c r="I3" s="38">
        <v>-260</v>
      </c>
      <c r="J3" s="37" t="s">
        <v>11</v>
      </c>
      <c r="K3" s="69" t="s">
        <v>12</v>
      </c>
      <c r="L3" s="20" t="str">
        <f ca="1">IF(A3=B3,"➜ Hoje","")</f>
        <v/>
      </c>
      <c r="M3" s="81"/>
      <c r="N3" s="50"/>
      <c r="O3" s="159"/>
      <c r="P3" s="159"/>
      <c r="Q3" s="159"/>
      <c r="R3" s="160"/>
    </row>
    <row r="4" spans="1:19" ht="15" customHeight="1" x14ac:dyDescent="0.25">
      <c r="A4" s="68">
        <f t="shared" ca="1" si="0"/>
        <v>45567</v>
      </c>
      <c r="B4" s="3">
        <v>45048</v>
      </c>
      <c r="C4" s="4">
        <f ca="1">A4-B4</f>
        <v>519</v>
      </c>
      <c r="D4" s="4" t="e">
        <f t="shared" ref="D4:D33" ca="1" si="1">C4+K4</f>
        <v>#VALUE!</v>
      </c>
      <c r="E4" s="4" t="b">
        <f>IF(10,K4="ok",0)</f>
        <v>1</v>
      </c>
      <c r="F4" s="35" t="s">
        <v>13</v>
      </c>
      <c r="G4" s="36">
        <f>G3+I4</f>
        <v>-260</v>
      </c>
      <c r="H4" s="55"/>
      <c r="I4" s="38"/>
      <c r="J4" s="37"/>
      <c r="K4" s="69" t="s">
        <v>12</v>
      </c>
      <c r="L4" s="20" t="str">
        <f t="shared" ref="L4:L24" ca="1" si="2">IF(A4=B4,"➜ Hoje","")</f>
        <v/>
      </c>
      <c r="M4" s="82">
        <v>0.2</v>
      </c>
      <c r="N4" s="83">
        <f>N2*M4</f>
        <v>58.910000000000004</v>
      </c>
      <c r="O4" s="133" t="s">
        <v>61</v>
      </c>
      <c r="P4" s="133"/>
      <c r="Q4" s="133"/>
      <c r="R4" s="134"/>
    </row>
    <row r="5" spans="1:19" ht="15" customHeight="1" x14ac:dyDescent="0.25">
      <c r="A5" s="68">
        <f t="shared" ca="1" si="0"/>
        <v>45567</v>
      </c>
      <c r="B5" s="3">
        <v>45049</v>
      </c>
      <c r="C5" s="4">
        <f t="shared" ref="C5:C33" ca="1" si="3">A5-B5</f>
        <v>518</v>
      </c>
      <c r="D5" s="4" t="e">
        <f t="shared" ca="1" si="1"/>
        <v>#VALUE!</v>
      </c>
      <c r="E5" s="4" t="b">
        <f t="shared" ref="E5:E33" si="4">IF(10,K5="ok",0)</f>
        <v>1</v>
      </c>
      <c r="F5" s="35" t="s">
        <v>14</v>
      </c>
      <c r="G5" s="36">
        <f>G4+I5</f>
        <v>-260</v>
      </c>
      <c r="H5" s="55"/>
      <c r="I5" s="38"/>
      <c r="J5" s="37"/>
      <c r="K5" s="69" t="s">
        <v>12</v>
      </c>
      <c r="L5" s="20" t="str">
        <f t="shared" ca="1" si="2"/>
        <v/>
      </c>
      <c r="M5" s="82">
        <v>0.1</v>
      </c>
      <c r="N5" s="83">
        <f>N2*M5</f>
        <v>29.455000000000002</v>
      </c>
      <c r="O5" s="133" t="s">
        <v>62</v>
      </c>
      <c r="P5" s="133"/>
      <c r="Q5" s="133"/>
      <c r="R5" s="134"/>
    </row>
    <row r="6" spans="1:19" ht="15" customHeight="1" x14ac:dyDescent="0.25">
      <c r="A6" s="68">
        <f t="shared" ca="1" si="0"/>
        <v>45567</v>
      </c>
      <c r="B6" s="3">
        <v>45050</v>
      </c>
      <c r="C6" s="4">
        <f t="shared" ca="1" si="3"/>
        <v>517</v>
      </c>
      <c r="D6" s="4" t="e">
        <f t="shared" ca="1" si="1"/>
        <v>#VALUE!</v>
      </c>
      <c r="E6" s="4" t="b">
        <f t="shared" si="4"/>
        <v>1</v>
      </c>
      <c r="F6" s="35" t="s">
        <v>15</v>
      </c>
      <c r="G6" s="36">
        <f t="shared" ref="G6:G7" si="5">G5+I6</f>
        <v>-440</v>
      </c>
      <c r="H6" s="55" t="s">
        <v>63</v>
      </c>
      <c r="I6" s="38">
        <v>-180</v>
      </c>
      <c r="J6" s="37" t="s">
        <v>16</v>
      </c>
      <c r="K6" s="69" t="s">
        <v>12</v>
      </c>
      <c r="L6" s="20" t="str">
        <f t="shared" ca="1" si="2"/>
        <v/>
      </c>
      <c r="M6" s="82">
        <v>0.4</v>
      </c>
      <c r="N6" s="83">
        <f>N2*M6</f>
        <v>117.82000000000001</v>
      </c>
      <c r="O6" s="133" t="s">
        <v>64</v>
      </c>
      <c r="P6" s="133"/>
      <c r="Q6" s="133"/>
      <c r="R6" s="134"/>
    </row>
    <row r="7" spans="1:19" ht="15" customHeight="1" thickBot="1" x14ac:dyDescent="0.3">
      <c r="A7" s="68">
        <f t="shared" ca="1" si="0"/>
        <v>45567</v>
      </c>
      <c r="B7" s="3">
        <v>45051</v>
      </c>
      <c r="C7" s="4">
        <f t="shared" ca="1" si="3"/>
        <v>516</v>
      </c>
      <c r="D7" s="4" t="e">
        <f t="shared" ca="1" si="1"/>
        <v>#VALUE!</v>
      </c>
      <c r="E7" s="4" t="b">
        <f t="shared" si="4"/>
        <v>1</v>
      </c>
      <c r="F7" s="35" t="s">
        <v>16</v>
      </c>
      <c r="G7" s="36">
        <f t="shared" si="5"/>
        <v>700</v>
      </c>
      <c r="H7" s="56" t="s">
        <v>17</v>
      </c>
      <c r="I7" s="41">
        <v>1140</v>
      </c>
      <c r="J7" s="40" t="s">
        <v>16</v>
      </c>
      <c r="K7" s="69" t="s">
        <v>12</v>
      </c>
      <c r="L7" s="20" t="str">
        <f t="shared" ca="1" si="2"/>
        <v/>
      </c>
      <c r="M7" s="84">
        <v>0.3</v>
      </c>
      <c r="N7" s="85">
        <f>N2*M7</f>
        <v>88.364999999999995</v>
      </c>
      <c r="O7" s="135" t="s">
        <v>65</v>
      </c>
      <c r="P7" s="135"/>
      <c r="Q7" s="135"/>
      <c r="R7" s="136"/>
    </row>
    <row r="8" spans="1:19" ht="15" customHeight="1" thickTop="1" thickBot="1" x14ac:dyDescent="0.3">
      <c r="A8" s="68">
        <f t="shared" ca="1" si="0"/>
        <v>45567</v>
      </c>
      <c r="B8" s="3">
        <v>45052</v>
      </c>
      <c r="C8" s="4">
        <f t="shared" ca="1" si="3"/>
        <v>515</v>
      </c>
      <c r="D8" s="4" t="e">
        <f t="shared" ca="1" si="1"/>
        <v>#VALUE!</v>
      </c>
      <c r="E8" s="4" t="b">
        <f t="shared" si="4"/>
        <v>1</v>
      </c>
      <c r="F8" s="35" t="s">
        <v>18</v>
      </c>
      <c r="G8" s="36">
        <f>G7+I8</f>
        <v>2950</v>
      </c>
      <c r="H8" s="56" t="s">
        <v>19</v>
      </c>
      <c r="I8" s="41">
        <v>2250</v>
      </c>
      <c r="J8" s="40" t="s">
        <v>18</v>
      </c>
      <c r="K8" s="69" t="s">
        <v>12</v>
      </c>
      <c r="L8" s="20" t="str">
        <f t="shared" ca="1" si="2"/>
        <v/>
      </c>
      <c r="M8" s="51"/>
      <c r="N8" s="50"/>
      <c r="O8" s="52"/>
      <c r="P8" s="52"/>
      <c r="Q8" s="52"/>
      <c r="R8" s="52"/>
    </row>
    <row r="9" spans="1:19" ht="15" customHeight="1" thickTop="1" x14ac:dyDescent="0.25">
      <c r="A9" s="68">
        <f t="shared" ca="1" si="0"/>
        <v>45567</v>
      </c>
      <c r="B9" s="3">
        <v>45053</v>
      </c>
      <c r="C9" s="4">
        <f t="shared" ca="1" si="3"/>
        <v>514</v>
      </c>
      <c r="D9" s="4" t="e">
        <f t="shared" ca="1" si="1"/>
        <v>#VALUE!</v>
      </c>
      <c r="E9" s="4" t="b">
        <f t="shared" si="4"/>
        <v>1</v>
      </c>
      <c r="F9" s="35" t="s">
        <v>20</v>
      </c>
      <c r="G9" s="36">
        <f>G8+I9</f>
        <v>2780</v>
      </c>
      <c r="H9" s="58" t="s">
        <v>66</v>
      </c>
      <c r="I9" s="44">
        <v>-170</v>
      </c>
      <c r="J9" s="37" t="s">
        <v>18</v>
      </c>
      <c r="K9" s="69" t="s">
        <v>12</v>
      </c>
      <c r="L9" s="20" t="str">
        <f t="shared" ca="1" si="2"/>
        <v/>
      </c>
      <c r="M9" s="143" t="s">
        <v>67</v>
      </c>
      <c r="N9" s="144"/>
      <c r="O9" s="144"/>
      <c r="P9" s="144"/>
      <c r="Q9" s="144"/>
      <c r="R9" s="145"/>
    </row>
    <row r="10" spans="1:19" ht="15" customHeight="1" x14ac:dyDescent="0.25">
      <c r="A10" s="68">
        <f t="shared" ca="1" si="0"/>
        <v>45567</v>
      </c>
      <c r="B10" s="3">
        <v>45054</v>
      </c>
      <c r="C10" s="4">
        <f t="shared" ca="1" si="3"/>
        <v>513</v>
      </c>
      <c r="D10" s="4" t="e">
        <f t="shared" ca="1" si="1"/>
        <v>#VALUE!</v>
      </c>
      <c r="E10" s="4" t="b">
        <f t="shared" si="4"/>
        <v>1</v>
      </c>
      <c r="F10" s="35" t="s">
        <v>22</v>
      </c>
      <c r="G10" s="36">
        <f t="shared" ref="G10:G33" si="6">G9+I10</f>
        <v>2741</v>
      </c>
      <c r="H10" s="55" t="s">
        <v>23</v>
      </c>
      <c r="I10" s="38">
        <v>-39</v>
      </c>
      <c r="J10" s="37" t="s">
        <v>18</v>
      </c>
      <c r="K10" s="69" t="s">
        <v>12</v>
      </c>
      <c r="L10" s="20" t="str">
        <f t="shared" ca="1" si="2"/>
        <v/>
      </c>
      <c r="M10" s="146"/>
      <c r="N10" s="147"/>
      <c r="O10" s="147"/>
      <c r="P10" s="147"/>
      <c r="Q10" s="147"/>
      <c r="R10" s="148"/>
    </row>
    <row r="11" spans="1:19" ht="15" customHeight="1" x14ac:dyDescent="0.25">
      <c r="A11" s="68">
        <f t="shared" ca="1" si="0"/>
        <v>45567</v>
      </c>
      <c r="B11" s="3">
        <v>45055</v>
      </c>
      <c r="C11" s="4">
        <f t="shared" ca="1" si="3"/>
        <v>512</v>
      </c>
      <c r="D11" s="4" t="e">
        <f t="shared" ca="1" si="1"/>
        <v>#VALUE!</v>
      </c>
      <c r="E11" s="4" t="b">
        <f t="shared" si="4"/>
        <v>1</v>
      </c>
      <c r="F11" s="35" t="s">
        <v>24</v>
      </c>
      <c r="G11" s="36">
        <f t="shared" si="6"/>
        <v>2641</v>
      </c>
      <c r="H11" s="55" t="s">
        <v>25</v>
      </c>
      <c r="I11" s="38">
        <v>-100</v>
      </c>
      <c r="J11" s="37" t="s">
        <v>18</v>
      </c>
      <c r="K11" s="69" t="s">
        <v>12</v>
      </c>
      <c r="L11" s="20" t="str">
        <f t="shared" ca="1" si="2"/>
        <v/>
      </c>
      <c r="M11" s="95" t="s">
        <v>68</v>
      </c>
      <c r="N11" s="96" t="s">
        <v>69</v>
      </c>
      <c r="O11" s="149" t="s">
        <v>70</v>
      </c>
      <c r="P11" s="150"/>
      <c r="Q11" s="150"/>
      <c r="R11" s="151"/>
    </row>
    <row r="12" spans="1:19" ht="15" customHeight="1" x14ac:dyDescent="0.25">
      <c r="A12" s="68">
        <f t="shared" ca="1" si="0"/>
        <v>45567</v>
      </c>
      <c r="B12" s="3">
        <v>45056</v>
      </c>
      <c r="C12" s="4">
        <f t="shared" ca="1" si="3"/>
        <v>511</v>
      </c>
      <c r="D12" s="4" t="e">
        <f t="shared" ca="1" si="1"/>
        <v>#VALUE!</v>
      </c>
      <c r="E12" s="4" t="b">
        <f t="shared" si="4"/>
        <v>1</v>
      </c>
      <c r="F12" s="35" t="s">
        <v>26</v>
      </c>
      <c r="G12" s="36">
        <f t="shared" si="6"/>
        <v>2241</v>
      </c>
      <c r="H12" s="55" t="s">
        <v>27</v>
      </c>
      <c r="I12" s="38">
        <v>-400</v>
      </c>
      <c r="J12" s="37" t="s">
        <v>20</v>
      </c>
      <c r="K12" s="69" t="s">
        <v>12</v>
      </c>
      <c r="L12" s="20" t="str">
        <f t="shared" ca="1" si="2"/>
        <v/>
      </c>
      <c r="M12" s="86">
        <v>45046</v>
      </c>
      <c r="N12" s="46">
        <v>400</v>
      </c>
      <c r="O12" s="124" t="s">
        <v>71</v>
      </c>
      <c r="P12" s="125"/>
      <c r="Q12" s="125"/>
      <c r="R12" s="126"/>
    </row>
    <row r="13" spans="1:19" ht="15" customHeight="1" x14ac:dyDescent="0.25">
      <c r="A13" s="68">
        <f t="shared" ca="1" si="0"/>
        <v>45567</v>
      </c>
      <c r="B13" s="3">
        <v>45057</v>
      </c>
      <c r="C13" s="4">
        <f t="shared" ca="1" si="3"/>
        <v>510</v>
      </c>
      <c r="D13" s="4" t="e">
        <f t="shared" ca="1" si="1"/>
        <v>#VALUE!</v>
      </c>
      <c r="E13" s="4" t="b">
        <f t="shared" si="4"/>
        <v>1</v>
      </c>
      <c r="F13" s="35" t="s">
        <v>28</v>
      </c>
      <c r="G13" s="36">
        <f t="shared" si="6"/>
        <v>2121</v>
      </c>
      <c r="H13" s="55" t="s">
        <v>29</v>
      </c>
      <c r="I13" s="38">
        <v>-120</v>
      </c>
      <c r="J13" s="37" t="s">
        <v>22</v>
      </c>
      <c r="K13" s="69" t="s">
        <v>12</v>
      </c>
      <c r="L13" s="20" t="str">
        <f t="shared" ca="1" si="2"/>
        <v/>
      </c>
      <c r="M13" s="87">
        <v>44540</v>
      </c>
      <c r="N13" s="46">
        <v>300</v>
      </c>
      <c r="O13" s="124" t="s">
        <v>72</v>
      </c>
      <c r="P13" s="125"/>
      <c r="Q13" s="125"/>
      <c r="R13" s="126"/>
    </row>
    <row r="14" spans="1:19" ht="15" customHeight="1" x14ac:dyDescent="0.25">
      <c r="A14" s="68">
        <f t="shared" ca="1" si="0"/>
        <v>45567</v>
      </c>
      <c r="B14" s="3">
        <v>45058</v>
      </c>
      <c r="C14" s="4">
        <f t="shared" ca="1" si="3"/>
        <v>509</v>
      </c>
      <c r="D14" s="4">
        <f t="shared" ca="1" si="1"/>
        <v>509</v>
      </c>
      <c r="E14" s="4" t="b">
        <f t="shared" si="4"/>
        <v>0</v>
      </c>
      <c r="F14" s="35" t="s">
        <v>30</v>
      </c>
      <c r="G14" s="36">
        <f t="shared" si="6"/>
        <v>2011</v>
      </c>
      <c r="H14" s="55" t="s">
        <v>73</v>
      </c>
      <c r="I14" s="38">
        <v>-110</v>
      </c>
      <c r="J14" s="37" t="s">
        <v>24</v>
      </c>
      <c r="K14" s="69"/>
      <c r="L14" s="20" t="str">
        <f t="shared" ca="1" si="2"/>
        <v/>
      </c>
      <c r="M14" s="87">
        <v>45041</v>
      </c>
      <c r="N14" s="46">
        <v>400</v>
      </c>
      <c r="O14" s="124" t="s">
        <v>74</v>
      </c>
      <c r="P14" s="125"/>
      <c r="Q14" s="125"/>
      <c r="R14" s="126"/>
    </row>
    <row r="15" spans="1:19" ht="15" customHeight="1" x14ac:dyDescent="0.25">
      <c r="A15" s="68">
        <f t="shared" ca="1" si="0"/>
        <v>45567</v>
      </c>
      <c r="B15" s="3">
        <v>45059</v>
      </c>
      <c r="C15" s="4">
        <f t="shared" ca="1" si="3"/>
        <v>508</v>
      </c>
      <c r="D15" s="4" t="e">
        <f t="shared" ca="1" si="1"/>
        <v>#VALUE!</v>
      </c>
      <c r="E15" s="4" t="b">
        <f t="shared" si="4"/>
        <v>1</v>
      </c>
      <c r="F15" s="35" t="s">
        <v>31</v>
      </c>
      <c r="G15" s="36">
        <f t="shared" si="6"/>
        <v>1241</v>
      </c>
      <c r="H15" s="55" t="s">
        <v>75</v>
      </c>
      <c r="I15" s="38">
        <v>-770</v>
      </c>
      <c r="J15" s="37" t="s">
        <v>30</v>
      </c>
      <c r="K15" s="69" t="s">
        <v>12</v>
      </c>
      <c r="L15" s="20" t="str">
        <f t="shared" ca="1" si="2"/>
        <v/>
      </c>
      <c r="M15" s="87">
        <v>45046</v>
      </c>
      <c r="N15" s="46">
        <v>350</v>
      </c>
      <c r="O15" s="124" t="s">
        <v>76</v>
      </c>
      <c r="P15" s="125"/>
      <c r="Q15" s="125"/>
      <c r="R15" s="126"/>
    </row>
    <row r="16" spans="1:19" ht="15" customHeight="1" thickBot="1" x14ac:dyDescent="0.3">
      <c r="A16" s="68">
        <f t="shared" ca="1" si="0"/>
        <v>45567</v>
      </c>
      <c r="B16" s="3">
        <v>45060</v>
      </c>
      <c r="C16" s="4">
        <f t="shared" ca="1" si="3"/>
        <v>507</v>
      </c>
      <c r="D16" s="4" t="e">
        <f t="shared" ca="1" si="1"/>
        <v>#VALUE!</v>
      </c>
      <c r="E16" s="4" t="b">
        <f t="shared" si="4"/>
        <v>1</v>
      </c>
      <c r="F16" s="35" t="s">
        <v>32</v>
      </c>
      <c r="G16" s="36">
        <f t="shared" si="6"/>
        <v>881</v>
      </c>
      <c r="H16" s="55" t="s">
        <v>40</v>
      </c>
      <c r="I16" s="38">
        <v>-360</v>
      </c>
      <c r="J16" s="37" t="s">
        <v>31</v>
      </c>
      <c r="K16" s="69" t="s">
        <v>12</v>
      </c>
      <c r="L16" s="20" t="str">
        <f t="shared" ca="1" si="2"/>
        <v/>
      </c>
      <c r="M16" s="88"/>
      <c r="N16" s="89"/>
      <c r="O16" s="127"/>
      <c r="P16" s="128"/>
      <c r="Q16" s="128"/>
      <c r="R16" s="129"/>
    </row>
    <row r="17" spans="1:20" ht="15" customHeight="1" thickTop="1" thickBot="1" x14ac:dyDescent="0.3">
      <c r="A17" s="68">
        <f t="shared" ca="1" si="0"/>
        <v>45567</v>
      </c>
      <c r="B17" s="3">
        <v>45061</v>
      </c>
      <c r="C17" s="4">
        <f t="shared" ca="1" si="3"/>
        <v>506</v>
      </c>
      <c r="D17" s="4" t="e">
        <f t="shared" ca="1" si="1"/>
        <v>#VALUE!</v>
      </c>
      <c r="E17" s="4" t="b">
        <f t="shared" si="4"/>
        <v>1</v>
      </c>
      <c r="F17" s="35" t="s">
        <v>33</v>
      </c>
      <c r="G17" s="36">
        <f t="shared" si="6"/>
        <v>801</v>
      </c>
      <c r="H17" s="55" t="s">
        <v>77</v>
      </c>
      <c r="I17" s="38">
        <v>-80</v>
      </c>
      <c r="J17" s="37" t="s">
        <v>31</v>
      </c>
      <c r="K17" s="69" t="s">
        <v>12</v>
      </c>
      <c r="L17" s="20" t="str">
        <f t="shared" ca="1" si="2"/>
        <v/>
      </c>
      <c r="M17" s="47"/>
      <c r="N17" s="48"/>
      <c r="O17" s="49"/>
      <c r="P17" s="49"/>
      <c r="Q17" s="49"/>
      <c r="R17" s="49"/>
    </row>
    <row r="18" spans="1:20" ht="15" customHeight="1" thickTop="1" x14ac:dyDescent="0.25">
      <c r="A18" s="68">
        <f t="shared" ca="1" si="0"/>
        <v>45567</v>
      </c>
      <c r="B18" s="3">
        <v>45062</v>
      </c>
      <c r="C18" s="4">
        <f t="shared" ca="1" si="3"/>
        <v>505</v>
      </c>
      <c r="D18" s="4" t="e">
        <f t="shared" ca="1" si="1"/>
        <v>#VALUE!</v>
      </c>
      <c r="E18" s="4" t="b">
        <f t="shared" si="4"/>
        <v>1</v>
      </c>
      <c r="F18" s="35" t="s">
        <v>35</v>
      </c>
      <c r="G18" s="36">
        <f t="shared" si="6"/>
        <v>771.9</v>
      </c>
      <c r="H18" s="55" t="s">
        <v>78</v>
      </c>
      <c r="I18" s="38">
        <v>-29.1</v>
      </c>
      <c r="J18" s="37" t="s">
        <v>16</v>
      </c>
      <c r="K18" s="69" t="s">
        <v>12</v>
      </c>
      <c r="L18" s="20" t="str">
        <f t="shared" ca="1" si="2"/>
        <v/>
      </c>
      <c r="M18" s="137" t="s">
        <v>79</v>
      </c>
      <c r="N18" s="138"/>
      <c r="O18" s="138"/>
      <c r="P18" s="138"/>
      <c r="Q18" s="138"/>
      <c r="R18" s="139"/>
    </row>
    <row r="19" spans="1:20" ht="15" customHeight="1" x14ac:dyDescent="0.25">
      <c r="A19" s="68">
        <f t="shared" ca="1" si="0"/>
        <v>45567</v>
      </c>
      <c r="B19" s="3">
        <v>45063</v>
      </c>
      <c r="C19" s="4">
        <f t="shared" ca="1" si="3"/>
        <v>504</v>
      </c>
      <c r="D19" s="4" t="e">
        <f t="shared" ca="1" si="1"/>
        <v>#VALUE!</v>
      </c>
      <c r="E19" s="4" t="b">
        <f t="shared" si="4"/>
        <v>1</v>
      </c>
      <c r="F19" s="35" t="s">
        <v>37</v>
      </c>
      <c r="G19" s="36">
        <f t="shared" si="6"/>
        <v>731.9</v>
      </c>
      <c r="H19" s="55" t="s">
        <v>80</v>
      </c>
      <c r="I19" s="38">
        <v>-40</v>
      </c>
      <c r="J19" s="37" t="s">
        <v>37</v>
      </c>
      <c r="K19" s="69" t="s">
        <v>12</v>
      </c>
      <c r="L19" s="20" t="str">
        <f t="shared" ca="1" si="2"/>
        <v/>
      </c>
      <c r="M19" s="140"/>
      <c r="N19" s="141"/>
      <c r="O19" s="141"/>
      <c r="P19" s="141"/>
      <c r="Q19" s="141"/>
      <c r="R19" s="142"/>
    </row>
    <row r="20" spans="1:20" ht="15" customHeight="1" x14ac:dyDescent="0.25">
      <c r="A20" s="68">
        <f t="shared" ca="1" si="0"/>
        <v>45567</v>
      </c>
      <c r="B20" s="3">
        <v>45064</v>
      </c>
      <c r="C20" s="4">
        <f t="shared" ca="1" si="3"/>
        <v>503</v>
      </c>
      <c r="D20" s="4" t="e">
        <f t="shared" ca="1" si="1"/>
        <v>#VALUE!</v>
      </c>
      <c r="E20" s="4" t="b">
        <f t="shared" si="4"/>
        <v>1</v>
      </c>
      <c r="F20" s="35" t="s">
        <v>38</v>
      </c>
      <c r="G20" s="36">
        <f t="shared" si="6"/>
        <v>581.9</v>
      </c>
      <c r="H20" s="55" t="s">
        <v>81</v>
      </c>
      <c r="I20" s="38">
        <v>-150</v>
      </c>
      <c r="J20" s="37" t="s">
        <v>38</v>
      </c>
      <c r="K20" s="69" t="s">
        <v>12</v>
      </c>
      <c r="L20" s="20" t="str">
        <f t="shared" ca="1" si="2"/>
        <v/>
      </c>
      <c r="M20" s="90" t="s">
        <v>26</v>
      </c>
      <c r="N20" s="34">
        <v>500</v>
      </c>
      <c r="O20" s="130" t="s">
        <v>82</v>
      </c>
      <c r="P20" s="131"/>
      <c r="Q20" s="131"/>
      <c r="R20" s="132"/>
    </row>
    <row r="21" spans="1:20" ht="15" customHeight="1" x14ac:dyDescent="0.25">
      <c r="A21" s="68">
        <f t="shared" ca="1" si="0"/>
        <v>45567</v>
      </c>
      <c r="B21" s="3">
        <v>45065</v>
      </c>
      <c r="C21" s="4">
        <f t="shared" ca="1" si="3"/>
        <v>502</v>
      </c>
      <c r="D21" s="4" t="e">
        <f t="shared" ca="1" si="1"/>
        <v>#VALUE!</v>
      </c>
      <c r="E21" s="4" t="b">
        <f t="shared" si="4"/>
        <v>1</v>
      </c>
      <c r="F21" s="35" t="s">
        <v>39</v>
      </c>
      <c r="G21" s="36">
        <f t="shared" si="6"/>
        <v>531.9</v>
      </c>
      <c r="H21" s="55" t="s">
        <v>83</v>
      </c>
      <c r="I21" s="38">
        <v>-50</v>
      </c>
      <c r="J21" s="37" t="s">
        <v>39</v>
      </c>
      <c r="K21" s="69" t="s">
        <v>12</v>
      </c>
      <c r="L21" s="20" t="str">
        <f t="shared" ca="1" si="2"/>
        <v/>
      </c>
      <c r="M21" s="90" t="s">
        <v>33</v>
      </c>
      <c r="N21" s="34">
        <v>140</v>
      </c>
      <c r="O21" s="130" t="s">
        <v>34</v>
      </c>
      <c r="P21" s="131"/>
      <c r="Q21" s="131"/>
      <c r="R21" s="132"/>
    </row>
    <row r="22" spans="1:20" ht="15" customHeight="1" x14ac:dyDescent="0.25">
      <c r="A22" s="68">
        <f t="shared" ca="1" si="0"/>
        <v>45567</v>
      </c>
      <c r="B22" s="3">
        <v>45066</v>
      </c>
      <c r="C22" s="4">
        <f t="shared" ca="1" si="3"/>
        <v>501</v>
      </c>
      <c r="D22" s="4" t="e">
        <f t="shared" ca="1" si="1"/>
        <v>#VALUE!</v>
      </c>
      <c r="E22" s="4" t="b">
        <f t="shared" si="4"/>
        <v>1</v>
      </c>
      <c r="F22" s="42" t="s">
        <v>41</v>
      </c>
      <c r="G22" s="36">
        <f t="shared" si="6"/>
        <v>1531.9</v>
      </c>
      <c r="H22" s="56" t="s">
        <v>17</v>
      </c>
      <c r="I22" s="41">
        <v>1000</v>
      </c>
      <c r="J22" s="40" t="s">
        <v>41</v>
      </c>
      <c r="K22" s="69" t="s">
        <v>12</v>
      </c>
      <c r="L22" s="20" t="str">
        <f t="shared" ca="1" si="2"/>
        <v/>
      </c>
      <c r="M22" s="90"/>
      <c r="N22" s="34"/>
      <c r="O22" s="53"/>
      <c r="P22" s="93"/>
      <c r="Q22" s="93"/>
      <c r="R22" s="94"/>
    </row>
    <row r="23" spans="1:20" ht="15" customHeight="1" thickBot="1" x14ac:dyDescent="0.3">
      <c r="A23" s="68">
        <f t="shared" ca="1" si="0"/>
        <v>45567</v>
      </c>
      <c r="B23" s="3">
        <v>45067</v>
      </c>
      <c r="C23" s="4">
        <f t="shared" ca="1" si="3"/>
        <v>500</v>
      </c>
      <c r="D23" s="4" t="e">
        <f t="shared" ca="1" si="1"/>
        <v>#VALUE!</v>
      </c>
      <c r="E23" s="4" t="b">
        <f t="shared" si="4"/>
        <v>1</v>
      </c>
      <c r="F23" s="35" t="s">
        <v>42</v>
      </c>
      <c r="G23" s="36">
        <f t="shared" si="6"/>
        <v>1516.9</v>
      </c>
      <c r="H23" s="55" t="s">
        <v>84</v>
      </c>
      <c r="I23" s="38">
        <v>-15</v>
      </c>
      <c r="J23" s="37" t="s">
        <v>41</v>
      </c>
      <c r="K23" s="69" t="s">
        <v>12</v>
      </c>
      <c r="L23" s="20" t="str">
        <f t="shared" ca="1" si="2"/>
        <v/>
      </c>
      <c r="M23" s="91"/>
      <c r="N23" s="92"/>
      <c r="O23" s="116"/>
      <c r="P23" s="117"/>
      <c r="Q23" s="117"/>
      <c r="R23" s="118"/>
    </row>
    <row r="24" spans="1:20" ht="15" customHeight="1" thickTop="1" x14ac:dyDescent="0.25">
      <c r="A24" s="68">
        <f t="shared" ca="1" si="0"/>
        <v>45567</v>
      </c>
      <c r="B24" s="3">
        <v>45068</v>
      </c>
      <c r="C24" s="4">
        <f t="shared" ca="1" si="3"/>
        <v>499</v>
      </c>
      <c r="D24" s="4" t="e">
        <f t="shared" ca="1" si="1"/>
        <v>#VALUE!</v>
      </c>
      <c r="E24" s="4" t="b">
        <f t="shared" si="4"/>
        <v>1</v>
      </c>
      <c r="F24" s="35" t="s">
        <v>43</v>
      </c>
      <c r="G24" s="36">
        <f t="shared" si="6"/>
        <v>1412</v>
      </c>
      <c r="H24" s="55" t="s">
        <v>85</v>
      </c>
      <c r="I24" s="38">
        <v>-104.9</v>
      </c>
      <c r="J24" s="37" t="s">
        <v>41</v>
      </c>
      <c r="K24" s="69" t="s">
        <v>12</v>
      </c>
      <c r="L24" s="20" t="str">
        <f t="shared" ca="1" si="2"/>
        <v/>
      </c>
    </row>
    <row r="25" spans="1:20" ht="15" customHeight="1" x14ac:dyDescent="0.25">
      <c r="A25" s="68">
        <f t="shared" ca="1" si="0"/>
        <v>45567</v>
      </c>
      <c r="B25" s="3">
        <v>45069</v>
      </c>
      <c r="C25" s="4">
        <f t="shared" ca="1" si="3"/>
        <v>498</v>
      </c>
      <c r="D25" s="4" t="e">
        <f t="shared" ca="1" si="1"/>
        <v>#VALUE!</v>
      </c>
      <c r="E25" s="4" t="b">
        <f t="shared" si="4"/>
        <v>1</v>
      </c>
      <c r="F25" s="35" t="s">
        <v>44</v>
      </c>
      <c r="G25" s="36">
        <f t="shared" si="6"/>
        <v>547</v>
      </c>
      <c r="H25" s="55" t="s">
        <v>86</v>
      </c>
      <c r="I25" s="38">
        <v>-865</v>
      </c>
      <c r="J25" s="37" t="s">
        <v>43</v>
      </c>
      <c r="K25" s="69" t="s">
        <v>12</v>
      </c>
      <c r="L25" s="20" t="str">
        <f ca="1">IF(A25=B25,"➜ Hoje","")</f>
        <v/>
      </c>
    </row>
    <row r="26" spans="1:20" ht="15" customHeight="1" x14ac:dyDescent="0.25">
      <c r="A26" s="68">
        <f t="shared" ca="1" si="0"/>
        <v>45567</v>
      </c>
      <c r="B26" s="3">
        <v>45070</v>
      </c>
      <c r="C26" s="4">
        <f t="shared" ca="1" si="3"/>
        <v>497</v>
      </c>
      <c r="D26" s="4">
        <f t="shared" ca="1" si="1"/>
        <v>497</v>
      </c>
      <c r="E26" s="4" t="b">
        <f t="shared" si="4"/>
        <v>0</v>
      </c>
      <c r="F26" s="35" t="s">
        <v>45</v>
      </c>
      <c r="G26" s="36">
        <f t="shared" si="6"/>
        <v>437</v>
      </c>
      <c r="H26" s="55" t="s">
        <v>87</v>
      </c>
      <c r="I26" s="38">
        <v>-110</v>
      </c>
      <c r="J26" s="37" t="s">
        <v>45</v>
      </c>
      <c r="K26" s="69"/>
      <c r="L26" s="33" t="str">
        <f ca="1">IF(A26=B26,"➜ Hoje","")</f>
        <v/>
      </c>
    </row>
    <row r="27" spans="1:20" ht="15" customHeight="1" x14ac:dyDescent="0.25">
      <c r="A27" s="68">
        <f t="shared" ca="1" si="0"/>
        <v>45567</v>
      </c>
      <c r="B27" s="3">
        <v>45071</v>
      </c>
      <c r="C27" s="4">
        <f t="shared" ca="1" si="3"/>
        <v>496</v>
      </c>
      <c r="D27" s="4">
        <f t="shared" ca="1" si="1"/>
        <v>496</v>
      </c>
      <c r="E27" s="4" t="b">
        <f t="shared" si="4"/>
        <v>0</v>
      </c>
      <c r="F27" s="35" t="s">
        <v>46</v>
      </c>
      <c r="G27" s="36">
        <f t="shared" si="6"/>
        <v>437</v>
      </c>
      <c r="H27" s="55"/>
      <c r="I27" s="38"/>
      <c r="J27" s="37"/>
      <c r="K27" s="69"/>
      <c r="L27" s="20" t="str">
        <f t="shared" ref="L27:L33" ca="1" si="7">IF(A27=B27,"➜ Hoje","")</f>
        <v/>
      </c>
      <c r="O27" s="58" t="s">
        <v>88</v>
      </c>
      <c r="P27" s="44">
        <v>-59.6</v>
      </c>
      <c r="Q27" s="43" t="s">
        <v>18</v>
      </c>
    </row>
    <row r="28" spans="1:20" ht="15" customHeight="1" x14ac:dyDescent="0.25">
      <c r="A28" s="68">
        <f t="shared" ca="1" si="0"/>
        <v>45567</v>
      </c>
      <c r="B28" s="3">
        <v>45072</v>
      </c>
      <c r="C28" s="4">
        <f t="shared" ca="1" si="3"/>
        <v>495</v>
      </c>
      <c r="D28" s="4">
        <f t="shared" ca="1" si="1"/>
        <v>495</v>
      </c>
      <c r="E28" s="4" t="b">
        <f t="shared" si="4"/>
        <v>0</v>
      </c>
      <c r="F28" s="35" t="s">
        <v>47</v>
      </c>
      <c r="G28" s="36">
        <f t="shared" si="6"/>
        <v>437</v>
      </c>
      <c r="H28" s="55"/>
      <c r="I28" s="38"/>
      <c r="J28" s="37"/>
      <c r="K28" s="69"/>
      <c r="L28" s="20" t="str">
        <f t="shared" ca="1" si="7"/>
        <v/>
      </c>
      <c r="M28" s="45"/>
      <c r="N28" s="45"/>
      <c r="O28" s="57" t="s">
        <v>89</v>
      </c>
      <c r="R28" s="45"/>
    </row>
    <row r="29" spans="1:20" ht="15" customHeight="1" x14ac:dyDescent="0.25">
      <c r="A29" s="68">
        <f t="shared" ca="1" si="0"/>
        <v>45567</v>
      </c>
      <c r="B29" s="3">
        <v>45073</v>
      </c>
      <c r="C29" s="4">
        <f t="shared" ca="1" si="3"/>
        <v>494</v>
      </c>
      <c r="D29" s="4">
        <f t="shared" ca="1" si="1"/>
        <v>494</v>
      </c>
      <c r="E29" s="4" t="b">
        <f t="shared" si="4"/>
        <v>0</v>
      </c>
      <c r="F29" s="35" t="s">
        <v>49</v>
      </c>
      <c r="G29" s="36">
        <f t="shared" si="6"/>
        <v>392</v>
      </c>
      <c r="H29" s="55" t="s">
        <v>50</v>
      </c>
      <c r="I29" s="38">
        <v>-45</v>
      </c>
      <c r="J29" s="37" t="s">
        <v>49</v>
      </c>
      <c r="K29" s="69"/>
      <c r="L29" s="20" t="str">
        <f t="shared" ca="1" si="7"/>
        <v/>
      </c>
      <c r="M29" s="45"/>
      <c r="N29" s="45"/>
      <c r="O29" s="58" t="s">
        <v>90</v>
      </c>
      <c r="P29" s="44">
        <v>-29.1</v>
      </c>
      <c r="Q29" s="97" t="s">
        <v>16</v>
      </c>
      <c r="R29" s="45"/>
    </row>
    <row r="30" spans="1:20" ht="15" customHeight="1" x14ac:dyDescent="0.25">
      <c r="A30" s="68">
        <f t="shared" ca="1" si="0"/>
        <v>45567</v>
      </c>
      <c r="B30" s="3">
        <v>45074</v>
      </c>
      <c r="C30" s="4">
        <f t="shared" ca="1" si="3"/>
        <v>493</v>
      </c>
      <c r="D30" s="4" t="e">
        <f t="shared" ca="1" si="1"/>
        <v>#VALUE!</v>
      </c>
      <c r="E30" s="4" t="b">
        <f t="shared" si="4"/>
        <v>1</v>
      </c>
      <c r="F30" s="35" t="s">
        <v>51</v>
      </c>
      <c r="G30" s="36">
        <f t="shared" si="6"/>
        <v>312</v>
      </c>
      <c r="H30" s="55" t="s">
        <v>52</v>
      </c>
      <c r="I30" s="38">
        <v>-80</v>
      </c>
      <c r="J30" s="37" t="s">
        <v>51</v>
      </c>
      <c r="K30" s="69" t="s">
        <v>12</v>
      </c>
      <c r="L30" s="20" t="str">
        <f t="shared" ca="1" si="7"/>
        <v/>
      </c>
    </row>
    <row r="31" spans="1:20" ht="15" customHeight="1" x14ac:dyDescent="0.25">
      <c r="A31" s="68">
        <f t="shared" ca="1" si="0"/>
        <v>45567</v>
      </c>
      <c r="B31" s="3">
        <v>45075</v>
      </c>
      <c r="C31" s="4">
        <f t="shared" ca="1" si="3"/>
        <v>492</v>
      </c>
      <c r="D31" s="4">
        <f t="shared" ca="1" si="1"/>
        <v>492</v>
      </c>
      <c r="E31" s="4" t="b">
        <f t="shared" si="4"/>
        <v>0</v>
      </c>
      <c r="F31" s="35" t="s">
        <v>53</v>
      </c>
      <c r="G31" s="36">
        <f t="shared" si="6"/>
        <v>294.55</v>
      </c>
      <c r="H31" s="55" t="s">
        <v>54</v>
      </c>
      <c r="I31" s="38">
        <v>-17.45</v>
      </c>
      <c r="J31" s="37" t="s">
        <v>53</v>
      </c>
      <c r="K31" s="69"/>
      <c r="L31" s="20" t="str">
        <f t="shared" ca="1" si="7"/>
        <v/>
      </c>
      <c r="S31" s="45"/>
      <c r="T31" s="45"/>
    </row>
    <row r="32" spans="1:20" ht="15" customHeight="1" x14ac:dyDescent="0.25">
      <c r="A32" s="68">
        <f t="shared" ca="1" si="0"/>
        <v>45567</v>
      </c>
      <c r="B32" s="3">
        <v>45076</v>
      </c>
      <c r="C32" s="4">
        <f t="shared" ca="1" si="3"/>
        <v>491</v>
      </c>
      <c r="D32" s="4">
        <f t="shared" ca="1" si="1"/>
        <v>491</v>
      </c>
      <c r="E32" s="4" t="b">
        <f t="shared" si="4"/>
        <v>0</v>
      </c>
      <c r="F32" s="35" t="s">
        <v>55</v>
      </c>
      <c r="G32" s="36">
        <f>G31+I32</f>
        <v>294.55</v>
      </c>
      <c r="H32" s="55"/>
      <c r="I32" s="38"/>
      <c r="J32" s="37"/>
      <c r="K32" s="69"/>
      <c r="L32" s="20" t="str">
        <f t="shared" ca="1" si="7"/>
        <v/>
      </c>
    </row>
    <row r="33" spans="1:18" ht="15" customHeight="1" thickBot="1" x14ac:dyDescent="0.3">
      <c r="A33" s="70">
        <f t="shared" ca="1" si="0"/>
        <v>45567</v>
      </c>
      <c r="B33" s="71">
        <v>45077</v>
      </c>
      <c r="C33" s="72">
        <f t="shared" ca="1" si="3"/>
        <v>490</v>
      </c>
      <c r="D33" s="72">
        <f t="shared" ca="1" si="1"/>
        <v>490</v>
      </c>
      <c r="E33" s="72" t="b">
        <f t="shared" si="4"/>
        <v>0</v>
      </c>
      <c r="F33" s="73" t="s">
        <v>56</v>
      </c>
      <c r="G33" s="74">
        <f t="shared" si="6"/>
        <v>294.55</v>
      </c>
      <c r="H33" s="75"/>
      <c r="I33" s="76"/>
      <c r="J33" s="77"/>
      <c r="K33" s="78"/>
      <c r="L33" s="20" t="str">
        <f t="shared" ca="1" si="7"/>
        <v/>
      </c>
    </row>
    <row r="34" spans="1:18" ht="15" thickTop="1" x14ac:dyDescent="0.25">
      <c r="M34" s="122" t="s">
        <v>91</v>
      </c>
      <c r="N34" s="123"/>
      <c r="O34" s="123"/>
      <c r="P34" s="123"/>
      <c r="Q34" s="123"/>
      <c r="R34" s="123"/>
    </row>
    <row r="35" spans="1:18" x14ac:dyDescent="0.25">
      <c r="M35" s="122"/>
      <c r="N35" s="123"/>
      <c r="O35" s="123"/>
      <c r="P35" s="123"/>
      <c r="Q35" s="123"/>
      <c r="R35" s="123"/>
    </row>
    <row r="36" spans="1:18" x14ac:dyDescent="0.25">
      <c r="M36" s="1" cm="1">
        <f t="array" ref="M36:R67">F2:K33</f>
        <v>0</v>
      </c>
      <c r="N36" s="1" t="str">
        <v>Saldo Prévio</v>
      </c>
      <c r="O36" s="1" t="str">
        <v>Descrição Conta</v>
      </c>
      <c r="P36" s="1" t="str">
        <v>Valor</v>
      </c>
      <c r="Q36" s="1" t="str">
        <v>Data vencimento</v>
      </c>
      <c r="R36" s="1" t="str">
        <v>Pago?</v>
      </c>
    </row>
    <row r="37" spans="1:18" hidden="1" x14ac:dyDescent="0.25">
      <c r="M37" s="59" t="str">
        <v>Dia 1</v>
      </c>
      <c r="N37" s="60">
        <v>-260</v>
      </c>
      <c r="O37" s="61" t="str">
        <v>Cartão Transporte</v>
      </c>
      <c r="P37" s="60">
        <v>-260</v>
      </c>
      <c r="Q37" s="59" t="str">
        <v>Dia 1</v>
      </c>
      <c r="R37" s="62" t="str">
        <v>ok</v>
      </c>
    </row>
    <row r="38" spans="1:18" hidden="1" x14ac:dyDescent="0.25">
      <c r="M38" s="35" t="str">
        <v>Dia 2</v>
      </c>
      <c r="N38" s="36">
        <v>-260</v>
      </c>
      <c r="O38" s="55">
        <v>0</v>
      </c>
      <c r="P38" s="38">
        <v>0</v>
      </c>
      <c r="Q38" s="37">
        <v>0</v>
      </c>
      <c r="R38" s="39" t="str">
        <v>ok</v>
      </c>
    </row>
    <row r="39" spans="1:18" hidden="1" x14ac:dyDescent="0.25">
      <c r="M39" s="35" t="str">
        <v>Dia 3</v>
      </c>
      <c r="N39" s="36">
        <v>-260</v>
      </c>
      <c r="O39" s="55">
        <v>0</v>
      </c>
      <c r="P39" s="38">
        <v>0</v>
      </c>
      <c r="Q39" s="37">
        <v>0</v>
      </c>
      <c r="R39" s="39" t="str">
        <v>ok</v>
      </c>
    </row>
    <row r="40" spans="1:18" hidden="1" x14ac:dyDescent="0.25">
      <c r="M40" s="59" t="str">
        <v>Dia 4</v>
      </c>
      <c r="N40" s="60">
        <v>-440</v>
      </c>
      <c r="O40" s="61" t="str">
        <v>Manutenção Guitarra Cort X6</v>
      </c>
      <c r="P40" s="60">
        <v>-180</v>
      </c>
      <c r="Q40" s="59" t="str">
        <v>Dia 5</v>
      </c>
      <c r="R40" s="62" t="str">
        <v>ok</v>
      </c>
    </row>
    <row r="41" spans="1:18" hidden="1" x14ac:dyDescent="0.25">
      <c r="M41" s="35" t="str">
        <v>Dia 5</v>
      </c>
      <c r="N41" s="36">
        <v>700</v>
      </c>
      <c r="O41" s="55" t="str">
        <v>Pagamento Recebido Bellocopo</v>
      </c>
      <c r="P41" s="38">
        <v>1140</v>
      </c>
      <c r="Q41" s="37" t="str">
        <v>Dia 5</v>
      </c>
      <c r="R41" s="39" t="str">
        <v>ok</v>
      </c>
    </row>
    <row r="42" spans="1:18" hidden="1" x14ac:dyDescent="0.25">
      <c r="M42" s="35" t="str">
        <v>Dia 6</v>
      </c>
      <c r="N42" s="36">
        <v>2950</v>
      </c>
      <c r="O42" s="55" t="str">
        <v>Pagamento Recebido CD Medical Care</v>
      </c>
      <c r="P42" s="38">
        <v>2250</v>
      </c>
      <c r="Q42" s="37" t="str">
        <v>Dia 6</v>
      </c>
      <c r="R42" s="39" t="str">
        <v>ok</v>
      </c>
    </row>
    <row r="43" spans="1:18" hidden="1" x14ac:dyDescent="0.25">
      <c r="M43" s="59" t="str">
        <v>Dia 7</v>
      </c>
      <c r="N43" s="60">
        <v>2780</v>
      </c>
      <c r="O43" s="61" t="str">
        <v>Ração Gatos Castrados Ultralife</v>
      </c>
      <c r="P43" s="60">
        <v>-170</v>
      </c>
      <c r="Q43" s="59" t="str">
        <v>Dia 6</v>
      </c>
      <c r="R43" s="62" t="str">
        <v>ok</v>
      </c>
    </row>
    <row r="44" spans="1:18" hidden="1" x14ac:dyDescent="0.25">
      <c r="F44" s="63"/>
      <c r="G44" s="63"/>
      <c r="H44" s="64"/>
      <c r="I44" s="63"/>
      <c r="J44" s="63"/>
      <c r="K44" s="63"/>
      <c r="L44" s="63"/>
      <c r="M44" s="59" t="str">
        <v>Dia 8</v>
      </c>
      <c r="N44" s="60">
        <v>2741</v>
      </c>
      <c r="O44" s="61" t="str">
        <v>Microsoft</v>
      </c>
      <c r="P44" s="60">
        <v>-39</v>
      </c>
      <c r="Q44" s="59" t="str">
        <v>Dia 6</v>
      </c>
      <c r="R44" s="62" t="str">
        <v>ok</v>
      </c>
    </row>
    <row r="45" spans="1:18" hidden="1" x14ac:dyDescent="0.25">
      <c r="M45" s="59" t="str">
        <v>Dia 9</v>
      </c>
      <c r="N45" s="60">
        <v>2641</v>
      </c>
      <c r="O45" s="61" t="str">
        <v>Unhas</v>
      </c>
      <c r="P45" s="60">
        <v>-100</v>
      </c>
      <c r="Q45" s="59" t="str">
        <v>Dia 6</v>
      </c>
      <c r="R45" s="62" t="str">
        <v>ok</v>
      </c>
    </row>
    <row r="46" spans="1:18" x14ac:dyDescent="0.25">
      <c r="M46" s="59" t="str">
        <v>Dia 10</v>
      </c>
      <c r="N46" s="60">
        <v>2241</v>
      </c>
      <c r="O46" s="61" t="str">
        <v>Psicóloga</v>
      </c>
      <c r="P46" s="60">
        <v>-400</v>
      </c>
      <c r="Q46" s="59" t="str">
        <v>Dia 7</v>
      </c>
      <c r="R46" s="62" t="str">
        <v>ok</v>
      </c>
    </row>
    <row r="47" spans="1:18" hidden="1" x14ac:dyDescent="0.25">
      <c r="M47" s="59" t="str">
        <v>Dia 11</v>
      </c>
      <c r="N47" s="60">
        <v>2121</v>
      </c>
      <c r="O47" s="61" t="str">
        <v>Energia Elétrica (1/4 pagamento)</v>
      </c>
      <c r="P47" s="60">
        <v>-120</v>
      </c>
      <c r="Q47" s="59" t="str">
        <v>Dia 8</v>
      </c>
      <c r="R47" s="62" t="str">
        <v>ok</v>
      </c>
    </row>
    <row r="48" spans="1:18" x14ac:dyDescent="0.25">
      <c r="M48" s="59" t="str">
        <v>Dia 12</v>
      </c>
      <c r="N48" s="60">
        <v>2011</v>
      </c>
      <c r="O48" s="61" t="str">
        <v>Dízimo (1/2 parte)</v>
      </c>
      <c r="P48" s="60">
        <v>-110</v>
      </c>
      <c r="Q48" s="59" t="str">
        <v>Dia 9</v>
      </c>
      <c r="R48" s="62">
        <v>0</v>
      </c>
    </row>
    <row r="49" spans="13:18" hidden="1" x14ac:dyDescent="0.25">
      <c r="M49" s="59" t="str">
        <v>Dia 13</v>
      </c>
      <c r="N49" s="60">
        <v>1241</v>
      </c>
      <c r="O49" s="61" t="str">
        <v>Fatura Cartão Nubank</v>
      </c>
      <c r="P49" s="60">
        <v>-770</v>
      </c>
      <c r="Q49" s="59" t="str">
        <v>Dia 12</v>
      </c>
      <c r="R49" s="62" t="str">
        <v>ok</v>
      </c>
    </row>
    <row r="50" spans="13:18" hidden="1" x14ac:dyDescent="0.25">
      <c r="M50" s="59" t="str">
        <v>Dia 14</v>
      </c>
      <c r="N50" s="60">
        <v>881</v>
      </c>
      <c r="O50" s="61" t="str">
        <v>Geladeira (1/11 Parcelas)</v>
      </c>
      <c r="P50" s="60">
        <v>-360</v>
      </c>
      <c r="Q50" s="59" t="str">
        <v>Dia 13</v>
      </c>
      <c r="R50" s="62" t="str">
        <v>ok</v>
      </c>
    </row>
    <row r="51" spans="13:18" hidden="1" x14ac:dyDescent="0.25">
      <c r="M51" s="59" t="str">
        <v>Dia 15</v>
      </c>
      <c r="N51" s="60">
        <v>801</v>
      </c>
      <c r="O51" s="61" t="str">
        <v>Curso Administração</v>
      </c>
      <c r="P51" s="60">
        <v>-80</v>
      </c>
      <c r="Q51" s="59" t="str">
        <v>Dia 13</v>
      </c>
      <c r="R51" s="62" t="str">
        <v>ok</v>
      </c>
    </row>
    <row r="52" spans="13:18" hidden="1" x14ac:dyDescent="0.25">
      <c r="M52" s="59" t="str">
        <v>Dia 16</v>
      </c>
      <c r="N52" s="60">
        <v>771.9</v>
      </c>
      <c r="O52" s="61" t="str">
        <v>Granulado MimiCat (1/2 unidades)</v>
      </c>
      <c r="P52" s="60">
        <v>-29.1</v>
      </c>
      <c r="Q52" s="59" t="str">
        <v>Dia 5</v>
      </c>
      <c r="R52" s="62" t="str">
        <v>ok</v>
      </c>
    </row>
    <row r="53" spans="13:18" hidden="1" x14ac:dyDescent="0.25">
      <c r="M53" s="59" t="str">
        <v>Dia 17</v>
      </c>
      <c r="N53" s="60">
        <v>731.9</v>
      </c>
      <c r="O53" s="61" t="str">
        <v>Netflix - Automatico</v>
      </c>
      <c r="P53" s="60">
        <v>-40</v>
      </c>
      <c r="Q53" s="59" t="str">
        <v>Dia 17</v>
      </c>
      <c r="R53" s="62" t="str">
        <v>ok</v>
      </c>
    </row>
    <row r="54" spans="13:18" hidden="1" x14ac:dyDescent="0.25">
      <c r="M54" s="59" t="str">
        <v>Dia 18</v>
      </c>
      <c r="N54" s="60">
        <v>581.9</v>
      </c>
      <c r="O54" s="61" t="str">
        <v>Madeirite plastificado 2200x1100 (1/2)</v>
      </c>
      <c r="P54" s="60">
        <v>-150</v>
      </c>
      <c r="Q54" s="59" t="str">
        <v>Dia 18</v>
      </c>
      <c r="R54" s="62" t="str">
        <v>ok</v>
      </c>
    </row>
    <row r="55" spans="13:18" hidden="1" x14ac:dyDescent="0.25">
      <c r="M55" s="59" t="str">
        <v>Dia 19</v>
      </c>
      <c r="N55" s="60">
        <v>531.9</v>
      </c>
      <c r="O55" s="61" t="str">
        <v>Cartão de todos - Automatico</v>
      </c>
      <c r="P55" s="60">
        <v>-50</v>
      </c>
      <c r="Q55" s="59" t="str">
        <v>Dia 19</v>
      </c>
      <c r="R55" s="62" t="str">
        <v>ok</v>
      </c>
    </row>
    <row r="56" spans="13:18" hidden="1" x14ac:dyDescent="0.25">
      <c r="M56" s="59" t="str">
        <v>Dia 20</v>
      </c>
      <c r="N56" s="60">
        <v>1531.9</v>
      </c>
      <c r="O56" s="61" t="str">
        <v>Pagamento Recebido Bellocopo</v>
      </c>
      <c r="P56" s="60">
        <v>1000</v>
      </c>
      <c r="Q56" s="59" t="str">
        <v>Dia 20</v>
      </c>
      <c r="R56" s="62" t="str">
        <v>ok</v>
      </c>
    </row>
    <row r="57" spans="13:18" hidden="1" x14ac:dyDescent="0.25">
      <c r="M57" s="59" t="str">
        <v>Dia 21</v>
      </c>
      <c r="N57" s="60">
        <v>1516.9</v>
      </c>
      <c r="O57" s="61" t="str">
        <v>Nível 6 Mercado Livre - Automatico</v>
      </c>
      <c r="P57" s="60">
        <v>-15</v>
      </c>
      <c r="Q57" s="59" t="str">
        <v>Dia 20</v>
      </c>
      <c r="R57" s="62" t="str">
        <v>ok</v>
      </c>
    </row>
    <row r="58" spans="13:18" hidden="1" x14ac:dyDescent="0.25">
      <c r="M58" s="59" t="str">
        <v>Dia 22</v>
      </c>
      <c r="N58" s="60">
        <v>1412</v>
      </c>
      <c r="O58" s="61" t="str">
        <v>Internet Atranet</v>
      </c>
      <c r="P58" s="60">
        <v>-104.9</v>
      </c>
      <c r="Q58" s="59" t="str">
        <v>Dia 20</v>
      </c>
      <c r="R58" s="62" t="str">
        <v>ok</v>
      </c>
    </row>
    <row r="59" spans="13:18" hidden="1" x14ac:dyDescent="0.25">
      <c r="M59" s="59" t="str">
        <v>Dia 23</v>
      </c>
      <c r="N59" s="60">
        <v>547</v>
      </c>
      <c r="O59" s="61" t="str">
        <v>Fatura Cartão Mercado Livre</v>
      </c>
      <c r="P59" s="60">
        <v>-865</v>
      </c>
      <c r="Q59" s="59" t="str">
        <v>Dia 22</v>
      </c>
      <c r="R59" s="62" t="str">
        <v>ok</v>
      </c>
    </row>
    <row r="60" spans="13:18" x14ac:dyDescent="0.25">
      <c r="M60" s="59" t="str">
        <v>Dia 24</v>
      </c>
      <c r="N60" s="60">
        <v>437</v>
      </c>
      <c r="O60" s="61" t="str">
        <v>Dízimo (2/2 parte)</v>
      </c>
      <c r="P60" s="60">
        <v>-110</v>
      </c>
      <c r="Q60" s="59" t="str">
        <v>Dia 24</v>
      </c>
      <c r="R60" s="62">
        <v>0</v>
      </c>
    </row>
    <row r="61" spans="13:18" x14ac:dyDescent="0.25">
      <c r="M61" s="59" t="str">
        <v>Dia 25</v>
      </c>
      <c r="N61" s="60">
        <v>437</v>
      </c>
      <c r="O61" s="61">
        <v>0</v>
      </c>
      <c r="P61" s="60">
        <v>0</v>
      </c>
      <c r="Q61" s="59">
        <v>0</v>
      </c>
      <c r="R61" s="62">
        <v>0</v>
      </c>
    </row>
    <row r="62" spans="13:18" x14ac:dyDescent="0.25">
      <c r="M62" s="59" t="str">
        <v>Dia 26</v>
      </c>
      <c r="N62" s="60">
        <v>437</v>
      </c>
      <c r="O62" s="61">
        <v>0</v>
      </c>
      <c r="P62" s="60">
        <v>0</v>
      </c>
      <c r="Q62" s="59">
        <v>0</v>
      </c>
      <c r="R62" s="62">
        <v>0</v>
      </c>
    </row>
    <row r="63" spans="13:18" x14ac:dyDescent="0.25">
      <c r="M63" s="59" t="str">
        <v>Dia 27</v>
      </c>
      <c r="N63" s="60">
        <v>392</v>
      </c>
      <c r="O63" s="61" t="str">
        <v>Internet Celular Vivo</v>
      </c>
      <c r="P63" s="60">
        <v>-45</v>
      </c>
      <c r="Q63" s="59" t="str">
        <v>Dia 27</v>
      </c>
      <c r="R63" s="62">
        <v>0</v>
      </c>
    </row>
    <row r="64" spans="13:18" hidden="1" x14ac:dyDescent="0.25">
      <c r="M64" s="59" t="str">
        <v>Dia 28</v>
      </c>
      <c r="N64" s="60">
        <v>312</v>
      </c>
      <c r="O64" s="61" t="str">
        <v>Cílios</v>
      </c>
      <c r="P64" s="60">
        <v>-80</v>
      </c>
      <c r="Q64" s="59" t="str">
        <v>Dia 28</v>
      </c>
      <c r="R64" s="62" t="str">
        <v>ok</v>
      </c>
    </row>
    <row r="65" spans="13:18" x14ac:dyDescent="0.25">
      <c r="M65" s="59" t="str">
        <v>Dia 29</v>
      </c>
      <c r="N65" s="60">
        <v>294.55</v>
      </c>
      <c r="O65" s="61" t="str">
        <v>HBO</v>
      </c>
      <c r="P65" s="60">
        <v>-17.45</v>
      </c>
      <c r="Q65" s="59" t="str">
        <v>Dia 29</v>
      </c>
      <c r="R65" s="62">
        <v>0</v>
      </c>
    </row>
    <row r="66" spans="13:18" x14ac:dyDescent="0.25">
      <c r="M66" s="59" t="str">
        <v>Dia 30</v>
      </c>
      <c r="N66" s="60">
        <v>294.55</v>
      </c>
      <c r="O66" s="61">
        <v>0</v>
      </c>
      <c r="P66" s="60">
        <v>0</v>
      </c>
      <c r="Q66" s="59">
        <v>0</v>
      </c>
      <c r="R66" s="62">
        <v>0</v>
      </c>
    </row>
    <row r="67" spans="13:18" x14ac:dyDescent="0.25">
      <c r="M67" s="59" t="str">
        <v>Dia 31</v>
      </c>
      <c r="N67" s="60">
        <v>294.55</v>
      </c>
      <c r="O67" s="61">
        <v>0</v>
      </c>
      <c r="P67" s="60">
        <v>0</v>
      </c>
      <c r="Q67" s="59">
        <v>0</v>
      </c>
      <c r="R67" s="62">
        <v>0</v>
      </c>
    </row>
  </sheetData>
  <autoFilter ref="M36:R67" xr:uid="{79D77F2B-00FB-4305-B7EF-54B7CC5B6123}">
    <filterColumn colId="5">
      <filters>
        <filter val="0"/>
      </filters>
    </filterColumn>
  </autoFilter>
  <mergeCells count="21">
    <mergeCell ref="A1:H1"/>
    <mergeCell ref="J1:K1"/>
    <mergeCell ref="O2:R2"/>
    <mergeCell ref="O3:R3"/>
    <mergeCell ref="O4:R4"/>
    <mergeCell ref="O23:R23"/>
    <mergeCell ref="M1:R1"/>
    <mergeCell ref="M34:R35"/>
    <mergeCell ref="O14:R14"/>
    <mergeCell ref="O15:R15"/>
    <mergeCell ref="O16:R16"/>
    <mergeCell ref="O21:R21"/>
    <mergeCell ref="O5:R5"/>
    <mergeCell ref="O6:R6"/>
    <mergeCell ref="O7:R7"/>
    <mergeCell ref="M18:R19"/>
    <mergeCell ref="O20:R20"/>
    <mergeCell ref="M9:R10"/>
    <mergeCell ref="O11:R11"/>
    <mergeCell ref="O12:R12"/>
    <mergeCell ref="O13:R13"/>
  </mergeCells>
  <conditionalFormatting sqref="A3:A33 B4:K33">
    <cfRule type="expression" dxfId="271" priority="96">
      <formula>$E3=TRUE</formula>
    </cfRule>
    <cfRule type="expression" dxfId="270" priority="97">
      <formula>$D3&gt;0</formula>
    </cfRule>
  </conditionalFormatting>
  <conditionalFormatting sqref="A3:A33">
    <cfRule type="expression" dxfId="269" priority="100">
      <formula>$D3&gt;0</formula>
    </cfRule>
  </conditionalFormatting>
  <conditionalFormatting sqref="A3:K3 B4:K33">
    <cfRule type="expression" dxfId="268" priority="99">
      <formula>$D3&gt;0</formula>
    </cfRule>
  </conditionalFormatting>
  <conditionalFormatting sqref="A3:K3 G4:G33">
    <cfRule type="expression" dxfId="267" priority="98">
      <formula>$E3=TRUE</formula>
    </cfRule>
  </conditionalFormatting>
  <conditionalFormatting sqref="A3:K33">
    <cfRule type="expression" dxfId="266" priority="101">
      <formula>$A3=$B3</formula>
    </cfRule>
  </conditionalFormatting>
  <conditionalFormatting sqref="L1:L1048576">
    <cfRule type="containsText" dxfId="265" priority="14" operator="containsText" text="➜ Hoje">
      <formula>NOT(ISERROR(SEARCH("➜ Hoje",L1)))</formula>
    </cfRule>
  </conditionalFormatting>
  <conditionalFormatting sqref="L26">
    <cfRule type="expression" dxfId="264" priority="95">
      <formula>$L51="➜ Hoje"</formula>
    </cfRule>
  </conditionalFormatting>
  <conditionalFormatting sqref="M36:R67">
    <cfRule type="top10" dxfId="263" priority="1" bottom="1" rank="20"/>
  </conditionalFormatting>
  <conditionalFormatting sqref="M37:R67">
    <cfRule type="expression" dxfId="262" priority="3">
      <formula>$E3=TRUE</formula>
    </cfRule>
    <cfRule type="expression" dxfId="261" priority="4">
      <formula>$D3&gt;0</formula>
    </cfRule>
    <cfRule type="expression" dxfId="260" priority="5">
      <formula>$A3=$B3</formula>
    </cfRule>
  </conditionalFormatting>
  <conditionalFormatting sqref="N2:N7">
    <cfRule type="cellIs" dxfId="259" priority="18" operator="lessThan">
      <formula>$S$1</formula>
    </cfRule>
  </conditionalFormatting>
  <conditionalFormatting sqref="O27:Q27">
    <cfRule type="expression" dxfId="258" priority="10">
      <formula>$E35=TRUE</formula>
    </cfRule>
    <cfRule type="expression" dxfId="257" priority="11">
      <formula>$D35&gt;0</formula>
    </cfRule>
    <cfRule type="expression" dxfId="256" priority="13">
      <formula>$A35=$B35</formula>
    </cfRule>
  </conditionalFormatting>
  <conditionalFormatting sqref="O29:Q29">
    <cfRule type="expression" dxfId="255" priority="6">
      <formula>$E37=TRUE</formula>
    </cfRule>
    <cfRule type="expression" dxfId="254" priority="7">
      <formula>$D37&gt;0</formula>
    </cfRule>
    <cfRule type="expression" dxfId="253" priority="9">
      <formula>$A37=$B37</formula>
    </cfRule>
  </conditionalFormatting>
  <conditionalFormatting sqref="P27:P29 I1:I34 I38:I1048576">
    <cfRule type="dataBar" priority="75">
      <dataBar>
        <cfvo type="min"/>
        <cfvo type="num" val="0"/>
        <color rgb="FFC00000"/>
      </dataBar>
      <extLst>
        <ext xmlns:x14="http://schemas.microsoft.com/office/spreadsheetml/2009/9/main" uri="{B025F937-C7B1-47D3-B67F-A62EFF666E3E}">
          <x14:id>{40E2FD70-7664-43C5-9E68-0436A342E411}</x14:id>
        </ext>
      </extLst>
    </cfRule>
  </conditionalFormatting>
  <conditionalFormatting sqref="P37:P67">
    <cfRule type="dataBar" priority="2">
      <dataBar>
        <cfvo type="min"/>
        <cfvo type="num" val="0"/>
        <color rgb="FFC00000"/>
      </dataBar>
      <extLst>
        <ext xmlns:x14="http://schemas.microsoft.com/office/spreadsheetml/2009/9/main" uri="{B025F937-C7B1-47D3-B67F-A62EFF666E3E}">
          <x14:id>{CACF41F2-2C41-4331-AF74-8BEEA7B7438E}</x14:id>
        </ext>
      </extLst>
    </cfRule>
  </conditionalFormatting>
  <pageMargins left="0.511811024" right="0.511811024" top="0.78740157499999996" bottom="0.78740157499999996" header="0.31496062000000002" footer="0.31496062000000002"/>
  <pageSetup paperSize="9" orientation="landscape" r:id="rId1"/>
  <picture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0E2FD70-7664-43C5-9E68-0436A342E411}">
            <x14:dataBar minLength="0" maxLength="100" border="1" negativeBarColorSameAsPositive="1">
              <x14:cfvo type="min"/>
              <x14:cfvo type="num">
                <xm:f>0</xm:f>
              </x14:cfvo>
              <x14:borderColor rgb="FFFFFF00"/>
              <x14:axisColor rgb="FF000000"/>
            </x14:dataBar>
          </x14:cfRule>
          <xm:sqref>P27:P29 I1:I34 I38:I1048576</xm:sqref>
        </x14:conditionalFormatting>
        <x14:conditionalFormatting xmlns:xm="http://schemas.microsoft.com/office/excel/2006/main">
          <x14:cfRule type="dataBar" id="{CACF41F2-2C41-4331-AF74-8BEEA7B7438E}">
            <x14:dataBar minLength="0" maxLength="100" border="1" negativeBarColorSameAsPositive="1">
              <x14:cfvo type="min"/>
              <x14:cfvo type="num">
                <xm:f>0</xm:f>
              </x14:cfvo>
              <x14:borderColor rgb="FFFFFF00"/>
              <x14:axisColor rgb="FF000000"/>
            </x14:dataBar>
          </x14:cfRule>
          <xm:sqref>P37:P67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8A09D-FBEA-4594-9D4E-8BA37FFE9600}">
  <sheetPr filterMode="1"/>
  <dimension ref="A1:T67"/>
  <sheetViews>
    <sheetView showGridLines="0" topLeftCell="F1" zoomScaleNormal="100" workbookViewId="0">
      <selection activeCell="K33" sqref="K33"/>
    </sheetView>
  </sheetViews>
  <sheetFormatPr defaultColWidth="9.140625" defaultRowHeight="14.25" x14ac:dyDescent="0.25"/>
  <cols>
    <col min="1" max="1" width="24.140625" style="1" hidden="1" customWidth="1"/>
    <col min="2" max="5" width="16.140625" style="1" hidden="1" customWidth="1"/>
    <col min="6" max="6" width="6.85546875" style="1" bestFit="1" customWidth="1"/>
    <col min="7" max="7" width="13.7109375" style="1" bestFit="1" customWidth="1"/>
    <col min="8" max="8" width="34.42578125" style="57" customWidth="1"/>
    <col min="9" max="9" width="13.7109375" style="1" bestFit="1" customWidth="1"/>
    <col min="10" max="10" width="11.85546875" style="1" customWidth="1"/>
    <col min="11" max="11" width="6.5703125" style="1" customWidth="1"/>
    <col min="12" max="12" width="9.140625" style="1"/>
    <col min="13" max="13" width="8" style="1" customWidth="1"/>
    <col min="14" max="14" width="13.7109375" style="1" customWidth="1"/>
    <col min="15" max="15" width="33.42578125" style="1" customWidth="1"/>
    <col min="16" max="16" width="13.7109375" style="1" customWidth="1"/>
    <col min="17" max="17" width="13.85546875" style="1" customWidth="1"/>
    <col min="18" max="18" width="9.140625" style="1" customWidth="1"/>
    <col min="19" max="16384" width="9.140625" style="1"/>
  </cols>
  <sheetData>
    <row r="1" spans="1:19" ht="29.25" customHeight="1" thickTop="1" x14ac:dyDescent="0.25">
      <c r="A1" s="152" t="s">
        <v>0</v>
      </c>
      <c r="B1" s="153"/>
      <c r="C1" s="153"/>
      <c r="D1" s="153"/>
      <c r="E1" s="153"/>
      <c r="F1" s="120"/>
      <c r="G1" s="120"/>
      <c r="H1" s="154"/>
      <c r="I1" s="65" t="s">
        <v>1</v>
      </c>
      <c r="J1" s="155" t="s">
        <v>92</v>
      </c>
      <c r="K1" s="156"/>
      <c r="M1" s="119" t="s">
        <v>58</v>
      </c>
      <c r="N1" s="120"/>
      <c r="O1" s="120"/>
      <c r="P1" s="120"/>
      <c r="Q1" s="120"/>
      <c r="R1" s="121"/>
      <c r="S1" s="1">
        <v>0</v>
      </c>
    </row>
    <row r="2" spans="1:19" ht="24.75" customHeight="1" x14ac:dyDescent="0.25">
      <c r="A2" s="66" t="s">
        <v>3</v>
      </c>
      <c r="B2" s="2" t="s">
        <v>4</v>
      </c>
      <c r="C2" s="2" t="s">
        <v>5</v>
      </c>
      <c r="D2" s="2"/>
      <c r="E2" s="22"/>
      <c r="F2" s="28"/>
      <c r="G2" s="29" t="s">
        <v>6</v>
      </c>
      <c r="H2" s="54" t="s">
        <v>7</v>
      </c>
      <c r="I2" s="29" t="s">
        <v>8</v>
      </c>
      <c r="J2" s="31" t="s">
        <v>9</v>
      </c>
      <c r="K2" s="67" t="s">
        <v>10</v>
      </c>
      <c r="M2" s="79" t="str">
        <f>F33</f>
        <v>Dia 31</v>
      </c>
      <c r="N2" s="80">
        <f>G33</f>
        <v>423.55</v>
      </c>
      <c r="O2" s="157" t="s">
        <v>59</v>
      </c>
      <c r="P2" s="157"/>
      <c r="Q2" s="157"/>
      <c r="R2" s="158"/>
    </row>
    <row r="3" spans="1:19" ht="15" customHeight="1" x14ac:dyDescent="0.25">
      <c r="A3" s="68">
        <f t="shared" ref="A3:A33" ca="1" si="0">TODAY()</f>
        <v>45567</v>
      </c>
      <c r="B3" s="3">
        <v>45078</v>
      </c>
      <c r="C3" s="4">
        <f ca="1">A3-B3</f>
        <v>489</v>
      </c>
      <c r="D3" s="4" t="e">
        <f ca="1">C3+K3</f>
        <v>#VALUE!</v>
      </c>
      <c r="E3" s="4" t="b">
        <f>IF(10,K3="ok",0)</f>
        <v>1</v>
      </c>
      <c r="F3" s="35" t="s">
        <v>11</v>
      </c>
      <c r="G3" s="36">
        <f>Setembro!G33+I3</f>
        <v>-260</v>
      </c>
      <c r="H3" s="55" t="s">
        <v>60</v>
      </c>
      <c r="I3" s="38">
        <v>-260</v>
      </c>
      <c r="J3" s="37" t="s">
        <v>11</v>
      </c>
      <c r="K3" s="69" t="s">
        <v>12</v>
      </c>
      <c r="L3" s="20" t="str">
        <f ca="1">IF(A3=B3,"➜ Hoje","")</f>
        <v/>
      </c>
      <c r="M3" s="81"/>
      <c r="N3" s="50"/>
      <c r="O3" s="159"/>
      <c r="P3" s="159"/>
      <c r="Q3" s="159"/>
      <c r="R3" s="160"/>
    </row>
    <row r="4" spans="1:19" ht="15" customHeight="1" x14ac:dyDescent="0.25">
      <c r="A4" s="68">
        <f t="shared" ca="1" si="0"/>
        <v>45567</v>
      </c>
      <c r="B4" s="3">
        <v>45079</v>
      </c>
      <c r="C4" s="4">
        <f ca="1">A4-B4</f>
        <v>488</v>
      </c>
      <c r="D4" s="4" t="e">
        <f t="shared" ref="D4:D33" ca="1" si="1">C4+K4</f>
        <v>#VALUE!</v>
      </c>
      <c r="E4" s="4" t="b">
        <f>IF(10,K4="ok",0)</f>
        <v>1</v>
      </c>
      <c r="F4" s="35" t="s">
        <v>13</v>
      </c>
      <c r="G4" s="36">
        <f>G3+I4</f>
        <v>-260</v>
      </c>
      <c r="H4" s="55"/>
      <c r="I4" s="38"/>
      <c r="J4" s="37"/>
      <c r="K4" s="69" t="s">
        <v>12</v>
      </c>
      <c r="L4" s="20" t="str">
        <f t="shared" ref="L4:L24" ca="1" si="2">IF(A4=B4,"➜ Hoje","")</f>
        <v/>
      </c>
      <c r="M4" s="82">
        <v>0.2</v>
      </c>
      <c r="N4" s="83">
        <f>N2*M4</f>
        <v>84.710000000000008</v>
      </c>
      <c r="O4" s="133" t="s">
        <v>61</v>
      </c>
      <c r="P4" s="133"/>
      <c r="Q4" s="133"/>
      <c r="R4" s="134"/>
    </row>
    <row r="5" spans="1:19" ht="15" customHeight="1" x14ac:dyDescent="0.25">
      <c r="A5" s="68">
        <f t="shared" ca="1" si="0"/>
        <v>45567</v>
      </c>
      <c r="B5" s="3">
        <v>45080</v>
      </c>
      <c r="C5" s="4">
        <f t="shared" ref="C5:C33" ca="1" si="3">A5-B5</f>
        <v>487</v>
      </c>
      <c r="D5" s="4" t="e">
        <f t="shared" ca="1" si="1"/>
        <v>#VALUE!</v>
      </c>
      <c r="E5" s="4" t="b">
        <f t="shared" ref="E5:E33" si="4">IF(10,K5="ok",0)</f>
        <v>1</v>
      </c>
      <c r="F5" s="35" t="s">
        <v>14</v>
      </c>
      <c r="G5" s="36">
        <f>G4+I5</f>
        <v>-260</v>
      </c>
      <c r="H5" s="55"/>
      <c r="I5" s="38"/>
      <c r="J5" s="37"/>
      <c r="K5" s="69" t="s">
        <v>12</v>
      </c>
      <c r="L5" s="20" t="str">
        <f t="shared" ca="1" si="2"/>
        <v/>
      </c>
      <c r="M5" s="82">
        <v>0.1</v>
      </c>
      <c r="N5" s="83">
        <f>N2*M5</f>
        <v>42.355000000000004</v>
      </c>
      <c r="O5" s="133" t="s">
        <v>62</v>
      </c>
      <c r="P5" s="133"/>
      <c r="Q5" s="133"/>
      <c r="R5" s="134"/>
    </row>
    <row r="6" spans="1:19" ht="15" customHeight="1" x14ac:dyDescent="0.25">
      <c r="A6" s="68">
        <f t="shared" ca="1" si="0"/>
        <v>45567</v>
      </c>
      <c r="B6" s="3">
        <v>45081</v>
      </c>
      <c r="C6" s="4">
        <f t="shared" ca="1" si="3"/>
        <v>486</v>
      </c>
      <c r="D6" s="4" t="e">
        <f t="shared" ca="1" si="1"/>
        <v>#VALUE!</v>
      </c>
      <c r="E6" s="4" t="b">
        <f t="shared" si="4"/>
        <v>1</v>
      </c>
      <c r="F6" s="35" t="s">
        <v>15</v>
      </c>
      <c r="G6" s="36">
        <f t="shared" ref="G6:G7" si="5">G5+I6</f>
        <v>-289.10000000000002</v>
      </c>
      <c r="H6" s="55" t="s">
        <v>93</v>
      </c>
      <c r="I6" s="38">
        <v>-29.1</v>
      </c>
      <c r="J6" s="37" t="s">
        <v>16</v>
      </c>
      <c r="K6" s="69" t="s">
        <v>12</v>
      </c>
      <c r="L6" s="20" t="str">
        <f t="shared" ca="1" si="2"/>
        <v/>
      </c>
      <c r="M6" s="82">
        <v>0.4</v>
      </c>
      <c r="N6" s="83">
        <f>N2*M6</f>
        <v>169.42000000000002</v>
      </c>
      <c r="O6" s="133" t="s">
        <v>64</v>
      </c>
      <c r="P6" s="133"/>
      <c r="Q6" s="133"/>
      <c r="R6" s="134"/>
    </row>
    <row r="7" spans="1:19" ht="15" customHeight="1" thickBot="1" x14ac:dyDescent="0.3">
      <c r="A7" s="68">
        <f t="shared" ca="1" si="0"/>
        <v>45567</v>
      </c>
      <c r="B7" s="3">
        <v>45082</v>
      </c>
      <c r="C7" s="4">
        <f t="shared" ca="1" si="3"/>
        <v>485</v>
      </c>
      <c r="D7" s="4" t="e">
        <f t="shared" ca="1" si="1"/>
        <v>#VALUE!</v>
      </c>
      <c r="E7" s="4" t="b">
        <f t="shared" si="4"/>
        <v>1</v>
      </c>
      <c r="F7" s="35" t="s">
        <v>16</v>
      </c>
      <c r="G7" s="36">
        <f t="shared" si="5"/>
        <v>850.9</v>
      </c>
      <c r="H7" s="56" t="s">
        <v>17</v>
      </c>
      <c r="I7" s="41">
        <v>1140</v>
      </c>
      <c r="J7" s="40" t="s">
        <v>16</v>
      </c>
      <c r="K7" s="69" t="s">
        <v>12</v>
      </c>
      <c r="L7" s="20" t="str">
        <f t="shared" ca="1" si="2"/>
        <v/>
      </c>
      <c r="M7" s="84">
        <v>0.3</v>
      </c>
      <c r="N7" s="85">
        <f>N2*M7</f>
        <v>127.065</v>
      </c>
      <c r="O7" s="135" t="s">
        <v>65</v>
      </c>
      <c r="P7" s="135"/>
      <c r="Q7" s="135"/>
      <c r="R7" s="136"/>
    </row>
    <row r="8" spans="1:19" ht="15" customHeight="1" thickTop="1" thickBot="1" x14ac:dyDescent="0.3">
      <c r="A8" s="68">
        <f t="shared" ca="1" si="0"/>
        <v>45567</v>
      </c>
      <c r="B8" s="3">
        <v>45083</v>
      </c>
      <c r="C8" s="4">
        <f t="shared" ca="1" si="3"/>
        <v>484</v>
      </c>
      <c r="D8" s="4" t="e">
        <f t="shared" ca="1" si="1"/>
        <v>#VALUE!</v>
      </c>
      <c r="E8" s="4" t="b">
        <f t="shared" si="4"/>
        <v>1</v>
      </c>
      <c r="F8" s="35" t="s">
        <v>18</v>
      </c>
      <c r="G8" s="36">
        <f>G7+I8</f>
        <v>2750.9</v>
      </c>
      <c r="H8" s="56" t="s">
        <v>19</v>
      </c>
      <c r="I8" s="41">
        <v>1900</v>
      </c>
      <c r="J8" s="40" t="s">
        <v>18</v>
      </c>
      <c r="K8" s="69" t="s">
        <v>12</v>
      </c>
      <c r="L8" s="20" t="str">
        <f t="shared" ca="1" si="2"/>
        <v/>
      </c>
      <c r="M8" s="51"/>
      <c r="N8" s="50"/>
      <c r="O8" s="52"/>
      <c r="P8" s="52"/>
      <c r="Q8" s="52"/>
      <c r="R8" s="52"/>
    </row>
    <row r="9" spans="1:19" ht="15" customHeight="1" thickTop="1" x14ac:dyDescent="0.25">
      <c r="A9" s="68">
        <f t="shared" ca="1" si="0"/>
        <v>45567</v>
      </c>
      <c r="B9" s="3">
        <v>45084</v>
      </c>
      <c r="C9" s="4">
        <f t="shared" ca="1" si="3"/>
        <v>483</v>
      </c>
      <c r="D9" s="4" t="e">
        <f t="shared" ca="1" si="1"/>
        <v>#VALUE!</v>
      </c>
      <c r="E9" s="4" t="b">
        <f t="shared" si="4"/>
        <v>1</v>
      </c>
      <c r="F9" s="35" t="s">
        <v>20</v>
      </c>
      <c r="G9" s="36">
        <f>G8+I9</f>
        <v>2580.9</v>
      </c>
      <c r="H9" s="58" t="s">
        <v>66</v>
      </c>
      <c r="I9" s="44">
        <v>-170</v>
      </c>
      <c r="J9" s="37" t="s">
        <v>18</v>
      </c>
      <c r="K9" s="69" t="s">
        <v>12</v>
      </c>
      <c r="L9" s="20" t="str">
        <f t="shared" ca="1" si="2"/>
        <v/>
      </c>
      <c r="M9" s="143" t="s">
        <v>67</v>
      </c>
      <c r="N9" s="144"/>
      <c r="O9" s="144"/>
      <c r="P9" s="144"/>
      <c r="Q9" s="144"/>
      <c r="R9" s="145"/>
    </row>
    <row r="10" spans="1:19" ht="15" customHeight="1" x14ac:dyDescent="0.25">
      <c r="A10" s="68">
        <f t="shared" ca="1" si="0"/>
        <v>45567</v>
      </c>
      <c r="B10" s="3">
        <v>45085</v>
      </c>
      <c r="C10" s="4">
        <f t="shared" ca="1" si="3"/>
        <v>482</v>
      </c>
      <c r="D10" s="4" t="e">
        <f t="shared" ca="1" si="1"/>
        <v>#VALUE!</v>
      </c>
      <c r="E10" s="4" t="b">
        <f t="shared" si="4"/>
        <v>1</v>
      </c>
      <c r="F10" s="35" t="s">
        <v>22</v>
      </c>
      <c r="G10" s="36">
        <f t="shared" ref="G10:G33" si="6">G9+I10</f>
        <v>2541.9</v>
      </c>
      <c r="H10" s="55" t="s">
        <v>23</v>
      </c>
      <c r="I10" s="38">
        <v>-39</v>
      </c>
      <c r="J10" s="37" t="s">
        <v>18</v>
      </c>
      <c r="K10" s="69" t="s">
        <v>12</v>
      </c>
      <c r="L10" s="20" t="str">
        <f t="shared" ca="1" si="2"/>
        <v/>
      </c>
      <c r="M10" s="146"/>
      <c r="N10" s="147"/>
      <c r="O10" s="147"/>
      <c r="P10" s="147"/>
      <c r="Q10" s="147"/>
      <c r="R10" s="148"/>
    </row>
    <row r="11" spans="1:19" ht="15" customHeight="1" x14ac:dyDescent="0.25">
      <c r="A11" s="68">
        <f t="shared" ca="1" si="0"/>
        <v>45567</v>
      </c>
      <c r="B11" s="3">
        <v>45086</v>
      </c>
      <c r="C11" s="4">
        <f t="shared" ca="1" si="3"/>
        <v>481</v>
      </c>
      <c r="D11" s="4" t="e">
        <f t="shared" ca="1" si="1"/>
        <v>#VALUE!</v>
      </c>
      <c r="E11" s="4" t="b">
        <f t="shared" si="4"/>
        <v>1</v>
      </c>
      <c r="F11" s="35" t="s">
        <v>24</v>
      </c>
      <c r="G11" s="36">
        <f t="shared" si="6"/>
        <v>2441.9</v>
      </c>
      <c r="H11" s="55" t="s">
        <v>25</v>
      </c>
      <c r="I11" s="38">
        <v>-100</v>
      </c>
      <c r="J11" s="37" t="s">
        <v>18</v>
      </c>
      <c r="K11" s="69" t="s">
        <v>12</v>
      </c>
      <c r="L11" s="20" t="str">
        <f t="shared" ca="1" si="2"/>
        <v/>
      </c>
      <c r="M11" s="95" t="s">
        <v>68</v>
      </c>
      <c r="N11" s="96" t="s">
        <v>69</v>
      </c>
      <c r="O11" s="149" t="s">
        <v>70</v>
      </c>
      <c r="P11" s="150"/>
      <c r="Q11" s="150"/>
      <c r="R11" s="151"/>
    </row>
    <row r="12" spans="1:19" ht="15" customHeight="1" x14ac:dyDescent="0.25">
      <c r="A12" s="68">
        <f t="shared" ca="1" si="0"/>
        <v>45567</v>
      </c>
      <c r="B12" s="3">
        <v>45087</v>
      </c>
      <c r="C12" s="4">
        <f t="shared" ca="1" si="3"/>
        <v>480</v>
      </c>
      <c r="D12" s="4" t="e">
        <f t="shared" ca="1" si="1"/>
        <v>#VALUE!</v>
      </c>
      <c r="E12" s="4" t="b">
        <f t="shared" si="4"/>
        <v>1</v>
      </c>
      <c r="F12" s="35" t="s">
        <v>26</v>
      </c>
      <c r="G12" s="36">
        <f t="shared" si="6"/>
        <v>2041.9</v>
      </c>
      <c r="H12" s="55" t="s">
        <v>27</v>
      </c>
      <c r="I12" s="38">
        <v>-400</v>
      </c>
      <c r="J12" s="37" t="s">
        <v>20</v>
      </c>
      <c r="K12" s="69" t="s">
        <v>12</v>
      </c>
      <c r="L12" s="20" t="str">
        <f t="shared" ca="1" si="2"/>
        <v/>
      </c>
      <c r="M12" s="86">
        <v>45046</v>
      </c>
      <c r="N12" s="46">
        <v>400</v>
      </c>
      <c r="O12" s="124" t="s">
        <v>71</v>
      </c>
      <c r="P12" s="125"/>
      <c r="Q12" s="125"/>
      <c r="R12" s="126"/>
    </row>
    <row r="13" spans="1:19" ht="15" customHeight="1" x14ac:dyDescent="0.25">
      <c r="A13" s="68">
        <f t="shared" ca="1" si="0"/>
        <v>45567</v>
      </c>
      <c r="B13" s="3">
        <v>45088</v>
      </c>
      <c r="C13" s="4">
        <f t="shared" ca="1" si="3"/>
        <v>479</v>
      </c>
      <c r="D13" s="4" t="e">
        <f t="shared" ca="1" si="1"/>
        <v>#VALUE!</v>
      </c>
      <c r="E13" s="4" t="b">
        <f t="shared" si="4"/>
        <v>1</v>
      </c>
      <c r="F13" s="35" t="s">
        <v>28</v>
      </c>
      <c r="G13" s="36">
        <f t="shared" si="6"/>
        <v>1921.9</v>
      </c>
      <c r="H13" s="55" t="s">
        <v>29</v>
      </c>
      <c r="I13" s="38">
        <v>-120</v>
      </c>
      <c r="J13" s="37" t="s">
        <v>22</v>
      </c>
      <c r="K13" s="69" t="s">
        <v>12</v>
      </c>
      <c r="L13" s="20" t="str">
        <f t="shared" ca="1" si="2"/>
        <v/>
      </c>
      <c r="M13" s="87">
        <v>44540</v>
      </c>
      <c r="N13" s="46">
        <v>300</v>
      </c>
      <c r="O13" s="124" t="s">
        <v>72</v>
      </c>
      <c r="P13" s="125"/>
      <c r="Q13" s="125"/>
      <c r="R13" s="126"/>
    </row>
    <row r="14" spans="1:19" ht="15" customHeight="1" x14ac:dyDescent="0.25">
      <c r="A14" s="68">
        <f t="shared" ca="1" si="0"/>
        <v>45567</v>
      </c>
      <c r="B14" s="3">
        <v>45089</v>
      </c>
      <c r="C14" s="4">
        <f t="shared" ca="1" si="3"/>
        <v>478</v>
      </c>
      <c r="D14" s="4" t="e">
        <f t="shared" ca="1" si="1"/>
        <v>#VALUE!</v>
      </c>
      <c r="E14" s="4" t="b">
        <f t="shared" si="4"/>
        <v>1</v>
      </c>
      <c r="F14" s="35" t="s">
        <v>30</v>
      </c>
      <c r="G14" s="36">
        <f t="shared" si="6"/>
        <v>1811.9</v>
      </c>
      <c r="H14" s="55" t="s">
        <v>73</v>
      </c>
      <c r="I14" s="38">
        <v>-110</v>
      </c>
      <c r="J14" s="37" t="s">
        <v>24</v>
      </c>
      <c r="K14" s="69" t="s">
        <v>12</v>
      </c>
      <c r="L14" s="20" t="str">
        <f t="shared" ca="1" si="2"/>
        <v/>
      </c>
      <c r="M14" s="87">
        <v>45041</v>
      </c>
      <c r="N14" s="46">
        <v>400</v>
      </c>
      <c r="O14" s="124" t="s">
        <v>74</v>
      </c>
      <c r="P14" s="125"/>
      <c r="Q14" s="125"/>
      <c r="R14" s="126"/>
    </row>
    <row r="15" spans="1:19" ht="15" customHeight="1" x14ac:dyDescent="0.25">
      <c r="A15" s="68">
        <f t="shared" ca="1" si="0"/>
        <v>45567</v>
      </c>
      <c r="B15" s="3">
        <v>45090</v>
      </c>
      <c r="C15" s="4">
        <f t="shared" ca="1" si="3"/>
        <v>477</v>
      </c>
      <c r="D15" s="4" t="e">
        <f t="shared" ca="1" si="1"/>
        <v>#VALUE!</v>
      </c>
      <c r="E15" s="4" t="b">
        <f t="shared" si="4"/>
        <v>1</v>
      </c>
      <c r="F15" s="35" t="s">
        <v>31</v>
      </c>
      <c r="G15" s="36">
        <f t="shared" si="6"/>
        <v>1341.9</v>
      </c>
      <c r="H15" s="55" t="s">
        <v>75</v>
      </c>
      <c r="I15" s="38">
        <v>-470</v>
      </c>
      <c r="J15" s="37" t="s">
        <v>30</v>
      </c>
      <c r="K15" s="69" t="s">
        <v>12</v>
      </c>
      <c r="L15" s="20" t="str">
        <f t="shared" ca="1" si="2"/>
        <v/>
      </c>
      <c r="M15" s="87">
        <v>45046</v>
      </c>
      <c r="N15" s="46">
        <v>350</v>
      </c>
      <c r="O15" s="124" t="s">
        <v>76</v>
      </c>
      <c r="P15" s="125"/>
      <c r="Q15" s="125"/>
      <c r="R15" s="126"/>
    </row>
    <row r="16" spans="1:19" ht="15" customHeight="1" thickBot="1" x14ac:dyDescent="0.3">
      <c r="A16" s="68">
        <f t="shared" ca="1" si="0"/>
        <v>45567</v>
      </c>
      <c r="B16" s="3">
        <v>45091</v>
      </c>
      <c r="C16" s="4">
        <f t="shared" ca="1" si="3"/>
        <v>476</v>
      </c>
      <c r="D16" s="4" t="e">
        <f t="shared" ca="1" si="1"/>
        <v>#VALUE!</v>
      </c>
      <c r="E16" s="4" t="b">
        <f t="shared" si="4"/>
        <v>1</v>
      </c>
      <c r="F16" s="35" t="s">
        <v>32</v>
      </c>
      <c r="G16" s="36">
        <f t="shared" si="6"/>
        <v>981.90000000000009</v>
      </c>
      <c r="H16" s="55" t="s">
        <v>94</v>
      </c>
      <c r="I16" s="38">
        <v>-360</v>
      </c>
      <c r="J16" s="37" t="s">
        <v>31</v>
      </c>
      <c r="K16" s="69" t="s">
        <v>12</v>
      </c>
      <c r="L16" s="20" t="str">
        <f t="shared" ca="1" si="2"/>
        <v/>
      </c>
      <c r="M16" s="88"/>
      <c r="N16" s="89"/>
      <c r="O16" s="127"/>
      <c r="P16" s="128"/>
      <c r="Q16" s="128"/>
      <c r="R16" s="129"/>
    </row>
    <row r="17" spans="1:20" ht="15" customHeight="1" thickTop="1" thickBot="1" x14ac:dyDescent="0.3">
      <c r="A17" s="68">
        <f t="shared" ca="1" si="0"/>
        <v>45567</v>
      </c>
      <c r="B17" s="3">
        <v>45092</v>
      </c>
      <c r="C17" s="4">
        <f t="shared" ca="1" si="3"/>
        <v>475</v>
      </c>
      <c r="D17" s="4" t="e">
        <f t="shared" ca="1" si="1"/>
        <v>#VALUE!</v>
      </c>
      <c r="E17" s="4" t="b">
        <f t="shared" si="4"/>
        <v>1</v>
      </c>
      <c r="F17" s="35" t="s">
        <v>33</v>
      </c>
      <c r="G17" s="36">
        <f t="shared" si="6"/>
        <v>901.90000000000009</v>
      </c>
      <c r="H17" s="55" t="s">
        <v>77</v>
      </c>
      <c r="I17" s="38">
        <v>-80</v>
      </c>
      <c r="J17" s="37" t="s">
        <v>31</v>
      </c>
      <c r="K17" s="69" t="s">
        <v>12</v>
      </c>
      <c r="L17" s="20" t="str">
        <f t="shared" ca="1" si="2"/>
        <v/>
      </c>
      <c r="M17" s="47"/>
      <c r="N17" s="48"/>
      <c r="O17" s="49"/>
      <c r="P17" s="49"/>
      <c r="Q17" s="49"/>
      <c r="R17" s="49"/>
    </row>
    <row r="18" spans="1:20" ht="15" customHeight="1" thickTop="1" x14ac:dyDescent="0.25">
      <c r="A18" s="68">
        <f t="shared" ca="1" si="0"/>
        <v>45567</v>
      </c>
      <c r="B18" s="3">
        <v>45093</v>
      </c>
      <c r="C18" s="4">
        <f t="shared" ca="1" si="3"/>
        <v>474</v>
      </c>
      <c r="D18" s="4" t="e">
        <f t="shared" ca="1" si="1"/>
        <v>#VALUE!</v>
      </c>
      <c r="E18" s="4" t="b">
        <f t="shared" si="4"/>
        <v>1</v>
      </c>
      <c r="F18" s="35" t="s">
        <v>35</v>
      </c>
      <c r="G18" s="36">
        <f t="shared" si="6"/>
        <v>901.90000000000009</v>
      </c>
      <c r="H18" s="55"/>
      <c r="I18" s="38"/>
      <c r="J18" s="37"/>
      <c r="K18" s="69" t="s">
        <v>12</v>
      </c>
      <c r="L18" s="20" t="str">
        <f t="shared" ca="1" si="2"/>
        <v/>
      </c>
      <c r="M18" s="137" t="s">
        <v>79</v>
      </c>
      <c r="N18" s="138"/>
      <c r="O18" s="138"/>
      <c r="P18" s="138"/>
      <c r="Q18" s="138"/>
      <c r="R18" s="139"/>
    </row>
    <row r="19" spans="1:20" ht="15" customHeight="1" x14ac:dyDescent="0.25">
      <c r="A19" s="68">
        <f t="shared" ca="1" si="0"/>
        <v>45567</v>
      </c>
      <c r="B19" s="3">
        <v>45094</v>
      </c>
      <c r="C19" s="4">
        <f t="shared" ca="1" si="3"/>
        <v>473</v>
      </c>
      <c r="D19" s="4" t="e">
        <f t="shared" ca="1" si="1"/>
        <v>#VALUE!</v>
      </c>
      <c r="E19" s="4" t="b">
        <f t="shared" si="4"/>
        <v>1</v>
      </c>
      <c r="F19" s="35" t="s">
        <v>37</v>
      </c>
      <c r="G19" s="36">
        <f t="shared" si="6"/>
        <v>861.90000000000009</v>
      </c>
      <c r="H19" s="55" t="s">
        <v>80</v>
      </c>
      <c r="I19" s="38">
        <v>-40</v>
      </c>
      <c r="J19" s="37" t="s">
        <v>37</v>
      </c>
      <c r="K19" s="69" t="s">
        <v>12</v>
      </c>
      <c r="L19" s="20" t="str">
        <f t="shared" ca="1" si="2"/>
        <v/>
      </c>
      <c r="M19" s="140"/>
      <c r="N19" s="141"/>
      <c r="O19" s="141"/>
      <c r="P19" s="141"/>
      <c r="Q19" s="141"/>
      <c r="R19" s="142"/>
    </row>
    <row r="20" spans="1:20" ht="15" customHeight="1" x14ac:dyDescent="0.25">
      <c r="A20" s="68">
        <f t="shared" ca="1" si="0"/>
        <v>45567</v>
      </c>
      <c r="B20" s="3">
        <v>45095</v>
      </c>
      <c r="C20" s="4">
        <f t="shared" ca="1" si="3"/>
        <v>472</v>
      </c>
      <c r="D20" s="4" t="e">
        <f t="shared" ca="1" si="1"/>
        <v>#VALUE!</v>
      </c>
      <c r="E20" s="4" t="b">
        <f t="shared" si="4"/>
        <v>1</v>
      </c>
      <c r="F20" s="35" t="s">
        <v>38</v>
      </c>
      <c r="G20" s="36">
        <f t="shared" si="6"/>
        <v>711.90000000000009</v>
      </c>
      <c r="H20" s="55" t="s">
        <v>95</v>
      </c>
      <c r="I20" s="38">
        <v>-150</v>
      </c>
      <c r="J20" s="37" t="s">
        <v>38</v>
      </c>
      <c r="K20" s="69" t="s">
        <v>12</v>
      </c>
      <c r="L20" s="20" t="str">
        <f t="shared" ca="1" si="2"/>
        <v/>
      </c>
      <c r="M20" s="90" t="s">
        <v>26</v>
      </c>
      <c r="N20" s="34">
        <v>500</v>
      </c>
      <c r="O20" s="130" t="s">
        <v>82</v>
      </c>
      <c r="P20" s="131"/>
      <c r="Q20" s="131"/>
      <c r="R20" s="132"/>
    </row>
    <row r="21" spans="1:20" ht="15" customHeight="1" x14ac:dyDescent="0.25">
      <c r="A21" s="68">
        <f t="shared" ca="1" si="0"/>
        <v>45567</v>
      </c>
      <c r="B21" s="3">
        <v>45096</v>
      </c>
      <c r="C21" s="4">
        <f t="shared" ca="1" si="3"/>
        <v>471</v>
      </c>
      <c r="D21" s="4" t="e">
        <f t="shared" ca="1" si="1"/>
        <v>#VALUE!</v>
      </c>
      <c r="E21" s="4" t="b">
        <f t="shared" si="4"/>
        <v>1</v>
      </c>
      <c r="F21" s="35" t="s">
        <v>39</v>
      </c>
      <c r="G21" s="36">
        <f t="shared" si="6"/>
        <v>661.90000000000009</v>
      </c>
      <c r="H21" s="55" t="s">
        <v>83</v>
      </c>
      <c r="I21" s="38">
        <v>-50</v>
      </c>
      <c r="J21" s="37" t="s">
        <v>39</v>
      </c>
      <c r="K21" s="69" t="s">
        <v>12</v>
      </c>
      <c r="L21" s="20" t="str">
        <f t="shared" ca="1" si="2"/>
        <v/>
      </c>
      <c r="M21" s="90" t="s">
        <v>33</v>
      </c>
      <c r="N21" s="34">
        <v>140</v>
      </c>
      <c r="O21" s="130" t="s">
        <v>34</v>
      </c>
      <c r="P21" s="131"/>
      <c r="Q21" s="131"/>
      <c r="R21" s="132"/>
    </row>
    <row r="22" spans="1:20" ht="15" customHeight="1" x14ac:dyDescent="0.25">
      <c r="A22" s="68">
        <f t="shared" ca="1" si="0"/>
        <v>45567</v>
      </c>
      <c r="B22" s="3">
        <v>45097</v>
      </c>
      <c r="C22" s="4">
        <f t="shared" ca="1" si="3"/>
        <v>470</v>
      </c>
      <c r="D22" s="4" t="e">
        <f t="shared" ca="1" si="1"/>
        <v>#VALUE!</v>
      </c>
      <c r="E22" s="4" t="b">
        <f t="shared" si="4"/>
        <v>1</v>
      </c>
      <c r="F22" s="42" t="s">
        <v>41</v>
      </c>
      <c r="G22" s="36">
        <f t="shared" si="6"/>
        <v>1661.9</v>
      </c>
      <c r="H22" s="56" t="s">
        <v>17</v>
      </c>
      <c r="I22" s="41">
        <v>1000</v>
      </c>
      <c r="J22" s="40" t="s">
        <v>41</v>
      </c>
      <c r="K22" s="69" t="s">
        <v>12</v>
      </c>
      <c r="L22" s="20" t="str">
        <f t="shared" ca="1" si="2"/>
        <v/>
      </c>
      <c r="M22" s="90"/>
      <c r="N22" s="34"/>
      <c r="O22" s="53"/>
      <c r="P22" s="93"/>
      <c r="Q22" s="93"/>
      <c r="R22" s="94"/>
    </row>
    <row r="23" spans="1:20" ht="15" customHeight="1" thickBot="1" x14ac:dyDescent="0.3">
      <c r="A23" s="68">
        <f t="shared" ca="1" si="0"/>
        <v>45567</v>
      </c>
      <c r="B23" s="3">
        <v>45098</v>
      </c>
      <c r="C23" s="4">
        <f t="shared" ca="1" si="3"/>
        <v>469</v>
      </c>
      <c r="D23" s="4" t="e">
        <f t="shared" ca="1" si="1"/>
        <v>#VALUE!</v>
      </c>
      <c r="E23" s="4" t="b">
        <f t="shared" si="4"/>
        <v>1</v>
      </c>
      <c r="F23" s="35" t="s">
        <v>42</v>
      </c>
      <c r="G23" s="36">
        <f t="shared" si="6"/>
        <v>1646.9</v>
      </c>
      <c r="H23" s="55" t="s">
        <v>84</v>
      </c>
      <c r="I23" s="38">
        <v>-15</v>
      </c>
      <c r="J23" s="37" t="s">
        <v>41</v>
      </c>
      <c r="K23" s="69" t="s">
        <v>12</v>
      </c>
      <c r="L23" s="20" t="str">
        <f t="shared" ca="1" si="2"/>
        <v/>
      </c>
      <c r="M23" s="91"/>
      <c r="N23" s="92"/>
      <c r="O23" s="116"/>
      <c r="P23" s="117"/>
      <c r="Q23" s="117"/>
      <c r="R23" s="118"/>
    </row>
    <row r="24" spans="1:20" ht="15" customHeight="1" thickTop="1" x14ac:dyDescent="0.25">
      <c r="A24" s="68">
        <f t="shared" ca="1" si="0"/>
        <v>45567</v>
      </c>
      <c r="B24" s="3">
        <v>45099</v>
      </c>
      <c r="C24" s="4">
        <f t="shared" ca="1" si="3"/>
        <v>468</v>
      </c>
      <c r="D24" s="4" t="e">
        <f t="shared" ca="1" si="1"/>
        <v>#VALUE!</v>
      </c>
      <c r="E24" s="4" t="b">
        <f t="shared" si="4"/>
        <v>1</v>
      </c>
      <c r="F24" s="35" t="s">
        <v>43</v>
      </c>
      <c r="G24" s="36">
        <f t="shared" si="6"/>
        <v>1542</v>
      </c>
      <c r="H24" s="55" t="s">
        <v>85</v>
      </c>
      <c r="I24" s="38">
        <v>-104.9</v>
      </c>
      <c r="J24" s="37" t="s">
        <v>41</v>
      </c>
      <c r="K24" s="69" t="s">
        <v>12</v>
      </c>
      <c r="L24" s="20" t="str">
        <f t="shared" ca="1" si="2"/>
        <v/>
      </c>
    </row>
    <row r="25" spans="1:20" ht="15" customHeight="1" x14ac:dyDescent="0.25">
      <c r="A25" s="68">
        <f t="shared" ca="1" si="0"/>
        <v>45567</v>
      </c>
      <c r="B25" s="3">
        <v>45100</v>
      </c>
      <c r="C25" s="4">
        <f t="shared" ca="1" si="3"/>
        <v>467</v>
      </c>
      <c r="D25" s="4" t="e">
        <f t="shared" ca="1" si="1"/>
        <v>#VALUE!</v>
      </c>
      <c r="E25" s="4" t="b">
        <f t="shared" si="4"/>
        <v>1</v>
      </c>
      <c r="F25" s="35" t="s">
        <v>44</v>
      </c>
      <c r="G25" s="36">
        <f t="shared" si="6"/>
        <v>676</v>
      </c>
      <c r="H25" s="55" t="s">
        <v>86</v>
      </c>
      <c r="I25" s="38">
        <v>-866</v>
      </c>
      <c r="J25" s="37" t="s">
        <v>43</v>
      </c>
      <c r="K25" s="69" t="s">
        <v>12</v>
      </c>
      <c r="L25" s="20" t="str">
        <f ca="1">IF(A25=B25,"➜ Hoje","")</f>
        <v/>
      </c>
    </row>
    <row r="26" spans="1:20" ht="15" customHeight="1" x14ac:dyDescent="0.25">
      <c r="A26" s="68">
        <f t="shared" ca="1" si="0"/>
        <v>45567</v>
      </c>
      <c r="B26" s="3">
        <v>45101</v>
      </c>
      <c r="C26" s="4">
        <f t="shared" ca="1" si="3"/>
        <v>466</v>
      </c>
      <c r="D26" s="4" t="e">
        <f t="shared" ca="1" si="1"/>
        <v>#VALUE!</v>
      </c>
      <c r="E26" s="4" t="b">
        <f t="shared" si="4"/>
        <v>1</v>
      </c>
      <c r="F26" s="35" t="s">
        <v>45</v>
      </c>
      <c r="G26" s="36">
        <f t="shared" si="6"/>
        <v>566</v>
      </c>
      <c r="H26" s="55" t="s">
        <v>87</v>
      </c>
      <c r="I26" s="38">
        <v>-110</v>
      </c>
      <c r="J26" s="37" t="s">
        <v>45</v>
      </c>
      <c r="K26" s="69" t="s">
        <v>12</v>
      </c>
      <c r="L26" s="33" t="str">
        <f ca="1">IF(A26=B26,"➜ Hoje","")</f>
        <v/>
      </c>
    </row>
    <row r="27" spans="1:20" ht="15" customHeight="1" x14ac:dyDescent="0.25">
      <c r="A27" s="68">
        <f t="shared" ca="1" si="0"/>
        <v>45567</v>
      </c>
      <c r="B27" s="3">
        <v>45102</v>
      </c>
      <c r="C27" s="4">
        <f t="shared" ca="1" si="3"/>
        <v>465</v>
      </c>
      <c r="D27" s="4" t="e">
        <f t="shared" ca="1" si="1"/>
        <v>#VALUE!</v>
      </c>
      <c r="E27" s="4" t="b">
        <f t="shared" si="4"/>
        <v>1</v>
      </c>
      <c r="F27" s="35" t="s">
        <v>46</v>
      </c>
      <c r="G27" s="36">
        <f t="shared" si="6"/>
        <v>566</v>
      </c>
      <c r="H27" s="55"/>
      <c r="I27" s="38"/>
      <c r="J27" s="37"/>
      <c r="K27" s="69" t="s">
        <v>12</v>
      </c>
      <c r="L27" s="20" t="str">
        <f t="shared" ref="L27:L33" ca="1" si="7">IF(A27=B27,"➜ Hoje","")</f>
        <v/>
      </c>
      <c r="O27" s="58"/>
      <c r="P27" s="44"/>
      <c r="Q27" s="43"/>
    </row>
    <row r="28" spans="1:20" ht="15" customHeight="1" x14ac:dyDescent="0.25">
      <c r="A28" s="68">
        <f t="shared" ca="1" si="0"/>
        <v>45567</v>
      </c>
      <c r="B28" s="3">
        <v>45103</v>
      </c>
      <c r="C28" s="4">
        <f t="shared" ca="1" si="3"/>
        <v>464</v>
      </c>
      <c r="D28" s="4" t="e">
        <f t="shared" ca="1" si="1"/>
        <v>#VALUE!</v>
      </c>
      <c r="E28" s="4" t="b">
        <f t="shared" si="4"/>
        <v>1</v>
      </c>
      <c r="F28" s="35" t="s">
        <v>47</v>
      </c>
      <c r="G28" s="36">
        <f t="shared" si="6"/>
        <v>566</v>
      </c>
      <c r="H28" s="55"/>
      <c r="I28" s="38"/>
      <c r="J28" s="37"/>
      <c r="K28" s="69" t="s">
        <v>12</v>
      </c>
      <c r="L28" s="20" t="str">
        <f t="shared" ca="1" si="7"/>
        <v/>
      </c>
      <c r="M28" s="45"/>
      <c r="N28" s="45"/>
      <c r="O28" s="57"/>
      <c r="R28" s="45"/>
    </row>
    <row r="29" spans="1:20" ht="15" customHeight="1" x14ac:dyDescent="0.25">
      <c r="A29" s="68">
        <f t="shared" ca="1" si="0"/>
        <v>45567</v>
      </c>
      <c r="B29" s="3">
        <v>45104</v>
      </c>
      <c r="C29" s="4">
        <f t="shared" ca="1" si="3"/>
        <v>463</v>
      </c>
      <c r="D29" s="4" t="e">
        <f t="shared" ca="1" si="1"/>
        <v>#VALUE!</v>
      </c>
      <c r="E29" s="4" t="b">
        <f t="shared" si="4"/>
        <v>1</v>
      </c>
      <c r="F29" s="35" t="s">
        <v>49</v>
      </c>
      <c r="G29" s="36">
        <f t="shared" si="6"/>
        <v>521</v>
      </c>
      <c r="H29" s="55" t="s">
        <v>50</v>
      </c>
      <c r="I29" s="38">
        <v>-45</v>
      </c>
      <c r="J29" s="37" t="s">
        <v>49</v>
      </c>
      <c r="K29" s="69" t="s">
        <v>12</v>
      </c>
      <c r="L29" s="20" t="str">
        <f t="shared" ca="1" si="7"/>
        <v/>
      </c>
      <c r="M29" s="45"/>
      <c r="N29" s="45"/>
      <c r="O29" s="58"/>
      <c r="P29" s="44"/>
      <c r="Q29" s="97"/>
      <c r="R29" s="45"/>
    </row>
    <row r="30" spans="1:20" ht="15" customHeight="1" x14ac:dyDescent="0.25">
      <c r="A30" s="68">
        <f t="shared" ca="1" si="0"/>
        <v>45567</v>
      </c>
      <c r="B30" s="3">
        <v>45105</v>
      </c>
      <c r="C30" s="4">
        <f t="shared" ca="1" si="3"/>
        <v>462</v>
      </c>
      <c r="D30" s="4" t="e">
        <f t="shared" ca="1" si="1"/>
        <v>#VALUE!</v>
      </c>
      <c r="E30" s="4" t="b">
        <f t="shared" si="4"/>
        <v>1</v>
      </c>
      <c r="F30" s="35" t="s">
        <v>51</v>
      </c>
      <c r="G30" s="36">
        <f t="shared" si="6"/>
        <v>441</v>
      </c>
      <c r="H30" s="55" t="s">
        <v>52</v>
      </c>
      <c r="I30" s="38">
        <v>-80</v>
      </c>
      <c r="J30" s="37" t="s">
        <v>51</v>
      </c>
      <c r="K30" s="69" t="s">
        <v>12</v>
      </c>
      <c r="L30" s="20" t="str">
        <f t="shared" ca="1" si="7"/>
        <v/>
      </c>
    </row>
    <row r="31" spans="1:20" ht="15" customHeight="1" x14ac:dyDescent="0.25">
      <c r="A31" s="68">
        <f t="shared" ca="1" si="0"/>
        <v>45567</v>
      </c>
      <c r="B31" s="3">
        <v>45106</v>
      </c>
      <c r="C31" s="4">
        <f t="shared" ca="1" si="3"/>
        <v>461</v>
      </c>
      <c r="D31" s="4" t="e">
        <f t="shared" ca="1" si="1"/>
        <v>#VALUE!</v>
      </c>
      <c r="E31" s="4" t="b">
        <f t="shared" si="4"/>
        <v>1</v>
      </c>
      <c r="F31" s="35" t="s">
        <v>53</v>
      </c>
      <c r="G31" s="36">
        <f t="shared" si="6"/>
        <v>423.55</v>
      </c>
      <c r="H31" s="55" t="s">
        <v>54</v>
      </c>
      <c r="I31" s="38">
        <v>-17.45</v>
      </c>
      <c r="J31" s="37" t="s">
        <v>53</v>
      </c>
      <c r="K31" s="69" t="s">
        <v>12</v>
      </c>
      <c r="L31" s="20" t="str">
        <f t="shared" ca="1" si="7"/>
        <v/>
      </c>
      <c r="S31" s="45"/>
      <c r="T31" s="45"/>
    </row>
    <row r="32" spans="1:20" ht="15" customHeight="1" x14ac:dyDescent="0.25">
      <c r="A32" s="68">
        <f t="shared" ca="1" si="0"/>
        <v>45567</v>
      </c>
      <c r="B32" s="3">
        <v>45107</v>
      </c>
      <c r="C32" s="4">
        <f t="shared" ca="1" si="3"/>
        <v>460</v>
      </c>
      <c r="D32" s="4" t="e">
        <f t="shared" ca="1" si="1"/>
        <v>#VALUE!</v>
      </c>
      <c r="E32" s="4" t="b">
        <f t="shared" si="4"/>
        <v>1</v>
      </c>
      <c r="F32" s="35" t="s">
        <v>55</v>
      </c>
      <c r="G32" s="36">
        <f>G31+I32</f>
        <v>423.55</v>
      </c>
      <c r="H32" s="55"/>
      <c r="I32" s="38"/>
      <c r="J32" s="37"/>
      <c r="K32" s="69" t="s">
        <v>12</v>
      </c>
      <c r="L32" s="20" t="str">
        <f t="shared" ca="1" si="7"/>
        <v/>
      </c>
    </row>
    <row r="33" spans="1:18" ht="15" customHeight="1" thickBot="1" x14ac:dyDescent="0.3">
      <c r="A33" s="70">
        <f t="shared" ca="1" si="0"/>
        <v>45567</v>
      </c>
      <c r="B33" s="71">
        <v>45107</v>
      </c>
      <c r="C33" s="72">
        <f t="shared" ca="1" si="3"/>
        <v>460</v>
      </c>
      <c r="D33" s="72" t="e">
        <f t="shared" ca="1" si="1"/>
        <v>#VALUE!</v>
      </c>
      <c r="E33" s="72" t="b">
        <f t="shared" si="4"/>
        <v>1</v>
      </c>
      <c r="F33" s="73" t="s">
        <v>56</v>
      </c>
      <c r="G33" s="74">
        <f t="shared" si="6"/>
        <v>423.55</v>
      </c>
      <c r="H33" s="75"/>
      <c r="I33" s="76"/>
      <c r="J33" s="77"/>
      <c r="K33" s="78" t="s">
        <v>12</v>
      </c>
      <c r="L33" s="20" t="str">
        <f t="shared" ca="1" si="7"/>
        <v/>
      </c>
    </row>
    <row r="34" spans="1:18" ht="15" thickTop="1" x14ac:dyDescent="0.25">
      <c r="M34" s="122" t="s">
        <v>91</v>
      </c>
      <c r="N34" s="123"/>
      <c r="O34" s="123"/>
      <c r="P34" s="123"/>
      <c r="Q34" s="123"/>
      <c r="R34" s="123"/>
    </row>
    <row r="35" spans="1:18" x14ac:dyDescent="0.25">
      <c r="M35" s="122"/>
      <c r="N35" s="123"/>
      <c r="O35" s="123"/>
      <c r="P35" s="123"/>
      <c r="Q35" s="123"/>
      <c r="R35" s="123"/>
    </row>
    <row r="36" spans="1:18" x14ac:dyDescent="0.25">
      <c r="M36" s="1" cm="1">
        <f t="array" ref="M36:R67">F2:K33</f>
        <v>0</v>
      </c>
      <c r="N36" s="1" t="str">
        <v>Saldo Prévio</v>
      </c>
      <c r="O36" s="1" t="str">
        <v>Descrição Conta</v>
      </c>
      <c r="P36" s="1" t="str">
        <v>Valor</v>
      </c>
      <c r="Q36" s="1" t="str">
        <v>Data vencimento</v>
      </c>
      <c r="R36" s="1" t="str">
        <v>Pago?</v>
      </c>
    </row>
    <row r="37" spans="1:18" hidden="1" x14ac:dyDescent="0.25">
      <c r="M37" s="59" t="str">
        <v>Dia 1</v>
      </c>
      <c r="N37" s="60">
        <v>-260</v>
      </c>
      <c r="O37" s="61" t="str">
        <v>Cartão Transporte</v>
      </c>
      <c r="P37" s="60">
        <v>-260</v>
      </c>
      <c r="Q37" s="59" t="str">
        <v>Dia 1</v>
      </c>
      <c r="R37" s="62" t="str">
        <v>ok</v>
      </c>
    </row>
    <row r="38" spans="1:18" hidden="1" x14ac:dyDescent="0.25">
      <c r="M38" s="35" t="str">
        <v>Dia 2</v>
      </c>
      <c r="N38" s="36">
        <v>-260</v>
      </c>
      <c r="O38" s="55">
        <v>0</v>
      </c>
      <c r="P38" s="38">
        <v>0</v>
      </c>
      <c r="Q38" s="37">
        <v>0</v>
      </c>
      <c r="R38" s="39" t="str">
        <v>ok</v>
      </c>
    </row>
    <row r="39" spans="1:18" hidden="1" x14ac:dyDescent="0.25">
      <c r="M39" s="35" t="str">
        <v>Dia 3</v>
      </c>
      <c r="N39" s="36">
        <v>-260</v>
      </c>
      <c r="O39" s="55">
        <v>0</v>
      </c>
      <c r="P39" s="38">
        <v>0</v>
      </c>
      <c r="Q39" s="37">
        <v>0</v>
      </c>
      <c r="R39" s="39" t="str">
        <v>ok</v>
      </c>
    </row>
    <row r="40" spans="1:18" hidden="1" x14ac:dyDescent="0.25">
      <c r="M40" s="59" t="str">
        <v>Dia 4</v>
      </c>
      <c r="N40" s="60">
        <v>-289.10000000000002</v>
      </c>
      <c r="O40" s="61" t="str">
        <v>Granulado MimiCat (3 unidades)</v>
      </c>
      <c r="P40" s="60">
        <v>-29.1</v>
      </c>
      <c r="Q40" s="59" t="str">
        <v>Dia 5</v>
      </c>
      <c r="R40" s="62" t="str">
        <v>ok</v>
      </c>
    </row>
    <row r="41" spans="1:18" hidden="1" x14ac:dyDescent="0.25">
      <c r="M41" s="35" t="str">
        <v>Dia 5</v>
      </c>
      <c r="N41" s="36">
        <v>850.9</v>
      </c>
      <c r="O41" s="55" t="str">
        <v>Pagamento Recebido Bellocopo</v>
      </c>
      <c r="P41" s="38">
        <v>1140</v>
      </c>
      <c r="Q41" s="37" t="str">
        <v>Dia 5</v>
      </c>
      <c r="R41" s="39" t="str">
        <v>ok</v>
      </c>
    </row>
    <row r="42" spans="1:18" hidden="1" x14ac:dyDescent="0.25">
      <c r="M42" s="35" t="str">
        <v>Dia 6</v>
      </c>
      <c r="N42" s="36">
        <v>2750.9</v>
      </c>
      <c r="O42" s="55" t="str">
        <v>Pagamento Recebido CD Medical Care</v>
      </c>
      <c r="P42" s="38">
        <v>1900</v>
      </c>
      <c r="Q42" s="37" t="str">
        <v>Dia 6</v>
      </c>
      <c r="R42" s="39" t="str">
        <v>ok</v>
      </c>
    </row>
    <row r="43" spans="1:18" hidden="1" x14ac:dyDescent="0.25">
      <c r="M43" s="59" t="str">
        <v>Dia 7</v>
      </c>
      <c r="N43" s="60">
        <v>2580.9</v>
      </c>
      <c r="O43" s="61" t="str">
        <v>Ração Gatos Castrados Ultralife</v>
      </c>
      <c r="P43" s="60">
        <v>-170</v>
      </c>
      <c r="Q43" s="59" t="str">
        <v>Dia 6</v>
      </c>
      <c r="R43" s="62" t="str">
        <v>ok</v>
      </c>
    </row>
    <row r="44" spans="1:18" hidden="1" x14ac:dyDescent="0.25">
      <c r="F44" s="63"/>
      <c r="G44" s="63"/>
      <c r="H44" s="64"/>
      <c r="I44" s="63"/>
      <c r="J44" s="63"/>
      <c r="K44" s="63"/>
      <c r="L44" s="63"/>
      <c r="M44" s="59" t="str">
        <v>Dia 8</v>
      </c>
      <c r="N44" s="60">
        <v>2541.9</v>
      </c>
      <c r="O44" s="61" t="str">
        <v>Microsoft</v>
      </c>
      <c r="P44" s="60">
        <v>-39</v>
      </c>
      <c r="Q44" s="59" t="str">
        <v>Dia 6</v>
      </c>
      <c r="R44" s="62" t="str">
        <v>ok</v>
      </c>
    </row>
    <row r="45" spans="1:18" hidden="1" x14ac:dyDescent="0.25">
      <c r="M45" s="59" t="str">
        <v>Dia 9</v>
      </c>
      <c r="N45" s="60">
        <v>2441.9</v>
      </c>
      <c r="O45" s="61" t="str">
        <v>Unhas</v>
      </c>
      <c r="P45" s="60">
        <v>-100</v>
      </c>
      <c r="Q45" s="59" t="str">
        <v>Dia 6</v>
      </c>
      <c r="R45" s="62" t="str">
        <v>ok</v>
      </c>
    </row>
    <row r="46" spans="1:18" x14ac:dyDescent="0.25">
      <c r="M46" s="59" t="str">
        <v>Dia 10</v>
      </c>
      <c r="N46" s="60">
        <v>2041.9</v>
      </c>
      <c r="O46" s="61" t="str">
        <v>Psicóloga</v>
      </c>
      <c r="P46" s="60">
        <v>-400</v>
      </c>
      <c r="Q46" s="59" t="str">
        <v>Dia 7</v>
      </c>
      <c r="R46" s="62" t="str">
        <v>ok</v>
      </c>
    </row>
    <row r="47" spans="1:18" hidden="1" x14ac:dyDescent="0.25">
      <c r="M47" s="59" t="str">
        <v>Dia 11</v>
      </c>
      <c r="N47" s="60">
        <v>1921.9</v>
      </c>
      <c r="O47" s="61" t="str">
        <v>Energia Elétrica (1/4 pagamento)</v>
      </c>
      <c r="P47" s="60">
        <v>-120</v>
      </c>
      <c r="Q47" s="59" t="str">
        <v>Dia 8</v>
      </c>
      <c r="R47" s="62" t="str">
        <v>ok</v>
      </c>
    </row>
    <row r="48" spans="1:18" x14ac:dyDescent="0.25">
      <c r="M48" s="59" t="str">
        <v>Dia 12</v>
      </c>
      <c r="N48" s="60">
        <v>1811.9</v>
      </c>
      <c r="O48" s="61" t="str">
        <v>Dízimo (1/2 parte)</v>
      </c>
      <c r="P48" s="60">
        <v>-110</v>
      </c>
      <c r="Q48" s="59" t="str">
        <v>Dia 9</v>
      </c>
      <c r="R48" s="62" t="str">
        <v>ok</v>
      </c>
    </row>
    <row r="49" spans="13:18" hidden="1" x14ac:dyDescent="0.25">
      <c r="M49" s="59" t="str">
        <v>Dia 13</v>
      </c>
      <c r="N49" s="60">
        <v>1341.9</v>
      </c>
      <c r="O49" s="61" t="str">
        <v>Fatura Cartão Nubank</v>
      </c>
      <c r="P49" s="60">
        <v>-470</v>
      </c>
      <c r="Q49" s="59" t="str">
        <v>Dia 12</v>
      </c>
      <c r="R49" s="62" t="str">
        <v>ok</v>
      </c>
    </row>
    <row r="50" spans="13:18" hidden="1" x14ac:dyDescent="0.25">
      <c r="M50" s="59" t="str">
        <v>Dia 14</v>
      </c>
      <c r="N50" s="60">
        <v>981.90000000000009</v>
      </c>
      <c r="O50" s="61" t="str">
        <v>Geladeira (2/11 Parcelas)</v>
      </c>
      <c r="P50" s="60">
        <v>-360</v>
      </c>
      <c r="Q50" s="59" t="str">
        <v>Dia 13</v>
      </c>
      <c r="R50" s="62" t="str">
        <v>ok</v>
      </c>
    </row>
    <row r="51" spans="13:18" hidden="1" x14ac:dyDescent="0.25">
      <c r="M51" s="59" t="str">
        <v>Dia 15</v>
      </c>
      <c r="N51" s="60">
        <v>901.90000000000009</v>
      </c>
      <c r="O51" s="61" t="str">
        <v>Curso Administração</v>
      </c>
      <c r="P51" s="60">
        <v>-80</v>
      </c>
      <c r="Q51" s="59" t="str">
        <v>Dia 13</v>
      </c>
      <c r="R51" s="62" t="str">
        <v>ok</v>
      </c>
    </row>
    <row r="52" spans="13:18" hidden="1" x14ac:dyDescent="0.25">
      <c r="M52" s="59" t="str">
        <v>Dia 16</v>
      </c>
      <c r="N52" s="60">
        <v>901.90000000000009</v>
      </c>
      <c r="O52" s="61">
        <v>0</v>
      </c>
      <c r="P52" s="60">
        <v>0</v>
      </c>
      <c r="Q52" s="59">
        <v>0</v>
      </c>
      <c r="R52" s="62" t="str">
        <v>ok</v>
      </c>
    </row>
    <row r="53" spans="13:18" hidden="1" x14ac:dyDescent="0.25">
      <c r="M53" s="59" t="str">
        <v>Dia 17</v>
      </c>
      <c r="N53" s="60">
        <v>861.90000000000009</v>
      </c>
      <c r="O53" s="61" t="str">
        <v>Netflix - Automatico</v>
      </c>
      <c r="P53" s="60">
        <v>-40</v>
      </c>
      <c r="Q53" s="59" t="str">
        <v>Dia 17</v>
      </c>
      <c r="R53" s="62" t="str">
        <v>ok</v>
      </c>
    </row>
    <row r="54" spans="13:18" hidden="1" x14ac:dyDescent="0.25">
      <c r="M54" s="59" t="str">
        <v>Dia 18</v>
      </c>
      <c r="N54" s="60">
        <v>711.90000000000009</v>
      </c>
      <c r="O54" s="61" t="str">
        <v>Madeirite plastificado 2200x1100 (2/2)</v>
      </c>
      <c r="P54" s="60">
        <v>-150</v>
      </c>
      <c r="Q54" s="59" t="str">
        <v>Dia 18</v>
      </c>
      <c r="R54" s="62" t="str">
        <v>ok</v>
      </c>
    </row>
    <row r="55" spans="13:18" hidden="1" x14ac:dyDescent="0.25">
      <c r="M55" s="59" t="str">
        <v>Dia 19</v>
      </c>
      <c r="N55" s="60">
        <v>661.90000000000009</v>
      </c>
      <c r="O55" s="61" t="str">
        <v>Cartão de todos - Automatico</v>
      </c>
      <c r="P55" s="60">
        <v>-50</v>
      </c>
      <c r="Q55" s="59" t="str">
        <v>Dia 19</v>
      </c>
      <c r="R55" s="62" t="str">
        <v>ok</v>
      </c>
    </row>
    <row r="56" spans="13:18" hidden="1" x14ac:dyDescent="0.25">
      <c r="M56" s="59" t="str">
        <v>Dia 20</v>
      </c>
      <c r="N56" s="60">
        <v>1661.9</v>
      </c>
      <c r="O56" s="61" t="str">
        <v>Pagamento Recebido Bellocopo</v>
      </c>
      <c r="P56" s="60">
        <v>1000</v>
      </c>
      <c r="Q56" s="59" t="str">
        <v>Dia 20</v>
      </c>
      <c r="R56" s="62" t="str">
        <v>ok</v>
      </c>
    </row>
    <row r="57" spans="13:18" hidden="1" x14ac:dyDescent="0.25">
      <c r="M57" s="59" t="str">
        <v>Dia 21</v>
      </c>
      <c r="N57" s="60">
        <v>1646.9</v>
      </c>
      <c r="O57" s="61" t="str">
        <v>Nível 6 Mercado Livre - Automatico</v>
      </c>
      <c r="P57" s="60">
        <v>-15</v>
      </c>
      <c r="Q57" s="59" t="str">
        <v>Dia 20</v>
      </c>
      <c r="R57" s="62" t="str">
        <v>ok</v>
      </c>
    </row>
    <row r="58" spans="13:18" hidden="1" x14ac:dyDescent="0.25">
      <c r="M58" s="59" t="str">
        <v>Dia 22</v>
      </c>
      <c r="N58" s="60">
        <v>1542</v>
      </c>
      <c r="O58" s="61" t="str">
        <v>Internet Atranet</v>
      </c>
      <c r="P58" s="60">
        <v>-104.9</v>
      </c>
      <c r="Q58" s="59" t="str">
        <v>Dia 20</v>
      </c>
      <c r="R58" s="62" t="str">
        <v>ok</v>
      </c>
    </row>
    <row r="59" spans="13:18" hidden="1" x14ac:dyDescent="0.25">
      <c r="M59" s="59" t="str">
        <v>Dia 23</v>
      </c>
      <c r="N59" s="60">
        <v>676</v>
      </c>
      <c r="O59" s="61" t="str">
        <v>Fatura Cartão Mercado Livre</v>
      </c>
      <c r="P59" s="60">
        <v>-866</v>
      </c>
      <c r="Q59" s="59" t="str">
        <v>Dia 22</v>
      </c>
      <c r="R59" s="62" t="str">
        <v>ok</v>
      </c>
    </row>
    <row r="60" spans="13:18" x14ac:dyDescent="0.25">
      <c r="M60" s="59" t="str">
        <v>Dia 24</v>
      </c>
      <c r="N60" s="60">
        <v>566</v>
      </c>
      <c r="O60" s="61" t="str">
        <v>Dízimo (2/2 parte)</v>
      </c>
      <c r="P60" s="60">
        <v>-110</v>
      </c>
      <c r="Q60" s="59" t="str">
        <v>Dia 24</v>
      </c>
      <c r="R60" s="62" t="str">
        <v>ok</v>
      </c>
    </row>
    <row r="61" spans="13:18" x14ac:dyDescent="0.25">
      <c r="M61" s="59" t="str">
        <v>Dia 25</v>
      </c>
      <c r="N61" s="60">
        <v>566</v>
      </c>
      <c r="O61" s="61">
        <v>0</v>
      </c>
      <c r="P61" s="60">
        <v>0</v>
      </c>
      <c r="Q61" s="59">
        <v>0</v>
      </c>
      <c r="R61" s="62" t="str">
        <v>ok</v>
      </c>
    </row>
    <row r="62" spans="13:18" x14ac:dyDescent="0.25">
      <c r="M62" s="59" t="str">
        <v>Dia 26</v>
      </c>
      <c r="N62" s="60">
        <v>566</v>
      </c>
      <c r="O62" s="61">
        <v>0</v>
      </c>
      <c r="P62" s="60">
        <v>0</v>
      </c>
      <c r="Q62" s="59">
        <v>0</v>
      </c>
      <c r="R62" s="62" t="str">
        <v>ok</v>
      </c>
    </row>
    <row r="63" spans="13:18" x14ac:dyDescent="0.25">
      <c r="M63" s="59" t="str">
        <v>Dia 27</v>
      </c>
      <c r="N63" s="60">
        <v>521</v>
      </c>
      <c r="O63" s="61" t="str">
        <v>Internet Celular Vivo</v>
      </c>
      <c r="P63" s="60">
        <v>-45</v>
      </c>
      <c r="Q63" s="59" t="str">
        <v>Dia 27</v>
      </c>
      <c r="R63" s="62" t="str">
        <v>ok</v>
      </c>
    </row>
    <row r="64" spans="13:18" hidden="1" x14ac:dyDescent="0.25">
      <c r="M64" s="59" t="str">
        <v>Dia 28</v>
      </c>
      <c r="N64" s="60">
        <v>441</v>
      </c>
      <c r="O64" s="61" t="str">
        <v>Cílios</v>
      </c>
      <c r="P64" s="60">
        <v>-80</v>
      </c>
      <c r="Q64" s="59" t="str">
        <v>Dia 28</v>
      </c>
      <c r="R64" s="62" t="str">
        <v>ok</v>
      </c>
    </row>
    <row r="65" spans="13:18" x14ac:dyDescent="0.25">
      <c r="M65" s="59" t="str">
        <v>Dia 29</v>
      </c>
      <c r="N65" s="60">
        <v>423.55</v>
      </c>
      <c r="O65" s="61" t="str">
        <v>HBO</v>
      </c>
      <c r="P65" s="60">
        <v>-17.45</v>
      </c>
      <c r="Q65" s="59" t="str">
        <v>Dia 29</v>
      </c>
      <c r="R65" s="62" t="str">
        <v>ok</v>
      </c>
    </row>
    <row r="66" spans="13:18" x14ac:dyDescent="0.25">
      <c r="M66" s="59" t="str">
        <v>Dia 30</v>
      </c>
      <c r="N66" s="60">
        <v>423.55</v>
      </c>
      <c r="O66" s="61">
        <v>0</v>
      </c>
      <c r="P66" s="60">
        <v>0</v>
      </c>
      <c r="Q66" s="59">
        <v>0</v>
      </c>
      <c r="R66" s="62" t="str">
        <v>ok</v>
      </c>
    </row>
    <row r="67" spans="13:18" x14ac:dyDescent="0.25">
      <c r="M67" s="59" t="str">
        <v>Dia 31</v>
      </c>
      <c r="N67" s="60">
        <v>423.55</v>
      </c>
      <c r="O67" s="61">
        <v>0</v>
      </c>
      <c r="P67" s="60">
        <v>0</v>
      </c>
      <c r="Q67" s="59">
        <v>0</v>
      </c>
      <c r="R67" s="62" t="str">
        <v>ok</v>
      </c>
    </row>
  </sheetData>
  <autoFilter ref="M36:R67" xr:uid="{79D77F2B-00FB-4305-B7EF-54B7CC5B6123}">
    <filterColumn colId="5">
      <filters>
        <filter val="0"/>
      </filters>
    </filterColumn>
  </autoFilter>
  <mergeCells count="21">
    <mergeCell ref="O12:R12"/>
    <mergeCell ref="A1:H1"/>
    <mergeCell ref="J1:K1"/>
    <mergeCell ref="M1:R1"/>
    <mergeCell ref="O2:R2"/>
    <mergeCell ref="O3:R3"/>
    <mergeCell ref="O4:R4"/>
    <mergeCell ref="O5:R5"/>
    <mergeCell ref="O6:R6"/>
    <mergeCell ref="O7:R7"/>
    <mergeCell ref="M9:R10"/>
    <mergeCell ref="O11:R11"/>
    <mergeCell ref="O21:R21"/>
    <mergeCell ref="O23:R23"/>
    <mergeCell ref="M34:R35"/>
    <mergeCell ref="O13:R13"/>
    <mergeCell ref="O14:R14"/>
    <mergeCell ref="O15:R15"/>
    <mergeCell ref="O16:R16"/>
    <mergeCell ref="M18:R19"/>
    <mergeCell ref="O20:R20"/>
  </mergeCells>
  <conditionalFormatting sqref="A3:A33 B4:K33">
    <cfRule type="expression" dxfId="252" priority="18">
      <formula>$E3=TRUE</formula>
    </cfRule>
    <cfRule type="expression" dxfId="251" priority="19">
      <formula>$D3&gt;0</formula>
    </cfRule>
  </conditionalFormatting>
  <conditionalFormatting sqref="A3:A33">
    <cfRule type="expression" dxfId="250" priority="22">
      <formula>$D3&gt;0</formula>
    </cfRule>
  </conditionalFormatting>
  <conditionalFormatting sqref="A3:K3 B4:K33">
    <cfRule type="expression" dxfId="249" priority="21">
      <formula>$D3&gt;0</formula>
    </cfRule>
  </conditionalFormatting>
  <conditionalFormatting sqref="A3:K3 G4:G33">
    <cfRule type="expression" dxfId="248" priority="20">
      <formula>$E3=TRUE</formula>
    </cfRule>
  </conditionalFormatting>
  <conditionalFormatting sqref="A3:K33">
    <cfRule type="expression" dxfId="247" priority="23">
      <formula>$A3=$B3</formula>
    </cfRule>
  </conditionalFormatting>
  <conditionalFormatting sqref="L1:L1048576">
    <cfRule type="containsText" dxfId="246" priority="14" operator="containsText" text="➜ Hoje">
      <formula>NOT(ISERROR(SEARCH("➜ Hoje",L1)))</formula>
    </cfRule>
  </conditionalFormatting>
  <conditionalFormatting sqref="L26">
    <cfRule type="expression" dxfId="245" priority="17">
      <formula>$L51="➜ Hoje"</formula>
    </cfRule>
  </conditionalFormatting>
  <conditionalFormatting sqref="M36:R67">
    <cfRule type="top10" dxfId="244" priority="1" bottom="1" rank="20"/>
  </conditionalFormatting>
  <conditionalFormatting sqref="M37:R67">
    <cfRule type="expression" dxfId="243" priority="3">
      <formula>$E3=TRUE</formula>
    </cfRule>
    <cfRule type="expression" dxfId="242" priority="4">
      <formula>$D3&gt;0</formula>
    </cfRule>
    <cfRule type="expression" dxfId="241" priority="5">
      <formula>$A3=$B3</formula>
    </cfRule>
  </conditionalFormatting>
  <conditionalFormatting sqref="N2:N7">
    <cfRule type="cellIs" dxfId="240" priority="15" operator="lessThan">
      <formula>$S$1</formula>
    </cfRule>
  </conditionalFormatting>
  <conditionalFormatting sqref="O27:Q27">
    <cfRule type="expression" dxfId="239" priority="10">
      <formula>$E35=TRUE</formula>
    </cfRule>
    <cfRule type="expression" dxfId="238" priority="11">
      <formula>$D35&gt;0</formula>
    </cfRule>
    <cfRule type="expression" dxfId="237" priority="13">
      <formula>$A35=$B35</formula>
    </cfRule>
  </conditionalFormatting>
  <conditionalFormatting sqref="O29:Q29">
    <cfRule type="expression" dxfId="236" priority="6">
      <formula>$E37=TRUE</formula>
    </cfRule>
    <cfRule type="expression" dxfId="235" priority="7">
      <formula>$D37&gt;0</formula>
    </cfRule>
    <cfRule type="expression" dxfId="234" priority="9">
      <formula>$A37=$B37</formula>
    </cfRule>
  </conditionalFormatting>
  <conditionalFormatting sqref="P27:P29 I1:I34 I38:I1048576">
    <cfRule type="dataBar" priority="16">
      <dataBar>
        <cfvo type="min"/>
        <cfvo type="num" val="0"/>
        <color rgb="FFC00000"/>
      </dataBar>
      <extLst>
        <ext xmlns:x14="http://schemas.microsoft.com/office/spreadsheetml/2009/9/main" uri="{B025F937-C7B1-47D3-B67F-A62EFF666E3E}">
          <x14:id>{0E1F2DE5-081D-4184-9703-BEF55452BA60}</x14:id>
        </ext>
      </extLst>
    </cfRule>
  </conditionalFormatting>
  <conditionalFormatting sqref="P37:P67">
    <cfRule type="dataBar" priority="2">
      <dataBar>
        <cfvo type="min"/>
        <cfvo type="num" val="0"/>
        <color rgb="FFC00000"/>
      </dataBar>
      <extLst>
        <ext xmlns:x14="http://schemas.microsoft.com/office/spreadsheetml/2009/9/main" uri="{B025F937-C7B1-47D3-B67F-A62EFF666E3E}">
          <x14:id>{C7DCFA01-8EDF-48CD-926E-1EBCED90FAB1}</x14:id>
        </ext>
      </extLst>
    </cfRule>
  </conditionalFormatting>
  <pageMargins left="0.511811024" right="0.511811024" top="0.78740157499999996" bottom="0.78740157499999996" header="0.31496062000000002" footer="0.31496062000000002"/>
  <pageSetup paperSize="9" orientation="landscape" r:id="rId1"/>
  <picture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E1F2DE5-081D-4184-9703-BEF55452BA60}">
            <x14:dataBar minLength="0" maxLength="100" border="1" negativeBarColorSameAsPositive="1">
              <x14:cfvo type="min"/>
              <x14:cfvo type="num">
                <xm:f>0</xm:f>
              </x14:cfvo>
              <x14:borderColor rgb="FFFFFF00"/>
              <x14:axisColor rgb="FF000000"/>
            </x14:dataBar>
          </x14:cfRule>
          <xm:sqref>P27:P29 I1:I34 I38:I1048576</xm:sqref>
        </x14:conditionalFormatting>
        <x14:conditionalFormatting xmlns:xm="http://schemas.microsoft.com/office/excel/2006/main">
          <x14:cfRule type="dataBar" id="{C7DCFA01-8EDF-48CD-926E-1EBCED90FAB1}">
            <x14:dataBar minLength="0" maxLength="100" border="1" negativeBarColorSameAsPositive="1">
              <x14:cfvo type="min"/>
              <x14:cfvo type="num">
                <xm:f>0</xm:f>
              </x14:cfvo>
              <x14:borderColor rgb="FFFFFF00"/>
              <x14:axisColor rgb="FF000000"/>
            </x14:dataBar>
          </x14:cfRule>
          <xm:sqref>P37:P67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8B68A-ECF2-4FE9-8140-5D6F799AE37B}">
  <sheetPr>
    <pageSetUpPr fitToPage="1"/>
  </sheetPr>
  <dimension ref="A1:T67"/>
  <sheetViews>
    <sheetView topLeftCell="F1" workbookViewId="0">
      <selection activeCell="K31" sqref="K31"/>
    </sheetView>
  </sheetViews>
  <sheetFormatPr defaultColWidth="9.140625" defaultRowHeight="14.25" x14ac:dyDescent="0.25"/>
  <cols>
    <col min="1" max="1" width="24.140625" style="1" hidden="1" customWidth="1"/>
    <col min="2" max="5" width="16.140625" style="1" hidden="1" customWidth="1"/>
    <col min="6" max="6" width="6.85546875" style="1" bestFit="1" customWidth="1"/>
    <col min="7" max="7" width="13.7109375" style="1" bestFit="1" customWidth="1"/>
    <col min="8" max="8" width="34.42578125" style="57" customWidth="1"/>
    <col min="9" max="9" width="13.7109375" style="1" bestFit="1" customWidth="1"/>
    <col min="10" max="10" width="11.85546875" style="1" customWidth="1"/>
    <col min="11" max="11" width="6.5703125" style="1" customWidth="1"/>
    <col min="12" max="12" width="9.140625" style="1"/>
    <col min="13" max="13" width="8" style="1" customWidth="1"/>
    <col min="14" max="14" width="13.7109375" style="1" customWidth="1"/>
    <col min="15" max="15" width="33.42578125" style="1" customWidth="1"/>
    <col min="16" max="16" width="13.7109375" style="1" customWidth="1"/>
    <col min="17" max="17" width="13.85546875" style="1" customWidth="1"/>
    <col min="18" max="18" width="9.140625" style="1" customWidth="1"/>
    <col min="19" max="16384" width="9.140625" style="1"/>
  </cols>
  <sheetData>
    <row r="1" spans="1:19" ht="29.25" customHeight="1" x14ac:dyDescent="0.25">
      <c r="A1" s="152" t="s">
        <v>0</v>
      </c>
      <c r="B1" s="153"/>
      <c r="C1" s="153"/>
      <c r="D1" s="153"/>
      <c r="E1" s="153"/>
      <c r="F1" s="120"/>
      <c r="G1" s="120"/>
      <c r="H1" s="154"/>
      <c r="I1" s="65" t="s">
        <v>1</v>
      </c>
      <c r="J1" s="155" t="s">
        <v>96</v>
      </c>
      <c r="K1" s="156"/>
      <c r="M1" s="119" t="s">
        <v>58</v>
      </c>
      <c r="N1" s="120"/>
      <c r="O1" s="120"/>
      <c r="P1" s="120"/>
      <c r="Q1" s="120"/>
      <c r="R1" s="121"/>
      <c r="S1" s="1">
        <v>0</v>
      </c>
    </row>
    <row r="2" spans="1:19" ht="24.75" customHeight="1" x14ac:dyDescent="0.25">
      <c r="A2" s="66" t="s">
        <v>3</v>
      </c>
      <c r="B2" s="2" t="s">
        <v>4</v>
      </c>
      <c r="C2" s="2" t="s">
        <v>5</v>
      </c>
      <c r="D2" s="2"/>
      <c r="E2" s="22"/>
      <c r="F2" s="28"/>
      <c r="G2" s="29" t="s">
        <v>6</v>
      </c>
      <c r="H2" s="54" t="s">
        <v>7</v>
      </c>
      <c r="I2" s="29" t="s">
        <v>8</v>
      </c>
      <c r="J2" s="31" t="s">
        <v>9</v>
      </c>
      <c r="K2" s="67" t="s">
        <v>10</v>
      </c>
      <c r="M2" s="79" t="str">
        <f>F33</f>
        <v>Dia 31</v>
      </c>
      <c r="N2" s="80">
        <f>G33</f>
        <v>-63.34999999999998</v>
      </c>
      <c r="O2" s="157" t="s">
        <v>59</v>
      </c>
      <c r="P2" s="157"/>
      <c r="Q2" s="157"/>
      <c r="R2" s="158"/>
    </row>
    <row r="3" spans="1:19" ht="15" customHeight="1" x14ac:dyDescent="0.25">
      <c r="A3" s="68">
        <f t="shared" ref="A3:A33" ca="1" si="0">TODAY()</f>
        <v>45567</v>
      </c>
      <c r="B3" s="3">
        <v>45108</v>
      </c>
      <c r="C3" s="4">
        <f ca="1">A3-B3</f>
        <v>459</v>
      </c>
      <c r="D3" s="4" t="e">
        <f ca="1">C3+K3</f>
        <v>#VALUE!</v>
      </c>
      <c r="E3" s="4" t="b">
        <f>IF(10,K3="ok",0)</f>
        <v>1</v>
      </c>
      <c r="F3" s="35" t="s">
        <v>11</v>
      </c>
      <c r="G3" s="36">
        <v>0</v>
      </c>
      <c r="H3" s="55" t="s">
        <v>60</v>
      </c>
      <c r="I3" s="38">
        <v>0</v>
      </c>
      <c r="J3" s="37" t="s">
        <v>11</v>
      </c>
      <c r="K3" s="69" t="s">
        <v>12</v>
      </c>
      <c r="L3" s="20" t="str">
        <f ca="1">IF(A3=B3,"➜ Hoje","")</f>
        <v/>
      </c>
      <c r="M3" s="81"/>
      <c r="N3" s="50"/>
      <c r="O3" s="159"/>
      <c r="P3" s="159"/>
      <c r="Q3" s="159"/>
      <c r="R3" s="160"/>
    </row>
    <row r="4" spans="1:19" ht="15" customHeight="1" x14ac:dyDescent="0.25">
      <c r="A4" s="68">
        <f t="shared" ca="1" si="0"/>
        <v>45567</v>
      </c>
      <c r="B4" s="3">
        <v>45109</v>
      </c>
      <c r="C4" s="4">
        <f ca="1">A4-B4</f>
        <v>458</v>
      </c>
      <c r="D4" s="4" t="e">
        <f t="shared" ref="D4:D33" ca="1" si="1">C4+K4</f>
        <v>#VALUE!</v>
      </c>
      <c r="E4" s="4" t="b">
        <f>IF(10,K4="ok",0)</f>
        <v>1</v>
      </c>
      <c r="F4" s="35" t="s">
        <v>13</v>
      </c>
      <c r="G4" s="36">
        <f>G3+I4</f>
        <v>0</v>
      </c>
      <c r="H4" s="55"/>
      <c r="I4" s="38"/>
      <c r="J4" s="37"/>
      <c r="K4" s="69" t="s">
        <v>12</v>
      </c>
      <c r="L4" s="20" t="str">
        <f t="shared" ref="L4:L24" ca="1" si="2">IF(A4=B4,"➜ Hoje","")</f>
        <v/>
      </c>
      <c r="M4" s="82">
        <v>0.2</v>
      </c>
      <c r="N4" s="83">
        <f>N2*M4</f>
        <v>-12.669999999999996</v>
      </c>
      <c r="O4" s="133" t="s">
        <v>61</v>
      </c>
      <c r="P4" s="133"/>
      <c r="Q4" s="133"/>
      <c r="R4" s="134"/>
    </row>
    <row r="5" spans="1:19" ht="15" customHeight="1" x14ac:dyDescent="0.25">
      <c r="A5" s="68">
        <f t="shared" ca="1" si="0"/>
        <v>45567</v>
      </c>
      <c r="B5" s="3">
        <v>45110</v>
      </c>
      <c r="C5" s="4">
        <f t="shared" ref="C5:C33" ca="1" si="3">A5-B5</f>
        <v>457</v>
      </c>
      <c r="D5" s="4" t="e">
        <f t="shared" ca="1" si="1"/>
        <v>#VALUE!</v>
      </c>
      <c r="E5" s="4" t="b">
        <f t="shared" ref="E5:E33" si="4">IF(10,K5="ok",0)</f>
        <v>1</v>
      </c>
      <c r="F5" s="35" t="s">
        <v>14</v>
      </c>
      <c r="G5" s="36">
        <f>G4+I5</f>
        <v>0</v>
      </c>
      <c r="H5" s="55"/>
      <c r="I5" s="38"/>
      <c r="J5" s="37"/>
      <c r="K5" s="69" t="s">
        <v>12</v>
      </c>
      <c r="L5" s="20" t="str">
        <f t="shared" ca="1" si="2"/>
        <v/>
      </c>
      <c r="M5" s="82">
        <v>0.1</v>
      </c>
      <c r="N5" s="83">
        <f>N2*M5</f>
        <v>-6.3349999999999982</v>
      </c>
      <c r="O5" s="133" t="s">
        <v>62</v>
      </c>
      <c r="P5" s="133"/>
      <c r="Q5" s="133"/>
      <c r="R5" s="134"/>
    </row>
    <row r="6" spans="1:19" ht="15" customHeight="1" x14ac:dyDescent="0.25">
      <c r="A6" s="68">
        <f t="shared" ca="1" si="0"/>
        <v>45567</v>
      </c>
      <c r="B6" s="3">
        <v>45111</v>
      </c>
      <c r="C6" s="4">
        <f t="shared" ca="1" si="3"/>
        <v>456</v>
      </c>
      <c r="D6" s="4" t="e">
        <f t="shared" ca="1" si="1"/>
        <v>#VALUE!</v>
      </c>
      <c r="E6" s="4" t="b">
        <f t="shared" si="4"/>
        <v>1</v>
      </c>
      <c r="F6" s="35" t="s">
        <v>15</v>
      </c>
      <c r="G6" s="36">
        <f t="shared" ref="G6:G7" si="5">G5+I6</f>
        <v>0</v>
      </c>
      <c r="H6" s="55"/>
      <c r="I6" s="38">
        <v>0</v>
      </c>
      <c r="J6" s="37" t="s">
        <v>16</v>
      </c>
      <c r="K6" s="69" t="s">
        <v>12</v>
      </c>
      <c r="L6" s="20" t="str">
        <f t="shared" ca="1" si="2"/>
        <v/>
      </c>
      <c r="M6" s="82">
        <v>0.4</v>
      </c>
      <c r="N6" s="83">
        <f>N2*M6</f>
        <v>-25.339999999999993</v>
      </c>
      <c r="O6" s="133" t="s">
        <v>64</v>
      </c>
      <c r="P6" s="133"/>
      <c r="Q6" s="133"/>
      <c r="R6" s="134"/>
    </row>
    <row r="7" spans="1:19" ht="15" customHeight="1" x14ac:dyDescent="0.25">
      <c r="A7" s="68">
        <f t="shared" ca="1" si="0"/>
        <v>45567</v>
      </c>
      <c r="B7" s="3">
        <v>45112</v>
      </c>
      <c r="C7" s="4">
        <f t="shared" ca="1" si="3"/>
        <v>455</v>
      </c>
      <c r="D7" s="4" t="e">
        <f t="shared" ca="1" si="1"/>
        <v>#VALUE!</v>
      </c>
      <c r="E7" s="4" t="b">
        <f t="shared" si="4"/>
        <v>1</v>
      </c>
      <c r="F7" s="35" t="s">
        <v>16</v>
      </c>
      <c r="G7" s="36">
        <f t="shared" si="5"/>
        <v>1140</v>
      </c>
      <c r="H7" s="56" t="s">
        <v>17</v>
      </c>
      <c r="I7" s="41">
        <v>1140</v>
      </c>
      <c r="J7" s="40" t="s">
        <v>16</v>
      </c>
      <c r="K7" s="69" t="s">
        <v>12</v>
      </c>
      <c r="L7" s="20" t="str">
        <f t="shared" ca="1" si="2"/>
        <v/>
      </c>
      <c r="M7" s="84">
        <v>0.3</v>
      </c>
      <c r="N7" s="85">
        <f>N2*M7</f>
        <v>-19.004999999999992</v>
      </c>
      <c r="O7" s="135" t="s">
        <v>65</v>
      </c>
      <c r="P7" s="135"/>
      <c r="Q7" s="135"/>
      <c r="R7" s="136"/>
    </row>
    <row r="8" spans="1:19" ht="15" customHeight="1" x14ac:dyDescent="0.25">
      <c r="A8" s="68">
        <f t="shared" ca="1" si="0"/>
        <v>45567</v>
      </c>
      <c r="B8" s="3">
        <v>45113</v>
      </c>
      <c r="C8" s="4">
        <f t="shared" ca="1" si="3"/>
        <v>454</v>
      </c>
      <c r="D8" s="4" t="e">
        <f t="shared" ca="1" si="1"/>
        <v>#VALUE!</v>
      </c>
      <c r="E8" s="4" t="b">
        <f t="shared" si="4"/>
        <v>1</v>
      </c>
      <c r="F8" s="35" t="s">
        <v>18</v>
      </c>
      <c r="G8" s="36">
        <f>G7+I8</f>
        <v>1140</v>
      </c>
      <c r="H8" s="56"/>
      <c r="I8" s="41">
        <v>0</v>
      </c>
      <c r="J8" s="40" t="s">
        <v>18</v>
      </c>
      <c r="K8" s="69" t="s">
        <v>12</v>
      </c>
      <c r="L8" s="20" t="str">
        <f t="shared" ca="1" si="2"/>
        <v/>
      </c>
      <c r="M8" s="51"/>
      <c r="N8" s="50"/>
      <c r="O8" s="52"/>
      <c r="P8" s="52"/>
      <c r="Q8" s="52"/>
      <c r="R8" s="52"/>
    </row>
    <row r="9" spans="1:19" ht="15" customHeight="1" x14ac:dyDescent="0.25">
      <c r="A9" s="68">
        <f t="shared" ca="1" si="0"/>
        <v>45567</v>
      </c>
      <c r="B9" s="3">
        <v>45114</v>
      </c>
      <c r="C9" s="4">
        <f t="shared" ca="1" si="3"/>
        <v>453</v>
      </c>
      <c r="D9" s="4" t="e">
        <f t="shared" ca="1" si="1"/>
        <v>#VALUE!</v>
      </c>
      <c r="E9" s="4" t="b">
        <f t="shared" si="4"/>
        <v>1</v>
      </c>
      <c r="F9" s="35" t="s">
        <v>20</v>
      </c>
      <c r="G9" s="36">
        <f>G8+I9</f>
        <v>970</v>
      </c>
      <c r="H9" s="58" t="s">
        <v>66</v>
      </c>
      <c r="I9" s="44">
        <v>-170</v>
      </c>
      <c r="J9" s="37" t="s">
        <v>18</v>
      </c>
      <c r="K9" s="69" t="s">
        <v>12</v>
      </c>
      <c r="L9" s="20" t="str">
        <f t="shared" ca="1" si="2"/>
        <v/>
      </c>
      <c r="M9" s="143" t="s">
        <v>67</v>
      </c>
      <c r="N9" s="144"/>
      <c r="O9" s="144"/>
      <c r="P9" s="144"/>
      <c r="Q9" s="144"/>
      <c r="R9" s="145"/>
    </row>
    <row r="10" spans="1:19" ht="15" customHeight="1" x14ac:dyDescent="0.25">
      <c r="A10" s="68">
        <f t="shared" ca="1" si="0"/>
        <v>45567</v>
      </c>
      <c r="B10" s="3">
        <v>45115</v>
      </c>
      <c r="C10" s="4">
        <f t="shared" ca="1" si="3"/>
        <v>452</v>
      </c>
      <c r="D10" s="4" t="e">
        <f t="shared" ca="1" si="1"/>
        <v>#VALUE!</v>
      </c>
      <c r="E10" s="4" t="b">
        <f t="shared" si="4"/>
        <v>1</v>
      </c>
      <c r="F10" s="35" t="s">
        <v>22</v>
      </c>
      <c r="G10" s="36">
        <f t="shared" ref="G10:G33" si="6">G9+I10</f>
        <v>931</v>
      </c>
      <c r="H10" s="55" t="s">
        <v>23</v>
      </c>
      <c r="I10" s="38">
        <v>-39</v>
      </c>
      <c r="J10" s="37" t="s">
        <v>18</v>
      </c>
      <c r="K10" s="69" t="s">
        <v>12</v>
      </c>
      <c r="L10" s="20" t="str">
        <f t="shared" ca="1" si="2"/>
        <v/>
      </c>
      <c r="M10" s="146"/>
      <c r="N10" s="147"/>
      <c r="O10" s="147"/>
      <c r="P10" s="147"/>
      <c r="Q10" s="147"/>
      <c r="R10" s="148"/>
    </row>
    <row r="11" spans="1:19" ht="15" customHeight="1" x14ac:dyDescent="0.25">
      <c r="A11" s="68">
        <f t="shared" ca="1" si="0"/>
        <v>45567</v>
      </c>
      <c r="B11" s="3">
        <v>45116</v>
      </c>
      <c r="C11" s="4">
        <f t="shared" ca="1" si="3"/>
        <v>451</v>
      </c>
      <c r="D11" s="4" t="e">
        <f t="shared" ca="1" si="1"/>
        <v>#VALUE!</v>
      </c>
      <c r="E11" s="4" t="b">
        <f t="shared" si="4"/>
        <v>1</v>
      </c>
      <c r="F11" s="35" t="s">
        <v>24</v>
      </c>
      <c r="G11" s="36">
        <f t="shared" si="6"/>
        <v>831</v>
      </c>
      <c r="H11" s="55" t="s">
        <v>25</v>
      </c>
      <c r="I11" s="38">
        <v>-100</v>
      </c>
      <c r="J11" s="37" t="s">
        <v>18</v>
      </c>
      <c r="K11" s="69" t="s">
        <v>12</v>
      </c>
      <c r="L11" s="20" t="str">
        <f t="shared" ca="1" si="2"/>
        <v/>
      </c>
      <c r="M11" s="95" t="s">
        <v>68</v>
      </c>
      <c r="N11" s="96" t="s">
        <v>69</v>
      </c>
      <c r="O11" s="149" t="s">
        <v>70</v>
      </c>
      <c r="P11" s="150"/>
      <c r="Q11" s="150"/>
      <c r="R11" s="151"/>
    </row>
    <row r="12" spans="1:19" ht="15" customHeight="1" x14ac:dyDescent="0.25">
      <c r="A12" s="68">
        <f t="shared" ca="1" si="0"/>
        <v>45567</v>
      </c>
      <c r="B12" s="3">
        <v>45117</v>
      </c>
      <c r="C12" s="4">
        <f t="shared" ca="1" si="3"/>
        <v>450</v>
      </c>
      <c r="D12" s="4" t="e">
        <f t="shared" ca="1" si="1"/>
        <v>#VALUE!</v>
      </c>
      <c r="E12" s="4" t="b">
        <f t="shared" si="4"/>
        <v>1</v>
      </c>
      <c r="F12" s="35" t="s">
        <v>26</v>
      </c>
      <c r="G12" s="36">
        <f t="shared" si="6"/>
        <v>691</v>
      </c>
      <c r="H12" s="55" t="s">
        <v>97</v>
      </c>
      <c r="I12" s="38">
        <v>-140</v>
      </c>
      <c r="J12" s="37" t="s">
        <v>20</v>
      </c>
      <c r="K12" s="69" t="s">
        <v>12</v>
      </c>
      <c r="L12" s="20" t="str">
        <f t="shared" ca="1" si="2"/>
        <v/>
      </c>
      <c r="M12" s="86">
        <v>45046</v>
      </c>
      <c r="N12" s="46">
        <v>400</v>
      </c>
      <c r="O12" s="124" t="s">
        <v>71</v>
      </c>
      <c r="P12" s="125"/>
      <c r="Q12" s="125"/>
      <c r="R12" s="126"/>
    </row>
    <row r="13" spans="1:19" ht="15" customHeight="1" x14ac:dyDescent="0.25">
      <c r="A13" s="68">
        <f t="shared" ca="1" si="0"/>
        <v>45567</v>
      </c>
      <c r="B13" s="3">
        <v>45118</v>
      </c>
      <c r="C13" s="4">
        <f t="shared" ca="1" si="3"/>
        <v>449</v>
      </c>
      <c r="D13" s="4" t="e">
        <f t="shared" ca="1" si="1"/>
        <v>#VALUE!</v>
      </c>
      <c r="E13" s="4" t="b">
        <f t="shared" si="4"/>
        <v>1</v>
      </c>
      <c r="F13" s="35" t="s">
        <v>28</v>
      </c>
      <c r="G13" s="36">
        <f t="shared" si="6"/>
        <v>571</v>
      </c>
      <c r="H13" s="55" t="s">
        <v>29</v>
      </c>
      <c r="I13" s="38">
        <v>-120</v>
      </c>
      <c r="J13" s="37" t="s">
        <v>22</v>
      </c>
      <c r="K13" s="69" t="s">
        <v>12</v>
      </c>
      <c r="L13" s="20" t="str">
        <f t="shared" ca="1" si="2"/>
        <v/>
      </c>
      <c r="M13" s="87">
        <v>44540</v>
      </c>
      <c r="N13" s="46">
        <v>300</v>
      </c>
      <c r="O13" s="124" t="s">
        <v>72</v>
      </c>
      <c r="P13" s="125"/>
      <c r="Q13" s="125"/>
      <c r="R13" s="126"/>
    </row>
    <row r="14" spans="1:19" ht="15" customHeight="1" x14ac:dyDescent="0.25">
      <c r="A14" s="68">
        <f t="shared" ca="1" si="0"/>
        <v>45567</v>
      </c>
      <c r="B14" s="3">
        <v>45119</v>
      </c>
      <c r="C14" s="4">
        <f t="shared" ca="1" si="3"/>
        <v>448</v>
      </c>
      <c r="D14" s="4" t="e">
        <f t="shared" ca="1" si="1"/>
        <v>#VALUE!</v>
      </c>
      <c r="E14" s="4" t="b">
        <f t="shared" si="4"/>
        <v>1</v>
      </c>
      <c r="F14" s="35" t="s">
        <v>30</v>
      </c>
      <c r="G14" s="36">
        <f t="shared" si="6"/>
        <v>461</v>
      </c>
      <c r="H14" s="55" t="s">
        <v>73</v>
      </c>
      <c r="I14" s="38">
        <v>-110</v>
      </c>
      <c r="J14" s="37" t="s">
        <v>24</v>
      </c>
      <c r="K14" s="69" t="s">
        <v>12</v>
      </c>
      <c r="L14" s="20" t="str">
        <f t="shared" ca="1" si="2"/>
        <v/>
      </c>
      <c r="M14" s="87">
        <v>45041</v>
      </c>
      <c r="N14" s="46">
        <v>400</v>
      </c>
      <c r="O14" s="124" t="s">
        <v>74</v>
      </c>
      <c r="P14" s="125"/>
      <c r="Q14" s="125"/>
      <c r="R14" s="126"/>
    </row>
    <row r="15" spans="1:19" ht="15" customHeight="1" x14ac:dyDescent="0.25">
      <c r="A15" s="68">
        <f t="shared" ca="1" si="0"/>
        <v>45567</v>
      </c>
      <c r="B15" s="3">
        <v>45120</v>
      </c>
      <c r="C15" s="4">
        <f t="shared" ca="1" si="3"/>
        <v>447</v>
      </c>
      <c r="D15" s="4" t="e">
        <f t="shared" ca="1" si="1"/>
        <v>#VALUE!</v>
      </c>
      <c r="E15" s="4" t="b">
        <f t="shared" si="4"/>
        <v>1</v>
      </c>
      <c r="F15" s="35" t="s">
        <v>31</v>
      </c>
      <c r="G15" s="36">
        <f t="shared" si="6"/>
        <v>461</v>
      </c>
      <c r="H15" s="55" t="s">
        <v>75</v>
      </c>
      <c r="I15" s="38">
        <v>0</v>
      </c>
      <c r="J15" s="37" t="s">
        <v>30</v>
      </c>
      <c r="K15" s="69" t="s">
        <v>12</v>
      </c>
      <c r="L15" s="20" t="str">
        <f t="shared" ca="1" si="2"/>
        <v/>
      </c>
      <c r="M15" s="87">
        <v>45046</v>
      </c>
      <c r="N15" s="46">
        <v>350</v>
      </c>
      <c r="O15" s="124" t="s">
        <v>76</v>
      </c>
      <c r="P15" s="125"/>
      <c r="Q15" s="125"/>
      <c r="R15" s="126"/>
    </row>
    <row r="16" spans="1:19" ht="15" customHeight="1" x14ac:dyDescent="0.25">
      <c r="A16" s="68">
        <f t="shared" ca="1" si="0"/>
        <v>45567</v>
      </c>
      <c r="B16" s="3">
        <v>45121</v>
      </c>
      <c r="C16" s="4">
        <f t="shared" ca="1" si="3"/>
        <v>446</v>
      </c>
      <c r="D16" s="4" t="e">
        <f t="shared" ca="1" si="1"/>
        <v>#VALUE!</v>
      </c>
      <c r="E16" s="4" t="b">
        <f t="shared" si="4"/>
        <v>1</v>
      </c>
      <c r="F16" s="35" t="s">
        <v>32</v>
      </c>
      <c r="G16" s="36">
        <f t="shared" si="6"/>
        <v>101</v>
      </c>
      <c r="H16" s="55" t="s">
        <v>98</v>
      </c>
      <c r="I16" s="38">
        <v>-360</v>
      </c>
      <c r="J16" s="37" t="s">
        <v>31</v>
      </c>
      <c r="K16" s="69" t="s">
        <v>12</v>
      </c>
      <c r="L16" s="20" t="str">
        <f t="shared" ca="1" si="2"/>
        <v/>
      </c>
      <c r="M16" s="88"/>
      <c r="N16" s="89"/>
      <c r="O16" s="127"/>
      <c r="P16" s="128"/>
      <c r="Q16" s="128"/>
      <c r="R16" s="129"/>
    </row>
    <row r="17" spans="1:20" ht="15" customHeight="1" x14ac:dyDescent="0.25">
      <c r="A17" s="68">
        <f t="shared" ca="1" si="0"/>
        <v>45567</v>
      </c>
      <c r="B17" s="3">
        <v>45122</v>
      </c>
      <c r="C17" s="4">
        <f t="shared" ca="1" si="3"/>
        <v>445</v>
      </c>
      <c r="D17" s="4" t="e">
        <f t="shared" ca="1" si="1"/>
        <v>#VALUE!</v>
      </c>
      <c r="E17" s="4" t="b">
        <f t="shared" si="4"/>
        <v>1</v>
      </c>
      <c r="F17" s="35" t="s">
        <v>33</v>
      </c>
      <c r="G17" s="36">
        <f t="shared" si="6"/>
        <v>21</v>
      </c>
      <c r="H17" s="55" t="s">
        <v>77</v>
      </c>
      <c r="I17" s="38">
        <v>-80</v>
      </c>
      <c r="J17" s="37" t="s">
        <v>31</v>
      </c>
      <c r="K17" s="69" t="s">
        <v>12</v>
      </c>
      <c r="L17" s="20" t="str">
        <f t="shared" ca="1" si="2"/>
        <v/>
      </c>
      <c r="M17" s="47"/>
      <c r="N17" s="48"/>
      <c r="O17" s="49"/>
      <c r="P17" s="49"/>
      <c r="Q17" s="49"/>
      <c r="R17" s="49"/>
    </row>
    <row r="18" spans="1:20" ht="15" customHeight="1" x14ac:dyDescent="0.25">
      <c r="A18" s="68">
        <f t="shared" ca="1" si="0"/>
        <v>45567</v>
      </c>
      <c r="B18" s="3">
        <v>45123</v>
      </c>
      <c r="C18" s="4">
        <f t="shared" ca="1" si="3"/>
        <v>444</v>
      </c>
      <c r="D18" s="4" t="e">
        <f t="shared" ca="1" si="1"/>
        <v>#VALUE!</v>
      </c>
      <c r="E18" s="4" t="b">
        <f t="shared" si="4"/>
        <v>1</v>
      </c>
      <c r="F18" s="35" t="s">
        <v>35</v>
      </c>
      <c r="G18" s="36">
        <f t="shared" si="6"/>
        <v>21</v>
      </c>
      <c r="H18" s="55"/>
      <c r="I18" s="38"/>
      <c r="J18" s="37"/>
      <c r="K18" s="69" t="s">
        <v>12</v>
      </c>
      <c r="L18" s="20" t="str">
        <f t="shared" ca="1" si="2"/>
        <v/>
      </c>
      <c r="M18" s="137" t="s">
        <v>79</v>
      </c>
      <c r="N18" s="138"/>
      <c r="O18" s="138"/>
      <c r="P18" s="138"/>
      <c r="Q18" s="138"/>
      <c r="R18" s="139"/>
    </row>
    <row r="19" spans="1:20" ht="15" customHeight="1" x14ac:dyDescent="0.25">
      <c r="A19" s="68">
        <f t="shared" ca="1" si="0"/>
        <v>45567</v>
      </c>
      <c r="B19" s="3">
        <v>45124</v>
      </c>
      <c r="C19" s="4">
        <f t="shared" ca="1" si="3"/>
        <v>443</v>
      </c>
      <c r="D19" s="4" t="e">
        <f t="shared" ca="1" si="1"/>
        <v>#VALUE!</v>
      </c>
      <c r="E19" s="4" t="b">
        <f t="shared" si="4"/>
        <v>1</v>
      </c>
      <c r="F19" s="35" t="s">
        <v>37</v>
      </c>
      <c r="G19" s="36">
        <f t="shared" si="6"/>
        <v>-19</v>
      </c>
      <c r="H19" s="55" t="s">
        <v>80</v>
      </c>
      <c r="I19" s="38">
        <v>-40</v>
      </c>
      <c r="J19" s="37" t="s">
        <v>37</v>
      </c>
      <c r="K19" s="69" t="s">
        <v>12</v>
      </c>
      <c r="L19" s="20" t="str">
        <f t="shared" ca="1" si="2"/>
        <v/>
      </c>
      <c r="M19" s="140"/>
      <c r="N19" s="141"/>
      <c r="O19" s="141"/>
      <c r="P19" s="141"/>
      <c r="Q19" s="141"/>
      <c r="R19" s="142"/>
    </row>
    <row r="20" spans="1:20" ht="15" customHeight="1" x14ac:dyDescent="0.25">
      <c r="A20" s="68">
        <f t="shared" ca="1" si="0"/>
        <v>45567</v>
      </c>
      <c r="B20" s="3">
        <v>45125</v>
      </c>
      <c r="C20" s="4">
        <f t="shared" ca="1" si="3"/>
        <v>442</v>
      </c>
      <c r="D20" s="4" t="e">
        <f t="shared" ca="1" si="1"/>
        <v>#VALUE!</v>
      </c>
      <c r="E20" s="4" t="b">
        <f t="shared" si="4"/>
        <v>1</v>
      </c>
      <c r="F20" s="35" t="s">
        <v>38</v>
      </c>
      <c r="G20" s="36">
        <f t="shared" si="6"/>
        <v>-19</v>
      </c>
      <c r="H20" s="55"/>
      <c r="I20" s="38">
        <v>0</v>
      </c>
      <c r="J20" s="37" t="s">
        <v>38</v>
      </c>
      <c r="K20" s="69" t="s">
        <v>12</v>
      </c>
      <c r="L20" s="20" t="str">
        <f t="shared" ca="1" si="2"/>
        <v/>
      </c>
      <c r="M20" s="90"/>
      <c r="N20" s="34"/>
      <c r="O20" s="130"/>
      <c r="P20" s="131"/>
      <c r="Q20" s="131"/>
      <c r="R20" s="132"/>
    </row>
    <row r="21" spans="1:20" ht="15" customHeight="1" x14ac:dyDescent="0.25">
      <c r="A21" s="68">
        <f t="shared" ca="1" si="0"/>
        <v>45567</v>
      </c>
      <c r="B21" s="3">
        <v>45126</v>
      </c>
      <c r="C21" s="4">
        <f t="shared" ca="1" si="3"/>
        <v>441</v>
      </c>
      <c r="D21" s="4" t="e">
        <f t="shared" ca="1" si="1"/>
        <v>#VALUE!</v>
      </c>
      <c r="E21" s="4" t="b">
        <f t="shared" si="4"/>
        <v>1</v>
      </c>
      <c r="F21" s="35" t="s">
        <v>39</v>
      </c>
      <c r="G21" s="36">
        <f t="shared" si="6"/>
        <v>-69</v>
      </c>
      <c r="H21" s="55" t="s">
        <v>83</v>
      </c>
      <c r="I21" s="38">
        <v>-50</v>
      </c>
      <c r="J21" s="37" t="s">
        <v>39</v>
      </c>
      <c r="K21" s="69" t="s">
        <v>12</v>
      </c>
      <c r="L21" s="20" t="str">
        <f t="shared" ca="1" si="2"/>
        <v/>
      </c>
      <c r="M21" s="90" t="s">
        <v>33</v>
      </c>
      <c r="N21" s="34">
        <v>140</v>
      </c>
      <c r="O21" s="130" t="s">
        <v>34</v>
      </c>
      <c r="P21" s="131"/>
      <c r="Q21" s="131"/>
      <c r="R21" s="132"/>
    </row>
    <row r="22" spans="1:20" ht="15" customHeight="1" x14ac:dyDescent="0.25">
      <c r="A22" s="68">
        <f t="shared" ca="1" si="0"/>
        <v>45567</v>
      </c>
      <c r="B22" s="3">
        <v>45127</v>
      </c>
      <c r="C22" s="4">
        <f t="shared" ca="1" si="3"/>
        <v>440</v>
      </c>
      <c r="D22" s="4" t="e">
        <f t="shared" ca="1" si="1"/>
        <v>#VALUE!</v>
      </c>
      <c r="E22" s="4" t="b">
        <f t="shared" si="4"/>
        <v>1</v>
      </c>
      <c r="F22" s="42" t="s">
        <v>41</v>
      </c>
      <c r="G22" s="36">
        <f t="shared" si="6"/>
        <v>931</v>
      </c>
      <c r="H22" s="56" t="s">
        <v>17</v>
      </c>
      <c r="I22" s="41">
        <v>1000</v>
      </c>
      <c r="J22" s="40" t="s">
        <v>41</v>
      </c>
      <c r="K22" s="69" t="s">
        <v>12</v>
      </c>
      <c r="L22" s="20" t="str">
        <f t="shared" ca="1" si="2"/>
        <v/>
      </c>
      <c r="M22" s="90"/>
      <c r="N22" s="34"/>
      <c r="O22" s="53"/>
      <c r="P22" s="93"/>
      <c r="Q22" s="93"/>
      <c r="R22" s="94"/>
    </row>
    <row r="23" spans="1:20" ht="15" customHeight="1" x14ac:dyDescent="0.25">
      <c r="A23" s="68">
        <f t="shared" ca="1" si="0"/>
        <v>45567</v>
      </c>
      <c r="B23" s="3">
        <v>45128</v>
      </c>
      <c r="C23" s="4">
        <f t="shared" ca="1" si="3"/>
        <v>439</v>
      </c>
      <c r="D23" s="4" t="e">
        <f t="shared" ca="1" si="1"/>
        <v>#VALUE!</v>
      </c>
      <c r="E23" s="4" t="b">
        <f t="shared" si="4"/>
        <v>1</v>
      </c>
      <c r="F23" s="35" t="s">
        <v>42</v>
      </c>
      <c r="G23" s="36">
        <f t="shared" si="6"/>
        <v>916</v>
      </c>
      <c r="H23" s="55" t="s">
        <v>84</v>
      </c>
      <c r="I23" s="38">
        <v>-15</v>
      </c>
      <c r="J23" s="37" t="s">
        <v>41</v>
      </c>
      <c r="K23" s="69" t="s">
        <v>12</v>
      </c>
      <c r="L23" s="20" t="str">
        <f t="shared" ca="1" si="2"/>
        <v/>
      </c>
      <c r="M23" s="91"/>
      <c r="N23" s="92"/>
      <c r="O23" s="116"/>
      <c r="P23" s="117"/>
      <c r="Q23" s="117"/>
      <c r="R23" s="118"/>
    </row>
    <row r="24" spans="1:20" ht="15" customHeight="1" x14ac:dyDescent="0.25">
      <c r="A24" s="68">
        <f t="shared" ca="1" si="0"/>
        <v>45567</v>
      </c>
      <c r="B24" s="3">
        <v>45129</v>
      </c>
      <c r="C24" s="4">
        <f t="shared" ca="1" si="3"/>
        <v>438</v>
      </c>
      <c r="D24" s="4" t="e">
        <f t="shared" ca="1" si="1"/>
        <v>#VALUE!</v>
      </c>
      <c r="E24" s="4" t="b">
        <f t="shared" si="4"/>
        <v>1</v>
      </c>
      <c r="F24" s="35" t="s">
        <v>43</v>
      </c>
      <c r="G24" s="36">
        <f t="shared" si="6"/>
        <v>811.1</v>
      </c>
      <c r="H24" s="55" t="s">
        <v>85</v>
      </c>
      <c r="I24" s="38">
        <v>-104.9</v>
      </c>
      <c r="J24" s="37" t="s">
        <v>41</v>
      </c>
      <c r="K24" s="69" t="s">
        <v>12</v>
      </c>
      <c r="L24" s="20" t="str">
        <f t="shared" ca="1" si="2"/>
        <v/>
      </c>
    </row>
    <row r="25" spans="1:20" ht="15" customHeight="1" x14ac:dyDescent="0.25">
      <c r="A25" s="68">
        <f t="shared" ca="1" si="0"/>
        <v>45567</v>
      </c>
      <c r="B25" s="3">
        <v>45130</v>
      </c>
      <c r="C25" s="4">
        <f t="shared" ca="1" si="3"/>
        <v>437</v>
      </c>
      <c r="D25" s="4" t="e">
        <f t="shared" ca="1" si="1"/>
        <v>#VALUE!</v>
      </c>
      <c r="E25" s="4" t="b">
        <f t="shared" si="4"/>
        <v>1</v>
      </c>
      <c r="F25" s="35" t="s">
        <v>44</v>
      </c>
      <c r="G25" s="36">
        <f t="shared" si="6"/>
        <v>189.10000000000002</v>
      </c>
      <c r="H25" s="55" t="s">
        <v>86</v>
      </c>
      <c r="I25" s="38">
        <v>-622</v>
      </c>
      <c r="J25" s="37" t="s">
        <v>43</v>
      </c>
      <c r="K25" s="69" t="s">
        <v>12</v>
      </c>
      <c r="L25" s="20" t="str">
        <f ca="1">IF(A25=B25,"➜ Hoje","")</f>
        <v/>
      </c>
    </row>
    <row r="26" spans="1:20" ht="15" customHeight="1" x14ac:dyDescent="0.25">
      <c r="A26" s="68">
        <f t="shared" ca="1" si="0"/>
        <v>45567</v>
      </c>
      <c r="B26" s="3">
        <v>45131</v>
      </c>
      <c r="C26" s="4">
        <f t="shared" ca="1" si="3"/>
        <v>436</v>
      </c>
      <c r="D26" s="4" t="e">
        <f t="shared" ca="1" si="1"/>
        <v>#VALUE!</v>
      </c>
      <c r="E26" s="4" t="b">
        <f t="shared" si="4"/>
        <v>1</v>
      </c>
      <c r="F26" s="35" t="s">
        <v>45</v>
      </c>
      <c r="G26" s="36">
        <f t="shared" si="6"/>
        <v>79.100000000000023</v>
      </c>
      <c r="H26" s="55" t="s">
        <v>87</v>
      </c>
      <c r="I26" s="38">
        <v>-110</v>
      </c>
      <c r="J26" s="37" t="s">
        <v>45</v>
      </c>
      <c r="K26" s="69" t="s">
        <v>12</v>
      </c>
      <c r="L26" s="33" t="str">
        <f ca="1">IF(A26=B26,"➜ Hoje","")</f>
        <v/>
      </c>
    </row>
    <row r="27" spans="1:20" ht="15" customHeight="1" x14ac:dyDescent="0.25">
      <c r="A27" s="68">
        <f t="shared" ca="1" si="0"/>
        <v>45567</v>
      </c>
      <c r="B27" s="3">
        <v>45132</v>
      </c>
      <c r="C27" s="4">
        <f t="shared" ca="1" si="3"/>
        <v>435</v>
      </c>
      <c r="D27" s="4" t="e">
        <f t="shared" ca="1" si="1"/>
        <v>#VALUE!</v>
      </c>
      <c r="E27" s="4" t="b">
        <f t="shared" si="4"/>
        <v>1</v>
      </c>
      <c r="F27" s="35" t="s">
        <v>46</v>
      </c>
      <c r="G27" s="36">
        <f t="shared" si="6"/>
        <v>79.100000000000023</v>
      </c>
      <c r="H27" s="55"/>
      <c r="I27" s="38"/>
      <c r="J27" s="37"/>
      <c r="K27" s="69" t="s">
        <v>12</v>
      </c>
      <c r="L27" s="20" t="str">
        <f t="shared" ref="L27:L33" ca="1" si="7">IF(A27=B27,"➜ Hoje","")</f>
        <v/>
      </c>
      <c r="O27" s="58"/>
      <c r="P27" s="44"/>
      <c r="Q27" s="43"/>
    </row>
    <row r="28" spans="1:20" ht="15" customHeight="1" x14ac:dyDescent="0.25">
      <c r="A28" s="68">
        <f t="shared" ca="1" si="0"/>
        <v>45567</v>
      </c>
      <c r="B28" s="3">
        <v>45133</v>
      </c>
      <c r="C28" s="4">
        <f t="shared" ca="1" si="3"/>
        <v>434</v>
      </c>
      <c r="D28" s="4" t="e">
        <f t="shared" ca="1" si="1"/>
        <v>#VALUE!</v>
      </c>
      <c r="E28" s="4" t="b">
        <f t="shared" si="4"/>
        <v>1</v>
      </c>
      <c r="F28" s="35" t="s">
        <v>47</v>
      </c>
      <c r="G28" s="36">
        <f t="shared" si="6"/>
        <v>79.100000000000023</v>
      </c>
      <c r="H28" s="55"/>
      <c r="I28" s="38"/>
      <c r="J28" s="37"/>
      <c r="K28" s="69" t="s">
        <v>12</v>
      </c>
      <c r="L28" s="20" t="str">
        <f t="shared" ca="1" si="7"/>
        <v/>
      </c>
      <c r="M28" s="45"/>
      <c r="N28" s="45"/>
      <c r="O28" s="57"/>
      <c r="R28" s="45"/>
    </row>
    <row r="29" spans="1:20" ht="15" customHeight="1" x14ac:dyDescent="0.25">
      <c r="A29" s="68">
        <f t="shared" ca="1" si="0"/>
        <v>45567</v>
      </c>
      <c r="B29" s="3">
        <v>45134</v>
      </c>
      <c r="C29" s="4">
        <f t="shared" ca="1" si="3"/>
        <v>433</v>
      </c>
      <c r="D29" s="4" t="e">
        <f t="shared" ca="1" si="1"/>
        <v>#VALUE!</v>
      </c>
      <c r="E29" s="4" t="b">
        <f t="shared" si="4"/>
        <v>1</v>
      </c>
      <c r="F29" s="35" t="s">
        <v>49</v>
      </c>
      <c r="G29" s="36">
        <f t="shared" si="6"/>
        <v>34.100000000000023</v>
      </c>
      <c r="H29" s="55" t="s">
        <v>50</v>
      </c>
      <c r="I29" s="38">
        <v>-45</v>
      </c>
      <c r="J29" s="37" t="s">
        <v>49</v>
      </c>
      <c r="K29" s="69" t="s">
        <v>12</v>
      </c>
      <c r="L29" s="20" t="str">
        <f t="shared" ca="1" si="7"/>
        <v/>
      </c>
      <c r="M29" s="45"/>
      <c r="N29" s="45"/>
      <c r="O29" s="58"/>
      <c r="P29" s="44"/>
      <c r="Q29" s="97"/>
      <c r="R29" s="45"/>
    </row>
    <row r="30" spans="1:20" ht="15" customHeight="1" x14ac:dyDescent="0.25">
      <c r="A30" s="68">
        <f t="shared" ca="1" si="0"/>
        <v>45567</v>
      </c>
      <c r="B30" s="3">
        <v>45135</v>
      </c>
      <c r="C30" s="4">
        <f t="shared" ca="1" si="3"/>
        <v>432</v>
      </c>
      <c r="D30" s="4" t="e">
        <f t="shared" ca="1" si="1"/>
        <v>#VALUE!</v>
      </c>
      <c r="E30" s="4" t="b">
        <f t="shared" si="4"/>
        <v>1</v>
      </c>
      <c r="F30" s="35" t="s">
        <v>51</v>
      </c>
      <c r="G30" s="36">
        <f t="shared" si="6"/>
        <v>-45.899999999999977</v>
      </c>
      <c r="H30" s="55" t="s">
        <v>52</v>
      </c>
      <c r="I30" s="38">
        <v>-80</v>
      </c>
      <c r="J30" s="37" t="s">
        <v>51</v>
      </c>
      <c r="K30" s="69" t="s">
        <v>12</v>
      </c>
      <c r="L30" s="20" t="str">
        <f t="shared" ca="1" si="7"/>
        <v/>
      </c>
    </row>
    <row r="31" spans="1:20" ht="15" customHeight="1" x14ac:dyDescent="0.25">
      <c r="A31" s="68">
        <f t="shared" ca="1" si="0"/>
        <v>45567</v>
      </c>
      <c r="B31" s="3">
        <v>45136</v>
      </c>
      <c r="C31" s="4">
        <f t="shared" ca="1" si="3"/>
        <v>431</v>
      </c>
      <c r="D31" s="4" t="e">
        <f t="shared" ca="1" si="1"/>
        <v>#VALUE!</v>
      </c>
      <c r="E31" s="4" t="b">
        <f t="shared" si="4"/>
        <v>1</v>
      </c>
      <c r="F31" s="35" t="s">
        <v>53</v>
      </c>
      <c r="G31" s="36">
        <f t="shared" si="6"/>
        <v>-63.34999999999998</v>
      </c>
      <c r="H31" s="55" t="s">
        <v>54</v>
      </c>
      <c r="I31" s="38">
        <v>-17.45</v>
      </c>
      <c r="J31" s="37" t="s">
        <v>53</v>
      </c>
      <c r="K31" s="69" t="s">
        <v>12</v>
      </c>
      <c r="L31" s="20" t="str">
        <f t="shared" ca="1" si="7"/>
        <v/>
      </c>
      <c r="S31" s="45"/>
      <c r="T31" s="45"/>
    </row>
    <row r="32" spans="1:20" ht="15" customHeight="1" x14ac:dyDescent="0.25">
      <c r="A32" s="68">
        <f t="shared" ca="1" si="0"/>
        <v>45567</v>
      </c>
      <c r="B32" s="3">
        <v>45137</v>
      </c>
      <c r="C32" s="4">
        <f t="shared" ca="1" si="3"/>
        <v>430</v>
      </c>
      <c r="D32" s="4" t="e">
        <f t="shared" ca="1" si="1"/>
        <v>#VALUE!</v>
      </c>
      <c r="E32" s="4" t="b">
        <f t="shared" si="4"/>
        <v>1</v>
      </c>
      <c r="F32" s="35" t="s">
        <v>55</v>
      </c>
      <c r="G32" s="36">
        <f>G31+I32</f>
        <v>-63.34999999999998</v>
      </c>
      <c r="H32" s="55"/>
      <c r="I32" s="38"/>
      <c r="J32" s="37"/>
      <c r="K32" s="69" t="s">
        <v>12</v>
      </c>
      <c r="L32" s="20" t="str">
        <f t="shared" ca="1" si="7"/>
        <v/>
      </c>
    </row>
    <row r="33" spans="1:18" ht="15" customHeight="1" x14ac:dyDescent="0.25">
      <c r="A33" s="70">
        <f t="shared" ca="1" si="0"/>
        <v>45567</v>
      </c>
      <c r="B33" s="3">
        <v>45138</v>
      </c>
      <c r="C33" s="72">
        <f t="shared" ca="1" si="3"/>
        <v>429</v>
      </c>
      <c r="D33" s="72" t="e">
        <f t="shared" ca="1" si="1"/>
        <v>#VALUE!</v>
      </c>
      <c r="E33" s="72" t="b">
        <f t="shared" si="4"/>
        <v>1</v>
      </c>
      <c r="F33" s="73" t="s">
        <v>56</v>
      </c>
      <c r="G33" s="74">
        <f t="shared" si="6"/>
        <v>-63.34999999999998</v>
      </c>
      <c r="H33" s="75"/>
      <c r="I33" s="76"/>
      <c r="J33" s="77"/>
      <c r="K33" s="78" t="s">
        <v>12</v>
      </c>
      <c r="L33" s="20" t="str">
        <f t="shared" ca="1" si="7"/>
        <v/>
      </c>
    </row>
    <row r="34" spans="1:18" x14ac:dyDescent="0.25">
      <c r="M34" s="122" t="s">
        <v>91</v>
      </c>
      <c r="N34" s="123"/>
      <c r="O34" s="123"/>
      <c r="P34" s="123"/>
      <c r="Q34" s="123"/>
      <c r="R34" s="123"/>
    </row>
    <row r="35" spans="1:18" x14ac:dyDescent="0.25">
      <c r="M35" s="122"/>
      <c r="N35" s="123"/>
      <c r="O35" s="123"/>
      <c r="P35" s="123"/>
      <c r="Q35" s="123"/>
      <c r="R35" s="123"/>
    </row>
    <row r="36" spans="1:18" x14ac:dyDescent="0.25">
      <c r="M36" s="1" cm="1">
        <f t="array" ref="M36:R67">F2:K33</f>
        <v>0</v>
      </c>
      <c r="N36" s="1" t="str">
        <v>Saldo Prévio</v>
      </c>
      <c r="O36" s="1" t="str">
        <v>Descrição Conta</v>
      </c>
      <c r="P36" s="1" t="str">
        <v>Valor</v>
      </c>
      <c r="Q36" s="1" t="str">
        <v>Data vencimento</v>
      </c>
      <c r="R36" s="1" t="str">
        <v>Pago?</v>
      </c>
    </row>
    <row r="37" spans="1:18" hidden="1" x14ac:dyDescent="0.25">
      <c r="M37" s="59" t="str">
        <v>Dia 1</v>
      </c>
      <c r="N37" s="60">
        <v>0</v>
      </c>
      <c r="O37" s="61" t="str">
        <v>Cartão Transporte</v>
      </c>
      <c r="P37" s="60">
        <v>0</v>
      </c>
      <c r="Q37" s="59" t="str">
        <v>Dia 1</v>
      </c>
      <c r="R37" s="62" t="str">
        <v>ok</v>
      </c>
    </row>
    <row r="38" spans="1:18" hidden="1" x14ac:dyDescent="0.25">
      <c r="M38" s="35" t="str">
        <v>Dia 2</v>
      </c>
      <c r="N38" s="36">
        <v>0</v>
      </c>
      <c r="O38" s="55">
        <v>0</v>
      </c>
      <c r="P38" s="38">
        <v>0</v>
      </c>
      <c r="Q38" s="37">
        <v>0</v>
      </c>
      <c r="R38" s="39" t="str">
        <v>ok</v>
      </c>
    </row>
    <row r="39" spans="1:18" hidden="1" x14ac:dyDescent="0.25">
      <c r="M39" s="35" t="str">
        <v>Dia 3</v>
      </c>
      <c r="N39" s="36">
        <v>0</v>
      </c>
      <c r="O39" s="55">
        <v>0</v>
      </c>
      <c r="P39" s="38">
        <v>0</v>
      </c>
      <c r="Q39" s="37">
        <v>0</v>
      </c>
      <c r="R39" s="39" t="str">
        <v>ok</v>
      </c>
    </row>
    <row r="40" spans="1:18" hidden="1" x14ac:dyDescent="0.25">
      <c r="M40" s="59" t="str">
        <v>Dia 4</v>
      </c>
      <c r="N40" s="60">
        <v>0</v>
      </c>
      <c r="O40" s="61">
        <v>0</v>
      </c>
      <c r="P40" s="60">
        <v>0</v>
      </c>
      <c r="Q40" s="59" t="str">
        <v>Dia 5</v>
      </c>
      <c r="R40" s="62" t="str">
        <v>ok</v>
      </c>
    </row>
    <row r="41" spans="1:18" hidden="1" x14ac:dyDescent="0.25">
      <c r="M41" s="35" t="str">
        <v>Dia 5</v>
      </c>
      <c r="N41" s="36">
        <v>1140</v>
      </c>
      <c r="O41" s="55" t="str">
        <v>Pagamento Recebido Bellocopo</v>
      </c>
      <c r="P41" s="38">
        <v>1140</v>
      </c>
      <c r="Q41" s="37" t="str">
        <v>Dia 5</v>
      </c>
      <c r="R41" s="39" t="str">
        <v>ok</v>
      </c>
    </row>
    <row r="42" spans="1:18" hidden="1" x14ac:dyDescent="0.25">
      <c r="M42" s="35" t="str">
        <v>Dia 6</v>
      </c>
      <c r="N42" s="36">
        <v>1140</v>
      </c>
      <c r="O42" s="55">
        <v>0</v>
      </c>
      <c r="P42" s="38">
        <v>0</v>
      </c>
      <c r="Q42" s="37" t="str">
        <v>Dia 6</v>
      </c>
      <c r="R42" s="39" t="str">
        <v>ok</v>
      </c>
    </row>
    <row r="43" spans="1:18" hidden="1" x14ac:dyDescent="0.25">
      <c r="M43" s="59" t="str">
        <v>Dia 7</v>
      </c>
      <c r="N43" s="60">
        <v>970</v>
      </c>
      <c r="O43" s="61" t="str">
        <v>Ração Gatos Castrados Ultralife</v>
      </c>
      <c r="P43" s="60">
        <v>-170</v>
      </c>
      <c r="Q43" s="59" t="str">
        <v>Dia 6</v>
      </c>
      <c r="R43" s="62" t="str">
        <v>ok</v>
      </c>
    </row>
    <row r="44" spans="1:18" hidden="1" x14ac:dyDescent="0.25">
      <c r="F44" s="63"/>
      <c r="G44" s="63"/>
      <c r="H44" s="64"/>
      <c r="I44" s="63"/>
      <c r="J44" s="63"/>
      <c r="K44" s="63"/>
      <c r="L44" s="63"/>
      <c r="M44" s="59" t="str">
        <v>Dia 8</v>
      </c>
      <c r="N44" s="60">
        <v>931</v>
      </c>
      <c r="O44" s="61" t="str">
        <v>Microsoft</v>
      </c>
      <c r="P44" s="60">
        <v>-39</v>
      </c>
      <c r="Q44" s="59" t="str">
        <v>Dia 6</v>
      </c>
      <c r="R44" s="62" t="str">
        <v>ok</v>
      </c>
    </row>
    <row r="45" spans="1:18" hidden="1" x14ac:dyDescent="0.25">
      <c r="M45" s="59" t="str">
        <v>Dia 9</v>
      </c>
      <c r="N45" s="60">
        <v>831</v>
      </c>
      <c r="O45" s="61" t="str">
        <v>Unhas</v>
      </c>
      <c r="P45" s="60">
        <v>-100</v>
      </c>
      <c r="Q45" s="59" t="str">
        <v>Dia 6</v>
      </c>
      <c r="R45" s="62" t="str">
        <v>ok</v>
      </c>
    </row>
    <row r="46" spans="1:18" x14ac:dyDescent="0.25">
      <c r="M46" s="59" t="str">
        <v>Dia 10</v>
      </c>
      <c r="N46" s="60">
        <v>691</v>
      </c>
      <c r="O46" s="61" t="str">
        <v>Psicóloga (Quinzenal)</v>
      </c>
      <c r="P46" s="60">
        <v>-140</v>
      </c>
      <c r="Q46" s="59" t="str">
        <v>Dia 7</v>
      </c>
      <c r="R46" s="62" t="str">
        <v>ok</v>
      </c>
    </row>
    <row r="47" spans="1:18" hidden="1" x14ac:dyDescent="0.25">
      <c r="M47" s="59" t="str">
        <v>Dia 11</v>
      </c>
      <c r="N47" s="60">
        <v>571</v>
      </c>
      <c r="O47" s="61" t="str">
        <v>Energia Elétrica (1/4 pagamento)</v>
      </c>
      <c r="P47" s="60">
        <v>-120</v>
      </c>
      <c r="Q47" s="59" t="str">
        <v>Dia 8</v>
      </c>
      <c r="R47" s="62" t="str">
        <v>ok</v>
      </c>
    </row>
    <row r="48" spans="1:18" x14ac:dyDescent="0.25">
      <c r="M48" s="59" t="str">
        <v>Dia 12</v>
      </c>
      <c r="N48" s="60">
        <v>461</v>
      </c>
      <c r="O48" s="61" t="str">
        <v>Dízimo (1/2 parte)</v>
      </c>
      <c r="P48" s="60">
        <v>-110</v>
      </c>
      <c r="Q48" s="59" t="str">
        <v>Dia 9</v>
      </c>
      <c r="R48" s="62" t="str">
        <v>ok</v>
      </c>
    </row>
    <row r="49" spans="13:18" hidden="1" x14ac:dyDescent="0.25">
      <c r="M49" s="59" t="str">
        <v>Dia 13</v>
      </c>
      <c r="N49" s="60">
        <v>461</v>
      </c>
      <c r="O49" s="61" t="str">
        <v>Fatura Cartão Nubank</v>
      </c>
      <c r="P49" s="60">
        <v>0</v>
      </c>
      <c r="Q49" s="59" t="str">
        <v>Dia 12</v>
      </c>
      <c r="R49" s="62" t="str">
        <v>ok</v>
      </c>
    </row>
    <row r="50" spans="13:18" hidden="1" x14ac:dyDescent="0.25">
      <c r="M50" s="59" t="str">
        <v>Dia 14</v>
      </c>
      <c r="N50" s="60">
        <v>101</v>
      </c>
      <c r="O50" s="61" t="str">
        <v>Geladeira (3/11 Parcelas)</v>
      </c>
      <c r="P50" s="60">
        <v>-360</v>
      </c>
      <c r="Q50" s="59" t="str">
        <v>Dia 13</v>
      </c>
      <c r="R50" s="62" t="str">
        <v>ok</v>
      </c>
    </row>
    <row r="51" spans="13:18" hidden="1" x14ac:dyDescent="0.25">
      <c r="M51" s="59" t="str">
        <v>Dia 15</v>
      </c>
      <c r="N51" s="60">
        <v>21</v>
      </c>
      <c r="O51" s="61" t="str">
        <v>Curso Administração</v>
      </c>
      <c r="P51" s="60">
        <v>-80</v>
      </c>
      <c r="Q51" s="59" t="str">
        <v>Dia 13</v>
      </c>
      <c r="R51" s="62" t="str">
        <v>ok</v>
      </c>
    </row>
    <row r="52" spans="13:18" hidden="1" x14ac:dyDescent="0.25">
      <c r="M52" s="59" t="str">
        <v>Dia 16</v>
      </c>
      <c r="N52" s="60">
        <v>21</v>
      </c>
      <c r="O52" s="61">
        <v>0</v>
      </c>
      <c r="P52" s="60">
        <v>0</v>
      </c>
      <c r="Q52" s="59">
        <v>0</v>
      </c>
      <c r="R52" s="62" t="str">
        <v>ok</v>
      </c>
    </row>
    <row r="53" spans="13:18" hidden="1" x14ac:dyDescent="0.25">
      <c r="M53" s="59" t="str">
        <v>Dia 17</v>
      </c>
      <c r="N53" s="60">
        <v>-19</v>
      </c>
      <c r="O53" s="61" t="str">
        <v>Netflix - Automatico</v>
      </c>
      <c r="P53" s="60">
        <v>-40</v>
      </c>
      <c r="Q53" s="59" t="str">
        <v>Dia 17</v>
      </c>
      <c r="R53" s="62" t="str">
        <v>ok</v>
      </c>
    </row>
    <row r="54" spans="13:18" hidden="1" x14ac:dyDescent="0.25">
      <c r="M54" s="59" t="str">
        <v>Dia 18</v>
      </c>
      <c r="N54" s="60">
        <v>-19</v>
      </c>
      <c r="O54" s="61">
        <v>0</v>
      </c>
      <c r="P54" s="60">
        <v>0</v>
      </c>
      <c r="Q54" s="59" t="str">
        <v>Dia 18</v>
      </c>
      <c r="R54" s="62" t="str">
        <v>ok</v>
      </c>
    </row>
    <row r="55" spans="13:18" hidden="1" x14ac:dyDescent="0.25">
      <c r="M55" s="59" t="str">
        <v>Dia 19</v>
      </c>
      <c r="N55" s="60">
        <v>-69</v>
      </c>
      <c r="O55" s="61" t="str">
        <v>Cartão de todos - Automatico</v>
      </c>
      <c r="P55" s="60">
        <v>-50</v>
      </c>
      <c r="Q55" s="59" t="str">
        <v>Dia 19</v>
      </c>
      <c r="R55" s="62" t="str">
        <v>ok</v>
      </c>
    </row>
    <row r="56" spans="13:18" hidden="1" x14ac:dyDescent="0.25">
      <c r="M56" s="59" t="str">
        <v>Dia 20</v>
      </c>
      <c r="N56" s="60">
        <v>931</v>
      </c>
      <c r="O56" s="61" t="str">
        <v>Pagamento Recebido Bellocopo</v>
      </c>
      <c r="P56" s="60">
        <v>1000</v>
      </c>
      <c r="Q56" s="59" t="str">
        <v>Dia 20</v>
      </c>
      <c r="R56" s="62" t="str">
        <v>ok</v>
      </c>
    </row>
    <row r="57" spans="13:18" hidden="1" x14ac:dyDescent="0.25">
      <c r="M57" s="59" t="str">
        <v>Dia 21</v>
      </c>
      <c r="N57" s="60">
        <v>916</v>
      </c>
      <c r="O57" s="61" t="str">
        <v>Nível 6 Mercado Livre - Automatico</v>
      </c>
      <c r="P57" s="60">
        <v>-15</v>
      </c>
      <c r="Q57" s="59" t="str">
        <v>Dia 20</v>
      </c>
      <c r="R57" s="62" t="str">
        <v>ok</v>
      </c>
    </row>
    <row r="58" spans="13:18" hidden="1" x14ac:dyDescent="0.25">
      <c r="M58" s="59" t="str">
        <v>Dia 22</v>
      </c>
      <c r="N58" s="60">
        <v>811.1</v>
      </c>
      <c r="O58" s="61" t="str">
        <v>Internet Atranet</v>
      </c>
      <c r="P58" s="60">
        <v>-104.9</v>
      </c>
      <c r="Q58" s="59" t="str">
        <v>Dia 20</v>
      </c>
      <c r="R58" s="62" t="str">
        <v>ok</v>
      </c>
    </row>
    <row r="59" spans="13:18" hidden="1" x14ac:dyDescent="0.25">
      <c r="M59" s="59" t="str">
        <v>Dia 23</v>
      </c>
      <c r="N59" s="60">
        <v>189.10000000000002</v>
      </c>
      <c r="O59" s="61" t="str">
        <v>Fatura Cartão Mercado Livre</v>
      </c>
      <c r="P59" s="60">
        <v>-622</v>
      </c>
      <c r="Q59" s="59" t="str">
        <v>Dia 22</v>
      </c>
      <c r="R59" s="62" t="str">
        <v>ok</v>
      </c>
    </row>
    <row r="60" spans="13:18" x14ac:dyDescent="0.25">
      <c r="M60" s="59" t="str">
        <v>Dia 24</v>
      </c>
      <c r="N60" s="60">
        <v>79.100000000000023</v>
      </c>
      <c r="O60" s="61" t="str">
        <v>Dízimo (2/2 parte)</v>
      </c>
      <c r="P60" s="60">
        <v>-110</v>
      </c>
      <c r="Q60" s="59" t="str">
        <v>Dia 24</v>
      </c>
      <c r="R60" s="62" t="str">
        <v>ok</v>
      </c>
    </row>
    <row r="61" spans="13:18" x14ac:dyDescent="0.25">
      <c r="M61" s="59" t="str">
        <v>Dia 25</v>
      </c>
      <c r="N61" s="60">
        <v>79.100000000000023</v>
      </c>
      <c r="O61" s="61">
        <v>0</v>
      </c>
      <c r="P61" s="60">
        <v>0</v>
      </c>
      <c r="Q61" s="59">
        <v>0</v>
      </c>
      <c r="R61" s="62" t="str">
        <v>ok</v>
      </c>
    </row>
    <row r="62" spans="13:18" x14ac:dyDescent="0.25">
      <c r="M62" s="59" t="str">
        <v>Dia 26</v>
      </c>
      <c r="N62" s="60">
        <v>79.100000000000023</v>
      </c>
      <c r="O62" s="61">
        <v>0</v>
      </c>
      <c r="P62" s="60">
        <v>0</v>
      </c>
      <c r="Q62" s="59">
        <v>0</v>
      </c>
      <c r="R62" s="62" t="str">
        <v>ok</v>
      </c>
    </row>
    <row r="63" spans="13:18" x14ac:dyDescent="0.25">
      <c r="M63" s="59" t="str">
        <v>Dia 27</v>
      </c>
      <c r="N63" s="60">
        <v>34.100000000000023</v>
      </c>
      <c r="O63" s="61" t="str">
        <v>Internet Celular Vivo</v>
      </c>
      <c r="P63" s="60">
        <v>-45</v>
      </c>
      <c r="Q63" s="59" t="str">
        <v>Dia 27</v>
      </c>
      <c r="R63" s="62" t="str">
        <v>ok</v>
      </c>
    </row>
    <row r="64" spans="13:18" hidden="1" x14ac:dyDescent="0.25">
      <c r="M64" s="59" t="str">
        <v>Dia 28</v>
      </c>
      <c r="N64" s="60">
        <v>-45.899999999999977</v>
      </c>
      <c r="O64" s="61" t="str">
        <v>Cílios</v>
      </c>
      <c r="P64" s="60">
        <v>-80</v>
      </c>
      <c r="Q64" s="59" t="str">
        <v>Dia 28</v>
      </c>
      <c r="R64" s="62" t="str">
        <v>ok</v>
      </c>
    </row>
    <row r="65" spans="13:18" x14ac:dyDescent="0.25">
      <c r="M65" s="59" t="str">
        <v>Dia 29</v>
      </c>
      <c r="N65" s="60">
        <v>-63.34999999999998</v>
      </c>
      <c r="O65" s="61" t="str">
        <v>HBO</v>
      </c>
      <c r="P65" s="60">
        <v>-17.45</v>
      </c>
      <c r="Q65" s="59" t="str">
        <v>Dia 29</v>
      </c>
      <c r="R65" s="62" t="str">
        <v>ok</v>
      </c>
    </row>
    <row r="66" spans="13:18" x14ac:dyDescent="0.25">
      <c r="M66" s="59" t="str">
        <v>Dia 30</v>
      </c>
      <c r="N66" s="60">
        <v>-63.34999999999998</v>
      </c>
      <c r="O66" s="61">
        <v>0</v>
      </c>
      <c r="P66" s="60">
        <v>0</v>
      </c>
      <c r="Q66" s="59">
        <v>0</v>
      </c>
      <c r="R66" s="62" t="str">
        <v>ok</v>
      </c>
    </row>
    <row r="67" spans="13:18" x14ac:dyDescent="0.25">
      <c r="M67" s="59" t="str">
        <v>Dia 31</v>
      </c>
      <c r="N67" s="60">
        <v>-63.34999999999998</v>
      </c>
      <c r="O67" s="61">
        <v>0</v>
      </c>
      <c r="P67" s="60">
        <v>0</v>
      </c>
      <c r="Q67" s="59">
        <v>0</v>
      </c>
      <c r="R67" s="62" t="str">
        <v>ok</v>
      </c>
    </row>
  </sheetData>
  <mergeCells count="21">
    <mergeCell ref="O12:R12"/>
    <mergeCell ref="A1:H1"/>
    <mergeCell ref="J1:K1"/>
    <mergeCell ref="M1:R1"/>
    <mergeCell ref="O2:R2"/>
    <mergeCell ref="O3:R3"/>
    <mergeCell ref="O4:R4"/>
    <mergeCell ref="O5:R5"/>
    <mergeCell ref="O6:R6"/>
    <mergeCell ref="O7:R7"/>
    <mergeCell ref="M9:R10"/>
    <mergeCell ref="O11:R11"/>
    <mergeCell ref="O21:R21"/>
    <mergeCell ref="O23:R23"/>
    <mergeCell ref="M34:R35"/>
    <mergeCell ref="O13:R13"/>
    <mergeCell ref="O14:R14"/>
    <mergeCell ref="O15:R15"/>
    <mergeCell ref="O16:R16"/>
    <mergeCell ref="M18:R19"/>
    <mergeCell ref="O20:R20"/>
  </mergeCells>
  <conditionalFormatting sqref="A3:A33 B4:K33">
    <cfRule type="expression" dxfId="233" priority="18">
      <formula>$E3=TRUE</formula>
    </cfRule>
    <cfRule type="expression" dxfId="232" priority="19">
      <formula>$D3&gt;0</formula>
    </cfRule>
  </conditionalFormatting>
  <conditionalFormatting sqref="A3:A33">
    <cfRule type="expression" dxfId="231" priority="22">
      <formula>$D3&gt;0</formula>
    </cfRule>
  </conditionalFormatting>
  <conditionalFormatting sqref="A3:K3 B4:K33">
    <cfRule type="expression" dxfId="230" priority="21">
      <formula>$D3&gt;0</formula>
    </cfRule>
  </conditionalFormatting>
  <conditionalFormatting sqref="A3:K3 G4:G33 B5 B7 B9 B11 B13 B15 B17 B19 B21:B22 B24 B26 B28 B30 B32">
    <cfRule type="expression" dxfId="229" priority="20">
      <formula>$E3=TRUE</formula>
    </cfRule>
  </conditionalFormatting>
  <conditionalFormatting sqref="A3:K33">
    <cfRule type="expression" dxfId="228" priority="23">
      <formula>$A3=$B3</formula>
    </cfRule>
  </conditionalFormatting>
  <conditionalFormatting sqref="L1:L1048576">
    <cfRule type="containsText" dxfId="227" priority="14" operator="containsText" text="➜ Hoje">
      <formula>NOT(ISERROR(SEARCH("➜ Hoje",L1)))</formula>
    </cfRule>
  </conditionalFormatting>
  <conditionalFormatting sqref="L26">
    <cfRule type="expression" dxfId="226" priority="17">
      <formula>$L51="➜ Hoje"</formula>
    </cfRule>
  </conditionalFormatting>
  <conditionalFormatting sqref="M36:R67">
    <cfRule type="top10" dxfId="225" priority="1" bottom="1" rank="20"/>
  </conditionalFormatting>
  <conditionalFormatting sqref="M37:R67">
    <cfRule type="expression" dxfId="224" priority="3">
      <formula>$E3=TRUE</formula>
    </cfRule>
    <cfRule type="expression" dxfId="223" priority="4">
      <formula>$D3&gt;0</formula>
    </cfRule>
    <cfRule type="expression" dxfId="222" priority="5">
      <formula>$A3=$B3</formula>
    </cfRule>
  </conditionalFormatting>
  <conditionalFormatting sqref="N2:N7">
    <cfRule type="cellIs" dxfId="221" priority="15" operator="lessThan">
      <formula>$S$1</formula>
    </cfRule>
  </conditionalFormatting>
  <conditionalFormatting sqref="O27:Q27">
    <cfRule type="expression" dxfId="220" priority="10">
      <formula>$E35=TRUE</formula>
    </cfRule>
    <cfRule type="expression" dxfId="219" priority="11">
      <formula>$D35&gt;0</formula>
    </cfRule>
    <cfRule type="expression" dxfId="218" priority="13">
      <formula>$A35=$B35</formula>
    </cfRule>
  </conditionalFormatting>
  <conditionalFormatting sqref="O29:Q29">
    <cfRule type="expression" dxfId="217" priority="6">
      <formula>$E37=TRUE</formula>
    </cfRule>
    <cfRule type="expression" dxfId="216" priority="7">
      <formula>$D37&gt;0</formula>
    </cfRule>
    <cfRule type="expression" dxfId="215" priority="9">
      <formula>$A37=$B37</formula>
    </cfRule>
  </conditionalFormatting>
  <conditionalFormatting sqref="P27:P29 I1:I34 I38:I1048576">
    <cfRule type="dataBar" priority="16">
      <dataBar>
        <cfvo type="min"/>
        <cfvo type="num" val="0"/>
        <color rgb="FFC00000"/>
      </dataBar>
      <extLst>
        <ext xmlns:x14="http://schemas.microsoft.com/office/spreadsheetml/2009/9/main" uri="{B025F937-C7B1-47D3-B67F-A62EFF666E3E}">
          <x14:id>{80471E7E-A504-420B-BAF3-9AE71972A0DC}</x14:id>
        </ext>
      </extLst>
    </cfRule>
  </conditionalFormatting>
  <conditionalFormatting sqref="P37:P67">
    <cfRule type="dataBar" priority="2">
      <dataBar>
        <cfvo type="min"/>
        <cfvo type="num" val="0"/>
        <color rgb="FFC00000"/>
      </dataBar>
      <extLst>
        <ext xmlns:x14="http://schemas.microsoft.com/office/spreadsheetml/2009/9/main" uri="{B025F937-C7B1-47D3-B67F-A62EFF666E3E}">
          <x14:id>{583880A4-F334-4A3D-8F75-E2F771920C3E}</x14:id>
        </ext>
      </extLst>
    </cfRule>
  </conditionalFormatting>
  <printOptions horizontalCentered="1" verticalCentered="1"/>
  <pageMargins left="0.25" right="0.25" top="0.75" bottom="0.75" header="0.3" footer="0.3"/>
  <pageSetup paperSize="9"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0471E7E-A504-420B-BAF3-9AE71972A0DC}">
            <x14:dataBar minLength="0" maxLength="100" border="1" negativeBarColorSameAsPositive="1">
              <x14:cfvo type="min"/>
              <x14:cfvo type="num">
                <xm:f>0</xm:f>
              </x14:cfvo>
              <x14:borderColor rgb="FFFFFF00"/>
              <x14:axisColor rgb="FF000000"/>
            </x14:dataBar>
          </x14:cfRule>
          <xm:sqref>P27:P29 I1:I34 I38:I1048576</xm:sqref>
        </x14:conditionalFormatting>
        <x14:conditionalFormatting xmlns:xm="http://schemas.microsoft.com/office/excel/2006/main">
          <x14:cfRule type="dataBar" id="{583880A4-F334-4A3D-8F75-E2F771920C3E}">
            <x14:dataBar minLength="0" maxLength="100" border="1" negativeBarColorSameAsPositive="1">
              <x14:cfvo type="min"/>
              <x14:cfvo type="num">
                <xm:f>0</xm:f>
              </x14:cfvo>
              <x14:borderColor rgb="FFFFFF00"/>
              <x14:axisColor rgb="FF000000"/>
            </x14:dataBar>
          </x14:cfRule>
          <xm:sqref>P37:P67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D02FE-3E7B-439B-B6D1-DA3914499DD4}">
  <sheetPr filterMode="1"/>
  <dimension ref="A1:T67"/>
  <sheetViews>
    <sheetView showGridLines="0" tabSelected="1" topLeftCell="F1" zoomScaleNormal="100" workbookViewId="0">
      <selection activeCell="H5" sqref="H5"/>
    </sheetView>
  </sheetViews>
  <sheetFormatPr defaultColWidth="9.140625" defaultRowHeight="14.25" x14ac:dyDescent="0.25"/>
  <cols>
    <col min="1" max="1" width="24.140625" style="1" hidden="1" customWidth="1"/>
    <col min="2" max="5" width="16.140625" style="1" hidden="1" customWidth="1"/>
    <col min="6" max="6" width="6.85546875" style="1" bestFit="1" customWidth="1"/>
    <col min="7" max="7" width="13.7109375" style="1" bestFit="1" customWidth="1"/>
    <col min="8" max="8" width="34.42578125" style="57" customWidth="1"/>
    <col min="9" max="9" width="13.7109375" style="1" bestFit="1" customWidth="1"/>
    <col min="10" max="10" width="11.85546875" style="1" customWidth="1"/>
    <col min="11" max="11" width="6.5703125" style="1" customWidth="1"/>
    <col min="12" max="12" width="8.42578125" style="1" customWidth="1"/>
    <col min="13" max="13" width="10.140625" style="1" customWidth="1"/>
    <col min="14" max="14" width="13.7109375" style="1" customWidth="1"/>
    <col min="15" max="15" width="33.42578125" style="1" customWidth="1"/>
    <col min="16" max="16" width="13.7109375" style="1" customWidth="1"/>
    <col min="17" max="17" width="13.85546875" style="1" customWidth="1"/>
    <col min="18" max="18" width="9.140625" style="1" customWidth="1"/>
    <col min="19" max="16384" width="9.140625" style="1"/>
  </cols>
  <sheetData>
    <row r="1" spans="1:19" ht="29.25" customHeight="1" thickTop="1" x14ac:dyDescent="0.25">
      <c r="A1" s="152" t="s">
        <v>0</v>
      </c>
      <c r="B1" s="153"/>
      <c r="C1" s="153"/>
      <c r="D1" s="153"/>
      <c r="E1" s="153"/>
      <c r="F1" s="120"/>
      <c r="G1" s="120"/>
      <c r="H1" s="154"/>
      <c r="I1" s="65" t="s">
        <v>1</v>
      </c>
      <c r="J1" s="155" t="s">
        <v>99</v>
      </c>
      <c r="K1" s="156"/>
      <c r="M1" s="119" t="s">
        <v>58</v>
      </c>
      <c r="N1" s="120"/>
      <c r="O1" s="120"/>
      <c r="P1" s="120"/>
      <c r="Q1" s="120"/>
      <c r="R1" s="121"/>
      <c r="S1" s="1">
        <v>0</v>
      </c>
    </row>
    <row r="2" spans="1:19" ht="24.75" customHeight="1" x14ac:dyDescent="0.25">
      <c r="A2" s="66" t="s">
        <v>3</v>
      </c>
      <c r="B2" s="2" t="s">
        <v>4</v>
      </c>
      <c r="C2" s="2" t="s">
        <v>5</v>
      </c>
      <c r="D2" s="2"/>
      <c r="E2" s="22"/>
      <c r="F2" s="28"/>
      <c r="G2" s="29" t="s">
        <v>6</v>
      </c>
      <c r="H2" s="54" t="s">
        <v>7</v>
      </c>
      <c r="I2" s="29" t="s">
        <v>8</v>
      </c>
      <c r="J2" s="31" t="s">
        <v>9</v>
      </c>
      <c r="K2" s="67" t="s">
        <v>10</v>
      </c>
      <c r="M2" s="79" t="str">
        <f>F33</f>
        <v>Dia 31</v>
      </c>
      <c r="N2" s="80">
        <f>G33</f>
        <v>-701.32</v>
      </c>
      <c r="O2" s="157" t="s">
        <v>59</v>
      </c>
      <c r="P2" s="157"/>
      <c r="Q2" s="157"/>
      <c r="R2" s="158"/>
    </row>
    <row r="3" spans="1:19" ht="15" customHeight="1" x14ac:dyDescent="0.25">
      <c r="A3" s="68">
        <f t="shared" ref="A3:A33" ca="1" si="0">TODAY()</f>
        <v>45567</v>
      </c>
      <c r="B3" s="3">
        <v>45566</v>
      </c>
      <c r="C3" s="4">
        <f ca="1">A3-B3</f>
        <v>1</v>
      </c>
      <c r="D3" s="4" t="e">
        <f ca="1">C3+K3</f>
        <v>#VALUE!</v>
      </c>
      <c r="E3" s="4" t="b">
        <f>IF(10,K3="ok",0)</f>
        <v>1</v>
      </c>
      <c r="F3" s="35" t="s">
        <v>11</v>
      </c>
      <c r="G3" s="36">
        <f>Setembro!G33+I3-13</f>
        <v>-40.989999999999995</v>
      </c>
      <c r="H3" s="103" t="s">
        <v>84</v>
      </c>
      <c r="I3" s="104">
        <v>-27.99</v>
      </c>
      <c r="J3" s="105" t="s">
        <v>11</v>
      </c>
      <c r="K3" s="69" t="s">
        <v>114</v>
      </c>
      <c r="L3" s="20" t="str">
        <f ca="1">IF(A3=B3,"➜ Hoje","")</f>
        <v/>
      </c>
      <c r="M3" s="81"/>
      <c r="N3" s="50"/>
      <c r="O3" s="159"/>
      <c r="P3" s="159"/>
      <c r="Q3" s="159"/>
      <c r="R3" s="160"/>
    </row>
    <row r="4" spans="1:19" ht="15" customHeight="1" x14ac:dyDescent="0.25">
      <c r="A4" s="68">
        <f t="shared" ca="1" si="0"/>
        <v>45567</v>
      </c>
      <c r="B4" s="3">
        <f>B3+1</f>
        <v>45567</v>
      </c>
      <c r="C4" s="4">
        <f ca="1">A4-B4</f>
        <v>0</v>
      </c>
      <c r="D4" s="4" t="e">
        <f t="shared" ref="D4:D33" ca="1" si="1">C4+K4</f>
        <v>#VALUE!</v>
      </c>
      <c r="E4" s="4" t="b">
        <f>IF(10,K4="ok",0)</f>
        <v>1</v>
      </c>
      <c r="F4" s="35" t="s">
        <v>13</v>
      </c>
      <c r="G4" s="36">
        <f>G3+I4</f>
        <v>537.91999999999996</v>
      </c>
      <c r="H4" s="56" t="s">
        <v>115</v>
      </c>
      <c r="I4" s="41">
        <v>578.91</v>
      </c>
      <c r="J4" s="40" t="s">
        <v>11</v>
      </c>
      <c r="K4" s="101" t="s">
        <v>114</v>
      </c>
      <c r="L4" s="20" t="str">
        <f t="shared" ref="L4:L24" ca="1" si="2">IF(A4=B4,"➜ Hoje","")</f>
        <v>➜ Hoje</v>
      </c>
      <c r="M4" s="82">
        <v>0.2</v>
      </c>
      <c r="N4" s="83" t="str">
        <f>IF($N$2*M4&lt;=0,"Em vermelho",$N$2*M4)</f>
        <v>Em vermelho</v>
      </c>
      <c r="O4" s="133" t="s">
        <v>61</v>
      </c>
      <c r="P4" s="133"/>
      <c r="Q4" s="133"/>
      <c r="R4" s="173"/>
    </row>
    <row r="5" spans="1:19" ht="15" customHeight="1" x14ac:dyDescent="0.25">
      <c r="A5" s="68">
        <f t="shared" ca="1" si="0"/>
        <v>45567</v>
      </c>
      <c r="B5" s="3">
        <f t="shared" ref="B5:B14" si="3">B4+1</f>
        <v>45568</v>
      </c>
      <c r="C5" s="4">
        <f t="shared" ref="C5:C33" ca="1" si="4">A5-B5</f>
        <v>-1</v>
      </c>
      <c r="D5" s="4">
        <f t="shared" ca="1" si="1"/>
        <v>-1</v>
      </c>
      <c r="E5" s="4" t="b">
        <f t="shared" ref="E5:E33" si="5">IF(10,K5="ok",0)</f>
        <v>0</v>
      </c>
      <c r="F5" s="35" t="s">
        <v>14</v>
      </c>
      <c r="G5" s="36">
        <f>G4+I5</f>
        <v>537.91999999999996</v>
      </c>
      <c r="H5" s="102"/>
      <c r="I5" s="38"/>
      <c r="J5" s="37"/>
      <c r="K5" s="69"/>
      <c r="L5" s="20" t="str">
        <f t="shared" ca="1" si="2"/>
        <v/>
      </c>
      <c r="M5" s="82">
        <v>0.1</v>
      </c>
      <c r="N5" s="83" t="str">
        <f>IF($N$2*M5&lt;=0,"Em vermelho",$N$2*M5)</f>
        <v>Em vermelho</v>
      </c>
      <c r="O5" s="133" t="s">
        <v>119</v>
      </c>
      <c r="P5" s="133"/>
      <c r="Q5" s="133"/>
      <c r="R5" s="173"/>
    </row>
    <row r="6" spans="1:19" ht="15" customHeight="1" x14ac:dyDescent="0.25">
      <c r="A6" s="68">
        <f t="shared" ca="1" si="0"/>
        <v>45567</v>
      </c>
      <c r="B6" s="3">
        <f t="shared" si="3"/>
        <v>45569</v>
      </c>
      <c r="C6" s="4">
        <f t="shared" ca="1" si="4"/>
        <v>-2</v>
      </c>
      <c r="D6" s="4">
        <f t="shared" ca="1" si="1"/>
        <v>-2</v>
      </c>
      <c r="E6" s="4" t="b">
        <f t="shared" si="5"/>
        <v>0</v>
      </c>
      <c r="F6" s="35" t="s">
        <v>15</v>
      </c>
      <c r="G6" s="36">
        <f t="shared" ref="G6:G7" si="6">G5+I6</f>
        <v>515.91999999999996</v>
      </c>
      <c r="H6" s="103" t="s">
        <v>101</v>
      </c>
      <c r="I6" s="104">
        <v>-22</v>
      </c>
      <c r="J6" s="105" t="s">
        <v>16</v>
      </c>
      <c r="K6" s="69"/>
      <c r="L6" s="20" t="str">
        <f t="shared" ca="1" si="2"/>
        <v/>
      </c>
      <c r="M6" s="82">
        <v>0.4</v>
      </c>
      <c r="N6" s="83" t="str">
        <f t="shared" ref="N6:N7" si="7">IF($N$2*M6&lt;=0,"Em vermelho",$N$2*M6)</f>
        <v>Em vermelho</v>
      </c>
      <c r="O6" s="133" t="s">
        <v>118</v>
      </c>
      <c r="P6" s="133"/>
      <c r="Q6" s="133"/>
      <c r="R6" s="173"/>
    </row>
    <row r="7" spans="1:19" ht="15" customHeight="1" thickBot="1" x14ac:dyDescent="0.3">
      <c r="A7" s="68">
        <f t="shared" ca="1" si="0"/>
        <v>45567</v>
      </c>
      <c r="B7" s="3">
        <f t="shared" si="3"/>
        <v>45570</v>
      </c>
      <c r="C7" s="4">
        <f t="shared" ca="1" si="4"/>
        <v>-3</v>
      </c>
      <c r="D7" s="4">
        <f t="shared" ca="1" si="1"/>
        <v>-3</v>
      </c>
      <c r="E7" s="4" t="b">
        <f t="shared" si="5"/>
        <v>0</v>
      </c>
      <c r="F7" s="35" t="s">
        <v>16</v>
      </c>
      <c r="G7" s="36">
        <f t="shared" si="6"/>
        <v>1915.92</v>
      </c>
      <c r="H7" s="56" t="s">
        <v>17</v>
      </c>
      <c r="I7" s="41">
        <v>1400</v>
      </c>
      <c r="J7" s="40" t="s">
        <v>16</v>
      </c>
      <c r="K7" s="69"/>
      <c r="L7" s="20" t="str">
        <f t="shared" ca="1" si="2"/>
        <v/>
      </c>
      <c r="M7" s="84">
        <v>0.3</v>
      </c>
      <c r="N7" s="83" t="str">
        <f t="shared" si="7"/>
        <v>Em vermelho</v>
      </c>
      <c r="O7" s="174" t="s">
        <v>120</v>
      </c>
      <c r="P7" s="174"/>
      <c r="Q7" s="174"/>
      <c r="R7" s="175"/>
    </row>
    <row r="8" spans="1:19" ht="15" customHeight="1" thickTop="1" thickBot="1" x14ac:dyDescent="0.3">
      <c r="A8" s="68">
        <f t="shared" ca="1" si="0"/>
        <v>45567</v>
      </c>
      <c r="B8" s="3">
        <f t="shared" si="3"/>
        <v>45571</v>
      </c>
      <c r="C8" s="4">
        <f t="shared" ca="1" si="4"/>
        <v>-4</v>
      </c>
      <c r="D8" s="4">
        <f t="shared" ca="1" si="1"/>
        <v>-4</v>
      </c>
      <c r="E8" s="4" t="b">
        <f t="shared" si="5"/>
        <v>0</v>
      </c>
      <c r="F8" s="35" t="s">
        <v>18</v>
      </c>
      <c r="G8" s="36">
        <f>G7+I8</f>
        <v>748.69</v>
      </c>
      <c r="H8" s="55" t="s">
        <v>86</v>
      </c>
      <c r="I8" s="38">
        <f>-1206.93+39.7</f>
        <v>-1167.23</v>
      </c>
      <c r="J8" s="37" t="s">
        <v>16</v>
      </c>
      <c r="K8" s="69"/>
      <c r="L8" s="20" t="str">
        <f t="shared" ca="1" si="2"/>
        <v/>
      </c>
      <c r="M8" s="51"/>
      <c r="N8" s="50"/>
      <c r="O8" s="52"/>
      <c r="P8" s="52"/>
      <c r="Q8" s="52"/>
      <c r="R8" s="52"/>
    </row>
    <row r="9" spans="1:19" ht="15" customHeight="1" thickTop="1" x14ac:dyDescent="0.25">
      <c r="A9" s="68">
        <f t="shared" ca="1" si="0"/>
        <v>45567</v>
      </c>
      <c r="B9" s="3">
        <f t="shared" si="3"/>
        <v>45572</v>
      </c>
      <c r="C9" s="4">
        <f t="shared" ca="1" si="4"/>
        <v>-5</v>
      </c>
      <c r="D9" s="4">
        <f t="shared" ca="1" si="1"/>
        <v>-5</v>
      </c>
      <c r="E9" s="4" t="b">
        <f t="shared" si="5"/>
        <v>0</v>
      </c>
      <c r="F9" s="35" t="s">
        <v>20</v>
      </c>
      <c r="G9" s="36">
        <f>G8+I9</f>
        <v>148.09000000000003</v>
      </c>
      <c r="H9" s="103" t="s">
        <v>100</v>
      </c>
      <c r="I9" s="104">
        <v>-600.6</v>
      </c>
      <c r="J9" s="105" t="s">
        <v>18</v>
      </c>
      <c r="K9" s="69"/>
      <c r="L9" s="20" t="str">
        <f t="shared" ca="1" si="2"/>
        <v/>
      </c>
      <c r="M9" s="143" t="s">
        <v>67</v>
      </c>
      <c r="N9" s="144"/>
      <c r="O9" s="144"/>
      <c r="P9" s="144"/>
      <c r="Q9" s="144"/>
      <c r="R9" s="145"/>
    </row>
    <row r="10" spans="1:19" ht="15" customHeight="1" x14ac:dyDescent="0.25">
      <c r="A10" s="68">
        <f t="shared" ca="1" si="0"/>
        <v>45567</v>
      </c>
      <c r="B10" s="3">
        <f t="shared" si="3"/>
        <v>45573</v>
      </c>
      <c r="C10" s="4">
        <f t="shared" ca="1" si="4"/>
        <v>-6</v>
      </c>
      <c r="D10" s="4">
        <f t="shared" ca="1" si="1"/>
        <v>-6</v>
      </c>
      <c r="E10" s="4" t="b">
        <f t="shared" si="5"/>
        <v>0</v>
      </c>
      <c r="F10" s="35" t="s">
        <v>22</v>
      </c>
      <c r="G10" s="36">
        <f t="shared" ref="G10:G33" si="8">G9+I10</f>
        <v>-9.9099999999999682</v>
      </c>
      <c r="H10" s="103" t="s">
        <v>102</v>
      </c>
      <c r="I10" s="104">
        <v>-158</v>
      </c>
      <c r="J10" s="105" t="s">
        <v>18</v>
      </c>
      <c r="K10" s="69"/>
      <c r="L10" s="20" t="str">
        <f t="shared" ca="1" si="2"/>
        <v/>
      </c>
      <c r="M10" s="146"/>
      <c r="N10" s="147"/>
      <c r="O10" s="147"/>
      <c r="P10" s="147"/>
      <c r="Q10" s="147"/>
      <c r="R10" s="148"/>
    </row>
    <row r="11" spans="1:19" ht="15" customHeight="1" x14ac:dyDescent="0.25">
      <c r="A11" s="68">
        <f t="shared" ca="1" si="0"/>
        <v>45567</v>
      </c>
      <c r="B11" s="3">
        <f t="shared" si="3"/>
        <v>45574</v>
      </c>
      <c r="C11" s="4">
        <f t="shared" ca="1" si="4"/>
        <v>-7</v>
      </c>
      <c r="D11" s="4">
        <f t="shared" ca="1" si="1"/>
        <v>-7</v>
      </c>
      <c r="E11" s="4" t="b">
        <f t="shared" si="5"/>
        <v>0</v>
      </c>
      <c r="F11" s="35" t="s">
        <v>24</v>
      </c>
      <c r="G11" s="36">
        <f t="shared" si="8"/>
        <v>-48.909999999999968</v>
      </c>
      <c r="H11" s="103" t="s">
        <v>23</v>
      </c>
      <c r="I11" s="104">
        <v>-39</v>
      </c>
      <c r="J11" s="105" t="s">
        <v>18</v>
      </c>
      <c r="K11" s="69"/>
      <c r="L11" s="20" t="str">
        <f t="shared" ca="1" si="2"/>
        <v/>
      </c>
      <c r="M11" s="95" t="s">
        <v>68</v>
      </c>
      <c r="N11" s="96" t="s">
        <v>69</v>
      </c>
      <c r="O11" s="149" t="s">
        <v>70</v>
      </c>
      <c r="P11" s="150"/>
      <c r="Q11" s="150"/>
      <c r="R11" s="151"/>
    </row>
    <row r="12" spans="1:19" ht="15" customHeight="1" x14ac:dyDescent="0.25">
      <c r="A12" s="68">
        <f t="shared" ca="1" si="0"/>
        <v>45567</v>
      </c>
      <c r="B12" s="3">
        <f t="shared" si="3"/>
        <v>45575</v>
      </c>
      <c r="C12" s="4">
        <f t="shared" ca="1" si="4"/>
        <v>-8</v>
      </c>
      <c r="D12" s="4">
        <f t="shared" ca="1" si="1"/>
        <v>-8</v>
      </c>
      <c r="E12" s="4" t="b">
        <f t="shared" si="5"/>
        <v>0</v>
      </c>
      <c r="F12" s="35" t="s">
        <v>26</v>
      </c>
      <c r="G12" s="36">
        <f t="shared" si="8"/>
        <v>-79.809999999999974</v>
      </c>
      <c r="H12" s="103" t="s">
        <v>80</v>
      </c>
      <c r="I12" s="104">
        <v>-30.9</v>
      </c>
      <c r="J12" s="105" t="s">
        <v>24</v>
      </c>
      <c r="K12" s="69"/>
      <c r="L12" s="20" t="str">
        <f t="shared" ca="1" si="2"/>
        <v/>
      </c>
      <c r="M12" s="86">
        <v>45046</v>
      </c>
      <c r="N12" s="46">
        <v>400</v>
      </c>
      <c r="O12" s="124" t="s">
        <v>71</v>
      </c>
      <c r="P12" s="125"/>
      <c r="Q12" s="125"/>
      <c r="R12" s="126"/>
    </row>
    <row r="13" spans="1:19" ht="15" customHeight="1" x14ac:dyDescent="0.25">
      <c r="A13" s="68">
        <f t="shared" ca="1" si="0"/>
        <v>45567</v>
      </c>
      <c r="B13" s="3">
        <f t="shared" si="3"/>
        <v>45576</v>
      </c>
      <c r="C13" s="4">
        <f t="shared" ca="1" si="4"/>
        <v>-9</v>
      </c>
      <c r="D13" s="4">
        <f t="shared" ca="1" si="1"/>
        <v>-9</v>
      </c>
      <c r="E13" s="4" t="b">
        <f t="shared" si="5"/>
        <v>0</v>
      </c>
      <c r="F13" s="35" t="s">
        <v>28</v>
      </c>
      <c r="G13" s="36">
        <f t="shared" si="8"/>
        <v>-219.80999999999997</v>
      </c>
      <c r="H13" s="103" t="s">
        <v>73</v>
      </c>
      <c r="I13" s="104">
        <v>-140</v>
      </c>
      <c r="J13" s="105" t="s">
        <v>24</v>
      </c>
      <c r="K13" s="69"/>
      <c r="L13" s="20" t="str">
        <f t="shared" ca="1" si="2"/>
        <v/>
      </c>
      <c r="M13" s="87">
        <v>44540</v>
      </c>
      <c r="N13" s="46">
        <v>300</v>
      </c>
      <c r="O13" s="124" t="s">
        <v>72</v>
      </c>
      <c r="P13" s="125"/>
      <c r="Q13" s="125"/>
      <c r="R13" s="126"/>
    </row>
    <row r="14" spans="1:19" ht="15" customHeight="1" x14ac:dyDescent="0.25">
      <c r="A14" s="68">
        <f t="shared" ca="1" si="0"/>
        <v>45567</v>
      </c>
      <c r="B14" s="3">
        <f t="shared" si="3"/>
        <v>45577</v>
      </c>
      <c r="C14" s="4">
        <f t="shared" ca="1" si="4"/>
        <v>-10</v>
      </c>
      <c r="D14" s="4">
        <f t="shared" ca="1" si="1"/>
        <v>-10</v>
      </c>
      <c r="E14" s="4" t="b">
        <f t="shared" si="5"/>
        <v>0</v>
      </c>
      <c r="F14" s="35" t="s">
        <v>30</v>
      </c>
      <c r="G14" s="36">
        <f t="shared" si="8"/>
        <v>-247.58999999999997</v>
      </c>
      <c r="H14" s="103" t="s">
        <v>105</v>
      </c>
      <c r="I14" s="104">
        <v>-27.78</v>
      </c>
      <c r="J14" s="105" t="s">
        <v>26</v>
      </c>
      <c r="K14" s="69"/>
      <c r="L14" s="20" t="str">
        <f t="shared" ca="1" si="2"/>
        <v/>
      </c>
      <c r="M14" s="87"/>
      <c r="N14" s="46"/>
      <c r="O14" s="124"/>
      <c r="P14" s="125"/>
      <c r="Q14" s="125"/>
      <c r="R14" s="126"/>
    </row>
    <row r="15" spans="1:19" ht="15" customHeight="1" x14ac:dyDescent="0.25">
      <c r="A15" s="68">
        <f t="shared" ca="1" si="0"/>
        <v>45567</v>
      </c>
      <c r="B15" s="3">
        <f t="shared" ref="B15:B32" si="9">B14+1</f>
        <v>45578</v>
      </c>
      <c r="C15" s="4">
        <f t="shared" ca="1" si="4"/>
        <v>-11</v>
      </c>
      <c r="D15" s="4">
        <f t="shared" ca="1" si="1"/>
        <v>-11</v>
      </c>
      <c r="E15" s="4" t="b">
        <f t="shared" si="5"/>
        <v>0</v>
      </c>
      <c r="F15" s="35" t="s">
        <v>31</v>
      </c>
      <c r="G15" s="36">
        <f t="shared" si="8"/>
        <v>-264.08</v>
      </c>
      <c r="H15" s="103" t="s">
        <v>104</v>
      </c>
      <c r="I15" s="104">
        <v>-16.489999999999998</v>
      </c>
      <c r="J15" s="105" t="s">
        <v>30</v>
      </c>
      <c r="K15" s="69"/>
      <c r="L15" s="20" t="str">
        <f t="shared" ca="1" si="2"/>
        <v/>
      </c>
      <c r="M15" s="87"/>
      <c r="N15" s="46"/>
      <c r="O15" s="124"/>
      <c r="P15" s="125"/>
      <c r="Q15" s="125"/>
      <c r="R15" s="126"/>
    </row>
    <row r="16" spans="1:19" ht="15" customHeight="1" thickBot="1" x14ac:dyDescent="0.3">
      <c r="A16" s="68">
        <f t="shared" ca="1" si="0"/>
        <v>45567</v>
      </c>
      <c r="B16" s="3">
        <f t="shared" si="9"/>
        <v>45579</v>
      </c>
      <c r="C16" s="4">
        <f t="shared" ca="1" si="4"/>
        <v>-12</v>
      </c>
      <c r="D16" s="4">
        <f t="shared" ca="1" si="1"/>
        <v>-12</v>
      </c>
      <c r="E16" s="4" t="b">
        <f t="shared" si="5"/>
        <v>0</v>
      </c>
      <c r="F16" s="35" t="s">
        <v>32</v>
      </c>
      <c r="G16" s="36">
        <f t="shared" si="8"/>
        <v>-264.08</v>
      </c>
      <c r="H16" s="55"/>
      <c r="I16" s="38"/>
      <c r="J16" s="37"/>
      <c r="K16" s="69"/>
      <c r="L16" s="20" t="str">
        <f t="shared" ca="1" si="2"/>
        <v/>
      </c>
      <c r="M16" s="88"/>
      <c r="N16" s="89"/>
      <c r="O16" s="127"/>
      <c r="P16" s="128"/>
      <c r="Q16" s="128"/>
      <c r="R16" s="129"/>
    </row>
    <row r="17" spans="1:20" ht="15" customHeight="1" thickTop="1" thickBot="1" x14ac:dyDescent="0.3">
      <c r="A17" s="68">
        <f t="shared" ca="1" si="0"/>
        <v>45567</v>
      </c>
      <c r="B17" s="3">
        <f t="shared" si="9"/>
        <v>45580</v>
      </c>
      <c r="C17" s="4">
        <f t="shared" ca="1" si="4"/>
        <v>-13</v>
      </c>
      <c r="D17" s="4">
        <f t="shared" ca="1" si="1"/>
        <v>-13</v>
      </c>
      <c r="E17" s="4" t="b">
        <f t="shared" si="5"/>
        <v>0</v>
      </c>
      <c r="F17" s="35" t="s">
        <v>33</v>
      </c>
      <c r="G17" s="36">
        <f t="shared" si="8"/>
        <v>-354.08</v>
      </c>
      <c r="H17" s="103" t="s">
        <v>108</v>
      </c>
      <c r="I17" s="104">
        <v>-90</v>
      </c>
      <c r="J17" s="105" t="s">
        <v>33</v>
      </c>
      <c r="K17" s="69"/>
      <c r="L17" s="20" t="str">
        <f t="shared" ca="1" si="2"/>
        <v/>
      </c>
      <c r="M17" s="47"/>
      <c r="N17" s="48"/>
      <c r="O17" s="49"/>
      <c r="P17" s="49"/>
      <c r="Q17" s="49"/>
      <c r="R17" s="49"/>
    </row>
    <row r="18" spans="1:20" ht="15" customHeight="1" thickTop="1" x14ac:dyDescent="0.25">
      <c r="A18" s="68">
        <f t="shared" ca="1" si="0"/>
        <v>45567</v>
      </c>
      <c r="B18" s="3">
        <f t="shared" si="9"/>
        <v>45581</v>
      </c>
      <c r="C18" s="4">
        <f t="shared" ca="1" si="4"/>
        <v>-14</v>
      </c>
      <c r="D18" s="4">
        <f t="shared" ca="1" si="1"/>
        <v>-14</v>
      </c>
      <c r="E18" s="4" t="b">
        <f t="shared" si="5"/>
        <v>0</v>
      </c>
      <c r="F18" s="35" t="s">
        <v>35</v>
      </c>
      <c r="G18" s="36">
        <f t="shared" si="8"/>
        <v>-393.78</v>
      </c>
      <c r="H18" s="103" t="s">
        <v>116</v>
      </c>
      <c r="I18" s="104">
        <v>-39.700000000000003</v>
      </c>
      <c r="J18" s="105" t="s">
        <v>33</v>
      </c>
      <c r="K18" s="69"/>
      <c r="L18" s="20" t="str">
        <f t="shared" ca="1" si="2"/>
        <v/>
      </c>
      <c r="M18" s="137" t="s">
        <v>79</v>
      </c>
      <c r="N18" s="138"/>
      <c r="O18" s="138"/>
      <c r="P18" s="138"/>
      <c r="Q18" s="138"/>
      <c r="R18" s="139"/>
    </row>
    <row r="19" spans="1:20" ht="15" customHeight="1" x14ac:dyDescent="0.25">
      <c r="A19" s="68">
        <f t="shared" ca="1" si="0"/>
        <v>45567</v>
      </c>
      <c r="B19" s="3">
        <f t="shared" si="9"/>
        <v>45582</v>
      </c>
      <c r="C19" s="4">
        <f t="shared" ca="1" si="4"/>
        <v>-15</v>
      </c>
      <c r="D19" s="4">
        <f t="shared" ca="1" si="1"/>
        <v>-15</v>
      </c>
      <c r="E19" s="4" t="b">
        <f t="shared" si="5"/>
        <v>0</v>
      </c>
      <c r="F19" s="35" t="s">
        <v>37</v>
      </c>
      <c r="G19" s="36">
        <f t="shared" si="8"/>
        <v>-393.78</v>
      </c>
      <c r="H19" s="55"/>
      <c r="I19" s="38"/>
      <c r="J19" s="37"/>
      <c r="K19" s="69"/>
      <c r="L19" s="20" t="str">
        <f t="shared" ca="1" si="2"/>
        <v/>
      </c>
      <c r="M19" s="140"/>
      <c r="N19" s="141"/>
      <c r="O19" s="141"/>
      <c r="P19" s="141"/>
      <c r="Q19" s="141"/>
      <c r="R19" s="142"/>
    </row>
    <row r="20" spans="1:20" ht="15" customHeight="1" x14ac:dyDescent="0.25">
      <c r="A20" s="68">
        <f t="shared" ca="1" si="0"/>
        <v>45567</v>
      </c>
      <c r="B20" s="3">
        <f t="shared" si="9"/>
        <v>45583</v>
      </c>
      <c r="C20" s="4">
        <f t="shared" ca="1" si="4"/>
        <v>-16</v>
      </c>
      <c r="D20" s="4">
        <f t="shared" ca="1" si="1"/>
        <v>-16</v>
      </c>
      <c r="E20" s="4" t="b">
        <f t="shared" si="5"/>
        <v>0</v>
      </c>
      <c r="F20" s="35" t="s">
        <v>38</v>
      </c>
      <c r="G20" s="36">
        <f t="shared" si="8"/>
        <v>806.22</v>
      </c>
      <c r="H20" s="56" t="s">
        <v>17</v>
      </c>
      <c r="I20" s="41">
        <v>1200</v>
      </c>
      <c r="J20" s="40" t="s">
        <v>41</v>
      </c>
      <c r="K20" s="69"/>
      <c r="L20" s="20" t="str">
        <f t="shared" ca="1" si="2"/>
        <v/>
      </c>
      <c r="M20" s="90" t="s">
        <v>33</v>
      </c>
      <c r="N20" s="34">
        <v>210</v>
      </c>
      <c r="O20" s="130" t="s">
        <v>34</v>
      </c>
      <c r="P20" s="131"/>
      <c r="Q20" s="131"/>
      <c r="R20" s="132"/>
    </row>
    <row r="21" spans="1:20" ht="15" customHeight="1" thickBot="1" x14ac:dyDescent="0.3">
      <c r="A21" s="68">
        <f t="shared" ca="1" si="0"/>
        <v>45567</v>
      </c>
      <c r="B21" s="3">
        <f t="shared" si="9"/>
        <v>45584</v>
      </c>
      <c r="C21" s="4">
        <f t="shared" ca="1" si="4"/>
        <v>-17</v>
      </c>
      <c r="D21" s="4">
        <f t="shared" ca="1" si="1"/>
        <v>-17</v>
      </c>
      <c r="E21" s="4" t="b">
        <f t="shared" si="5"/>
        <v>0</v>
      </c>
      <c r="F21" s="35" t="s">
        <v>39</v>
      </c>
      <c r="G21" s="36">
        <f t="shared" si="8"/>
        <v>-148.77999999999997</v>
      </c>
      <c r="H21" s="55" t="s">
        <v>75</v>
      </c>
      <c r="I21" s="38">
        <v>-955</v>
      </c>
      <c r="J21" s="37" t="s">
        <v>41</v>
      </c>
      <c r="K21" s="69"/>
      <c r="L21" s="20" t="str">
        <f t="shared" ca="1" si="2"/>
        <v/>
      </c>
      <c r="M21" s="98"/>
      <c r="N21" s="99"/>
      <c r="O21" s="164"/>
      <c r="P21" s="165"/>
      <c r="Q21" s="165"/>
      <c r="R21" s="166"/>
    </row>
    <row r="22" spans="1:20" ht="15" customHeight="1" thickTop="1" x14ac:dyDescent="0.25">
      <c r="A22" s="68">
        <f t="shared" ca="1" si="0"/>
        <v>45567</v>
      </c>
      <c r="B22" s="3">
        <f t="shared" si="9"/>
        <v>45585</v>
      </c>
      <c r="C22" s="4">
        <f t="shared" ca="1" si="4"/>
        <v>-18</v>
      </c>
      <c r="D22" s="4">
        <f t="shared" ca="1" si="1"/>
        <v>-18</v>
      </c>
      <c r="E22" s="4" t="b">
        <f t="shared" si="5"/>
        <v>0</v>
      </c>
      <c r="F22" s="42" t="s">
        <v>41</v>
      </c>
      <c r="G22" s="36">
        <f t="shared" si="8"/>
        <v>-160.47999999999996</v>
      </c>
      <c r="H22" s="103" t="s">
        <v>107</v>
      </c>
      <c r="I22" s="104">
        <v>-11.7</v>
      </c>
      <c r="J22" s="105" t="s">
        <v>41</v>
      </c>
      <c r="K22" s="69"/>
      <c r="L22" s="20" t="str">
        <f t="shared" ca="1" si="2"/>
        <v/>
      </c>
      <c r="M22" s="167" t="s">
        <v>110</v>
      </c>
      <c r="N22" s="168"/>
      <c r="O22" s="168"/>
      <c r="P22" s="168"/>
      <c r="Q22" s="168"/>
      <c r="R22" s="169"/>
    </row>
    <row r="23" spans="1:20" ht="15" customHeight="1" x14ac:dyDescent="0.25">
      <c r="A23" s="68">
        <f t="shared" ca="1" si="0"/>
        <v>45567</v>
      </c>
      <c r="B23" s="3">
        <f t="shared" si="9"/>
        <v>45586</v>
      </c>
      <c r="C23" s="4">
        <f t="shared" ca="1" si="4"/>
        <v>-19</v>
      </c>
      <c r="D23" s="4">
        <f t="shared" ca="1" si="1"/>
        <v>-19</v>
      </c>
      <c r="E23" s="4" t="b">
        <f t="shared" si="5"/>
        <v>0</v>
      </c>
      <c r="F23" s="35" t="s">
        <v>42</v>
      </c>
      <c r="G23" s="36">
        <f t="shared" si="8"/>
        <v>-160.47999999999996</v>
      </c>
      <c r="H23" s="55"/>
      <c r="I23" s="38"/>
      <c r="J23" s="37"/>
      <c r="K23" s="69"/>
      <c r="L23" s="20" t="str">
        <f t="shared" ca="1" si="2"/>
        <v/>
      </c>
      <c r="M23" s="170"/>
      <c r="N23" s="171"/>
      <c r="O23" s="171"/>
      <c r="P23" s="171"/>
      <c r="Q23" s="171"/>
      <c r="R23" s="172"/>
    </row>
    <row r="24" spans="1:20" ht="15" customHeight="1" x14ac:dyDescent="0.25">
      <c r="A24" s="68">
        <f t="shared" ca="1" si="0"/>
        <v>45567</v>
      </c>
      <c r="B24" s="3">
        <f t="shared" si="9"/>
        <v>45587</v>
      </c>
      <c r="C24" s="4">
        <f t="shared" ca="1" si="4"/>
        <v>-20</v>
      </c>
      <c r="D24" s="4">
        <f t="shared" ca="1" si="1"/>
        <v>-20</v>
      </c>
      <c r="E24" s="4" t="b">
        <f t="shared" si="5"/>
        <v>0</v>
      </c>
      <c r="F24" s="35" t="s">
        <v>43</v>
      </c>
      <c r="G24" s="36">
        <f t="shared" si="8"/>
        <v>-260.38</v>
      </c>
      <c r="H24" s="103" t="s">
        <v>85</v>
      </c>
      <c r="I24" s="104">
        <v>-99.9</v>
      </c>
      <c r="J24" s="105" t="s">
        <v>41</v>
      </c>
      <c r="K24" s="69"/>
      <c r="L24" s="20" t="str">
        <f t="shared" ca="1" si="2"/>
        <v/>
      </c>
      <c r="M24" s="90"/>
      <c r="N24" s="34">
        <v>35</v>
      </c>
      <c r="O24" s="161" t="s">
        <v>101</v>
      </c>
      <c r="P24" s="131"/>
      <c r="Q24" s="131"/>
      <c r="R24" s="132"/>
    </row>
    <row r="25" spans="1:20" ht="15" customHeight="1" x14ac:dyDescent="0.25">
      <c r="A25" s="68">
        <f t="shared" ca="1" si="0"/>
        <v>45567</v>
      </c>
      <c r="B25" s="3">
        <f t="shared" si="9"/>
        <v>45588</v>
      </c>
      <c r="C25" s="4">
        <f t="shared" ca="1" si="4"/>
        <v>-21</v>
      </c>
      <c r="D25" s="4">
        <f t="shared" ca="1" si="1"/>
        <v>-21</v>
      </c>
      <c r="E25" s="4" t="b">
        <f t="shared" si="5"/>
        <v>0</v>
      </c>
      <c r="F25" s="35" t="s">
        <v>44</v>
      </c>
      <c r="G25" s="36">
        <f t="shared" si="8"/>
        <v>-271.37</v>
      </c>
      <c r="H25" s="103" t="s">
        <v>103</v>
      </c>
      <c r="I25" s="104">
        <v>-10.99</v>
      </c>
      <c r="J25" s="105" t="s">
        <v>42</v>
      </c>
      <c r="K25" s="69"/>
      <c r="L25" s="20" t="str">
        <f ca="1">IF(A25=B25,"➜ Hoje","")</f>
        <v/>
      </c>
      <c r="M25" s="90"/>
      <c r="N25" s="34">
        <v>158</v>
      </c>
      <c r="O25" s="161" t="s">
        <v>102</v>
      </c>
      <c r="P25" s="131"/>
      <c r="Q25" s="131"/>
      <c r="R25" s="132"/>
    </row>
    <row r="26" spans="1:20" ht="15" customHeight="1" x14ac:dyDescent="0.25">
      <c r="A26" s="68">
        <f t="shared" ca="1" si="0"/>
        <v>45567</v>
      </c>
      <c r="B26" s="3">
        <f t="shared" si="9"/>
        <v>45589</v>
      </c>
      <c r="C26" s="4">
        <f t="shared" ca="1" si="4"/>
        <v>-22</v>
      </c>
      <c r="D26" s="4">
        <f t="shared" ca="1" si="1"/>
        <v>-22</v>
      </c>
      <c r="E26" s="4" t="b">
        <f t="shared" si="5"/>
        <v>0</v>
      </c>
      <c r="F26" s="35" t="s">
        <v>45</v>
      </c>
      <c r="G26" s="36">
        <f t="shared" si="8"/>
        <v>-271.37</v>
      </c>
      <c r="H26" s="55"/>
      <c r="I26" s="38"/>
      <c r="J26" s="37"/>
      <c r="K26" s="69"/>
      <c r="L26" s="33" t="str">
        <f ca="1">IF(A26=B26,"➜ Hoje","")</f>
        <v/>
      </c>
      <c r="M26" s="90"/>
      <c r="N26" s="34">
        <v>99.9</v>
      </c>
      <c r="O26" s="161" t="s">
        <v>85</v>
      </c>
      <c r="P26" s="162"/>
      <c r="Q26" s="162"/>
      <c r="R26" s="163"/>
    </row>
    <row r="27" spans="1:20" ht="15" customHeight="1" x14ac:dyDescent="0.25">
      <c r="A27" s="68">
        <f t="shared" ca="1" si="0"/>
        <v>45567</v>
      </c>
      <c r="B27" s="3">
        <f t="shared" si="9"/>
        <v>45590</v>
      </c>
      <c r="C27" s="4">
        <f t="shared" ca="1" si="4"/>
        <v>-23</v>
      </c>
      <c r="D27" s="4">
        <f t="shared" ca="1" si="1"/>
        <v>-23</v>
      </c>
      <c r="E27" s="4" t="b">
        <f t="shared" si="5"/>
        <v>0</v>
      </c>
      <c r="F27" s="35" t="s">
        <v>46</v>
      </c>
      <c r="G27" s="36">
        <f t="shared" si="8"/>
        <v>-391.37</v>
      </c>
      <c r="H27" s="103" t="s">
        <v>87</v>
      </c>
      <c r="I27" s="104">
        <v>-120</v>
      </c>
      <c r="J27" s="105" t="s">
        <v>45</v>
      </c>
      <c r="K27" s="69"/>
      <c r="L27" s="20" t="str">
        <f t="shared" ref="L27:L33" ca="1" si="10">IF(A27=B27,"➜ Hoje","")</f>
        <v/>
      </c>
      <c r="M27" s="90"/>
      <c r="N27" s="34">
        <v>127.5</v>
      </c>
      <c r="O27" s="161" t="s">
        <v>52</v>
      </c>
      <c r="P27" s="162"/>
      <c r="Q27" s="162"/>
      <c r="R27" s="163"/>
    </row>
    <row r="28" spans="1:20" ht="15" customHeight="1" x14ac:dyDescent="0.25">
      <c r="A28" s="68">
        <f t="shared" ca="1" si="0"/>
        <v>45567</v>
      </c>
      <c r="B28" s="3">
        <f t="shared" si="9"/>
        <v>45591</v>
      </c>
      <c r="C28" s="4">
        <f t="shared" ca="1" si="4"/>
        <v>-24</v>
      </c>
      <c r="D28" s="4">
        <f t="shared" ca="1" si="1"/>
        <v>-24</v>
      </c>
      <c r="E28" s="4" t="b">
        <f t="shared" si="5"/>
        <v>0</v>
      </c>
      <c r="F28" s="35" t="s">
        <v>47</v>
      </c>
      <c r="G28" s="36">
        <f t="shared" si="8"/>
        <v>-511.37</v>
      </c>
      <c r="H28" s="103" t="s">
        <v>29</v>
      </c>
      <c r="I28" s="104">
        <v>-120</v>
      </c>
      <c r="J28" s="105" t="s">
        <v>41</v>
      </c>
      <c r="K28" s="69"/>
      <c r="L28" s="20" t="str">
        <f t="shared" ca="1" si="10"/>
        <v/>
      </c>
      <c r="M28" s="90"/>
      <c r="N28" s="34">
        <v>27.78</v>
      </c>
      <c r="O28" s="161" t="s">
        <v>105</v>
      </c>
      <c r="P28" s="162"/>
      <c r="Q28" s="162"/>
      <c r="R28" s="163"/>
    </row>
    <row r="29" spans="1:20" ht="15" customHeight="1" x14ac:dyDescent="0.25">
      <c r="A29" s="68">
        <f t="shared" ca="1" si="0"/>
        <v>45567</v>
      </c>
      <c r="B29" s="3">
        <f t="shared" si="9"/>
        <v>45592</v>
      </c>
      <c r="C29" s="4">
        <f t="shared" ca="1" si="4"/>
        <v>-25</v>
      </c>
      <c r="D29" s="4">
        <f t="shared" ca="1" si="1"/>
        <v>-25</v>
      </c>
      <c r="E29" s="4" t="b">
        <f t="shared" si="5"/>
        <v>0</v>
      </c>
      <c r="F29" s="35" t="s">
        <v>49</v>
      </c>
      <c r="G29" s="36">
        <f t="shared" si="8"/>
        <v>-556.37</v>
      </c>
      <c r="H29" s="103" t="s">
        <v>50</v>
      </c>
      <c r="I29" s="104">
        <v>-45</v>
      </c>
      <c r="J29" s="105" t="s">
        <v>49</v>
      </c>
      <c r="K29" s="69"/>
      <c r="L29" s="20" t="str">
        <f t="shared" ca="1" si="10"/>
        <v/>
      </c>
      <c r="M29" s="90"/>
      <c r="N29" s="34"/>
      <c r="O29" s="161"/>
      <c r="P29" s="162"/>
      <c r="Q29" s="162"/>
      <c r="R29" s="163"/>
    </row>
    <row r="30" spans="1:20" ht="15" customHeight="1" x14ac:dyDescent="0.25">
      <c r="A30" s="68">
        <f t="shared" ca="1" si="0"/>
        <v>45567</v>
      </c>
      <c r="B30" s="3">
        <f t="shared" si="9"/>
        <v>45593</v>
      </c>
      <c r="C30" s="4">
        <f t="shared" ca="1" si="4"/>
        <v>-26</v>
      </c>
      <c r="D30" s="4">
        <f t="shared" ca="1" si="1"/>
        <v>-26</v>
      </c>
      <c r="E30" s="4" t="b">
        <f t="shared" si="5"/>
        <v>0</v>
      </c>
      <c r="F30" s="35" t="s">
        <v>51</v>
      </c>
      <c r="G30" s="36">
        <f t="shared" si="8"/>
        <v>-683.87</v>
      </c>
      <c r="H30" s="103" t="s">
        <v>52</v>
      </c>
      <c r="I30" s="104">
        <v>-127.5</v>
      </c>
      <c r="J30" s="105" t="s">
        <v>51</v>
      </c>
      <c r="K30" s="69"/>
      <c r="L30" s="20" t="str">
        <f t="shared" ca="1" si="10"/>
        <v/>
      </c>
      <c r="M30" s="90" t="s">
        <v>109</v>
      </c>
      <c r="N30" s="34">
        <f>SUM(N24:N29)</f>
        <v>448.17999999999995</v>
      </c>
      <c r="O30" s="53"/>
      <c r="P30" s="93"/>
      <c r="Q30" s="93"/>
      <c r="R30" s="94"/>
    </row>
    <row r="31" spans="1:20" ht="15" customHeight="1" x14ac:dyDescent="0.25">
      <c r="A31" s="68">
        <f t="shared" ca="1" si="0"/>
        <v>45567</v>
      </c>
      <c r="B31" s="3">
        <f t="shared" si="9"/>
        <v>45594</v>
      </c>
      <c r="C31" s="4">
        <f t="shared" ca="1" si="4"/>
        <v>-27</v>
      </c>
      <c r="D31" s="4">
        <f t="shared" ca="1" si="1"/>
        <v>-27</v>
      </c>
      <c r="E31" s="4" t="b">
        <f t="shared" si="5"/>
        <v>0</v>
      </c>
      <c r="F31" s="35" t="s">
        <v>53</v>
      </c>
      <c r="G31" s="36">
        <f t="shared" si="8"/>
        <v>-701.32</v>
      </c>
      <c r="H31" s="103" t="s">
        <v>54</v>
      </c>
      <c r="I31" s="104">
        <v>-17.45</v>
      </c>
      <c r="J31" s="105" t="s">
        <v>53</v>
      </c>
      <c r="K31" s="69"/>
      <c r="L31" s="20" t="str">
        <f t="shared" ca="1" si="10"/>
        <v/>
      </c>
      <c r="M31" s="79" t="str">
        <f>M2</f>
        <v>Dia 31</v>
      </c>
      <c r="N31" s="80">
        <f>N2+N30</f>
        <v>-253.1400000000001</v>
      </c>
      <c r="O31" s="157" t="s">
        <v>59</v>
      </c>
      <c r="P31" s="157"/>
      <c r="Q31" s="157"/>
      <c r="R31" s="158"/>
      <c r="S31" s="45"/>
      <c r="T31" s="45"/>
    </row>
    <row r="32" spans="1:20" ht="15" customHeight="1" x14ac:dyDescent="0.25">
      <c r="A32" s="68">
        <f t="shared" ca="1" si="0"/>
        <v>45567</v>
      </c>
      <c r="B32" s="3">
        <f t="shared" si="9"/>
        <v>45595</v>
      </c>
      <c r="C32" s="4">
        <f t="shared" ca="1" si="4"/>
        <v>-28</v>
      </c>
      <c r="D32" s="4">
        <f t="shared" ca="1" si="1"/>
        <v>-28</v>
      </c>
      <c r="E32" s="4" t="b">
        <f t="shared" si="5"/>
        <v>0</v>
      </c>
      <c r="F32" s="35" t="s">
        <v>55</v>
      </c>
      <c r="G32" s="36">
        <f>G31+I32</f>
        <v>-701.32</v>
      </c>
      <c r="H32" s="55"/>
      <c r="I32" s="38"/>
      <c r="J32" s="37"/>
      <c r="K32" s="69"/>
      <c r="L32" s="20" t="str">
        <f t="shared" ca="1" si="10"/>
        <v/>
      </c>
      <c r="N32" s="100">
        <f>N30*2</f>
        <v>896.3599999999999</v>
      </c>
    </row>
    <row r="33" spans="1:18" ht="15" customHeight="1" thickBot="1" x14ac:dyDescent="0.3">
      <c r="A33" s="70">
        <f t="shared" ca="1" si="0"/>
        <v>45567</v>
      </c>
      <c r="B33" s="71">
        <v>45596</v>
      </c>
      <c r="C33" s="72">
        <f t="shared" ca="1" si="4"/>
        <v>-29</v>
      </c>
      <c r="D33" s="72">
        <f t="shared" ca="1" si="1"/>
        <v>-29</v>
      </c>
      <c r="E33" s="72" t="b">
        <f t="shared" si="5"/>
        <v>0</v>
      </c>
      <c r="F33" s="73" t="s">
        <v>56</v>
      </c>
      <c r="G33" s="74">
        <f t="shared" si="8"/>
        <v>-701.32</v>
      </c>
      <c r="H33" s="75"/>
      <c r="I33" s="76"/>
      <c r="J33" s="77"/>
      <c r="K33" s="78"/>
      <c r="L33" s="20" t="str">
        <f t="shared" ca="1" si="10"/>
        <v/>
      </c>
      <c r="N33" s="100">
        <f>N30-N32</f>
        <v>-448.17999999999995</v>
      </c>
    </row>
    <row r="34" spans="1:18" ht="15" thickTop="1" x14ac:dyDescent="0.25">
      <c r="M34" s="122" t="s">
        <v>91</v>
      </c>
      <c r="N34" s="123"/>
      <c r="O34" s="123"/>
      <c r="P34" s="123"/>
      <c r="Q34" s="123"/>
      <c r="R34" s="123"/>
    </row>
    <row r="35" spans="1:18" x14ac:dyDescent="0.25">
      <c r="M35" s="122"/>
      <c r="N35" s="123"/>
      <c r="O35" s="123"/>
      <c r="P35" s="123"/>
      <c r="Q35" s="123"/>
      <c r="R35" s="123"/>
    </row>
    <row r="36" spans="1:18" x14ac:dyDescent="0.25">
      <c r="M36" s="1" cm="1">
        <f t="array" ref="M36:R67">F2:K33</f>
        <v>0</v>
      </c>
      <c r="N36" s="1" t="str">
        <v>Saldo Prévio</v>
      </c>
      <c r="O36" s="1" t="str">
        <v>Descrição Conta</v>
      </c>
      <c r="P36" s="1" t="str">
        <v>Valor</v>
      </c>
      <c r="Q36" s="1" t="str">
        <v>Data vencimento</v>
      </c>
      <c r="R36" s="1" t="str">
        <v>Pago?</v>
      </c>
    </row>
    <row r="37" spans="1:18" hidden="1" x14ac:dyDescent="0.25">
      <c r="M37" s="59" t="str">
        <v>Dia 1</v>
      </c>
      <c r="N37" s="60">
        <v>-40.989999999999995</v>
      </c>
      <c r="O37" s="61" t="str">
        <v>Nível 6 Mercado Livre - Automatico</v>
      </c>
      <c r="P37" s="60">
        <v>-27.99</v>
      </c>
      <c r="Q37" s="59" t="str">
        <v>Dia 1</v>
      </c>
      <c r="R37" s="62" t="str">
        <v>OK</v>
      </c>
    </row>
    <row r="38" spans="1:18" hidden="1" x14ac:dyDescent="0.25">
      <c r="M38" s="35" t="str">
        <v>Dia 2</v>
      </c>
      <c r="N38" s="36">
        <v>537.91999999999996</v>
      </c>
      <c r="O38" s="55" t="str">
        <v>Pagamento PLR</v>
      </c>
      <c r="P38" s="38">
        <v>578.91</v>
      </c>
      <c r="Q38" s="37" t="str">
        <v>Dia 1</v>
      </c>
      <c r="R38" s="39" t="str">
        <v>OK</v>
      </c>
    </row>
    <row r="39" spans="1:18" hidden="1" x14ac:dyDescent="0.25">
      <c r="M39" s="35" t="str">
        <v>Dia 3</v>
      </c>
      <c r="N39" s="36">
        <v>537.91999999999996</v>
      </c>
      <c r="O39" s="55">
        <v>0</v>
      </c>
      <c r="P39" s="38">
        <v>0</v>
      </c>
      <c r="Q39" s="37">
        <v>0</v>
      </c>
      <c r="R39" s="39">
        <v>0</v>
      </c>
    </row>
    <row r="40" spans="1:18" hidden="1" x14ac:dyDescent="0.25">
      <c r="M40" s="59" t="str">
        <v>Dia 4</v>
      </c>
      <c r="N40" s="60">
        <v>515.91999999999996</v>
      </c>
      <c r="O40" s="61" t="str">
        <v>Granulado Madeira (10kg)</v>
      </c>
      <c r="P40" s="60">
        <v>-22</v>
      </c>
      <c r="Q40" s="59" t="str">
        <v>Dia 5</v>
      </c>
      <c r="R40" s="62">
        <v>0</v>
      </c>
    </row>
    <row r="41" spans="1:18" hidden="1" x14ac:dyDescent="0.25">
      <c r="M41" s="35" t="str">
        <v>Dia 5</v>
      </c>
      <c r="N41" s="36">
        <v>1915.92</v>
      </c>
      <c r="O41" s="55" t="str">
        <v>Pagamento Recebido Bellocopo</v>
      </c>
      <c r="P41" s="38">
        <v>1400</v>
      </c>
      <c r="Q41" s="37" t="str">
        <v>Dia 5</v>
      </c>
      <c r="R41" s="39">
        <v>0</v>
      </c>
    </row>
    <row r="42" spans="1:18" hidden="1" x14ac:dyDescent="0.25">
      <c r="M42" s="35" t="str">
        <v>Dia 6</v>
      </c>
      <c r="N42" s="36">
        <v>748.69</v>
      </c>
      <c r="O42" s="55" t="str">
        <v>Fatura Cartão Mercado Livre</v>
      </c>
      <c r="P42" s="38">
        <v>-1167.23</v>
      </c>
      <c r="Q42" s="37" t="str">
        <v>Dia 5</v>
      </c>
      <c r="R42" s="39">
        <v>0</v>
      </c>
    </row>
    <row r="43" spans="1:18" hidden="1" x14ac:dyDescent="0.25">
      <c r="M43" s="59" t="str">
        <v>Dia 7</v>
      </c>
      <c r="N43" s="60">
        <v>148.09000000000003</v>
      </c>
      <c r="O43" s="61" t="str">
        <v>Parcela Moto</v>
      </c>
      <c r="P43" s="60">
        <v>-600.6</v>
      </c>
      <c r="Q43" s="59" t="str">
        <v>Dia 6</v>
      </c>
      <c r="R43" s="62">
        <v>0</v>
      </c>
    </row>
    <row r="44" spans="1:18" hidden="1" x14ac:dyDescent="0.25">
      <c r="F44" s="63"/>
      <c r="G44" s="63"/>
      <c r="H44" s="64"/>
      <c r="I44" s="63"/>
      <c r="J44" s="63"/>
      <c r="K44" s="63"/>
      <c r="L44" s="63"/>
      <c r="M44" s="59" t="str">
        <v>Dia 8</v>
      </c>
      <c r="N44" s="60">
        <v>-9.9099999999999682</v>
      </c>
      <c r="O44" s="61" t="str">
        <v>Ração Gatos Golden Castrados</v>
      </c>
      <c r="P44" s="60">
        <v>-158</v>
      </c>
      <c r="Q44" s="59" t="str">
        <v>Dia 6</v>
      </c>
      <c r="R44" s="62">
        <v>0</v>
      </c>
    </row>
    <row r="45" spans="1:18" hidden="1" x14ac:dyDescent="0.25">
      <c r="M45" s="59" t="str">
        <v>Dia 9</v>
      </c>
      <c r="N45" s="60">
        <v>-48.909999999999968</v>
      </c>
      <c r="O45" s="61" t="str">
        <v>Microsoft</v>
      </c>
      <c r="P45" s="60">
        <v>-39</v>
      </c>
      <c r="Q45" s="59" t="str">
        <v>Dia 6</v>
      </c>
      <c r="R45" s="62">
        <v>0</v>
      </c>
    </row>
    <row r="46" spans="1:18" x14ac:dyDescent="0.25">
      <c r="M46" s="59" t="str">
        <v>Dia 10</v>
      </c>
      <c r="N46" s="60">
        <v>-79.809999999999974</v>
      </c>
      <c r="O46" s="61" t="str">
        <v>Netflix - Automatico</v>
      </c>
      <c r="P46" s="60">
        <v>-30.9</v>
      </c>
      <c r="Q46" s="59" t="str">
        <v>Dia 9</v>
      </c>
      <c r="R46" s="62">
        <v>0</v>
      </c>
    </row>
    <row r="47" spans="1:18" hidden="1" x14ac:dyDescent="0.25">
      <c r="M47" s="59" t="str">
        <v>Dia 11</v>
      </c>
      <c r="N47" s="60">
        <v>-219.80999999999997</v>
      </c>
      <c r="O47" s="61" t="str">
        <v>Dízimo (1/2 parte)</v>
      </c>
      <c r="P47" s="60">
        <v>-140</v>
      </c>
      <c r="Q47" s="59" t="str">
        <v>Dia 9</v>
      </c>
      <c r="R47" s="62">
        <v>0</v>
      </c>
    </row>
    <row r="48" spans="1:18" x14ac:dyDescent="0.25">
      <c r="M48" s="59" t="str">
        <v>Dia 12</v>
      </c>
      <c r="N48" s="60">
        <v>-247.58999999999997</v>
      </c>
      <c r="O48" s="61" t="str">
        <v>Anticoncepcional</v>
      </c>
      <c r="P48" s="60">
        <v>-27.78</v>
      </c>
      <c r="Q48" s="59" t="str">
        <v>Dia 10</v>
      </c>
      <c r="R48" s="62">
        <v>0</v>
      </c>
    </row>
    <row r="49" spans="13:18" hidden="1" x14ac:dyDescent="0.25">
      <c r="M49" s="59" t="str">
        <v>Dia 13</v>
      </c>
      <c r="N49" s="60">
        <v>-264.08</v>
      </c>
      <c r="O49" s="61" t="str">
        <v>SimplyPiano</v>
      </c>
      <c r="P49" s="60">
        <v>-16.489999999999998</v>
      </c>
      <c r="Q49" s="59" t="str">
        <v>Dia 12</v>
      </c>
      <c r="R49" s="62">
        <v>0</v>
      </c>
    </row>
    <row r="50" spans="13:18" hidden="1" x14ac:dyDescent="0.25">
      <c r="M50" s="59" t="str">
        <v>Dia 14</v>
      </c>
      <c r="N50" s="60">
        <v>-264.08</v>
      </c>
      <c r="O50" s="61">
        <v>0</v>
      </c>
      <c r="P50" s="60">
        <v>0</v>
      </c>
      <c r="Q50" s="59">
        <v>0</v>
      </c>
      <c r="R50" s="62">
        <v>0</v>
      </c>
    </row>
    <row r="51" spans="13:18" hidden="1" x14ac:dyDescent="0.25">
      <c r="M51" s="59" t="str">
        <v>Dia 15</v>
      </c>
      <c r="N51" s="60">
        <v>-354.08</v>
      </c>
      <c r="O51" s="61" t="str">
        <v>Gasolina Moto</v>
      </c>
      <c r="P51" s="60">
        <v>-90</v>
      </c>
      <c r="Q51" s="59" t="str">
        <v>Dia 15</v>
      </c>
      <c r="R51" s="62">
        <v>0</v>
      </c>
    </row>
    <row r="52" spans="13:18" hidden="1" x14ac:dyDescent="0.25">
      <c r="M52" s="59" t="str">
        <v>Dia 16</v>
      </c>
      <c r="N52" s="60">
        <v>-393.78</v>
      </c>
      <c r="O52" s="61" t="str">
        <v>Curso Aryanne Ativando a Libido</v>
      </c>
      <c r="P52" s="60">
        <v>-39.700000000000003</v>
      </c>
      <c r="Q52" s="59" t="str">
        <v>Dia 15</v>
      </c>
      <c r="R52" s="62">
        <v>0</v>
      </c>
    </row>
    <row r="53" spans="13:18" hidden="1" x14ac:dyDescent="0.25">
      <c r="M53" s="59" t="str">
        <v>Dia 17</v>
      </c>
      <c r="N53" s="60">
        <v>-393.78</v>
      </c>
      <c r="O53" s="61">
        <v>0</v>
      </c>
      <c r="P53" s="60">
        <v>0</v>
      </c>
      <c r="Q53" s="59">
        <v>0</v>
      </c>
      <c r="R53" s="62">
        <v>0</v>
      </c>
    </row>
    <row r="54" spans="13:18" hidden="1" x14ac:dyDescent="0.25">
      <c r="M54" s="59" t="str">
        <v>Dia 18</v>
      </c>
      <c r="N54" s="60">
        <v>806.22</v>
      </c>
      <c r="O54" s="61" t="str">
        <v>Pagamento Recebido Bellocopo</v>
      </c>
      <c r="P54" s="60">
        <v>1200</v>
      </c>
      <c r="Q54" s="59" t="str">
        <v>Dia 20</v>
      </c>
      <c r="R54" s="62">
        <v>0</v>
      </c>
    </row>
    <row r="55" spans="13:18" hidden="1" x14ac:dyDescent="0.25">
      <c r="M55" s="59" t="str">
        <v>Dia 19</v>
      </c>
      <c r="N55" s="60">
        <v>-148.77999999999997</v>
      </c>
      <c r="O55" s="61" t="str">
        <v>Fatura Cartão Nubank</v>
      </c>
      <c r="P55" s="60">
        <v>-955</v>
      </c>
      <c r="Q55" s="59" t="str">
        <v>Dia 20</v>
      </c>
      <c r="R55" s="62">
        <v>0</v>
      </c>
    </row>
    <row r="56" spans="13:18" hidden="1" x14ac:dyDescent="0.25">
      <c r="M56" s="59" t="str">
        <v>Dia 20</v>
      </c>
      <c r="N56" s="60">
        <v>-160.47999999999996</v>
      </c>
      <c r="O56" s="61" t="str">
        <v>Spotify</v>
      </c>
      <c r="P56" s="60">
        <v>-11.7</v>
      </c>
      <c r="Q56" s="59" t="str">
        <v>Dia 20</v>
      </c>
      <c r="R56" s="62">
        <v>0</v>
      </c>
    </row>
    <row r="57" spans="13:18" hidden="1" x14ac:dyDescent="0.25">
      <c r="M57" s="59" t="str">
        <v>Dia 21</v>
      </c>
      <c r="N57" s="60">
        <v>-160.47999999999996</v>
      </c>
      <c r="O57" s="61">
        <v>0</v>
      </c>
      <c r="P57" s="60">
        <v>0</v>
      </c>
      <c r="Q57" s="59">
        <v>0</v>
      </c>
      <c r="R57" s="62">
        <v>0</v>
      </c>
    </row>
    <row r="58" spans="13:18" hidden="1" x14ac:dyDescent="0.25">
      <c r="M58" s="59" t="str">
        <v>Dia 22</v>
      </c>
      <c r="N58" s="60">
        <v>-260.38</v>
      </c>
      <c r="O58" s="61" t="str">
        <v>Internet Atranet</v>
      </c>
      <c r="P58" s="60">
        <v>-99.9</v>
      </c>
      <c r="Q58" s="59" t="str">
        <v>Dia 20</v>
      </c>
      <c r="R58" s="62">
        <v>0</v>
      </c>
    </row>
    <row r="59" spans="13:18" hidden="1" x14ac:dyDescent="0.25">
      <c r="M59" s="59" t="str">
        <v>Dia 23</v>
      </c>
      <c r="N59" s="60">
        <v>-271.37</v>
      </c>
      <c r="O59" s="61" t="str">
        <v>PicsArt Photo</v>
      </c>
      <c r="P59" s="60">
        <v>-10.99</v>
      </c>
      <c r="Q59" s="59" t="str">
        <v>Dia 21</v>
      </c>
      <c r="R59" s="62">
        <v>0</v>
      </c>
    </row>
    <row r="60" spans="13:18" x14ac:dyDescent="0.25">
      <c r="M60" s="59" t="str">
        <v>Dia 24</v>
      </c>
      <c r="N60" s="60">
        <v>-271.37</v>
      </c>
      <c r="O60" s="61">
        <v>0</v>
      </c>
      <c r="P60" s="60">
        <v>0</v>
      </c>
      <c r="Q60" s="59">
        <v>0</v>
      </c>
      <c r="R60" s="62">
        <v>0</v>
      </c>
    </row>
    <row r="61" spans="13:18" x14ac:dyDescent="0.25">
      <c r="M61" s="59" t="str">
        <v>Dia 25</v>
      </c>
      <c r="N61" s="60">
        <v>-391.37</v>
      </c>
      <c r="O61" s="61" t="str">
        <v>Dízimo (2/2 parte)</v>
      </c>
      <c r="P61" s="60">
        <v>-120</v>
      </c>
      <c r="Q61" s="59" t="str">
        <v>Dia 24</v>
      </c>
      <c r="R61" s="62">
        <v>0</v>
      </c>
    </row>
    <row r="62" spans="13:18" x14ac:dyDescent="0.25">
      <c r="M62" s="59" t="str">
        <v>Dia 26</v>
      </c>
      <c r="N62" s="60">
        <v>-511.37</v>
      </c>
      <c r="O62" s="61" t="str">
        <v>Energia Elétrica (1/4 pagamento)</v>
      </c>
      <c r="P62" s="60">
        <v>-120</v>
      </c>
      <c r="Q62" s="59" t="str">
        <v>Dia 20</v>
      </c>
      <c r="R62" s="62">
        <v>0</v>
      </c>
    </row>
    <row r="63" spans="13:18" x14ac:dyDescent="0.25">
      <c r="M63" s="59" t="str">
        <v>Dia 27</v>
      </c>
      <c r="N63" s="60">
        <v>-556.37</v>
      </c>
      <c r="O63" s="61" t="str">
        <v>Internet Celular Vivo</v>
      </c>
      <c r="P63" s="60">
        <v>-45</v>
      </c>
      <c r="Q63" s="59" t="str">
        <v>Dia 27</v>
      </c>
      <c r="R63" s="62">
        <v>0</v>
      </c>
    </row>
    <row r="64" spans="13:18" hidden="1" x14ac:dyDescent="0.25">
      <c r="M64" s="59" t="str">
        <v>Dia 28</v>
      </c>
      <c r="N64" s="60">
        <v>-683.87</v>
      </c>
      <c r="O64" s="61" t="str">
        <v>Cílios</v>
      </c>
      <c r="P64" s="60">
        <v>-127.5</v>
      </c>
      <c r="Q64" s="59" t="str">
        <v>Dia 28</v>
      </c>
      <c r="R64" s="62">
        <v>0</v>
      </c>
    </row>
    <row r="65" spans="13:18" x14ac:dyDescent="0.25">
      <c r="M65" s="59" t="str">
        <v>Dia 29</v>
      </c>
      <c r="N65" s="60">
        <v>-701.32</v>
      </c>
      <c r="O65" s="61" t="str">
        <v>HBO</v>
      </c>
      <c r="P65" s="60">
        <v>-17.45</v>
      </c>
      <c r="Q65" s="59" t="str">
        <v>Dia 29</v>
      </c>
      <c r="R65" s="62">
        <v>0</v>
      </c>
    </row>
    <row r="66" spans="13:18" x14ac:dyDescent="0.25">
      <c r="M66" s="59" t="str">
        <v>Dia 30</v>
      </c>
      <c r="N66" s="60">
        <v>-701.32</v>
      </c>
      <c r="O66" s="61">
        <v>0</v>
      </c>
      <c r="P66" s="60">
        <v>0</v>
      </c>
      <c r="Q66" s="59">
        <v>0</v>
      </c>
      <c r="R66" s="62">
        <v>0</v>
      </c>
    </row>
    <row r="67" spans="13:18" x14ac:dyDescent="0.25">
      <c r="M67" s="59" t="str">
        <v>Dia 31</v>
      </c>
      <c r="N67" s="60">
        <v>-701.32</v>
      </c>
      <c r="O67" s="61">
        <v>0</v>
      </c>
      <c r="P67" s="60">
        <v>0</v>
      </c>
      <c r="Q67" s="59">
        <v>0</v>
      </c>
      <c r="R67" s="62">
        <v>0</v>
      </c>
    </row>
  </sheetData>
  <autoFilter ref="M36:R67" xr:uid="{79D77F2B-00FB-4305-B7EF-54B7CC5B6123}">
    <filterColumn colId="5">
      <filters>
        <filter val="0"/>
      </filters>
    </filterColumn>
  </autoFilter>
  <mergeCells count="28">
    <mergeCell ref="O4:R4"/>
    <mergeCell ref="A1:H1"/>
    <mergeCell ref="J1:K1"/>
    <mergeCell ref="M1:R1"/>
    <mergeCell ref="O2:R2"/>
    <mergeCell ref="O3:R3"/>
    <mergeCell ref="O20:R20"/>
    <mergeCell ref="O5:R5"/>
    <mergeCell ref="O6:R6"/>
    <mergeCell ref="O7:R7"/>
    <mergeCell ref="M9:R10"/>
    <mergeCell ref="O11:R11"/>
    <mergeCell ref="O12:R12"/>
    <mergeCell ref="O13:R13"/>
    <mergeCell ref="O14:R14"/>
    <mergeCell ref="O15:R15"/>
    <mergeCell ref="O16:R16"/>
    <mergeCell ref="M18:R19"/>
    <mergeCell ref="O27:R27"/>
    <mergeCell ref="O26:R26"/>
    <mergeCell ref="O21:R21"/>
    <mergeCell ref="M34:R35"/>
    <mergeCell ref="O28:R28"/>
    <mergeCell ref="O29:R29"/>
    <mergeCell ref="O31:R31"/>
    <mergeCell ref="M22:R23"/>
    <mergeCell ref="O24:R24"/>
    <mergeCell ref="O25:R25"/>
  </mergeCells>
  <conditionalFormatting sqref="A3:A33">
    <cfRule type="expression" dxfId="214" priority="36">
      <formula>$D3&gt;0</formula>
    </cfRule>
  </conditionalFormatting>
  <conditionalFormatting sqref="A3:G3 A4:K17 A18:G18 A19:K33">
    <cfRule type="expression" dxfId="213" priority="37">
      <formula>$A3=$B3</formula>
    </cfRule>
  </conditionalFormatting>
  <conditionalFormatting sqref="A3:G3 B3:B14 B4:K17 B18:G18 B19:K33">
    <cfRule type="expression" dxfId="212" priority="35">
      <formula>$D3&gt;0</formula>
    </cfRule>
  </conditionalFormatting>
  <conditionalFormatting sqref="A3:G3 G4:G33">
    <cfRule type="expression" dxfId="211" priority="34">
      <formula>$E3=TRUE</formula>
    </cfRule>
  </conditionalFormatting>
  <conditionalFormatting sqref="B3:B14 A3:A33 B4:K17">
    <cfRule type="expression" dxfId="210" priority="33">
      <formula>$D3&gt;0</formula>
    </cfRule>
  </conditionalFormatting>
  <conditionalFormatting sqref="B3:B14 A3:A33">
    <cfRule type="expression" dxfId="209" priority="32">
      <formula>$E3=TRUE</formula>
    </cfRule>
  </conditionalFormatting>
  <conditionalFormatting sqref="B4:K33">
    <cfRule type="expression" dxfId="208" priority="1">
      <formula>$E4=TRUE</formula>
    </cfRule>
  </conditionalFormatting>
  <conditionalFormatting sqref="B18:K33">
    <cfRule type="expression" dxfId="207" priority="2">
      <formula>$D18&gt;0</formula>
    </cfRule>
  </conditionalFormatting>
  <conditionalFormatting sqref="G1:G1048576">
    <cfRule type="cellIs" dxfId="206" priority="10" operator="lessThan">
      <formula>0</formula>
    </cfRule>
  </conditionalFormatting>
  <conditionalFormatting sqref="H3">
    <cfRule type="expression" dxfId="205" priority="12">
      <formula>$E3=TRUE</formula>
    </cfRule>
    <cfRule type="expression" dxfId="204" priority="13">
      <formula>$D3&gt;0</formula>
    </cfRule>
  </conditionalFormatting>
  <conditionalFormatting sqref="H3:K3">
    <cfRule type="expression" dxfId="203" priority="14">
      <formula>$E3=TRUE</formula>
    </cfRule>
    <cfRule type="expression" dxfId="202" priority="15">
      <formula>$D3&gt;0</formula>
    </cfRule>
    <cfRule type="expression" dxfId="201" priority="16">
      <formula>$A3=$B3</formula>
    </cfRule>
  </conditionalFormatting>
  <conditionalFormatting sqref="H18:K18">
    <cfRule type="expression" dxfId="200" priority="4">
      <formula>$A18=$B18</formula>
    </cfRule>
  </conditionalFormatting>
  <conditionalFormatting sqref="I38:I1048576 I1:I34">
    <cfRule type="dataBar" priority="30">
      <dataBar>
        <cfvo type="min"/>
        <cfvo type="num" val="0"/>
        <color rgb="FFC00000"/>
      </dataBar>
      <extLst>
        <ext xmlns:x14="http://schemas.microsoft.com/office/spreadsheetml/2009/9/main" uri="{B025F937-C7B1-47D3-B67F-A62EFF666E3E}">
          <x14:id>{D0A84555-5FA6-4493-BBC9-11873D9CA57B}</x14:id>
        </ext>
      </extLst>
    </cfRule>
  </conditionalFormatting>
  <conditionalFormatting sqref="L1:L1048576">
    <cfRule type="containsText" dxfId="199" priority="28" operator="containsText" text="➜ Hoje">
      <formula>NOT(ISERROR(SEARCH("➜ Hoje",L1)))</formula>
    </cfRule>
  </conditionalFormatting>
  <conditionalFormatting sqref="L26">
    <cfRule type="expression" dxfId="198" priority="31">
      <formula>$L51="➜ Hoje"</formula>
    </cfRule>
  </conditionalFormatting>
  <conditionalFormatting sqref="M36:R67">
    <cfRule type="top10" dxfId="197" priority="17" bottom="1" rank="20"/>
  </conditionalFormatting>
  <conditionalFormatting sqref="M37:R67">
    <cfRule type="expression" dxfId="196" priority="19">
      <formula>$E3=TRUE</formula>
    </cfRule>
    <cfRule type="expression" dxfId="195" priority="20">
      <formula>$D3&gt;0</formula>
    </cfRule>
    <cfRule type="expression" dxfId="194" priority="21">
      <formula>$A3=$B3</formula>
    </cfRule>
  </conditionalFormatting>
  <conditionalFormatting sqref="N2:N7">
    <cfRule type="cellIs" dxfId="193" priority="29" operator="lessThan">
      <formula>$S$1</formula>
    </cfRule>
  </conditionalFormatting>
  <conditionalFormatting sqref="N31">
    <cfRule type="cellIs" dxfId="192" priority="11" operator="lessThan">
      <formula>$S$1</formula>
    </cfRule>
  </conditionalFormatting>
  <conditionalFormatting sqref="P37:P67">
    <cfRule type="dataBar" priority="18">
      <dataBar>
        <cfvo type="min"/>
        <cfvo type="num" val="0"/>
        <color rgb="FFC00000"/>
      </dataBar>
      <extLst>
        <ext xmlns:x14="http://schemas.microsoft.com/office/spreadsheetml/2009/9/main" uri="{B025F937-C7B1-47D3-B67F-A62EFF666E3E}">
          <x14:id>{E92D4B9A-6B9E-452F-AE0C-C49BE508C22B}</x14:id>
        </ext>
      </extLst>
    </cfRule>
  </conditionalFormatting>
  <pageMargins left="0.511811024" right="0.511811024" top="0.78740157499999996" bottom="0.78740157499999996" header="0.31496062000000002" footer="0.31496062000000002"/>
  <pageSetup paperSize="9" orientation="landscape" r:id="rId1"/>
  <legacyDrawing r:id="rId2"/>
  <picture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0A84555-5FA6-4493-BBC9-11873D9CA57B}">
            <x14:dataBar minLength="0" maxLength="100" border="1" negativeBarColorSameAsPositive="1">
              <x14:cfvo type="min"/>
              <x14:cfvo type="num">
                <xm:f>0</xm:f>
              </x14:cfvo>
              <x14:borderColor rgb="FFFFFF00"/>
              <x14:axisColor rgb="FF000000"/>
            </x14:dataBar>
          </x14:cfRule>
          <xm:sqref>I38:I1048576 I1:I34</xm:sqref>
        </x14:conditionalFormatting>
        <x14:conditionalFormatting xmlns:xm="http://schemas.microsoft.com/office/excel/2006/main">
          <x14:cfRule type="dataBar" id="{E92D4B9A-6B9E-452F-AE0C-C49BE508C22B}">
            <x14:dataBar minLength="0" maxLength="100" border="1" negativeBarColorSameAsPositive="1">
              <x14:cfvo type="min"/>
              <x14:cfvo type="num">
                <xm:f>0</xm:f>
              </x14:cfvo>
              <x14:borderColor rgb="FFFFFF00"/>
              <x14:axisColor rgb="FF000000"/>
            </x14:dataBar>
          </x14:cfRule>
          <xm:sqref>P37:P67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3E09E-6A8E-4943-9FF1-4A2D8BBF5A1F}">
  <sheetPr filterMode="1"/>
  <dimension ref="A1:T67"/>
  <sheetViews>
    <sheetView showGridLines="0" topLeftCell="F10" zoomScaleNormal="100" workbookViewId="0">
      <selection activeCell="N24" sqref="N24:R28"/>
    </sheetView>
  </sheetViews>
  <sheetFormatPr defaultColWidth="9.140625" defaultRowHeight="14.25" x14ac:dyDescent="0.25"/>
  <cols>
    <col min="1" max="1" width="24.140625" style="1" hidden="1" customWidth="1"/>
    <col min="2" max="5" width="16.140625" style="1" hidden="1" customWidth="1"/>
    <col min="6" max="6" width="6.85546875" style="1" bestFit="1" customWidth="1"/>
    <col min="7" max="7" width="13.7109375" style="1" bestFit="1" customWidth="1"/>
    <col min="8" max="8" width="34.42578125" style="57" customWidth="1"/>
    <col min="9" max="9" width="13.7109375" style="1" bestFit="1" customWidth="1"/>
    <col min="10" max="10" width="11.85546875" style="1" customWidth="1"/>
    <col min="11" max="11" width="6.5703125" style="1" customWidth="1"/>
    <col min="12" max="12" width="9.140625" style="1"/>
    <col min="13" max="13" width="8" style="1" customWidth="1"/>
    <col min="14" max="14" width="13.7109375" style="1" customWidth="1"/>
    <col min="15" max="15" width="33.42578125" style="1" customWidth="1"/>
    <col min="16" max="16" width="13.7109375" style="1" customWidth="1"/>
    <col min="17" max="17" width="13.85546875" style="1" customWidth="1"/>
    <col min="18" max="18" width="9.140625" style="1" customWidth="1"/>
    <col min="19" max="16384" width="9.140625" style="1"/>
  </cols>
  <sheetData>
    <row r="1" spans="1:19" ht="29.25" customHeight="1" thickTop="1" x14ac:dyDescent="0.25">
      <c r="A1" s="152" t="s">
        <v>0</v>
      </c>
      <c r="B1" s="153"/>
      <c r="C1" s="153"/>
      <c r="D1" s="153"/>
      <c r="E1" s="153"/>
      <c r="F1" s="120"/>
      <c r="G1" s="120"/>
      <c r="H1" s="154"/>
      <c r="I1" s="65" t="s">
        <v>1</v>
      </c>
      <c r="J1" s="155" t="s">
        <v>106</v>
      </c>
      <c r="K1" s="156"/>
      <c r="M1" s="176" t="s">
        <v>58</v>
      </c>
      <c r="N1" s="177"/>
      <c r="O1" s="177"/>
      <c r="P1" s="177"/>
      <c r="Q1" s="177"/>
      <c r="R1" s="178"/>
      <c r="S1" s="1">
        <v>0</v>
      </c>
    </row>
    <row r="2" spans="1:19" ht="24.75" customHeight="1" x14ac:dyDescent="0.25">
      <c r="A2" s="66" t="s">
        <v>3</v>
      </c>
      <c r="B2" s="2" t="s">
        <v>4</v>
      </c>
      <c r="C2" s="2" t="s">
        <v>5</v>
      </c>
      <c r="D2" s="2"/>
      <c r="E2" s="22"/>
      <c r="F2" s="28"/>
      <c r="G2" s="29" t="s">
        <v>6</v>
      </c>
      <c r="H2" s="54" t="s">
        <v>7</v>
      </c>
      <c r="I2" s="29" t="s">
        <v>8</v>
      </c>
      <c r="J2" s="31" t="s">
        <v>9</v>
      </c>
      <c r="K2" s="67" t="s">
        <v>10</v>
      </c>
      <c r="M2" s="106" t="str">
        <f>F33</f>
        <v>Dia 31</v>
      </c>
      <c r="N2" s="80">
        <f>G33</f>
        <v>25.049999999999887</v>
      </c>
      <c r="O2" s="157" t="s">
        <v>59</v>
      </c>
      <c r="P2" s="157"/>
      <c r="Q2" s="157"/>
      <c r="R2" s="179"/>
    </row>
    <row r="3" spans="1:19" ht="15" customHeight="1" x14ac:dyDescent="0.25">
      <c r="A3" s="68">
        <f t="shared" ref="A3:A33" ca="1" si="0">TODAY()</f>
        <v>45567</v>
      </c>
      <c r="B3" s="3">
        <v>45597</v>
      </c>
      <c r="C3" s="4">
        <f ca="1">A3-B3</f>
        <v>-30</v>
      </c>
      <c r="D3" s="4">
        <f ca="1">C3+K3</f>
        <v>-30</v>
      </c>
      <c r="E3" s="4" t="b">
        <f>IF(10,K3="ok",0)</f>
        <v>0</v>
      </c>
      <c r="F3" s="35" t="s">
        <v>11</v>
      </c>
      <c r="G3" s="36">
        <f>'Outubro 2024'!G33+I3</f>
        <v>-701.32</v>
      </c>
      <c r="H3" s="55"/>
      <c r="I3" s="38"/>
      <c r="J3" s="37"/>
      <c r="K3" s="69"/>
      <c r="L3" s="20" t="str">
        <f ca="1">IF(A3=B3,"➜ Hoje","")</f>
        <v/>
      </c>
      <c r="M3" s="107"/>
      <c r="N3" s="50"/>
      <c r="O3" s="159"/>
      <c r="P3" s="159"/>
      <c r="Q3" s="159"/>
      <c r="R3" s="180"/>
    </row>
    <row r="4" spans="1:19" ht="15" customHeight="1" x14ac:dyDescent="0.25">
      <c r="A4" s="68">
        <f t="shared" ca="1" si="0"/>
        <v>45567</v>
      </c>
      <c r="B4" s="3">
        <f>B3+1</f>
        <v>45598</v>
      </c>
      <c r="C4" s="4">
        <f ca="1">A4-B4</f>
        <v>-31</v>
      </c>
      <c r="D4" s="4">
        <f t="shared" ref="D4:D33" ca="1" si="1">C4+K4</f>
        <v>-31</v>
      </c>
      <c r="E4" s="4" t="b">
        <f>IF(10,K4="ok",0)</f>
        <v>0</v>
      </c>
      <c r="F4" s="35" t="s">
        <v>13</v>
      </c>
      <c r="G4" s="36">
        <f>G3+I4</f>
        <v>-729.31000000000006</v>
      </c>
      <c r="H4" s="103" t="s">
        <v>84</v>
      </c>
      <c r="I4" s="104">
        <v>-27.99</v>
      </c>
      <c r="J4" s="105" t="s">
        <v>11</v>
      </c>
      <c r="K4" s="69"/>
      <c r="L4" s="20" t="str">
        <f t="shared" ref="L4:L24" ca="1" si="2">IF(A4=B4,"➜ Hoje","")</f>
        <v/>
      </c>
      <c r="M4" s="108">
        <v>0.2</v>
      </c>
      <c r="N4" s="83">
        <f>IF($N$2*M4&lt;=0,"Em vermelho",$N$2*M4)</f>
        <v>5.0099999999999776</v>
      </c>
      <c r="O4" s="133" t="s">
        <v>61</v>
      </c>
      <c r="P4" s="133"/>
      <c r="Q4" s="133"/>
      <c r="R4" s="173"/>
    </row>
    <row r="5" spans="1:19" ht="15" customHeight="1" x14ac:dyDescent="0.25">
      <c r="A5" s="68">
        <f t="shared" ca="1" si="0"/>
        <v>45567</v>
      </c>
      <c r="B5" s="3">
        <f t="shared" ref="B5:B32" si="3">B4+1</f>
        <v>45599</v>
      </c>
      <c r="C5" s="4">
        <f t="shared" ref="C5:C33" ca="1" si="4">A5-B5</f>
        <v>-32</v>
      </c>
      <c r="D5" s="4">
        <f t="shared" ca="1" si="1"/>
        <v>-32</v>
      </c>
      <c r="E5" s="4" t="b">
        <f t="shared" ref="E5:E33" si="5">IF(10,K5="ok",0)</f>
        <v>0</v>
      </c>
      <c r="F5" s="35" t="s">
        <v>14</v>
      </c>
      <c r="G5" s="36">
        <f>G4+I5</f>
        <v>-729.31000000000006</v>
      </c>
      <c r="H5" s="55"/>
      <c r="I5" s="38"/>
      <c r="J5" s="37"/>
      <c r="K5" s="69"/>
      <c r="L5" s="20" t="str">
        <f t="shared" ca="1" si="2"/>
        <v/>
      </c>
      <c r="M5" s="108">
        <v>0.1</v>
      </c>
      <c r="N5" s="83">
        <f t="shared" ref="N5:N7" si="6">IF($N$2*M5&lt;=0,"Em vermelho",$N$2*M5)</f>
        <v>2.5049999999999888</v>
      </c>
      <c r="O5" s="133" t="s">
        <v>119</v>
      </c>
      <c r="P5" s="133"/>
      <c r="Q5" s="133"/>
      <c r="R5" s="173"/>
    </row>
    <row r="6" spans="1:19" ht="15" customHeight="1" x14ac:dyDescent="0.25">
      <c r="A6" s="68">
        <f t="shared" ca="1" si="0"/>
        <v>45567</v>
      </c>
      <c r="B6" s="3">
        <f t="shared" si="3"/>
        <v>45600</v>
      </c>
      <c r="C6" s="4">
        <f t="shared" ca="1" si="4"/>
        <v>-33</v>
      </c>
      <c r="D6" s="4">
        <f t="shared" ca="1" si="1"/>
        <v>-33</v>
      </c>
      <c r="E6" s="4" t="b">
        <f t="shared" si="5"/>
        <v>0</v>
      </c>
      <c r="F6" s="35" t="s">
        <v>15</v>
      </c>
      <c r="G6" s="36">
        <f t="shared" ref="G6:G7" si="7">G5+I6</f>
        <v>-764.31000000000006</v>
      </c>
      <c r="H6" s="103" t="s">
        <v>101</v>
      </c>
      <c r="I6" s="104">
        <v>-35</v>
      </c>
      <c r="J6" s="105" t="s">
        <v>16</v>
      </c>
      <c r="K6" s="69"/>
      <c r="L6" s="20" t="str">
        <f t="shared" ca="1" si="2"/>
        <v/>
      </c>
      <c r="M6" s="108">
        <v>0.4</v>
      </c>
      <c r="N6" s="83">
        <f t="shared" si="6"/>
        <v>10.019999999999955</v>
      </c>
      <c r="O6" s="133" t="s">
        <v>118</v>
      </c>
      <c r="P6" s="133"/>
      <c r="Q6" s="133"/>
      <c r="R6" s="173"/>
    </row>
    <row r="7" spans="1:19" ht="15" customHeight="1" thickBot="1" x14ac:dyDescent="0.3">
      <c r="A7" s="68">
        <f t="shared" ca="1" si="0"/>
        <v>45567</v>
      </c>
      <c r="B7" s="3">
        <f t="shared" si="3"/>
        <v>45601</v>
      </c>
      <c r="C7" s="4">
        <f t="shared" ca="1" si="4"/>
        <v>-34</v>
      </c>
      <c r="D7" s="4">
        <f t="shared" ca="1" si="1"/>
        <v>-34</v>
      </c>
      <c r="E7" s="4" t="b">
        <f t="shared" si="5"/>
        <v>0</v>
      </c>
      <c r="F7" s="35" t="s">
        <v>16</v>
      </c>
      <c r="G7" s="36">
        <f t="shared" si="7"/>
        <v>635.68999999999994</v>
      </c>
      <c r="H7" s="56" t="s">
        <v>17</v>
      </c>
      <c r="I7" s="41">
        <v>1400</v>
      </c>
      <c r="J7" s="40" t="s">
        <v>16</v>
      </c>
      <c r="K7" s="69"/>
      <c r="L7" s="20" t="str">
        <f t="shared" ca="1" si="2"/>
        <v/>
      </c>
      <c r="M7" s="109">
        <v>0.3</v>
      </c>
      <c r="N7" s="110">
        <f t="shared" si="6"/>
        <v>7.5149999999999659</v>
      </c>
      <c r="O7" s="174" t="s">
        <v>120</v>
      </c>
      <c r="P7" s="174"/>
      <c r="Q7" s="174"/>
      <c r="R7" s="175"/>
    </row>
    <row r="8" spans="1:19" ht="15" customHeight="1" thickBot="1" x14ac:dyDescent="0.3">
      <c r="A8" s="68">
        <f t="shared" ca="1" si="0"/>
        <v>45567</v>
      </c>
      <c r="B8" s="3">
        <f t="shared" si="3"/>
        <v>45602</v>
      </c>
      <c r="C8" s="4">
        <f t="shared" ca="1" si="4"/>
        <v>-35</v>
      </c>
      <c r="D8" s="4">
        <f t="shared" ca="1" si="1"/>
        <v>-35</v>
      </c>
      <c r="E8" s="4" t="b">
        <f t="shared" si="5"/>
        <v>0</v>
      </c>
      <c r="F8" s="35" t="s">
        <v>18</v>
      </c>
      <c r="G8" s="36">
        <f>G7+I8</f>
        <v>555.3599999999999</v>
      </c>
      <c r="H8" s="55" t="s">
        <v>117</v>
      </c>
      <c r="I8" s="38">
        <f>-120.03+39.7</f>
        <v>-80.33</v>
      </c>
      <c r="J8" s="37" t="s">
        <v>16</v>
      </c>
      <c r="K8" s="69"/>
      <c r="L8" s="20" t="str">
        <f t="shared" ca="1" si="2"/>
        <v/>
      </c>
      <c r="M8" s="51"/>
      <c r="N8" s="50"/>
      <c r="O8" s="52"/>
      <c r="P8" s="52"/>
      <c r="Q8" s="52"/>
      <c r="R8" s="52"/>
    </row>
    <row r="9" spans="1:19" ht="15" customHeight="1" thickTop="1" x14ac:dyDescent="0.25">
      <c r="A9" s="68">
        <f t="shared" ca="1" si="0"/>
        <v>45567</v>
      </c>
      <c r="B9" s="3">
        <f t="shared" si="3"/>
        <v>45603</v>
      </c>
      <c r="C9" s="4">
        <f t="shared" ca="1" si="4"/>
        <v>-36</v>
      </c>
      <c r="D9" s="4">
        <f t="shared" ca="1" si="1"/>
        <v>-36</v>
      </c>
      <c r="E9" s="4" t="b">
        <f t="shared" si="5"/>
        <v>0</v>
      </c>
      <c r="F9" s="35" t="s">
        <v>20</v>
      </c>
      <c r="G9" s="36">
        <f>G8+I9</f>
        <v>-45.240000000000123</v>
      </c>
      <c r="H9" s="103" t="s">
        <v>100</v>
      </c>
      <c r="I9" s="104">
        <v>-600.6</v>
      </c>
      <c r="J9" s="105" t="s">
        <v>18</v>
      </c>
      <c r="K9" s="69"/>
      <c r="L9" s="20" t="str">
        <f t="shared" ca="1" si="2"/>
        <v/>
      </c>
      <c r="M9" s="143" t="s">
        <v>67</v>
      </c>
      <c r="N9" s="144"/>
      <c r="O9" s="144"/>
      <c r="P9" s="144"/>
      <c r="Q9" s="144"/>
      <c r="R9" s="145"/>
    </row>
    <row r="10" spans="1:19" ht="15" customHeight="1" x14ac:dyDescent="0.25">
      <c r="A10" s="68">
        <f t="shared" ca="1" si="0"/>
        <v>45567</v>
      </c>
      <c r="B10" s="3">
        <f t="shared" si="3"/>
        <v>45604</v>
      </c>
      <c r="C10" s="4">
        <f t="shared" ca="1" si="4"/>
        <v>-37</v>
      </c>
      <c r="D10" s="4">
        <f t="shared" ca="1" si="1"/>
        <v>-37</v>
      </c>
      <c r="E10" s="4" t="b">
        <f t="shared" si="5"/>
        <v>0</v>
      </c>
      <c r="F10" s="35" t="s">
        <v>22</v>
      </c>
      <c r="G10" s="36">
        <f t="shared" ref="G10:G33" si="8">G9+I10</f>
        <v>-203.24000000000012</v>
      </c>
      <c r="H10" s="103" t="s">
        <v>102</v>
      </c>
      <c r="I10" s="104">
        <v>-158</v>
      </c>
      <c r="J10" s="105" t="s">
        <v>18</v>
      </c>
      <c r="K10" s="69"/>
      <c r="L10" s="20" t="str">
        <f t="shared" ca="1" si="2"/>
        <v/>
      </c>
      <c r="M10" s="146"/>
      <c r="N10" s="147"/>
      <c r="O10" s="147"/>
      <c r="P10" s="147"/>
      <c r="Q10" s="147"/>
      <c r="R10" s="148"/>
    </row>
    <row r="11" spans="1:19" ht="15" customHeight="1" x14ac:dyDescent="0.25">
      <c r="A11" s="68">
        <f t="shared" ca="1" si="0"/>
        <v>45567</v>
      </c>
      <c r="B11" s="3">
        <f t="shared" si="3"/>
        <v>45605</v>
      </c>
      <c r="C11" s="4">
        <f t="shared" ca="1" si="4"/>
        <v>-38</v>
      </c>
      <c r="D11" s="4">
        <f t="shared" ca="1" si="1"/>
        <v>-38</v>
      </c>
      <c r="E11" s="4" t="b">
        <f t="shared" si="5"/>
        <v>0</v>
      </c>
      <c r="F11" s="35" t="s">
        <v>24</v>
      </c>
      <c r="G11" s="36">
        <f t="shared" si="8"/>
        <v>-242.24000000000012</v>
      </c>
      <c r="H11" s="103" t="s">
        <v>23</v>
      </c>
      <c r="I11" s="104">
        <v>-39</v>
      </c>
      <c r="J11" s="105" t="s">
        <v>18</v>
      </c>
      <c r="K11" s="69"/>
      <c r="L11" s="20" t="str">
        <f t="shared" ca="1" si="2"/>
        <v/>
      </c>
      <c r="M11" s="95" t="s">
        <v>68</v>
      </c>
      <c r="N11" s="96" t="s">
        <v>69</v>
      </c>
      <c r="O11" s="149" t="s">
        <v>70</v>
      </c>
      <c r="P11" s="150"/>
      <c r="Q11" s="150"/>
      <c r="R11" s="151"/>
    </row>
    <row r="12" spans="1:19" ht="15" customHeight="1" x14ac:dyDescent="0.25">
      <c r="A12" s="68">
        <f t="shared" ca="1" si="0"/>
        <v>45567</v>
      </c>
      <c r="B12" s="3">
        <f t="shared" si="3"/>
        <v>45606</v>
      </c>
      <c r="C12" s="4">
        <f t="shared" ca="1" si="4"/>
        <v>-39</v>
      </c>
      <c r="D12" s="4">
        <f t="shared" ca="1" si="1"/>
        <v>-39</v>
      </c>
      <c r="E12" s="4" t="b">
        <f t="shared" si="5"/>
        <v>0</v>
      </c>
      <c r="F12" s="35" t="s">
        <v>26</v>
      </c>
      <c r="G12" s="36">
        <f t="shared" si="8"/>
        <v>-242.24000000000012</v>
      </c>
      <c r="H12" s="55"/>
      <c r="I12" s="38"/>
      <c r="J12" s="37"/>
      <c r="K12" s="69"/>
      <c r="L12" s="20" t="str">
        <f t="shared" ca="1" si="2"/>
        <v/>
      </c>
      <c r="M12" s="86">
        <v>45046</v>
      </c>
      <c r="N12" s="46">
        <v>400</v>
      </c>
      <c r="O12" s="124" t="s">
        <v>71</v>
      </c>
      <c r="P12" s="125"/>
      <c r="Q12" s="125"/>
      <c r="R12" s="126"/>
    </row>
    <row r="13" spans="1:19" ht="15" customHeight="1" x14ac:dyDescent="0.25">
      <c r="A13" s="68">
        <f t="shared" ca="1" si="0"/>
        <v>45567</v>
      </c>
      <c r="B13" s="3">
        <f t="shared" si="3"/>
        <v>45607</v>
      </c>
      <c r="C13" s="4">
        <f t="shared" ca="1" si="4"/>
        <v>-40</v>
      </c>
      <c r="D13" s="4">
        <f t="shared" ca="1" si="1"/>
        <v>-40</v>
      </c>
      <c r="E13" s="4" t="b">
        <f t="shared" si="5"/>
        <v>0</v>
      </c>
      <c r="F13" s="35" t="s">
        <v>28</v>
      </c>
      <c r="G13" s="36">
        <f t="shared" si="8"/>
        <v>-242.24000000000012</v>
      </c>
      <c r="H13" s="55"/>
      <c r="I13" s="38"/>
      <c r="J13" s="37"/>
      <c r="K13" s="69"/>
      <c r="L13" s="20" t="str">
        <f t="shared" ca="1" si="2"/>
        <v/>
      </c>
      <c r="M13" s="87">
        <v>44540</v>
      </c>
      <c r="N13" s="46">
        <v>300</v>
      </c>
      <c r="O13" s="124" t="s">
        <v>72</v>
      </c>
      <c r="P13" s="125"/>
      <c r="Q13" s="125"/>
      <c r="R13" s="126"/>
    </row>
    <row r="14" spans="1:19" ht="15" customHeight="1" x14ac:dyDescent="0.25">
      <c r="A14" s="68">
        <f t="shared" ca="1" si="0"/>
        <v>45567</v>
      </c>
      <c r="B14" s="3">
        <f t="shared" si="3"/>
        <v>45608</v>
      </c>
      <c r="C14" s="4">
        <f t="shared" ca="1" si="4"/>
        <v>-41</v>
      </c>
      <c r="D14" s="4">
        <f t="shared" ca="1" si="1"/>
        <v>-41</v>
      </c>
      <c r="E14" s="4" t="b">
        <f t="shared" si="5"/>
        <v>0</v>
      </c>
      <c r="F14" s="35" t="s">
        <v>30</v>
      </c>
      <c r="G14" s="36">
        <f t="shared" si="8"/>
        <v>-273.1400000000001</v>
      </c>
      <c r="H14" s="103" t="s">
        <v>80</v>
      </c>
      <c r="I14" s="104">
        <v>-30.9</v>
      </c>
      <c r="J14" s="105" t="s">
        <v>24</v>
      </c>
      <c r="K14" s="69"/>
      <c r="L14" s="20" t="str">
        <f t="shared" ca="1" si="2"/>
        <v/>
      </c>
      <c r="M14" s="87"/>
      <c r="N14" s="46"/>
      <c r="O14" s="124"/>
      <c r="P14" s="125"/>
      <c r="Q14" s="125"/>
      <c r="R14" s="126"/>
    </row>
    <row r="15" spans="1:19" ht="15" customHeight="1" x14ac:dyDescent="0.25">
      <c r="A15" s="68">
        <f t="shared" ca="1" si="0"/>
        <v>45567</v>
      </c>
      <c r="B15" s="3">
        <f t="shared" si="3"/>
        <v>45609</v>
      </c>
      <c r="C15" s="4">
        <f t="shared" ca="1" si="4"/>
        <v>-42</v>
      </c>
      <c r="D15" s="4">
        <f t="shared" ca="1" si="1"/>
        <v>-42</v>
      </c>
      <c r="E15" s="4" t="b">
        <f t="shared" si="5"/>
        <v>0</v>
      </c>
      <c r="F15" s="35" t="s">
        <v>31</v>
      </c>
      <c r="G15" s="36">
        <f t="shared" si="8"/>
        <v>-413.1400000000001</v>
      </c>
      <c r="H15" s="103" t="s">
        <v>73</v>
      </c>
      <c r="I15" s="104">
        <v>-140</v>
      </c>
      <c r="J15" s="105" t="s">
        <v>24</v>
      </c>
      <c r="K15" s="69"/>
      <c r="L15" s="20" t="str">
        <f t="shared" ca="1" si="2"/>
        <v/>
      </c>
      <c r="M15" s="87"/>
      <c r="N15" s="46"/>
      <c r="O15" s="124"/>
      <c r="P15" s="125"/>
      <c r="Q15" s="125"/>
      <c r="R15" s="126"/>
    </row>
    <row r="16" spans="1:19" ht="15" customHeight="1" thickBot="1" x14ac:dyDescent="0.3">
      <c r="A16" s="68">
        <f t="shared" ca="1" si="0"/>
        <v>45567</v>
      </c>
      <c r="B16" s="3">
        <f t="shared" si="3"/>
        <v>45610</v>
      </c>
      <c r="C16" s="4">
        <f t="shared" ca="1" si="4"/>
        <v>-43</v>
      </c>
      <c r="D16" s="4">
        <f t="shared" ca="1" si="1"/>
        <v>-43</v>
      </c>
      <c r="E16" s="4" t="b">
        <f t="shared" si="5"/>
        <v>0</v>
      </c>
      <c r="F16" s="35" t="s">
        <v>32</v>
      </c>
      <c r="G16" s="36">
        <f t="shared" si="8"/>
        <v>-440.92000000000007</v>
      </c>
      <c r="H16" s="103" t="s">
        <v>105</v>
      </c>
      <c r="I16" s="104">
        <v>-27.78</v>
      </c>
      <c r="J16" s="105" t="s">
        <v>26</v>
      </c>
      <c r="K16" s="69"/>
      <c r="L16" s="20" t="str">
        <f t="shared" ca="1" si="2"/>
        <v/>
      </c>
      <c r="M16" s="88"/>
      <c r="N16" s="89"/>
      <c r="O16" s="127"/>
      <c r="P16" s="128"/>
      <c r="Q16" s="128"/>
      <c r="R16" s="129"/>
    </row>
    <row r="17" spans="1:20" ht="15" customHeight="1" thickTop="1" thickBot="1" x14ac:dyDescent="0.3">
      <c r="A17" s="68">
        <f t="shared" ca="1" si="0"/>
        <v>45567</v>
      </c>
      <c r="B17" s="3">
        <f t="shared" si="3"/>
        <v>45611</v>
      </c>
      <c r="C17" s="4">
        <f t="shared" ca="1" si="4"/>
        <v>-44</v>
      </c>
      <c r="D17" s="4">
        <f t="shared" ca="1" si="1"/>
        <v>-44</v>
      </c>
      <c r="E17" s="4" t="b">
        <f t="shared" si="5"/>
        <v>0</v>
      </c>
      <c r="F17" s="35" t="s">
        <v>33</v>
      </c>
      <c r="G17" s="36">
        <f t="shared" si="8"/>
        <v>-457.41000000000008</v>
      </c>
      <c r="H17" s="103" t="s">
        <v>104</v>
      </c>
      <c r="I17" s="104">
        <v>-16.489999999999998</v>
      </c>
      <c r="J17" s="105" t="s">
        <v>30</v>
      </c>
      <c r="K17" s="69"/>
      <c r="L17" s="20" t="str">
        <f t="shared" ca="1" si="2"/>
        <v/>
      </c>
      <c r="M17" s="47"/>
      <c r="N17" s="48"/>
      <c r="O17" s="49"/>
      <c r="P17" s="49"/>
      <c r="Q17" s="49"/>
      <c r="R17" s="49"/>
    </row>
    <row r="18" spans="1:20" ht="15" customHeight="1" thickTop="1" x14ac:dyDescent="0.25">
      <c r="A18" s="68">
        <f t="shared" ca="1" si="0"/>
        <v>45567</v>
      </c>
      <c r="B18" s="3">
        <f t="shared" si="3"/>
        <v>45612</v>
      </c>
      <c r="C18" s="4">
        <f t="shared" ca="1" si="4"/>
        <v>-45</v>
      </c>
      <c r="D18" s="4">
        <f t="shared" ca="1" si="1"/>
        <v>-45</v>
      </c>
      <c r="E18" s="4" t="b">
        <f t="shared" si="5"/>
        <v>0</v>
      </c>
      <c r="F18" s="35" t="s">
        <v>35</v>
      </c>
      <c r="G18" s="36">
        <f>G17+I18</f>
        <v>-594.41000000000008</v>
      </c>
      <c r="H18" s="55" t="s">
        <v>75</v>
      </c>
      <c r="I18" s="38">
        <v>-137</v>
      </c>
      <c r="J18" s="37" t="s">
        <v>30</v>
      </c>
      <c r="K18" s="69"/>
      <c r="L18" s="20" t="str">
        <f t="shared" ca="1" si="2"/>
        <v/>
      </c>
      <c r="M18" s="137" t="s">
        <v>79</v>
      </c>
      <c r="N18" s="138"/>
      <c r="O18" s="138"/>
      <c r="P18" s="138"/>
      <c r="Q18" s="138"/>
      <c r="R18" s="139"/>
    </row>
    <row r="19" spans="1:20" ht="15" customHeight="1" x14ac:dyDescent="0.25">
      <c r="A19" s="68">
        <f t="shared" ca="1" si="0"/>
        <v>45567</v>
      </c>
      <c r="B19" s="3">
        <f t="shared" si="3"/>
        <v>45613</v>
      </c>
      <c r="C19" s="4">
        <f t="shared" ca="1" si="4"/>
        <v>-46</v>
      </c>
      <c r="D19" s="4">
        <f t="shared" ca="1" si="1"/>
        <v>-46</v>
      </c>
      <c r="E19" s="4" t="b">
        <f t="shared" si="5"/>
        <v>0</v>
      </c>
      <c r="F19" s="35" t="s">
        <v>37</v>
      </c>
      <c r="G19" s="36">
        <f>G18+I19</f>
        <v>-634.11000000000013</v>
      </c>
      <c r="H19" s="103" t="s">
        <v>116</v>
      </c>
      <c r="I19" s="104">
        <v>-39.700000000000003</v>
      </c>
      <c r="J19" s="105" t="s">
        <v>33</v>
      </c>
      <c r="K19" s="69"/>
      <c r="L19" s="20" t="str">
        <f t="shared" ca="1" si="2"/>
        <v/>
      </c>
      <c r="M19" s="140"/>
      <c r="N19" s="141"/>
      <c r="O19" s="141"/>
      <c r="P19" s="141"/>
      <c r="Q19" s="141"/>
      <c r="R19" s="142"/>
    </row>
    <row r="20" spans="1:20" ht="15" customHeight="1" x14ac:dyDescent="0.25">
      <c r="A20" s="68">
        <f t="shared" ca="1" si="0"/>
        <v>45567</v>
      </c>
      <c r="B20" s="3">
        <f t="shared" si="3"/>
        <v>45614</v>
      </c>
      <c r="C20" s="4">
        <f t="shared" ca="1" si="4"/>
        <v>-47</v>
      </c>
      <c r="D20" s="4">
        <f t="shared" ca="1" si="1"/>
        <v>-47</v>
      </c>
      <c r="E20" s="4" t="b">
        <f t="shared" si="5"/>
        <v>0</v>
      </c>
      <c r="F20" s="35" t="s">
        <v>38</v>
      </c>
      <c r="G20" s="36">
        <f t="shared" si="8"/>
        <v>-634.11000000000013</v>
      </c>
      <c r="H20" s="55"/>
      <c r="I20" s="38"/>
      <c r="J20" s="37"/>
      <c r="K20" s="69"/>
      <c r="L20" s="20" t="str">
        <f t="shared" ca="1" si="2"/>
        <v/>
      </c>
      <c r="M20" s="90" t="s">
        <v>33</v>
      </c>
      <c r="N20" s="34">
        <v>210</v>
      </c>
      <c r="O20" s="130" t="s">
        <v>34</v>
      </c>
      <c r="P20" s="131"/>
      <c r="Q20" s="131"/>
      <c r="R20" s="132"/>
    </row>
    <row r="21" spans="1:20" ht="15" customHeight="1" thickBot="1" x14ac:dyDescent="0.3">
      <c r="A21" s="68">
        <f t="shared" ca="1" si="0"/>
        <v>45567</v>
      </c>
      <c r="B21" s="3">
        <f t="shared" si="3"/>
        <v>45615</v>
      </c>
      <c r="C21" s="4">
        <f t="shared" ca="1" si="4"/>
        <v>-48</v>
      </c>
      <c r="D21" s="4">
        <f t="shared" ca="1" si="1"/>
        <v>-48</v>
      </c>
      <c r="E21" s="4" t="b">
        <f t="shared" si="5"/>
        <v>0</v>
      </c>
      <c r="F21" s="35" t="s">
        <v>39</v>
      </c>
      <c r="G21" s="36">
        <f t="shared" si="8"/>
        <v>-634.11000000000013</v>
      </c>
      <c r="H21" s="55"/>
      <c r="I21" s="38"/>
      <c r="J21" s="37"/>
      <c r="K21" s="69"/>
      <c r="L21" s="20" t="str">
        <f t="shared" ca="1" si="2"/>
        <v/>
      </c>
      <c r="M21" s="98"/>
      <c r="N21" s="99"/>
      <c r="O21" s="164"/>
      <c r="P21" s="165"/>
      <c r="Q21" s="165"/>
      <c r="R21" s="166"/>
    </row>
    <row r="22" spans="1:20" ht="15" customHeight="1" thickTop="1" x14ac:dyDescent="0.25">
      <c r="A22" s="68">
        <f t="shared" ca="1" si="0"/>
        <v>45567</v>
      </c>
      <c r="B22" s="3">
        <f t="shared" si="3"/>
        <v>45616</v>
      </c>
      <c r="C22" s="4">
        <f t="shared" ca="1" si="4"/>
        <v>-49</v>
      </c>
      <c r="D22" s="4">
        <f t="shared" ca="1" si="1"/>
        <v>-49</v>
      </c>
      <c r="E22" s="4" t="b">
        <f t="shared" si="5"/>
        <v>0</v>
      </c>
      <c r="F22" s="42" t="s">
        <v>41</v>
      </c>
      <c r="G22" s="36">
        <f t="shared" si="8"/>
        <v>565.88999999999987</v>
      </c>
      <c r="H22" s="56" t="s">
        <v>17</v>
      </c>
      <c r="I22" s="41">
        <v>1200</v>
      </c>
      <c r="J22" s="40" t="s">
        <v>41</v>
      </c>
      <c r="K22" s="69"/>
      <c r="L22" s="20" t="str">
        <f t="shared" ca="1" si="2"/>
        <v/>
      </c>
      <c r="M22" s="167" t="s">
        <v>110</v>
      </c>
      <c r="N22" s="168"/>
      <c r="O22" s="168"/>
      <c r="P22" s="168"/>
      <c r="Q22" s="168"/>
      <c r="R22" s="169"/>
    </row>
    <row r="23" spans="1:20" ht="15" customHeight="1" x14ac:dyDescent="0.25">
      <c r="A23" s="68">
        <f t="shared" ca="1" si="0"/>
        <v>45567</v>
      </c>
      <c r="B23" s="3">
        <f t="shared" si="3"/>
        <v>45617</v>
      </c>
      <c r="C23" s="4">
        <f t="shared" ca="1" si="4"/>
        <v>-50</v>
      </c>
      <c r="D23" s="4">
        <f t="shared" ca="1" si="1"/>
        <v>-50</v>
      </c>
      <c r="E23" s="4" t="b">
        <f t="shared" si="5"/>
        <v>0</v>
      </c>
      <c r="F23" s="35" t="s">
        <v>42</v>
      </c>
      <c r="G23" s="36">
        <f t="shared" si="8"/>
        <v>565.88999999999987</v>
      </c>
      <c r="H23" s="55"/>
      <c r="I23" s="38"/>
      <c r="J23" s="37"/>
      <c r="K23" s="69"/>
      <c r="L23" s="20" t="str">
        <f t="shared" ca="1" si="2"/>
        <v/>
      </c>
      <c r="M23" s="170"/>
      <c r="N23" s="171"/>
      <c r="O23" s="171"/>
      <c r="P23" s="171"/>
      <c r="Q23" s="171"/>
      <c r="R23" s="172"/>
    </row>
    <row r="24" spans="1:20" ht="15" customHeight="1" x14ac:dyDescent="0.25">
      <c r="A24" s="68">
        <f t="shared" ca="1" si="0"/>
        <v>45567</v>
      </c>
      <c r="B24" s="3">
        <f t="shared" si="3"/>
        <v>45618</v>
      </c>
      <c r="C24" s="4">
        <f t="shared" ca="1" si="4"/>
        <v>-51</v>
      </c>
      <c r="D24" s="4">
        <f t="shared" ca="1" si="1"/>
        <v>-51</v>
      </c>
      <c r="E24" s="4" t="b">
        <f t="shared" si="5"/>
        <v>0</v>
      </c>
      <c r="F24" s="35" t="s">
        <v>43</v>
      </c>
      <c r="G24" s="36">
        <f t="shared" si="8"/>
        <v>465.9899999999999</v>
      </c>
      <c r="H24" s="103" t="s">
        <v>85</v>
      </c>
      <c r="I24" s="104">
        <v>-99.9</v>
      </c>
      <c r="J24" s="105" t="s">
        <v>41</v>
      </c>
      <c r="K24" s="69"/>
      <c r="L24" s="20" t="str">
        <f t="shared" ca="1" si="2"/>
        <v/>
      </c>
      <c r="M24" s="90"/>
      <c r="N24" s="34"/>
      <c r="O24" s="161"/>
      <c r="P24" s="131"/>
      <c r="Q24" s="131"/>
      <c r="R24" s="132"/>
    </row>
    <row r="25" spans="1:20" ht="15" customHeight="1" x14ac:dyDescent="0.25">
      <c r="A25" s="68">
        <f t="shared" ca="1" si="0"/>
        <v>45567</v>
      </c>
      <c r="B25" s="3">
        <f t="shared" si="3"/>
        <v>45619</v>
      </c>
      <c r="C25" s="4">
        <f t="shared" ca="1" si="4"/>
        <v>-52</v>
      </c>
      <c r="D25" s="4">
        <f t="shared" ca="1" si="1"/>
        <v>-52</v>
      </c>
      <c r="E25" s="4" t="b">
        <f t="shared" si="5"/>
        <v>0</v>
      </c>
      <c r="F25" s="35" t="s">
        <v>44</v>
      </c>
      <c r="G25" s="36">
        <f t="shared" si="8"/>
        <v>454.99999999999989</v>
      </c>
      <c r="H25" s="103" t="s">
        <v>103</v>
      </c>
      <c r="I25" s="104">
        <v>-10.99</v>
      </c>
      <c r="J25" s="105" t="s">
        <v>42</v>
      </c>
      <c r="K25" s="69"/>
      <c r="L25" s="20" t="str">
        <f ca="1">IF(A25=B25,"➜ Hoje","")</f>
        <v/>
      </c>
      <c r="M25" s="90"/>
      <c r="N25" s="34"/>
      <c r="O25" s="161"/>
      <c r="P25" s="131"/>
      <c r="Q25" s="131"/>
      <c r="R25" s="132"/>
    </row>
    <row r="26" spans="1:20" ht="15" customHeight="1" x14ac:dyDescent="0.25">
      <c r="A26" s="68">
        <f t="shared" ca="1" si="0"/>
        <v>45567</v>
      </c>
      <c r="B26" s="3">
        <f t="shared" si="3"/>
        <v>45620</v>
      </c>
      <c r="C26" s="4">
        <f t="shared" ca="1" si="4"/>
        <v>-53</v>
      </c>
      <c r="D26" s="4">
        <f t="shared" ca="1" si="1"/>
        <v>-53</v>
      </c>
      <c r="E26" s="4" t="b">
        <f t="shared" si="5"/>
        <v>0</v>
      </c>
      <c r="F26" s="35" t="s">
        <v>45</v>
      </c>
      <c r="G26" s="36">
        <f t="shared" si="8"/>
        <v>454.99999999999989</v>
      </c>
      <c r="H26" s="55"/>
      <c r="I26" s="38"/>
      <c r="J26" s="37"/>
      <c r="K26" s="69"/>
      <c r="L26" s="33" t="str">
        <f ca="1">IF(A26=B26,"➜ Hoje","")</f>
        <v/>
      </c>
      <c r="M26" s="90"/>
      <c r="N26" s="34"/>
      <c r="O26" s="161"/>
      <c r="P26" s="162"/>
      <c r="Q26" s="162"/>
      <c r="R26" s="163"/>
    </row>
    <row r="27" spans="1:20" ht="15" customHeight="1" x14ac:dyDescent="0.25">
      <c r="A27" s="68">
        <f t="shared" ca="1" si="0"/>
        <v>45567</v>
      </c>
      <c r="B27" s="3">
        <f t="shared" si="3"/>
        <v>45621</v>
      </c>
      <c r="C27" s="4">
        <f t="shared" ca="1" si="4"/>
        <v>-54</v>
      </c>
      <c r="D27" s="4">
        <f t="shared" ca="1" si="1"/>
        <v>-54</v>
      </c>
      <c r="E27" s="4" t="b">
        <f t="shared" si="5"/>
        <v>0</v>
      </c>
      <c r="F27" s="35" t="s">
        <v>46</v>
      </c>
      <c r="G27" s="36">
        <f t="shared" si="8"/>
        <v>334.99999999999989</v>
      </c>
      <c r="H27" s="103" t="s">
        <v>87</v>
      </c>
      <c r="I27" s="104">
        <v>-120</v>
      </c>
      <c r="J27" s="105" t="s">
        <v>45</v>
      </c>
      <c r="K27" s="69"/>
      <c r="L27" s="20" t="str">
        <f t="shared" ref="L27:L33" ca="1" si="9">IF(A27=B27,"➜ Hoje","")</f>
        <v/>
      </c>
      <c r="M27" s="90"/>
      <c r="N27" s="34"/>
      <c r="O27" s="161"/>
      <c r="P27" s="162"/>
      <c r="Q27" s="162"/>
      <c r="R27" s="163"/>
    </row>
    <row r="28" spans="1:20" ht="15" customHeight="1" x14ac:dyDescent="0.25">
      <c r="A28" s="68">
        <f t="shared" ca="1" si="0"/>
        <v>45567</v>
      </c>
      <c r="B28" s="3">
        <f t="shared" si="3"/>
        <v>45622</v>
      </c>
      <c r="C28" s="4">
        <f t="shared" ca="1" si="4"/>
        <v>-55</v>
      </c>
      <c r="D28" s="4">
        <f t="shared" ca="1" si="1"/>
        <v>-55</v>
      </c>
      <c r="E28" s="4" t="b">
        <f t="shared" si="5"/>
        <v>0</v>
      </c>
      <c r="F28" s="35" t="s">
        <v>47</v>
      </c>
      <c r="G28" s="36">
        <f t="shared" si="8"/>
        <v>214.99999999999989</v>
      </c>
      <c r="H28" s="103" t="s">
        <v>29</v>
      </c>
      <c r="I28" s="104">
        <v>-120</v>
      </c>
      <c r="J28" s="105" t="s">
        <v>41</v>
      </c>
      <c r="K28" s="69"/>
      <c r="L28" s="20" t="str">
        <f t="shared" ca="1" si="9"/>
        <v/>
      </c>
      <c r="M28" s="90"/>
      <c r="N28" s="34"/>
      <c r="O28" s="161"/>
      <c r="P28" s="162"/>
      <c r="Q28" s="162"/>
      <c r="R28" s="163"/>
    </row>
    <row r="29" spans="1:20" ht="15" customHeight="1" x14ac:dyDescent="0.25">
      <c r="A29" s="68">
        <f t="shared" ca="1" si="0"/>
        <v>45567</v>
      </c>
      <c r="B29" s="3">
        <f t="shared" si="3"/>
        <v>45623</v>
      </c>
      <c r="C29" s="4">
        <f t="shared" ca="1" si="4"/>
        <v>-56</v>
      </c>
      <c r="D29" s="4">
        <f t="shared" ca="1" si="1"/>
        <v>-56</v>
      </c>
      <c r="E29" s="4" t="b">
        <f t="shared" si="5"/>
        <v>0</v>
      </c>
      <c r="F29" s="35" t="s">
        <v>49</v>
      </c>
      <c r="G29" s="36">
        <f t="shared" si="8"/>
        <v>169.99999999999989</v>
      </c>
      <c r="H29" s="103" t="s">
        <v>50</v>
      </c>
      <c r="I29" s="104">
        <v>-45</v>
      </c>
      <c r="J29" s="105" t="s">
        <v>49</v>
      </c>
      <c r="K29" s="69"/>
      <c r="L29" s="20" t="str">
        <f t="shared" ca="1" si="9"/>
        <v/>
      </c>
      <c r="M29" s="90"/>
      <c r="N29" s="34"/>
      <c r="O29" s="161"/>
      <c r="P29" s="162"/>
      <c r="Q29" s="162"/>
      <c r="R29" s="163"/>
    </row>
    <row r="30" spans="1:20" ht="15" customHeight="1" x14ac:dyDescent="0.25">
      <c r="A30" s="68">
        <f t="shared" ca="1" si="0"/>
        <v>45567</v>
      </c>
      <c r="B30" s="3">
        <f t="shared" si="3"/>
        <v>45624</v>
      </c>
      <c r="C30" s="4">
        <f t="shared" ca="1" si="4"/>
        <v>-57</v>
      </c>
      <c r="D30" s="4">
        <f t="shared" ca="1" si="1"/>
        <v>-57</v>
      </c>
      <c r="E30" s="4" t="b">
        <f t="shared" si="5"/>
        <v>0</v>
      </c>
      <c r="F30" s="35" t="s">
        <v>51</v>
      </c>
      <c r="G30" s="36">
        <f t="shared" si="8"/>
        <v>42.499999999999886</v>
      </c>
      <c r="H30" s="103" t="s">
        <v>52</v>
      </c>
      <c r="I30" s="104">
        <v>-127.5</v>
      </c>
      <c r="J30" s="105" t="s">
        <v>51</v>
      </c>
      <c r="K30" s="69"/>
      <c r="L30" s="20" t="str">
        <f t="shared" ca="1" si="9"/>
        <v/>
      </c>
      <c r="M30" s="90" t="s">
        <v>109</v>
      </c>
      <c r="N30" s="34">
        <f>SUM(N24:N29)</f>
        <v>0</v>
      </c>
      <c r="O30" s="53"/>
      <c r="P30" s="93"/>
      <c r="Q30" s="93"/>
      <c r="R30" s="94"/>
    </row>
    <row r="31" spans="1:20" ht="15" customHeight="1" x14ac:dyDescent="0.25">
      <c r="A31" s="68">
        <f t="shared" ca="1" si="0"/>
        <v>45567</v>
      </c>
      <c r="B31" s="3">
        <f t="shared" si="3"/>
        <v>45625</v>
      </c>
      <c r="C31" s="4">
        <f t="shared" ca="1" si="4"/>
        <v>-58</v>
      </c>
      <c r="D31" s="4">
        <f t="shared" ca="1" si="1"/>
        <v>-58</v>
      </c>
      <c r="E31" s="4" t="b">
        <f t="shared" si="5"/>
        <v>0</v>
      </c>
      <c r="F31" s="35" t="s">
        <v>53</v>
      </c>
      <c r="G31" s="36">
        <f t="shared" si="8"/>
        <v>25.049999999999887</v>
      </c>
      <c r="H31" s="103" t="s">
        <v>54</v>
      </c>
      <c r="I31" s="104">
        <v>-17.45</v>
      </c>
      <c r="J31" s="105" t="s">
        <v>53</v>
      </c>
      <c r="K31" s="69"/>
      <c r="L31" s="20" t="str">
        <f t="shared" ca="1" si="9"/>
        <v/>
      </c>
      <c r="M31" s="79" t="str">
        <f>M2</f>
        <v>Dia 31</v>
      </c>
      <c r="N31" s="80">
        <f>N2+N30</f>
        <v>25.049999999999887</v>
      </c>
      <c r="O31" s="157" t="s">
        <v>59</v>
      </c>
      <c r="P31" s="157"/>
      <c r="Q31" s="157"/>
      <c r="R31" s="158"/>
      <c r="S31" s="45"/>
      <c r="T31" s="45"/>
    </row>
    <row r="32" spans="1:20" ht="15" customHeight="1" x14ac:dyDescent="0.25">
      <c r="A32" s="68">
        <f t="shared" ca="1" si="0"/>
        <v>45567</v>
      </c>
      <c r="B32" s="3">
        <f t="shared" si="3"/>
        <v>45626</v>
      </c>
      <c r="C32" s="4">
        <f t="shared" ca="1" si="4"/>
        <v>-59</v>
      </c>
      <c r="D32" s="4">
        <f t="shared" ca="1" si="1"/>
        <v>-59</v>
      </c>
      <c r="E32" s="4" t="b">
        <f t="shared" si="5"/>
        <v>0</v>
      </c>
      <c r="F32" s="35" t="s">
        <v>55</v>
      </c>
      <c r="G32" s="36">
        <f>G31+I32</f>
        <v>25.049999999999887</v>
      </c>
      <c r="H32" s="55"/>
      <c r="I32" s="38"/>
      <c r="J32" s="37"/>
      <c r="K32" s="69"/>
      <c r="L32" s="20" t="str">
        <f t="shared" ca="1" si="9"/>
        <v/>
      </c>
      <c r="N32" s="100">
        <f>N30*2</f>
        <v>0</v>
      </c>
    </row>
    <row r="33" spans="1:18" ht="15" customHeight="1" thickBot="1" x14ac:dyDescent="0.3">
      <c r="A33" s="70">
        <f t="shared" ca="1" si="0"/>
        <v>45567</v>
      </c>
      <c r="B33" s="71">
        <v>45596</v>
      </c>
      <c r="C33" s="72">
        <f t="shared" ca="1" si="4"/>
        <v>-29</v>
      </c>
      <c r="D33" s="72">
        <f t="shared" ca="1" si="1"/>
        <v>-29</v>
      </c>
      <c r="E33" s="72" t="b">
        <f t="shared" si="5"/>
        <v>0</v>
      </c>
      <c r="F33" s="73" t="s">
        <v>56</v>
      </c>
      <c r="G33" s="74">
        <f t="shared" si="8"/>
        <v>25.049999999999887</v>
      </c>
      <c r="H33" s="75"/>
      <c r="I33" s="76"/>
      <c r="J33" s="77"/>
      <c r="K33" s="78"/>
      <c r="L33" s="20" t="str">
        <f t="shared" ca="1" si="9"/>
        <v/>
      </c>
      <c r="N33" s="100">
        <f>N30-N32</f>
        <v>0</v>
      </c>
    </row>
    <row r="34" spans="1:18" ht="15" thickTop="1" x14ac:dyDescent="0.25">
      <c r="M34" s="122" t="s">
        <v>91</v>
      </c>
      <c r="N34" s="123"/>
      <c r="O34" s="123"/>
      <c r="P34" s="123"/>
      <c r="Q34" s="123"/>
      <c r="R34" s="123"/>
    </row>
    <row r="35" spans="1:18" x14ac:dyDescent="0.25">
      <c r="M35" s="122"/>
      <c r="N35" s="123"/>
      <c r="O35" s="123"/>
      <c r="P35" s="123"/>
      <c r="Q35" s="123"/>
      <c r="R35" s="123"/>
    </row>
    <row r="36" spans="1:18" x14ac:dyDescent="0.25">
      <c r="M36" s="1" cm="1">
        <f t="array" ref="M36:R67">F2:K33</f>
        <v>0</v>
      </c>
      <c r="N36" s="1" t="str">
        <v>Saldo Prévio</v>
      </c>
      <c r="O36" s="1" t="str">
        <v>Descrição Conta</v>
      </c>
      <c r="P36" s="1" t="str">
        <v>Valor</v>
      </c>
      <c r="Q36" s="1" t="str">
        <v>Data vencimento</v>
      </c>
      <c r="R36" s="1" t="str">
        <v>Pago?</v>
      </c>
    </row>
    <row r="37" spans="1:18" hidden="1" x14ac:dyDescent="0.25">
      <c r="M37" s="59" t="str">
        <v>Dia 1</v>
      </c>
      <c r="N37" s="60">
        <v>-701.32</v>
      </c>
      <c r="O37" s="61">
        <v>0</v>
      </c>
      <c r="P37" s="60">
        <v>0</v>
      </c>
      <c r="Q37" s="59">
        <v>0</v>
      </c>
      <c r="R37" s="62">
        <v>0</v>
      </c>
    </row>
    <row r="38" spans="1:18" hidden="1" x14ac:dyDescent="0.25">
      <c r="M38" s="35" t="str">
        <v>Dia 2</v>
      </c>
      <c r="N38" s="36">
        <v>-729.31000000000006</v>
      </c>
      <c r="O38" s="55" t="str">
        <v>Nível 6 Mercado Livre - Automatico</v>
      </c>
      <c r="P38" s="38">
        <v>-27.99</v>
      </c>
      <c r="Q38" s="37" t="str">
        <v>Dia 1</v>
      </c>
      <c r="R38" s="39">
        <v>0</v>
      </c>
    </row>
    <row r="39" spans="1:18" hidden="1" x14ac:dyDescent="0.25">
      <c r="M39" s="35" t="str">
        <v>Dia 3</v>
      </c>
      <c r="N39" s="36">
        <v>-729.31000000000006</v>
      </c>
      <c r="O39" s="55">
        <v>0</v>
      </c>
      <c r="P39" s="38">
        <v>0</v>
      </c>
      <c r="Q39" s="37">
        <v>0</v>
      </c>
      <c r="R39" s="39">
        <v>0</v>
      </c>
    </row>
    <row r="40" spans="1:18" hidden="1" x14ac:dyDescent="0.25">
      <c r="M40" s="59" t="str">
        <v>Dia 4</v>
      </c>
      <c r="N40" s="60">
        <v>-764.31000000000006</v>
      </c>
      <c r="O40" s="61" t="str">
        <v>Granulado Madeira (10kg)</v>
      </c>
      <c r="P40" s="60">
        <v>-35</v>
      </c>
      <c r="Q40" s="59" t="str">
        <v>Dia 5</v>
      </c>
      <c r="R40" s="62">
        <v>0</v>
      </c>
    </row>
    <row r="41" spans="1:18" hidden="1" x14ac:dyDescent="0.25">
      <c r="M41" s="35" t="str">
        <v>Dia 5</v>
      </c>
      <c r="N41" s="36">
        <v>635.68999999999994</v>
      </c>
      <c r="O41" s="55" t="str">
        <v>Pagamento Recebido Bellocopo</v>
      </c>
      <c r="P41" s="38">
        <v>1400</v>
      </c>
      <c r="Q41" s="37" t="str">
        <v>Dia 5</v>
      </c>
      <c r="R41" s="39">
        <v>0</v>
      </c>
    </row>
    <row r="42" spans="1:18" hidden="1" x14ac:dyDescent="0.25">
      <c r="M42" s="35" t="str">
        <v>Dia 6</v>
      </c>
      <c r="N42" s="36">
        <v>555.3599999999999</v>
      </c>
      <c r="O42" s="55" t="str">
        <v>Fatura Cartão Mercado Pago</v>
      </c>
      <c r="P42" s="38">
        <v>-80.33</v>
      </c>
      <c r="Q42" s="37" t="str">
        <v>Dia 5</v>
      </c>
      <c r="R42" s="39">
        <v>0</v>
      </c>
    </row>
    <row r="43" spans="1:18" hidden="1" x14ac:dyDescent="0.25">
      <c r="M43" s="59" t="str">
        <v>Dia 7</v>
      </c>
      <c r="N43" s="60">
        <v>-45.240000000000123</v>
      </c>
      <c r="O43" s="61" t="str">
        <v>Parcela Moto</v>
      </c>
      <c r="P43" s="60">
        <v>-600.6</v>
      </c>
      <c r="Q43" s="59" t="str">
        <v>Dia 6</v>
      </c>
      <c r="R43" s="62">
        <v>0</v>
      </c>
    </row>
    <row r="44" spans="1:18" hidden="1" x14ac:dyDescent="0.25">
      <c r="F44" s="63"/>
      <c r="G44" s="63"/>
      <c r="H44" s="64"/>
      <c r="I44" s="63"/>
      <c r="J44" s="63"/>
      <c r="K44" s="63"/>
      <c r="L44" s="63"/>
      <c r="M44" s="59" t="str">
        <v>Dia 8</v>
      </c>
      <c r="N44" s="60">
        <v>-203.24000000000012</v>
      </c>
      <c r="O44" s="61" t="str">
        <v>Ração Gatos Golden Castrados</v>
      </c>
      <c r="P44" s="60">
        <v>-158</v>
      </c>
      <c r="Q44" s="59" t="str">
        <v>Dia 6</v>
      </c>
      <c r="R44" s="62">
        <v>0</v>
      </c>
    </row>
    <row r="45" spans="1:18" hidden="1" x14ac:dyDescent="0.25">
      <c r="M45" s="59" t="str">
        <v>Dia 9</v>
      </c>
      <c r="N45" s="60">
        <v>-242.24000000000012</v>
      </c>
      <c r="O45" s="61" t="str">
        <v>Microsoft</v>
      </c>
      <c r="P45" s="60">
        <v>-39</v>
      </c>
      <c r="Q45" s="59" t="str">
        <v>Dia 6</v>
      </c>
      <c r="R45" s="62">
        <v>0</v>
      </c>
    </row>
    <row r="46" spans="1:18" x14ac:dyDescent="0.25">
      <c r="M46" s="59" t="str">
        <v>Dia 10</v>
      </c>
      <c r="N46" s="60">
        <v>-242.24000000000012</v>
      </c>
      <c r="O46" s="61">
        <v>0</v>
      </c>
      <c r="P46" s="60">
        <v>0</v>
      </c>
      <c r="Q46" s="59">
        <v>0</v>
      </c>
      <c r="R46" s="62">
        <v>0</v>
      </c>
    </row>
    <row r="47" spans="1:18" hidden="1" x14ac:dyDescent="0.25">
      <c r="M47" s="59" t="str">
        <v>Dia 11</v>
      </c>
      <c r="N47" s="60">
        <v>-242.24000000000012</v>
      </c>
      <c r="O47" s="61">
        <v>0</v>
      </c>
      <c r="P47" s="60">
        <v>0</v>
      </c>
      <c r="Q47" s="59">
        <v>0</v>
      </c>
      <c r="R47" s="62">
        <v>0</v>
      </c>
    </row>
    <row r="48" spans="1:18" x14ac:dyDescent="0.25">
      <c r="M48" s="59" t="str">
        <v>Dia 12</v>
      </c>
      <c r="N48" s="60">
        <v>-273.1400000000001</v>
      </c>
      <c r="O48" s="61" t="str">
        <v>Netflix - Automatico</v>
      </c>
      <c r="P48" s="60">
        <v>-30.9</v>
      </c>
      <c r="Q48" s="59" t="str">
        <v>Dia 9</v>
      </c>
      <c r="R48" s="62">
        <v>0</v>
      </c>
    </row>
    <row r="49" spans="13:18" hidden="1" x14ac:dyDescent="0.25">
      <c r="M49" s="59" t="str">
        <v>Dia 13</v>
      </c>
      <c r="N49" s="60">
        <v>-413.1400000000001</v>
      </c>
      <c r="O49" s="61" t="str">
        <v>Dízimo (1/2 parte)</v>
      </c>
      <c r="P49" s="60">
        <v>-140</v>
      </c>
      <c r="Q49" s="59" t="str">
        <v>Dia 9</v>
      </c>
      <c r="R49" s="62">
        <v>0</v>
      </c>
    </row>
    <row r="50" spans="13:18" hidden="1" x14ac:dyDescent="0.25">
      <c r="M50" s="59" t="str">
        <v>Dia 14</v>
      </c>
      <c r="N50" s="60">
        <v>-440.92000000000007</v>
      </c>
      <c r="O50" s="61" t="str">
        <v>Anticoncepcional</v>
      </c>
      <c r="P50" s="60">
        <v>-27.78</v>
      </c>
      <c r="Q50" s="59" t="str">
        <v>Dia 10</v>
      </c>
      <c r="R50" s="62">
        <v>0</v>
      </c>
    </row>
    <row r="51" spans="13:18" hidden="1" x14ac:dyDescent="0.25">
      <c r="M51" s="59" t="str">
        <v>Dia 15</v>
      </c>
      <c r="N51" s="60">
        <v>-457.41000000000008</v>
      </c>
      <c r="O51" s="61" t="str">
        <v>SimplyPiano</v>
      </c>
      <c r="P51" s="60">
        <v>-16.489999999999998</v>
      </c>
      <c r="Q51" s="59" t="str">
        <v>Dia 12</v>
      </c>
      <c r="R51" s="62">
        <v>0</v>
      </c>
    </row>
    <row r="52" spans="13:18" hidden="1" x14ac:dyDescent="0.25">
      <c r="M52" s="59" t="str">
        <v>Dia 16</v>
      </c>
      <c r="N52" s="60">
        <v>-594.41000000000008</v>
      </c>
      <c r="O52" s="61" t="str">
        <v>Fatura Cartão Nubank</v>
      </c>
      <c r="P52" s="60">
        <v>-137</v>
      </c>
      <c r="Q52" s="59" t="str">
        <v>Dia 12</v>
      </c>
      <c r="R52" s="62">
        <v>0</v>
      </c>
    </row>
    <row r="53" spans="13:18" hidden="1" x14ac:dyDescent="0.25">
      <c r="M53" s="59" t="str">
        <v>Dia 17</v>
      </c>
      <c r="N53" s="60">
        <v>-634.11000000000013</v>
      </c>
      <c r="O53" s="61" t="str">
        <v>Curso Aryanne Ativando a Libido</v>
      </c>
      <c r="P53" s="60">
        <v>-39.700000000000003</v>
      </c>
      <c r="Q53" s="59" t="str">
        <v>Dia 15</v>
      </c>
      <c r="R53" s="62">
        <v>0</v>
      </c>
    </row>
    <row r="54" spans="13:18" hidden="1" x14ac:dyDescent="0.25">
      <c r="M54" s="59" t="str">
        <v>Dia 18</v>
      </c>
      <c r="N54" s="60">
        <v>-634.11000000000013</v>
      </c>
      <c r="O54" s="61">
        <v>0</v>
      </c>
      <c r="P54" s="60">
        <v>0</v>
      </c>
      <c r="Q54" s="59">
        <v>0</v>
      </c>
      <c r="R54" s="62">
        <v>0</v>
      </c>
    </row>
    <row r="55" spans="13:18" hidden="1" x14ac:dyDescent="0.25">
      <c r="M55" s="59" t="str">
        <v>Dia 19</v>
      </c>
      <c r="N55" s="60">
        <v>-634.11000000000013</v>
      </c>
      <c r="O55" s="61">
        <v>0</v>
      </c>
      <c r="P55" s="60">
        <v>0</v>
      </c>
      <c r="Q55" s="59">
        <v>0</v>
      </c>
      <c r="R55" s="62">
        <v>0</v>
      </c>
    </row>
    <row r="56" spans="13:18" hidden="1" x14ac:dyDescent="0.25">
      <c r="M56" s="59" t="str">
        <v>Dia 20</v>
      </c>
      <c r="N56" s="60">
        <v>565.88999999999987</v>
      </c>
      <c r="O56" s="61" t="str">
        <v>Pagamento Recebido Bellocopo</v>
      </c>
      <c r="P56" s="60">
        <v>1200</v>
      </c>
      <c r="Q56" s="59" t="str">
        <v>Dia 20</v>
      </c>
      <c r="R56" s="62">
        <v>0</v>
      </c>
    </row>
    <row r="57" spans="13:18" hidden="1" x14ac:dyDescent="0.25">
      <c r="M57" s="59" t="str">
        <v>Dia 21</v>
      </c>
      <c r="N57" s="60">
        <v>565.88999999999987</v>
      </c>
      <c r="O57" s="61">
        <v>0</v>
      </c>
      <c r="P57" s="60">
        <v>0</v>
      </c>
      <c r="Q57" s="59">
        <v>0</v>
      </c>
      <c r="R57" s="62">
        <v>0</v>
      </c>
    </row>
    <row r="58" spans="13:18" hidden="1" x14ac:dyDescent="0.25">
      <c r="M58" s="59" t="str">
        <v>Dia 22</v>
      </c>
      <c r="N58" s="60">
        <v>465.9899999999999</v>
      </c>
      <c r="O58" s="61" t="str">
        <v>Internet Atranet</v>
      </c>
      <c r="P58" s="60">
        <v>-99.9</v>
      </c>
      <c r="Q58" s="59" t="str">
        <v>Dia 20</v>
      </c>
      <c r="R58" s="62">
        <v>0</v>
      </c>
    </row>
    <row r="59" spans="13:18" hidden="1" x14ac:dyDescent="0.25">
      <c r="M59" s="59" t="str">
        <v>Dia 23</v>
      </c>
      <c r="N59" s="60">
        <v>454.99999999999989</v>
      </c>
      <c r="O59" s="61" t="str">
        <v>PicsArt Photo</v>
      </c>
      <c r="P59" s="60">
        <v>-10.99</v>
      </c>
      <c r="Q59" s="59" t="str">
        <v>Dia 21</v>
      </c>
      <c r="R59" s="62">
        <v>0</v>
      </c>
    </row>
    <row r="60" spans="13:18" x14ac:dyDescent="0.25">
      <c r="M60" s="59" t="str">
        <v>Dia 24</v>
      </c>
      <c r="N60" s="60">
        <v>454.99999999999989</v>
      </c>
      <c r="O60" s="61">
        <v>0</v>
      </c>
      <c r="P60" s="60">
        <v>0</v>
      </c>
      <c r="Q60" s="59">
        <v>0</v>
      </c>
      <c r="R60" s="62">
        <v>0</v>
      </c>
    </row>
    <row r="61" spans="13:18" x14ac:dyDescent="0.25">
      <c r="M61" s="59" t="str">
        <v>Dia 25</v>
      </c>
      <c r="N61" s="60">
        <v>334.99999999999989</v>
      </c>
      <c r="O61" s="61" t="str">
        <v>Dízimo (2/2 parte)</v>
      </c>
      <c r="P61" s="60">
        <v>-120</v>
      </c>
      <c r="Q61" s="59" t="str">
        <v>Dia 24</v>
      </c>
      <c r="R61" s="62">
        <v>0</v>
      </c>
    </row>
    <row r="62" spans="13:18" x14ac:dyDescent="0.25">
      <c r="M62" s="59" t="str">
        <v>Dia 26</v>
      </c>
      <c r="N62" s="60">
        <v>214.99999999999989</v>
      </c>
      <c r="O62" s="61" t="str">
        <v>Energia Elétrica (1/4 pagamento)</v>
      </c>
      <c r="P62" s="60">
        <v>-120</v>
      </c>
      <c r="Q62" s="59" t="str">
        <v>Dia 20</v>
      </c>
      <c r="R62" s="62">
        <v>0</v>
      </c>
    </row>
    <row r="63" spans="13:18" x14ac:dyDescent="0.25">
      <c r="M63" s="59" t="str">
        <v>Dia 27</v>
      </c>
      <c r="N63" s="60">
        <v>169.99999999999989</v>
      </c>
      <c r="O63" s="61" t="str">
        <v>Internet Celular Vivo</v>
      </c>
      <c r="P63" s="60">
        <v>-45</v>
      </c>
      <c r="Q63" s="59" t="str">
        <v>Dia 27</v>
      </c>
      <c r="R63" s="62">
        <v>0</v>
      </c>
    </row>
    <row r="64" spans="13:18" hidden="1" x14ac:dyDescent="0.25">
      <c r="M64" s="59" t="str">
        <v>Dia 28</v>
      </c>
      <c r="N64" s="60">
        <v>42.499999999999886</v>
      </c>
      <c r="O64" s="61" t="str">
        <v>Cílios</v>
      </c>
      <c r="P64" s="60">
        <v>-127.5</v>
      </c>
      <c r="Q64" s="59" t="str">
        <v>Dia 28</v>
      </c>
      <c r="R64" s="62">
        <v>0</v>
      </c>
    </row>
    <row r="65" spans="13:18" x14ac:dyDescent="0.25">
      <c r="M65" s="59" t="str">
        <v>Dia 29</v>
      </c>
      <c r="N65" s="60">
        <v>25.049999999999887</v>
      </c>
      <c r="O65" s="61" t="str">
        <v>HBO</v>
      </c>
      <c r="P65" s="60">
        <v>-17.45</v>
      </c>
      <c r="Q65" s="59" t="str">
        <v>Dia 29</v>
      </c>
      <c r="R65" s="62">
        <v>0</v>
      </c>
    </row>
    <row r="66" spans="13:18" x14ac:dyDescent="0.25">
      <c r="M66" s="59" t="str">
        <v>Dia 30</v>
      </c>
      <c r="N66" s="60">
        <v>25.049999999999887</v>
      </c>
      <c r="O66" s="61">
        <v>0</v>
      </c>
      <c r="P66" s="60">
        <v>0</v>
      </c>
      <c r="Q66" s="59">
        <v>0</v>
      </c>
      <c r="R66" s="62">
        <v>0</v>
      </c>
    </row>
    <row r="67" spans="13:18" x14ac:dyDescent="0.25">
      <c r="M67" s="59" t="str">
        <v>Dia 31</v>
      </c>
      <c r="N67" s="60">
        <v>25.049999999999887</v>
      </c>
      <c r="O67" s="61">
        <v>0</v>
      </c>
      <c r="P67" s="60">
        <v>0</v>
      </c>
      <c r="Q67" s="59">
        <v>0</v>
      </c>
      <c r="R67" s="62">
        <v>0</v>
      </c>
    </row>
  </sheetData>
  <autoFilter ref="M36:R67" xr:uid="{79D77F2B-00FB-4305-B7EF-54B7CC5B6123}">
    <filterColumn colId="5">
      <filters>
        <filter val="0"/>
      </filters>
    </filterColumn>
  </autoFilter>
  <mergeCells count="28">
    <mergeCell ref="O12:R12"/>
    <mergeCell ref="A1:H1"/>
    <mergeCell ref="J1:K1"/>
    <mergeCell ref="M1:R1"/>
    <mergeCell ref="O2:R2"/>
    <mergeCell ref="O3:R3"/>
    <mergeCell ref="O4:R4"/>
    <mergeCell ref="O5:R5"/>
    <mergeCell ref="O6:R6"/>
    <mergeCell ref="O7:R7"/>
    <mergeCell ref="M9:R10"/>
    <mergeCell ref="O11:R11"/>
    <mergeCell ref="O31:R31"/>
    <mergeCell ref="O21:R21"/>
    <mergeCell ref="M34:R35"/>
    <mergeCell ref="O13:R13"/>
    <mergeCell ref="O14:R14"/>
    <mergeCell ref="O15:R15"/>
    <mergeCell ref="O16:R16"/>
    <mergeCell ref="M18:R19"/>
    <mergeCell ref="O20:R20"/>
    <mergeCell ref="M22:R23"/>
    <mergeCell ref="O24:R24"/>
    <mergeCell ref="O25:R25"/>
    <mergeCell ref="O26:R26"/>
    <mergeCell ref="O27:R27"/>
    <mergeCell ref="O28:R28"/>
    <mergeCell ref="O29:R29"/>
  </mergeCells>
  <conditionalFormatting sqref="A3:A33">
    <cfRule type="expression" dxfId="191" priority="27">
      <formula>$D3&gt;0</formula>
    </cfRule>
  </conditionalFormatting>
  <conditionalFormatting sqref="A3:B33 C4:K33">
    <cfRule type="expression" dxfId="190" priority="24">
      <formula>$D3&gt;0</formula>
    </cfRule>
  </conditionalFormatting>
  <conditionalFormatting sqref="A3:K3 B4:K33">
    <cfRule type="expression" dxfId="189" priority="26">
      <formula>$D3&gt;0</formula>
    </cfRule>
  </conditionalFormatting>
  <conditionalFormatting sqref="A3:K3 G4:G33">
    <cfRule type="expression" dxfId="188" priority="25">
      <formula>$E3=TRUE</formula>
    </cfRule>
  </conditionalFormatting>
  <conditionalFormatting sqref="A3:K33">
    <cfRule type="expression" dxfId="187" priority="28">
      <formula>$A3=$B3</formula>
    </cfRule>
  </conditionalFormatting>
  <conditionalFormatting sqref="C4:K33 A3:B33">
    <cfRule type="expression" dxfId="186" priority="23">
      <formula>$E3=TRUE</formula>
    </cfRule>
  </conditionalFormatting>
  <conditionalFormatting sqref="G1:G1048576">
    <cfRule type="cellIs" dxfId="185" priority="2" operator="lessThan">
      <formula>0</formula>
    </cfRule>
  </conditionalFormatting>
  <conditionalFormatting sqref="H3:J3">
    <cfRule type="expression" dxfId="184" priority="7">
      <formula>$D3&gt;0</formula>
    </cfRule>
  </conditionalFormatting>
  <conditionalFormatting sqref="H3:J4">
    <cfRule type="expression" dxfId="183" priority="5">
      <formula>$E3=TRUE</formula>
    </cfRule>
  </conditionalFormatting>
  <conditionalFormatting sqref="H4:J4">
    <cfRule type="expression" dxfId="182" priority="3">
      <formula>$E4=TRUE</formula>
    </cfRule>
    <cfRule type="expression" dxfId="181" priority="4">
      <formula>$D4&gt;0</formula>
    </cfRule>
  </conditionalFormatting>
  <conditionalFormatting sqref="I38:I1048576 I1:I34">
    <cfRule type="dataBar" priority="21">
      <dataBar>
        <cfvo type="min"/>
        <cfvo type="num" val="0"/>
        <color rgb="FFC00000"/>
      </dataBar>
      <extLst>
        <ext xmlns:x14="http://schemas.microsoft.com/office/spreadsheetml/2009/9/main" uri="{B025F937-C7B1-47D3-B67F-A62EFF666E3E}">
          <x14:id>{3B5C5E30-8219-4053-BC3A-5580FB0ED490}</x14:id>
        </ext>
      </extLst>
    </cfRule>
  </conditionalFormatting>
  <conditionalFormatting sqref="L1:L1048576">
    <cfRule type="containsText" dxfId="180" priority="19" operator="containsText" text="➜ Hoje">
      <formula>NOT(ISERROR(SEARCH("➜ Hoje",L1)))</formula>
    </cfRule>
  </conditionalFormatting>
  <conditionalFormatting sqref="L26">
    <cfRule type="expression" dxfId="179" priority="22">
      <formula>$L51="➜ Hoje"</formula>
    </cfRule>
  </conditionalFormatting>
  <conditionalFormatting sqref="M36:R67">
    <cfRule type="top10" dxfId="178" priority="8" bottom="1" rank="20"/>
  </conditionalFormatting>
  <conditionalFormatting sqref="M37:R67">
    <cfRule type="expression" dxfId="177" priority="10">
      <formula>$E3=TRUE</formula>
    </cfRule>
    <cfRule type="expression" dxfId="176" priority="11">
      <formula>$D3&gt;0</formula>
    </cfRule>
    <cfRule type="expression" dxfId="175" priority="12">
      <formula>$A3=$B3</formula>
    </cfRule>
  </conditionalFormatting>
  <conditionalFormatting sqref="N2:N7">
    <cfRule type="cellIs" dxfId="174" priority="20" operator="lessThan">
      <formula>$S$1</formula>
    </cfRule>
  </conditionalFormatting>
  <conditionalFormatting sqref="N31">
    <cfRule type="cellIs" dxfId="173" priority="1" operator="lessThan">
      <formula>$S$1</formula>
    </cfRule>
  </conditionalFormatting>
  <conditionalFormatting sqref="P37:P67">
    <cfRule type="dataBar" priority="9">
      <dataBar>
        <cfvo type="min"/>
        <cfvo type="num" val="0"/>
        <color rgb="FFC00000"/>
      </dataBar>
      <extLst>
        <ext xmlns:x14="http://schemas.microsoft.com/office/spreadsheetml/2009/9/main" uri="{B025F937-C7B1-47D3-B67F-A62EFF666E3E}">
          <x14:id>{868C82C1-DA57-466D-ADAE-177B28047B77}</x14:id>
        </ext>
      </extLst>
    </cfRule>
  </conditionalFormatting>
  <pageMargins left="0.511811024" right="0.511811024" top="0.78740157499999996" bottom="0.78740157499999996" header="0.31496062000000002" footer="0.31496062000000002"/>
  <pageSetup paperSize="9" orientation="landscape" r:id="rId1"/>
  <legacyDrawing r:id="rId2"/>
  <picture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B5C5E30-8219-4053-BC3A-5580FB0ED490}">
            <x14:dataBar minLength="0" maxLength="100" border="1" negativeBarColorSameAsPositive="1">
              <x14:cfvo type="min"/>
              <x14:cfvo type="num">
                <xm:f>0</xm:f>
              </x14:cfvo>
              <x14:borderColor rgb="FFFFFF00"/>
              <x14:axisColor rgb="FF000000"/>
            </x14:dataBar>
          </x14:cfRule>
          <xm:sqref>I38:I1048576 I1:I34</xm:sqref>
        </x14:conditionalFormatting>
        <x14:conditionalFormatting xmlns:xm="http://schemas.microsoft.com/office/excel/2006/main">
          <x14:cfRule type="dataBar" id="{868C82C1-DA57-466D-ADAE-177B28047B77}">
            <x14:dataBar minLength="0" maxLength="100" border="1" negativeBarColorSameAsPositive="1">
              <x14:cfvo type="min"/>
              <x14:cfvo type="num">
                <xm:f>0</xm:f>
              </x14:cfvo>
              <x14:borderColor rgb="FFFFFF00"/>
              <x14:axisColor rgb="FF000000"/>
            </x14:dataBar>
          </x14:cfRule>
          <xm:sqref>P37:P67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2288C-74FD-420B-B64D-4F843F7D8044}">
  <sheetPr filterMode="1"/>
  <dimension ref="A1:T67"/>
  <sheetViews>
    <sheetView showGridLines="0" topLeftCell="F7" zoomScaleNormal="100" workbookViewId="0">
      <selection activeCell="N24" sqref="N24:R28"/>
    </sheetView>
  </sheetViews>
  <sheetFormatPr defaultColWidth="9.140625" defaultRowHeight="14.25" x14ac:dyDescent="0.25"/>
  <cols>
    <col min="1" max="1" width="24.140625" style="1" hidden="1" customWidth="1"/>
    <col min="2" max="5" width="16.140625" style="1" hidden="1" customWidth="1"/>
    <col min="6" max="6" width="6.85546875" style="1" bestFit="1" customWidth="1"/>
    <col min="7" max="7" width="13.7109375" style="1" bestFit="1" customWidth="1"/>
    <col min="8" max="8" width="34.42578125" style="57" customWidth="1"/>
    <col min="9" max="9" width="13.7109375" style="1" bestFit="1" customWidth="1"/>
    <col min="10" max="10" width="11.85546875" style="1" customWidth="1"/>
    <col min="11" max="11" width="6.5703125" style="1" customWidth="1"/>
    <col min="12" max="12" width="9.140625" style="1"/>
    <col min="13" max="13" width="8" style="1" customWidth="1"/>
    <col min="14" max="14" width="13.7109375" style="1" customWidth="1"/>
    <col min="15" max="15" width="33.42578125" style="1" customWidth="1"/>
    <col min="16" max="16" width="13.7109375" style="1" customWidth="1"/>
    <col min="17" max="17" width="13.85546875" style="1" customWidth="1"/>
    <col min="18" max="18" width="9.140625" style="1" customWidth="1"/>
    <col min="19" max="16384" width="9.140625" style="1"/>
  </cols>
  <sheetData>
    <row r="1" spans="1:19" ht="29.25" customHeight="1" thickTop="1" x14ac:dyDescent="0.25">
      <c r="A1" s="152" t="s">
        <v>0</v>
      </c>
      <c r="B1" s="153"/>
      <c r="C1" s="153"/>
      <c r="D1" s="153"/>
      <c r="E1" s="153"/>
      <c r="F1" s="120"/>
      <c r="G1" s="120"/>
      <c r="H1" s="154"/>
      <c r="I1" s="65" t="s">
        <v>1</v>
      </c>
      <c r="J1" s="155" t="s">
        <v>112</v>
      </c>
      <c r="K1" s="156"/>
      <c r="M1" s="119" t="s">
        <v>58</v>
      </c>
      <c r="N1" s="120"/>
      <c r="O1" s="120"/>
      <c r="P1" s="120"/>
      <c r="Q1" s="120"/>
      <c r="R1" s="121"/>
      <c r="S1" s="1">
        <v>0</v>
      </c>
    </row>
    <row r="2" spans="1:19" ht="24.75" customHeight="1" x14ac:dyDescent="0.25">
      <c r="A2" s="66" t="s">
        <v>3</v>
      </c>
      <c r="B2" s="2" t="s">
        <v>4</v>
      </c>
      <c r="C2" s="2" t="s">
        <v>5</v>
      </c>
      <c r="D2" s="2"/>
      <c r="E2" s="22"/>
      <c r="F2" s="28"/>
      <c r="G2" s="29" t="s">
        <v>6</v>
      </c>
      <c r="H2" s="54" t="s">
        <v>7</v>
      </c>
      <c r="I2" s="29" t="s">
        <v>8</v>
      </c>
      <c r="J2" s="31" t="s">
        <v>9</v>
      </c>
      <c r="K2" s="67" t="s">
        <v>10</v>
      </c>
      <c r="M2" s="79" t="str">
        <f>F33</f>
        <v>Dia 31</v>
      </c>
      <c r="N2" s="80">
        <f>G33</f>
        <v>2899.6400000000003</v>
      </c>
      <c r="O2" s="157" t="s">
        <v>59</v>
      </c>
      <c r="P2" s="157"/>
      <c r="Q2" s="157"/>
      <c r="R2" s="158"/>
    </row>
    <row r="3" spans="1:19" ht="15" customHeight="1" x14ac:dyDescent="0.25">
      <c r="A3" s="68">
        <f t="shared" ref="A3:A33" ca="1" si="0">TODAY()</f>
        <v>45567</v>
      </c>
      <c r="B3" s="3">
        <v>45627</v>
      </c>
      <c r="C3" s="4">
        <f ca="1">A3-B3</f>
        <v>-60</v>
      </c>
      <c r="D3" s="4">
        <f ca="1">C3+K3</f>
        <v>-60</v>
      </c>
      <c r="E3" s="4" t="b">
        <f>IF(10,K3="ok",0)</f>
        <v>0</v>
      </c>
      <c r="F3" s="35" t="s">
        <v>11</v>
      </c>
      <c r="G3" s="36">
        <f>'Novembro 2024'!G33+'Novembro 2024'!I3</f>
        <v>25.049999999999887</v>
      </c>
      <c r="H3" s="55"/>
      <c r="I3" s="38"/>
      <c r="J3" s="37"/>
      <c r="K3" s="69"/>
      <c r="L3" s="20" t="str">
        <f ca="1">IF(A3=B3,"➜ Hoje","")</f>
        <v/>
      </c>
      <c r="M3" s="81"/>
      <c r="N3" s="50"/>
      <c r="O3" s="159"/>
      <c r="P3" s="159"/>
      <c r="Q3" s="159"/>
      <c r="R3" s="160"/>
    </row>
    <row r="4" spans="1:19" ht="15" customHeight="1" x14ac:dyDescent="0.25">
      <c r="A4" s="68">
        <f t="shared" ca="1" si="0"/>
        <v>45567</v>
      </c>
      <c r="B4" s="3">
        <f>B3+1</f>
        <v>45628</v>
      </c>
      <c r="C4" s="4">
        <f ca="1">A4-B4</f>
        <v>-61</v>
      </c>
      <c r="D4" s="4">
        <f t="shared" ref="D4:D33" ca="1" si="1">C4+K4</f>
        <v>-61</v>
      </c>
      <c r="E4" s="4" t="b">
        <f>IF(10,K4="ok",0)</f>
        <v>0</v>
      </c>
      <c r="F4" s="35" t="s">
        <v>13</v>
      </c>
      <c r="G4" s="36">
        <f>G3+I4</f>
        <v>-2.9400000000001114</v>
      </c>
      <c r="H4" s="103" t="s">
        <v>84</v>
      </c>
      <c r="I4" s="104">
        <v>-27.99</v>
      </c>
      <c r="J4" s="105" t="s">
        <v>11</v>
      </c>
      <c r="K4" s="69"/>
      <c r="L4" s="20" t="str">
        <f t="shared" ref="L4:L24" ca="1" si="2">IF(A4=B4,"➜ Hoje","")</f>
        <v/>
      </c>
      <c r="M4" s="82">
        <v>0.2</v>
      </c>
      <c r="N4" s="83">
        <f>IF($N$2*M4&lt;=0,"Em vermelho",$N$2*M4)</f>
        <v>579.92800000000011</v>
      </c>
      <c r="O4" s="133" t="s">
        <v>61</v>
      </c>
      <c r="P4" s="133"/>
      <c r="Q4" s="133"/>
      <c r="R4" s="173"/>
    </row>
    <row r="5" spans="1:19" ht="15" customHeight="1" x14ac:dyDescent="0.25">
      <c r="A5" s="68">
        <f t="shared" ca="1" si="0"/>
        <v>45567</v>
      </c>
      <c r="B5" s="3">
        <f t="shared" ref="B5:B32" si="3">B4+1</f>
        <v>45629</v>
      </c>
      <c r="C5" s="4">
        <f t="shared" ref="C5:C33" ca="1" si="4">A5-B5</f>
        <v>-62</v>
      </c>
      <c r="D5" s="4">
        <f t="shared" ca="1" si="1"/>
        <v>-62</v>
      </c>
      <c r="E5" s="4" t="b">
        <f t="shared" ref="E5:E33" si="5">IF(10,K5="ok",0)</f>
        <v>0</v>
      </c>
      <c r="F5" s="35" t="s">
        <v>14</v>
      </c>
      <c r="G5" s="36">
        <f>G4+I5</f>
        <v>-2.9400000000001114</v>
      </c>
      <c r="H5" s="55"/>
      <c r="I5" s="38"/>
      <c r="J5" s="37"/>
      <c r="K5" s="69"/>
      <c r="L5" s="20" t="str">
        <f t="shared" ca="1" si="2"/>
        <v/>
      </c>
      <c r="M5" s="82">
        <v>0.1</v>
      </c>
      <c r="N5" s="83">
        <f t="shared" ref="N5:N7" si="6">IF($N$2*M5&lt;=0,"Em vermelho",$N$2*M5)</f>
        <v>289.96400000000006</v>
      </c>
      <c r="O5" s="133" t="s">
        <v>119</v>
      </c>
      <c r="P5" s="133"/>
      <c r="Q5" s="133"/>
      <c r="R5" s="173"/>
    </row>
    <row r="6" spans="1:19" ht="15" customHeight="1" x14ac:dyDescent="0.25">
      <c r="A6" s="68">
        <f t="shared" ca="1" si="0"/>
        <v>45567</v>
      </c>
      <c r="B6" s="3">
        <f t="shared" si="3"/>
        <v>45630</v>
      </c>
      <c r="C6" s="4">
        <f t="shared" ca="1" si="4"/>
        <v>-63</v>
      </c>
      <c r="D6" s="4">
        <f t="shared" ca="1" si="1"/>
        <v>-63</v>
      </c>
      <c r="E6" s="4" t="b">
        <f t="shared" si="5"/>
        <v>0</v>
      </c>
      <c r="F6" s="35" t="s">
        <v>15</v>
      </c>
      <c r="G6" s="36">
        <f t="shared" ref="G6:G7" si="7">G5+I6</f>
        <v>-37.940000000000111</v>
      </c>
      <c r="H6" s="103" t="s">
        <v>101</v>
      </c>
      <c r="I6" s="104">
        <v>-35</v>
      </c>
      <c r="J6" s="105" t="s">
        <v>16</v>
      </c>
      <c r="K6" s="69"/>
      <c r="L6" s="20" t="str">
        <f t="shared" ca="1" si="2"/>
        <v/>
      </c>
      <c r="M6" s="82">
        <v>0.4</v>
      </c>
      <c r="N6" s="83">
        <f t="shared" si="6"/>
        <v>1159.8560000000002</v>
      </c>
      <c r="O6" s="133" t="s">
        <v>118</v>
      </c>
      <c r="P6" s="133"/>
      <c r="Q6" s="133"/>
      <c r="R6" s="173"/>
    </row>
    <row r="7" spans="1:19" ht="15" customHeight="1" thickBot="1" x14ac:dyDescent="0.3">
      <c r="A7" s="68">
        <f t="shared" ca="1" si="0"/>
        <v>45567</v>
      </c>
      <c r="B7" s="3">
        <f t="shared" si="3"/>
        <v>45631</v>
      </c>
      <c r="C7" s="4">
        <f t="shared" ca="1" si="4"/>
        <v>-64</v>
      </c>
      <c r="D7" s="4">
        <f t="shared" ca="1" si="1"/>
        <v>-64</v>
      </c>
      <c r="E7" s="4" t="b">
        <f t="shared" si="5"/>
        <v>0</v>
      </c>
      <c r="F7" s="35" t="s">
        <v>16</v>
      </c>
      <c r="G7" s="36">
        <f t="shared" si="7"/>
        <v>1362.06</v>
      </c>
      <c r="H7" s="56" t="s">
        <v>17</v>
      </c>
      <c r="I7" s="41">
        <v>1400</v>
      </c>
      <c r="J7" s="40" t="s">
        <v>16</v>
      </c>
      <c r="K7" s="69"/>
      <c r="L7" s="20" t="str">
        <f t="shared" ca="1" si="2"/>
        <v/>
      </c>
      <c r="M7" s="84">
        <v>0.3</v>
      </c>
      <c r="N7" s="83">
        <f t="shared" si="6"/>
        <v>869.89200000000005</v>
      </c>
      <c r="O7" s="174" t="s">
        <v>120</v>
      </c>
      <c r="P7" s="174"/>
      <c r="Q7" s="174"/>
      <c r="R7" s="175"/>
    </row>
    <row r="8" spans="1:19" ht="15" customHeight="1" thickTop="1" thickBot="1" x14ac:dyDescent="0.3">
      <c r="A8" s="68">
        <f t="shared" ca="1" si="0"/>
        <v>45567</v>
      </c>
      <c r="B8" s="3">
        <f t="shared" si="3"/>
        <v>45632</v>
      </c>
      <c r="C8" s="4">
        <f t="shared" ca="1" si="4"/>
        <v>-65</v>
      </c>
      <c r="D8" s="4">
        <f t="shared" ca="1" si="1"/>
        <v>-65</v>
      </c>
      <c r="E8" s="4" t="b">
        <f t="shared" si="5"/>
        <v>0</v>
      </c>
      <c r="F8" s="35" t="s">
        <v>18</v>
      </c>
      <c r="G8" s="36">
        <f>G7+I8</f>
        <v>1351.59</v>
      </c>
      <c r="H8" s="55" t="s">
        <v>86</v>
      </c>
      <c r="I8" s="38">
        <f>-50.17+39.7</f>
        <v>-10.469999999999999</v>
      </c>
      <c r="J8" s="37" t="s">
        <v>16</v>
      </c>
      <c r="K8" s="69"/>
      <c r="L8" s="20" t="str">
        <f t="shared" ca="1" si="2"/>
        <v/>
      </c>
      <c r="M8" s="51"/>
      <c r="N8" s="50"/>
      <c r="O8" s="52"/>
      <c r="P8" s="52"/>
      <c r="Q8" s="52"/>
      <c r="R8" s="52"/>
    </row>
    <row r="9" spans="1:19" ht="15" customHeight="1" thickTop="1" x14ac:dyDescent="0.25">
      <c r="A9" s="68">
        <f t="shared" ca="1" si="0"/>
        <v>45567</v>
      </c>
      <c r="B9" s="3">
        <f t="shared" si="3"/>
        <v>45633</v>
      </c>
      <c r="C9" s="4">
        <f t="shared" ca="1" si="4"/>
        <v>-66</v>
      </c>
      <c r="D9" s="4">
        <f t="shared" ca="1" si="1"/>
        <v>-66</v>
      </c>
      <c r="E9" s="4" t="b">
        <f t="shared" si="5"/>
        <v>0</v>
      </c>
      <c r="F9" s="35" t="s">
        <v>20</v>
      </c>
      <c r="G9" s="36">
        <f>G8+I9</f>
        <v>750.9899999999999</v>
      </c>
      <c r="H9" s="103" t="s">
        <v>100</v>
      </c>
      <c r="I9" s="104">
        <v>-600.6</v>
      </c>
      <c r="J9" s="105" t="s">
        <v>18</v>
      </c>
      <c r="K9" s="69"/>
      <c r="L9" s="20" t="str">
        <f t="shared" ca="1" si="2"/>
        <v/>
      </c>
      <c r="M9" s="143" t="s">
        <v>67</v>
      </c>
      <c r="N9" s="144"/>
      <c r="O9" s="144"/>
      <c r="P9" s="144"/>
      <c r="Q9" s="144"/>
      <c r="R9" s="145"/>
    </row>
    <row r="10" spans="1:19" ht="15" customHeight="1" x14ac:dyDescent="0.25">
      <c r="A10" s="68">
        <f t="shared" ca="1" si="0"/>
        <v>45567</v>
      </c>
      <c r="B10" s="3">
        <f t="shared" si="3"/>
        <v>45634</v>
      </c>
      <c r="C10" s="4">
        <f t="shared" ca="1" si="4"/>
        <v>-67</v>
      </c>
      <c r="D10" s="4">
        <f t="shared" ca="1" si="1"/>
        <v>-67</v>
      </c>
      <c r="E10" s="4" t="b">
        <f t="shared" si="5"/>
        <v>0</v>
      </c>
      <c r="F10" s="35" t="s">
        <v>22</v>
      </c>
      <c r="G10" s="36">
        <f t="shared" ref="G10:G33" si="8">G9+I10</f>
        <v>592.9899999999999</v>
      </c>
      <c r="H10" s="103" t="s">
        <v>102</v>
      </c>
      <c r="I10" s="104">
        <v>-158</v>
      </c>
      <c r="J10" s="105" t="s">
        <v>18</v>
      </c>
      <c r="K10" s="69"/>
      <c r="L10" s="20" t="str">
        <f t="shared" ca="1" si="2"/>
        <v/>
      </c>
      <c r="M10" s="146"/>
      <c r="N10" s="147"/>
      <c r="O10" s="147"/>
      <c r="P10" s="147"/>
      <c r="Q10" s="147"/>
      <c r="R10" s="148"/>
    </row>
    <row r="11" spans="1:19" ht="15" customHeight="1" x14ac:dyDescent="0.25">
      <c r="A11" s="68">
        <f t="shared" ca="1" si="0"/>
        <v>45567</v>
      </c>
      <c r="B11" s="3">
        <f t="shared" si="3"/>
        <v>45635</v>
      </c>
      <c r="C11" s="4">
        <f t="shared" ca="1" si="4"/>
        <v>-68</v>
      </c>
      <c r="D11" s="4">
        <f t="shared" ca="1" si="1"/>
        <v>-68</v>
      </c>
      <c r="E11" s="4" t="b">
        <f t="shared" si="5"/>
        <v>0</v>
      </c>
      <c r="F11" s="35" t="s">
        <v>24</v>
      </c>
      <c r="G11" s="36">
        <f t="shared" si="8"/>
        <v>553.9899999999999</v>
      </c>
      <c r="H11" s="103" t="s">
        <v>23</v>
      </c>
      <c r="I11" s="104">
        <v>-39</v>
      </c>
      <c r="J11" s="105" t="s">
        <v>18</v>
      </c>
      <c r="K11" s="69"/>
      <c r="L11" s="20" t="str">
        <f t="shared" ca="1" si="2"/>
        <v/>
      </c>
      <c r="M11" s="95" t="s">
        <v>68</v>
      </c>
      <c r="N11" s="96" t="s">
        <v>69</v>
      </c>
      <c r="O11" s="149" t="s">
        <v>70</v>
      </c>
      <c r="P11" s="150"/>
      <c r="Q11" s="150"/>
      <c r="R11" s="151"/>
    </row>
    <row r="12" spans="1:19" ht="15" customHeight="1" x14ac:dyDescent="0.25">
      <c r="A12" s="68">
        <f t="shared" ca="1" si="0"/>
        <v>45567</v>
      </c>
      <c r="B12" s="3">
        <f t="shared" si="3"/>
        <v>45636</v>
      </c>
      <c r="C12" s="4">
        <f t="shared" ca="1" si="4"/>
        <v>-69</v>
      </c>
      <c r="D12" s="4">
        <f t="shared" ca="1" si="1"/>
        <v>-69</v>
      </c>
      <c r="E12" s="4" t="b">
        <f t="shared" si="5"/>
        <v>0</v>
      </c>
      <c r="F12" s="35" t="s">
        <v>26</v>
      </c>
      <c r="G12" s="36">
        <f t="shared" si="8"/>
        <v>553.9899999999999</v>
      </c>
      <c r="H12" s="55"/>
      <c r="I12" s="38"/>
      <c r="J12" s="37"/>
      <c r="K12" s="69"/>
      <c r="L12" s="20" t="str">
        <f t="shared" ca="1" si="2"/>
        <v/>
      </c>
      <c r="M12" s="86">
        <v>45046</v>
      </c>
      <c r="N12" s="46">
        <v>400</v>
      </c>
      <c r="O12" s="124" t="s">
        <v>71</v>
      </c>
      <c r="P12" s="125"/>
      <c r="Q12" s="125"/>
      <c r="R12" s="126"/>
    </row>
    <row r="13" spans="1:19" ht="15" customHeight="1" x14ac:dyDescent="0.25">
      <c r="A13" s="68">
        <f t="shared" ca="1" si="0"/>
        <v>45567</v>
      </c>
      <c r="B13" s="3">
        <f t="shared" si="3"/>
        <v>45637</v>
      </c>
      <c r="C13" s="4">
        <f t="shared" ca="1" si="4"/>
        <v>-70</v>
      </c>
      <c r="D13" s="4">
        <f t="shared" ca="1" si="1"/>
        <v>-70</v>
      </c>
      <c r="E13" s="4" t="b">
        <f t="shared" si="5"/>
        <v>0</v>
      </c>
      <c r="F13" s="35" t="s">
        <v>28</v>
      </c>
      <c r="G13" s="36">
        <f t="shared" si="8"/>
        <v>553.9899999999999</v>
      </c>
      <c r="H13" s="55"/>
      <c r="I13" s="38"/>
      <c r="J13" s="37"/>
      <c r="K13" s="69"/>
      <c r="L13" s="20" t="str">
        <f t="shared" ca="1" si="2"/>
        <v/>
      </c>
      <c r="M13" s="87">
        <v>44540</v>
      </c>
      <c r="N13" s="46">
        <v>300</v>
      </c>
      <c r="O13" s="124" t="s">
        <v>72</v>
      </c>
      <c r="P13" s="125"/>
      <c r="Q13" s="125"/>
      <c r="R13" s="126"/>
    </row>
    <row r="14" spans="1:19" ht="15" customHeight="1" x14ac:dyDescent="0.25">
      <c r="A14" s="68">
        <f t="shared" ca="1" si="0"/>
        <v>45567</v>
      </c>
      <c r="B14" s="3">
        <f t="shared" si="3"/>
        <v>45638</v>
      </c>
      <c r="C14" s="4">
        <f t="shared" ca="1" si="4"/>
        <v>-71</v>
      </c>
      <c r="D14" s="4">
        <f t="shared" ca="1" si="1"/>
        <v>-71</v>
      </c>
      <c r="E14" s="4" t="b">
        <f t="shared" si="5"/>
        <v>0</v>
      </c>
      <c r="F14" s="35" t="s">
        <v>30</v>
      </c>
      <c r="G14" s="36">
        <f t="shared" si="8"/>
        <v>523.08999999999992</v>
      </c>
      <c r="H14" s="103" t="s">
        <v>80</v>
      </c>
      <c r="I14" s="104">
        <v>-30.9</v>
      </c>
      <c r="J14" s="105" t="s">
        <v>24</v>
      </c>
      <c r="K14" s="69"/>
      <c r="L14" s="20" t="str">
        <f t="shared" ca="1" si="2"/>
        <v/>
      </c>
      <c r="M14" s="87"/>
      <c r="N14" s="46"/>
      <c r="O14" s="124"/>
      <c r="P14" s="125"/>
      <c r="Q14" s="125"/>
      <c r="R14" s="126"/>
    </row>
    <row r="15" spans="1:19" ht="15" customHeight="1" x14ac:dyDescent="0.25">
      <c r="A15" s="68">
        <f t="shared" ca="1" si="0"/>
        <v>45567</v>
      </c>
      <c r="B15" s="3">
        <f t="shared" si="3"/>
        <v>45639</v>
      </c>
      <c r="C15" s="4">
        <f t="shared" ca="1" si="4"/>
        <v>-72</v>
      </c>
      <c r="D15" s="4">
        <f t="shared" ca="1" si="1"/>
        <v>-72</v>
      </c>
      <c r="E15" s="4" t="b">
        <f t="shared" si="5"/>
        <v>0</v>
      </c>
      <c r="F15" s="35" t="s">
        <v>31</v>
      </c>
      <c r="G15" s="36">
        <f t="shared" si="8"/>
        <v>383.08999999999992</v>
      </c>
      <c r="H15" s="103" t="s">
        <v>73</v>
      </c>
      <c r="I15" s="104">
        <v>-140</v>
      </c>
      <c r="J15" s="105" t="s">
        <v>24</v>
      </c>
      <c r="K15" s="69"/>
      <c r="L15" s="20" t="str">
        <f t="shared" ca="1" si="2"/>
        <v/>
      </c>
      <c r="M15" s="87"/>
      <c r="N15" s="46"/>
      <c r="O15" s="124"/>
      <c r="P15" s="125"/>
      <c r="Q15" s="125"/>
      <c r="R15" s="126"/>
    </row>
    <row r="16" spans="1:19" ht="15" customHeight="1" thickBot="1" x14ac:dyDescent="0.3">
      <c r="A16" s="68">
        <f t="shared" ca="1" si="0"/>
        <v>45567</v>
      </c>
      <c r="B16" s="3">
        <f t="shared" si="3"/>
        <v>45640</v>
      </c>
      <c r="C16" s="4">
        <f t="shared" ca="1" si="4"/>
        <v>-73</v>
      </c>
      <c r="D16" s="4">
        <f t="shared" ca="1" si="1"/>
        <v>-73</v>
      </c>
      <c r="E16" s="4" t="b">
        <f t="shared" si="5"/>
        <v>0</v>
      </c>
      <c r="F16" s="35" t="s">
        <v>32</v>
      </c>
      <c r="G16" s="36">
        <f t="shared" si="8"/>
        <v>355.30999999999995</v>
      </c>
      <c r="H16" s="103" t="s">
        <v>105</v>
      </c>
      <c r="I16" s="104">
        <v>-27.78</v>
      </c>
      <c r="J16" s="105" t="s">
        <v>26</v>
      </c>
      <c r="K16" s="69"/>
      <c r="L16" s="20" t="str">
        <f t="shared" ca="1" si="2"/>
        <v/>
      </c>
      <c r="M16" s="88"/>
      <c r="N16" s="89"/>
      <c r="O16" s="127"/>
      <c r="P16" s="128"/>
      <c r="Q16" s="128"/>
      <c r="R16" s="129"/>
    </row>
    <row r="17" spans="1:20" ht="15" customHeight="1" thickTop="1" thickBot="1" x14ac:dyDescent="0.3">
      <c r="A17" s="68">
        <f t="shared" ca="1" si="0"/>
        <v>45567</v>
      </c>
      <c r="B17" s="3">
        <f t="shared" si="3"/>
        <v>45641</v>
      </c>
      <c r="C17" s="4">
        <f t="shared" ca="1" si="4"/>
        <v>-74</v>
      </c>
      <c r="D17" s="4">
        <f t="shared" ca="1" si="1"/>
        <v>-74</v>
      </c>
      <c r="E17" s="4" t="b">
        <f t="shared" si="5"/>
        <v>0</v>
      </c>
      <c r="F17" s="35" t="s">
        <v>33</v>
      </c>
      <c r="G17" s="36">
        <f t="shared" si="8"/>
        <v>338.81999999999994</v>
      </c>
      <c r="H17" s="103" t="s">
        <v>104</v>
      </c>
      <c r="I17" s="104">
        <v>-16.489999999999998</v>
      </c>
      <c r="J17" s="105" t="s">
        <v>30</v>
      </c>
      <c r="K17" s="69"/>
      <c r="L17" s="20" t="str">
        <f t="shared" ca="1" si="2"/>
        <v/>
      </c>
      <c r="M17" s="47"/>
      <c r="N17" s="48"/>
      <c r="O17" s="49"/>
      <c r="P17" s="49"/>
      <c r="Q17" s="49"/>
      <c r="R17" s="49"/>
    </row>
    <row r="18" spans="1:20" ht="15" customHeight="1" thickTop="1" x14ac:dyDescent="0.25">
      <c r="A18" s="68">
        <f t="shared" ca="1" si="0"/>
        <v>45567</v>
      </c>
      <c r="B18" s="3">
        <f t="shared" si="3"/>
        <v>45642</v>
      </c>
      <c r="C18" s="4">
        <f t="shared" ca="1" si="4"/>
        <v>-75</v>
      </c>
      <c r="D18" s="4">
        <f t="shared" ca="1" si="1"/>
        <v>-75</v>
      </c>
      <c r="E18" s="4" t="b">
        <f t="shared" si="5"/>
        <v>0</v>
      </c>
      <c r="F18" s="35" t="s">
        <v>35</v>
      </c>
      <c r="G18" s="36">
        <f t="shared" si="8"/>
        <v>299.11999999999995</v>
      </c>
      <c r="H18" s="103" t="s">
        <v>116</v>
      </c>
      <c r="I18" s="104">
        <v>-39.700000000000003</v>
      </c>
      <c r="J18" s="105" t="s">
        <v>33</v>
      </c>
      <c r="K18" s="69"/>
      <c r="L18" s="20" t="str">
        <f t="shared" ca="1" si="2"/>
        <v/>
      </c>
      <c r="M18" s="137" t="s">
        <v>79</v>
      </c>
      <c r="N18" s="138"/>
      <c r="O18" s="138"/>
      <c r="P18" s="138"/>
      <c r="Q18" s="138"/>
      <c r="R18" s="139"/>
    </row>
    <row r="19" spans="1:20" ht="15" customHeight="1" x14ac:dyDescent="0.25">
      <c r="A19" s="68">
        <f t="shared" ca="1" si="0"/>
        <v>45567</v>
      </c>
      <c r="B19" s="3">
        <f t="shared" si="3"/>
        <v>45643</v>
      </c>
      <c r="C19" s="4">
        <f t="shared" ca="1" si="4"/>
        <v>-76</v>
      </c>
      <c r="D19" s="4">
        <f t="shared" ca="1" si="1"/>
        <v>-76</v>
      </c>
      <c r="E19" s="4" t="b">
        <f t="shared" si="5"/>
        <v>0</v>
      </c>
      <c r="F19" s="35" t="s">
        <v>37</v>
      </c>
      <c r="G19" s="36">
        <f t="shared" si="8"/>
        <v>299.11999999999995</v>
      </c>
      <c r="H19" s="55"/>
      <c r="I19" s="38"/>
      <c r="J19" s="37"/>
      <c r="K19" s="69"/>
      <c r="L19" s="20" t="str">
        <f t="shared" ca="1" si="2"/>
        <v/>
      </c>
      <c r="M19" s="140"/>
      <c r="N19" s="141"/>
      <c r="O19" s="141"/>
      <c r="P19" s="141"/>
      <c r="Q19" s="141"/>
      <c r="R19" s="142"/>
    </row>
    <row r="20" spans="1:20" ht="15" customHeight="1" x14ac:dyDescent="0.25">
      <c r="A20" s="68">
        <f t="shared" ca="1" si="0"/>
        <v>45567</v>
      </c>
      <c r="B20" s="3">
        <f t="shared" si="3"/>
        <v>45644</v>
      </c>
      <c r="C20" s="4">
        <f t="shared" ca="1" si="4"/>
        <v>-77</v>
      </c>
      <c r="D20" s="4">
        <f t="shared" ca="1" si="1"/>
        <v>-77</v>
      </c>
      <c r="E20" s="4" t="b">
        <f t="shared" si="5"/>
        <v>0</v>
      </c>
      <c r="F20" s="35" t="s">
        <v>38</v>
      </c>
      <c r="G20" s="36">
        <f t="shared" si="8"/>
        <v>2299.12</v>
      </c>
      <c r="H20" s="56" t="s">
        <v>113</v>
      </c>
      <c r="I20" s="41">
        <v>2000</v>
      </c>
      <c r="J20" s="37"/>
      <c r="K20" s="69"/>
      <c r="L20" s="20" t="str">
        <f t="shared" ca="1" si="2"/>
        <v/>
      </c>
      <c r="M20" s="90" t="s">
        <v>33</v>
      </c>
      <c r="N20" s="34">
        <v>210</v>
      </c>
      <c r="O20" s="130" t="s">
        <v>34</v>
      </c>
      <c r="P20" s="131"/>
      <c r="Q20" s="131"/>
      <c r="R20" s="132"/>
    </row>
    <row r="21" spans="1:20" ht="15" customHeight="1" thickBot="1" x14ac:dyDescent="0.3">
      <c r="A21" s="68">
        <f t="shared" ca="1" si="0"/>
        <v>45567</v>
      </c>
      <c r="B21" s="3">
        <f t="shared" si="3"/>
        <v>45645</v>
      </c>
      <c r="C21" s="4">
        <f t="shared" ca="1" si="4"/>
        <v>-78</v>
      </c>
      <c r="D21" s="4">
        <f t="shared" ca="1" si="1"/>
        <v>-78</v>
      </c>
      <c r="E21" s="4" t="b">
        <f t="shared" si="5"/>
        <v>0</v>
      </c>
      <c r="F21" s="35" t="s">
        <v>39</v>
      </c>
      <c r="G21" s="36">
        <f t="shared" si="8"/>
        <v>2240.48</v>
      </c>
      <c r="H21" s="55" t="s">
        <v>75</v>
      </c>
      <c r="I21" s="38">
        <v>-58.64</v>
      </c>
      <c r="J21" s="37" t="s">
        <v>30</v>
      </c>
      <c r="K21" s="69"/>
      <c r="L21" s="20" t="str">
        <f t="shared" ca="1" si="2"/>
        <v/>
      </c>
      <c r="M21" s="98"/>
      <c r="N21" s="99"/>
      <c r="O21" s="164"/>
      <c r="P21" s="165"/>
      <c r="Q21" s="165"/>
      <c r="R21" s="166"/>
    </row>
    <row r="22" spans="1:20" ht="15" customHeight="1" thickTop="1" x14ac:dyDescent="0.25">
      <c r="A22" s="68">
        <f t="shared" ca="1" si="0"/>
        <v>45567</v>
      </c>
      <c r="B22" s="3">
        <f t="shared" si="3"/>
        <v>45646</v>
      </c>
      <c r="C22" s="4">
        <f t="shared" ca="1" si="4"/>
        <v>-79</v>
      </c>
      <c r="D22" s="4">
        <f t="shared" ca="1" si="1"/>
        <v>-79</v>
      </c>
      <c r="E22" s="4" t="b">
        <f t="shared" si="5"/>
        <v>0</v>
      </c>
      <c r="F22" s="42" t="s">
        <v>41</v>
      </c>
      <c r="G22" s="36">
        <f t="shared" si="8"/>
        <v>3440.48</v>
      </c>
      <c r="H22" s="56" t="s">
        <v>17</v>
      </c>
      <c r="I22" s="41">
        <v>1200</v>
      </c>
      <c r="J22" s="40" t="s">
        <v>41</v>
      </c>
      <c r="K22" s="69"/>
      <c r="L22" s="20" t="str">
        <f t="shared" ca="1" si="2"/>
        <v/>
      </c>
      <c r="M22" s="167" t="s">
        <v>110</v>
      </c>
      <c r="N22" s="168"/>
      <c r="O22" s="168"/>
      <c r="P22" s="168"/>
      <c r="Q22" s="168"/>
      <c r="R22" s="169"/>
    </row>
    <row r="23" spans="1:20" ht="15" customHeight="1" x14ac:dyDescent="0.25">
      <c r="A23" s="68">
        <f t="shared" ca="1" si="0"/>
        <v>45567</v>
      </c>
      <c r="B23" s="3">
        <f t="shared" si="3"/>
        <v>45647</v>
      </c>
      <c r="C23" s="4">
        <f t="shared" ca="1" si="4"/>
        <v>-80</v>
      </c>
      <c r="D23" s="4">
        <f t="shared" ca="1" si="1"/>
        <v>-80</v>
      </c>
      <c r="E23" s="4" t="b">
        <f t="shared" si="5"/>
        <v>0</v>
      </c>
      <c r="F23" s="35" t="s">
        <v>42</v>
      </c>
      <c r="G23" s="36">
        <f t="shared" si="8"/>
        <v>3440.48</v>
      </c>
      <c r="H23" s="55"/>
      <c r="I23" s="38"/>
      <c r="J23" s="37"/>
      <c r="K23" s="69"/>
      <c r="L23" s="20" t="str">
        <f t="shared" ca="1" si="2"/>
        <v/>
      </c>
      <c r="M23" s="170"/>
      <c r="N23" s="171"/>
      <c r="O23" s="171"/>
      <c r="P23" s="171"/>
      <c r="Q23" s="171"/>
      <c r="R23" s="172"/>
    </row>
    <row r="24" spans="1:20" ht="15" customHeight="1" x14ac:dyDescent="0.25">
      <c r="A24" s="68">
        <f t="shared" ca="1" si="0"/>
        <v>45567</v>
      </c>
      <c r="B24" s="3">
        <f t="shared" si="3"/>
        <v>45648</v>
      </c>
      <c r="C24" s="4">
        <f t="shared" ca="1" si="4"/>
        <v>-81</v>
      </c>
      <c r="D24" s="4">
        <f t="shared" ca="1" si="1"/>
        <v>-81</v>
      </c>
      <c r="E24" s="4" t="b">
        <f t="shared" si="5"/>
        <v>0</v>
      </c>
      <c r="F24" s="35" t="s">
        <v>43</v>
      </c>
      <c r="G24" s="36">
        <f t="shared" si="8"/>
        <v>3340.58</v>
      </c>
      <c r="H24" s="103" t="s">
        <v>85</v>
      </c>
      <c r="I24" s="104">
        <v>-99.9</v>
      </c>
      <c r="J24" s="105" t="s">
        <v>41</v>
      </c>
      <c r="K24" s="69"/>
      <c r="L24" s="20" t="str">
        <f t="shared" ca="1" si="2"/>
        <v/>
      </c>
      <c r="M24" s="90"/>
      <c r="N24" s="34"/>
      <c r="O24" s="161"/>
      <c r="P24" s="131"/>
      <c r="Q24" s="131"/>
      <c r="R24" s="132"/>
    </row>
    <row r="25" spans="1:20" ht="15" customHeight="1" x14ac:dyDescent="0.25">
      <c r="A25" s="68">
        <f t="shared" ca="1" si="0"/>
        <v>45567</v>
      </c>
      <c r="B25" s="3">
        <f t="shared" si="3"/>
        <v>45649</v>
      </c>
      <c r="C25" s="4">
        <f t="shared" ca="1" si="4"/>
        <v>-82</v>
      </c>
      <c r="D25" s="4">
        <f t="shared" ca="1" si="1"/>
        <v>-82</v>
      </c>
      <c r="E25" s="4" t="b">
        <f t="shared" si="5"/>
        <v>0</v>
      </c>
      <c r="F25" s="35" t="s">
        <v>44</v>
      </c>
      <c r="G25" s="36">
        <f t="shared" si="8"/>
        <v>3329.59</v>
      </c>
      <c r="H25" s="103" t="s">
        <v>103</v>
      </c>
      <c r="I25" s="104">
        <v>-10.99</v>
      </c>
      <c r="J25" s="105" t="s">
        <v>42</v>
      </c>
      <c r="K25" s="69"/>
      <c r="L25" s="20" t="str">
        <f ca="1">IF(A25=B25,"➜ Hoje","")</f>
        <v/>
      </c>
      <c r="M25" s="90"/>
      <c r="N25" s="34"/>
      <c r="O25" s="161"/>
      <c r="P25" s="131"/>
      <c r="Q25" s="131"/>
      <c r="R25" s="132"/>
    </row>
    <row r="26" spans="1:20" ht="15" customHeight="1" x14ac:dyDescent="0.25">
      <c r="A26" s="68">
        <f t="shared" ca="1" si="0"/>
        <v>45567</v>
      </c>
      <c r="B26" s="3">
        <f t="shared" si="3"/>
        <v>45650</v>
      </c>
      <c r="C26" s="4">
        <f t="shared" ca="1" si="4"/>
        <v>-83</v>
      </c>
      <c r="D26" s="4">
        <f t="shared" ca="1" si="1"/>
        <v>-83</v>
      </c>
      <c r="E26" s="4" t="b">
        <f t="shared" si="5"/>
        <v>0</v>
      </c>
      <c r="F26" s="35" t="s">
        <v>45</v>
      </c>
      <c r="G26" s="36">
        <f t="shared" si="8"/>
        <v>3329.59</v>
      </c>
      <c r="H26" s="55"/>
      <c r="I26" s="38"/>
      <c r="J26" s="37"/>
      <c r="K26" s="69"/>
      <c r="L26" s="33" t="str">
        <f ca="1">IF(A26=B26,"➜ Hoje","")</f>
        <v/>
      </c>
      <c r="M26" s="90"/>
      <c r="N26" s="34"/>
      <c r="O26" s="161"/>
      <c r="P26" s="162"/>
      <c r="Q26" s="162"/>
      <c r="R26" s="163"/>
    </row>
    <row r="27" spans="1:20" ht="15" customHeight="1" x14ac:dyDescent="0.25">
      <c r="A27" s="68">
        <f t="shared" ca="1" si="0"/>
        <v>45567</v>
      </c>
      <c r="B27" s="3">
        <f t="shared" si="3"/>
        <v>45651</v>
      </c>
      <c r="C27" s="4">
        <f t="shared" ca="1" si="4"/>
        <v>-84</v>
      </c>
      <c r="D27" s="4">
        <f t="shared" ca="1" si="1"/>
        <v>-84</v>
      </c>
      <c r="E27" s="4" t="b">
        <f t="shared" si="5"/>
        <v>0</v>
      </c>
      <c r="F27" s="35" t="s">
        <v>46</v>
      </c>
      <c r="G27" s="36">
        <f t="shared" si="8"/>
        <v>3209.59</v>
      </c>
      <c r="H27" s="103" t="s">
        <v>87</v>
      </c>
      <c r="I27" s="104">
        <v>-120</v>
      </c>
      <c r="J27" s="105" t="s">
        <v>45</v>
      </c>
      <c r="K27" s="69"/>
      <c r="L27" s="20" t="str">
        <f t="shared" ref="L27:L33" ca="1" si="9">IF(A27=B27,"➜ Hoje","")</f>
        <v/>
      </c>
      <c r="M27" s="90"/>
      <c r="N27" s="34"/>
      <c r="O27" s="161"/>
      <c r="P27" s="162"/>
      <c r="Q27" s="162"/>
      <c r="R27" s="163"/>
    </row>
    <row r="28" spans="1:20" ht="15" customHeight="1" x14ac:dyDescent="0.25">
      <c r="A28" s="68">
        <f t="shared" ca="1" si="0"/>
        <v>45567</v>
      </c>
      <c r="B28" s="3">
        <f t="shared" si="3"/>
        <v>45652</v>
      </c>
      <c r="C28" s="4">
        <f t="shared" ca="1" si="4"/>
        <v>-85</v>
      </c>
      <c r="D28" s="4">
        <f t="shared" ca="1" si="1"/>
        <v>-85</v>
      </c>
      <c r="E28" s="4" t="b">
        <f t="shared" si="5"/>
        <v>0</v>
      </c>
      <c r="F28" s="35" t="s">
        <v>47</v>
      </c>
      <c r="G28" s="36">
        <f t="shared" si="8"/>
        <v>3089.59</v>
      </c>
      <c r="H28" s="103" t="s">
        <v>29</v>
      </c>
      <c r="I28" s="104">
        <v>-120</v>
      </c>
      <c r="J28" s="105" t="s">
        <v>41</v>
      </c>
      <c r="K28" s="69"/>
      <c r="L28" s="20" t="str">
        <f t="shared" ca="1" si="9"/>
        <v/>
      </c>
      <c r="M28" s="90"/>
      <c r="N28" s="34"/>
      <c r="O28" s="161"/>
      <c r="P28" s="162"/>
      <c r="Q28" s="162"/>
      <c r="R28" s="163"/>
    </row>
    <row r="29" spans="1:20" ht="15" customHeight="1" x14ac:dyDescent="0.25">
      <c r="A29" s="68">
        <f t="shared" ca="1" si="0"/>
        <v>45567</v>
      </c>
      <c r="B29" s="3">
        <f t="shared" si="3"/>
        <v>45653</v>
      </c>
      <c r="C29" s="4">
        <f t="shared" ca="1" si="4"/>
        <v>-86</v>
      </c>
      <c r="D29" s="4">
        <f t="shared" ca="1" si="1"/>
        <v>-86</v>
      </c>
      <c r="E29" s="4" t="b">
        <f t="shared" si="5"/>
        <v>0</v>
      </c>
      <c r="F29" s="35" t="s">
        <v>49</v>
      </c>
      <c r="G29" s="36">
        <f t="shared" si="8"/>
        <v>3044.59</v>
      </c>
      <c r="H29" s="103" t="s">
        <v>50</v>
      </c>
      <c r="I29" s="104">
        <v>-45</v>
      </c>
      <c r="J29" s="105" t="s">
        <v>49</v>
      </c>
      <c r="K29" s="69"/>
      <c r="L29" s="20" t="str">
        <f t="shared" ca="1" si="9"/>
        <v/>
      </c>
      <c r="M29" s="90"/>
      <c r="N29" s="34"/>
      <c r="O29" s="161"/>
      <c r="P29" s="162"/>
      <c r="Q29" s="162"/>
      <c r="R29" s="163"/>
    </row>
    <row r="30" spans="1:20" ht="15" customHeight="1" x14ac:dyDescent="0.25">
      <c r="A30" s="68">
        <f t="shared" ca="1" si="0"/>
        <v>45567</v>
      </c>
      <c r="B30" s="3">
        <f t="shared" si="3"/>
        <v>45654</v>
      </c>
      <c r="C30" s="4">
        <f t="shared" ca="1" si="4"/>
        <v>-87</v>
      </c>
      <c r="D30" s="4">
        <f t="shared" ca="1" si="1"/>
        <v>-87</v>
      </c>
      <c r="E30" s="4" t="b">
        <f t="shared" si="5"/>
        <v>0</v>
      </c>
      <c r="F30" s="35" t="s">
        <v>51</v>
      </c>
      <c r="G30" s="36">
        <f t="shared" si="8"/>
        <v>2917.09</v>
      </c>
      <c r="H30" s="103" t="s">
        <v>52</v>
      </c>
      <c r="I30" s="104">
        <v>-127.5</v>
      </c>
      <c r="J30" s="105" t="s">
        <v>51</v>
      </c>
      <c r="K30" s="69"/>
      <c r="L30" s="20" t="str">
        <f t="shared" ca="1" si="9"/>
        <v/>
      </c>
      <c r="M30" s="90" t="s">
        <v>109</v>
      </c>
      <c r="N30" s="34">
        <f>SUM(N24:N29)</f>
        <v>0</v>
      </c>
      <c r="O30" s="53"/>
      <c r="P30" s="93"/>
      <c r="Q30" s="93"/>
      <c r="R30" s="94"/>
    </row>
    <row r="31" spans="1:20" ht="15" customHeight="1" x14ac:dyDescent="0.25">
      <c r="A31" s="68">
        <f t="shared" ca="1" si="0"/>
        <v>45567</v>
      </c>
      <c r="B31" s="3">
        <f t="shared" si="3"/>
        <v>45655</v>
      </c>
      <c r="C31" s="4">
        <f t="shared" ca="1" si="4"/>
        <v>-88</v>
      </c>
      <c r="D31" s="4">
        <f t="shared" ca="1" si="1"/>
        <v>-88</v>
      </c>
      <c r="E31" s="4" t="b">
        <f t="shared" si="5"/>
        <v>0</v>
      </c>
      <c r="F31" s="35" t="s">
        <v>53</v>
      </c>
      <c r="G31" s="36">
        <f t="shared" si="8"/>
        <v>2899.6400000000003</v>
      </c>
      <c r="H31" s="103" t="s">
        <v>54</v>
      </c>
      <c r="I31" s="104">
        <v>-17.45</v>
      </c>
      <c r="J31" s="105" t="s">
        <v>53</v>
      </c>
      <c r="K31" s="69"/>
      <c r="L31" s="20" t="str">
        <f t="shared" ca="1" si="9"/>
        <v/>
      </c>
      <c r="M31" s="79" t="str">
        <f>M2</f>
        <v>Dia 31</v>
      </c>
      <c r="N31" s="80">
        <f>N2+N30</f>
        <v>2899.6400000000003</v>
      </c>
      <c r="O31" s="157" t="s">
        <v>59</v>
      </c>
      <c r="P31" s="157"/>
      <c r="Q31" s="157"/>
      <c r="R31" s="158"/>
      <c r="S31" s="45"/>
      <c r="T31" s="45"/>
    </row>
    <row r="32" spans="1:20" ht="15" customHeight="1" x14ac:dyDescent="0.25">
      <c r="A32" s="68">
        <f t="shared" ca="1" si="0"/>
        <v>45567</v>
      </c>
      <c r="B32" s="3">
        <f t="shared" si="3"/>
        <v>45656</v>
      </c>
      <c r="C32" s="4">
        <f t="shared" ca="1" si="4"/>
        <v>-89</v>
      </c>
      <c r="D32" s="4">
        <f t="shared" ca="1" si="1"/>
        <v>-89</v>
      </c>
      <c r="E32" s="4" t="b">
        <f t="shared" si="5"/>
        <v>0</v>
      </c>
      <c r="F32" s="35" t="s">
        <v>55</v>
      </c>
      <c r="G32" s="36">
        <f>G31+I32</f>
        <v>2899.6400000000003</v>
      </c>
      <c r="H32" s="55"/>
      <c r="I32" s="38"/>
      <c r="J32" s="37"/>
      <c r="K32" s="69"/>
      <c r="L32" s="20" t="str">
        <f t="shared" ca="1" si="9"/>
        <v/>
      </c>
      <c r="N32" s="100">
        <f>N30*2</f>
        <v>0</v>
      </c>
    </row>
    <row r="33" spans="1:18" ht="15" customHeight="1" thickBot="1" x14ac:dyDescent="0.3">
      <c r="A33" s="70">
        <f t="shared" ca="1" si="0"/>
        <v>45567</v>
      </c>
      <c r="B33" s="71">
        <v>45596</v>
      </c>
      <c r="C33" s="72">
        <f t="shared" ca="1" si="4"/>
        <v>-29</v>
      </c>
      <c r="D33" s="72">
        <f t="shared" ca="1" si="1"/>
        <v>-29</v>
      </c>
      <c r="E33" s="72" t="b">
        <f t="shared" si="5"/>
        <v>0</v>
      </c>
      <c r="F33" s="73" t="s">
        <v>56</v>
      </c>
      <c r="G33" s="74">
        <f t="shared" si="8"/>
        <v>2899.6400000000003</v>
      </c>
      <c r="H33" s="75"/>
      <c r="I33" s="76"/>
      <c r="J33" s="77"/>
      <c r="K33" s="78"/>
      <c r="L33" s="20" t="str">
        <f t="shared" ca="1" si="9"/>
        <v/>
      </c>
      <c r="N33" s="100">
        <f>N30-N32</f>
        <v>0</v>
      </c>
    </row>
    <row r="34" spans="1:18" ht="15" thickTop="1" x14ac:dyDescent="0.25">
      <c r="M34" s="122" t="s">
        <v>91</v>
      </c>
      <c r="N34" s="123"/>
      <c r="O34" s="123"/>
      <c r="P34" s="123"/>
      <c r="Q34" s="123"/>
      <c r="R34" s="123"/>
    </row>
    <row r="35" spans="1:18" x14ac:dyDescent="0.25">
      <c r="M35" s="122"/>
      <c r="N35" s="123"/>
      <c r="O35" s="123"/>
      <c r="P35" s="123"/>
      <c r="Q35" s="123"/>
      <c r="R35" s="123"/>
    </row>
    <row r="36" spans="1:18" x14ac:dyDescent="0.25">
      <c r="M36" s="1" cm="1">
        <f t="array" ref="M36:R67">F2:K33</f>
        <v>0</v>
      </c>
      <c r="N36" s="1" t="str">
        <v>Saldo Prévio</v>
      </c>
      <c r="O36" s="1" t="str">
        <v>Descrição Conta</v>
      </c>
      <c r="P36" s="1" t="str">
        <v>Valor</v>
      </c>
      <c r="Q36" s="1" t="str">
        <v>Data vencimento</v>
      </c>
      <c r="R36" s="1" t="str">
        <v>Pago?</v>
      </c>
    </row>
    <row r="37" spans="1:18" hidden="1" x14ac:dyDescent="0.25">
      <c r="M37" s="59" t="str">
        <v>Dia 1</v>
      </c>
      <c r="N37" s="60">
        <v>25.049999999999887</v>
      </c>
      <c r="O37" s="61">
        <v>0</v>
      </c>
      <c r="P37" s="60">
        <v>0</v>
      </c>
      <c r="Q37" s="59">
        <v>0</v>
      </c>
      <c r="R37" s="62">
        <v>0</v>
      </c>
    </row>
    <row r="38" spans="1:18" hidden="1" x14ac:dyDescent="0.25">
      <c r="M38" s="35" t="str">
        <v>Dia 2</v>
      </c>
      <c r="N38" s="36">
        <v>-2.9400000000001114</v>
      </c>
      <c r="O38" s="55" t="str">
        <v>Nível 6 Mercado Livre - Automatico</v>
      </c>
      <c r="P38" s="38">
        <v>-27.99</v>
      </c>
      <c r="Q38" s="37" t="str">
        <v>Dia 1</v>
      </c>
      <c r="R38" s="39">
        <v>0</v>
      </c>
    </row>
    <row r="39" spans="1:18" hidden="1" x14ac:dyDescent="0.25">
      <c r="M39" s="35" t="str">
        <v>Dia 3</v>
      </c>
      <c r="N39" s="36">
        <v>-2.9400000000001114</v>
      </c>
      <c r="O39" s="55">
        <v>0</v>
      </c>
      <c r="P39" s="38">
        <v>0</v>
      </c>
      <c r="Q39" s="37">
        <v>0</v>
      </c>
      <c r="R39" s="39">
        <v>0</v>
      </c>
    </row>
    <row r="40" spans="1:18" hidden="1" x14ac:dyDescent="0.25">
      <c r="M40" s="59" t="str">
        <v>Dia 4</v>
      </c>
      <c r="N40" s="60">
        <v>-37.940000000000111</v>
      </c>
      <c r="O40" s="61" t="str">
        <v>Granulado Madeira (10kg)</v>
      </c>
      <c r="P40" s="60">
        <v>-35</v>
      </c>
      <c r="Q40" s="59" t="str">
        <v>Dia 5</v>
      </c>
      <c r="R40" s="62">
        <v>0</v>
      </c>
    </row>
    <row r="41" spans="1:18" hidden="1" x14ac:dyDescent="0.25">
      <c r="M41" s="35" t="str">
        <v>Dia 5</v>
      </c>
      <c r="N41" s="36">
        <v>1362.06</v>
      </c>
      <c r="O41" s="55" t="str">
        <v>Pagamento Recebido Bellocopo</v>
      </c>
      <c r="P41" s="38">
        <v>1400</v>
      </c>
      <c r="Q41" s="37" t="str">
        <v>Dia 5</v>
      </c>
      <c r="R41" s="39">
        <v>0</v>
      </c>
    </row>
    <row r="42" spans="1:18" hidden="1" x14ac:dyDescent="0.25">
      <c r="M42" s="35" t="str">
        <v>Dia 6</v>
      </c>
      <c r="N42" s="36">
        <v>1351.59</v>
      </c>
      <c r="O42" s="55" t="str">
        <v>Fatura Cartão Mercado Livre</v>
      </c>
      <c r="P42" s="38">
        <v>-10.469999999999999</v>
      </c>
      <c r="Q42" s="37" t="str">
        <v>Dia 5</v>
      </c>
      <c r="R42" s="39">
        <v>0</v>
      </c>
    </row>
    <row r="43" spans="1:18" hidden="1" x14ac:dyDescent="0.25">
      <c r="M43" s="59" t="str">
        <v>Dia 7</v>
      </c>
      <c r="N43" s="60">
        <v>750.9899999999999</v>
      </c>
      <c r="O43" s="61" t="str">
        <v>Parcela Moto</v>
      </c>
      <c r="P43" s="60">
        <v>-600.6</v>
      </c>
      <c r="Q43" s="59" t="str">
        <v>Dia 6</v>
      </c>
      <c r="R43" s="62">
        <v>0</v>
      </c>
    </row>
    <row r="44" spans="1:18" hidden="1" x14ac:dyDescent="0.25">
      <c r="F44" s="63"/>
      <c r="G44" s="63"/>
      <c r="H44" s="64"/>
      <c r="I44" s="63"/>
      <c r="J44" s="63"/>
      <c r="K44" s="63"/>
      <c r="L44" s="63"/>
      <c r="M44" s="59" t="str">
        <v>Dia 8</v>
      </c>
      <c r="N44" s="60">
        <v>592.9899999999999</v>
      </c>
      <c r="O44" s="61" t="str">
        <v>Ração Gatos Golden Castrados</v>
      </c>
      <c r="P44" s="60">
        <v>-158</v>
      </c>
      <c r="Q44" s="59" t="str">
        <v>Dia 6</v>
      </c>
      <c r="R44" s="62">
        <v>0</v>
      </c>
    </row>
    <row r="45" spans="1:18" hidden="1" x14ac:dyDescent="0.25">
      <c r="M45" s="59" t="str">
        <v>Dia 9</v>
      </c>
      <c r="N45" s="60">
        <v>553.9899999999999</v>
      </c>
      <c r="O45" s="61" t="str">
        <v>Microsoft</v>
      </c>
      <c r="P45" s="60">
        <v>-39</v>
      </c>
      <c r="Q45" s="59" t="str">
        <v>Dia 6</v>
      </c>
      <c r="R45" s="62">
        <v>0</v>
      </c>
    </row>
    <row r="46" spans="1:18" x14ac:dyDescent="0.25">
      <c r="M46" s="59" t="str">
        <v>Dia 10</v>
      </c>
      <c r="N46" s="60">
        <v>553.9899999999999</v>
      </c>
      <c r="O46" s="61">
        <v>0</v>
      </c>
      <c r="P46" s="60">
        <v>0</v>
      </c>
      <c r="Q46" s="59">
        <v>0</v>
      </c>
      <c r="R46" s="62">
        <v>0</v>
      </c>
    </row>
    <row r="47" spans="1:18" hidden="1" x14ac:dyDescent="0.25">
      <c r="M47" s="59" t="str">
        <v>Dia 11</v>
      </c>
      <c r="N47" s="60">
        <v>553.9899999999999</v>
      </c>
      <c r="O47" s="61">
        <v>0</v>
      </c>
      <c r="P47" s="60">
        <v>0</v>
      </c>
      <c r="Q47" s="59">
        <v>0</v>
      </c>
      <c r="R47" s="62">
        <v>0</v>
      </c>
    </row>
    <row r="48" spans="1:18" x14ac:dyDescent="0.25">
      <c r="M48" s="59" t="str">
        <v>Dia 12</v>
      </c>
      <c r="N48" s="60">
        <v>523.08999999999992</v>
      </c>
      <c r="O48" s="61" t="str">
        <v>Netflix - Automatico</v>
      </c>
      <c r="P48" s="60">
        <v>-30.9</v>
      </c>
      <c r="Q48" s="59" t="str">
        <v>Dia 9</v>
      </c>
      <c r="R48" s="62">
        <v>0</v>
      </c>
    </row>
    <row r="49" spans="13:18" hidden="1" x14ac:dyDescent="0.25">
      <c r="M49" s="59" t="str">
        <v>Dia 13</v>
      </c>
      <c r="N49" s="60">
        <v>383.08999999999992</v>
      </c>
      <c r="O49" s="61" t="str">
        <v>Dízimo (1/2 parte)</v>
      </c>
      <c r="P49" s="60">
        <v>-140</v>
      </c>
      <c r="Q49" s="59" t="str">
        <v>Dia 9</v>
      </c>
      <c r="R49" s="62">
        <v>0</v>
      </c>
    </row>
    <row r="50" spans="13:18" hidden="1" x14ac:dyDescent="0.25">
      <c r="M50" s="59" t="str">
        <v>Dia 14</v>
      </c>
      <c r="N50" s="60">
        <v>355.30999999999995</v>
      </c>
      <c r="O50" s="61" t="str">
        <v>Anticoncepcional</v>
      </c>
      <c r="P50" s="60">
        <v>-27.78</v>
      </c>
      <c r="Q50" s="59" t="str">
        <v>Dia 10</v>
      </c>
      <c r="R50" s="62">
        <v>0</v>
      </c>
    </row>
    <row r="51" spans="13:18" hidden="1" x14ac:dyDescent="0.25">
      <c r="M51" s="59" t="str">
        <v>Dia 15</v>
      </c>
      <c r="N51" s="60">
        <v>338.81999999999994</v>
      </c>
      <c r="O51" s="61" t="str">
        <v>SimplyPiano</v>
      </c>
      <c r="P51" s="60">
        <v>-16.489999999999998</v>
      </c>
      <c r="Q51" s="59" t="str">
        <v>Dia 12</v>
      </c>
      <c r="R51" s="62">
        <v>0</v>
      </c>
    </row>
    <row r="52" spans="13:18" hidden="1" x14ac:dyDescent="0.25">
      <c r="M52" s="59" t="str">
        <v>Dia 16</v>
      </c>
      <c r="N52" s="60">
        <v>299.11999999999995</v>
      </c>
      <c r="O52" s="61" t="str">
        <v>Curso Aryanne Ativando a Libido</v>
      </c>
      <c r="P52" s="60">
        <v>-39.700000000000003</v>
      </c>
      <c r="Q52" s="59" t="str">
        <v>Dia 15</v>
      </c>
      <c r="R52" s="62">
        <v>0</v>
      </c>
    </row>
    <row r="53" spans="13:18" hidden="1" x14ac:dyDescent="0.25">
      <c r="M53" s="59" t="str">
        <v>Dia 17</v>
      </c>
      <c r="N53" s="60">
        <v>299.11999999999995</v>
      </c>
      <c r="O53" s="61">
        <v>0</v>
      </c>
      <c r="P53" s="60">
        <v>0</v>
      </c>
      <c r="Q53" s="59">
        <v>0</v>
      </c>
      <c r="R53" s="62">
        <v>0</v>
      </c>
    </row>
    <row r="54" spans="13:18" hidden="1" x14ac:dyDescent="0.25">
      <c r="M54" s="59" t="str">
        <v>Dia 18</v>
      </c>
      <c r="N54" s="60">
        <v>2299.12</v>
      </c>
      <c r="O54" s="61" t="str">
        <v>Acréscimo 13 Salario</v>
      </c>
      <c r="P54" s="60">
        <v>2000</v>
      </c>
      <c r="Q54" s="59">
        <v>0</v>
      </c>
      <c r="R54" s="62">
        <v>0</v>
      </c>
    </row>
    <row r="55" spans="13:18" hidden="1" x14ac:dyDescent="0.25">
      <c r="M55" s="59" t="str">
        <v>Dia 19</v>
      </c>
      <c r="N55" s="60">
        <v>2240.48</v>
      </c>
      <c r="O55" s="61" t="str">
        <v>Fatura Cartão Nubank</v>
      </c>
      <c r="P55" s="60">
        <v>-58.64</v>
      </c>
      <c r="Q55" s="59" t="str">
        <v>Dia 12</v>
      </c>
      <c r="R55" s="62">
        <v>0</v>
      </c>
    </row>
    <row r="56" spans="13:18" hidden="1" x14ac:dyDescent="0.25">
      <c r="M56" s="59" t="str">
        <v>Dia 20</v>
      </c>
      <c r="N56" s="60">
        <v>3440.48</v>
      </c>
      <c r="O56" s="61" t="str">
        <v>Pagamento Recebido Bellocopo</v>
      </c>
      <c r="P56" s="60">
        <v>1200</v>
      </c>
      <c r="Q56" s="59" t="str">
        <v>Dia 20</v>
      </c>
      <c r="R56" s="62">
        <v>0</v>
      </c>
    </row>
    <row r="57" spans="13:18" hidden="1" x14ac:dyDescent="0.25">
      <c r="M57" s="59" t="str">
        <v>Dia 21</v>
      </c>
      <c r="N57" s="60">
        <v>3440.48</v>
      </c>
      <c r="O57" s="61">
        <v>0</v>
      </c>
      <c r="P57" s="60">
        <v>0</v>
      </c>
      <c r="Q57" s="59">
        <v>0</v>
      </c>
      <c r="R57" s="62">
        <v>0</v>
      </c>
    </row>
    <row r="58" spans="13:18" hidden="1" x14ac:dyDescent="0.25">
      <c r="M58" s="59" t="str">
        <v>Dia 22</v>
      </c>
      <c r="N58" s="60">
        <v>3340.58</v>
      </c>
      <c r="O58" s="61" t="str">
        <v>Internet Atranet</v>
      </c>
      <c r="P58" s="60">
        <v>-99.9</v>
      </c>
      <c r="Q58" s="59" t="str">
        <v>Dia 20</v>
      </c>
      <c r="R58" s="62">
        <v>0</v>
      </c>
    </row>
    <row r="59" spans="13:18" hidden="1" x14ac:dyDescent="0.25">
      <c r="M59" s="59" t="str">
        <v>Dia 23</v>
      </c>
      <c r="N59" s="60">
        <v>3329.59</v>
      </c>
      <c r="O59" s="61" t="str">
        <v>PicsArt Photo</v>
      </c>
      <c r="P59" s="60">
        <v>-10.99</v>
      </c>
      <c r="Q59" s="59" t="str">
        <v>Dia 21</v>
      </c>
      <c r="R59" s="62">
        <v>0</v>
      </c>
    </row>
    <row r="60" spans="13:18" x14ac:dyDescent="0.25">
      <c r="M60" s="59" t="str">
        <v>Dia 24</v>
      </c>
      <c r="N60" s="60">
        <v>3329.59</v>
      </c>
      <c r="O60" s="61">
        <v>0</v>
      </c>
      <c r="P60" s="60">
        <v>0</v>
      </c>
      <c r="Q60" s="59">
        <v>0</v>
      </c>
      <c r="R60" s="62">
        <v>0</v>
      </c>
    </row>
    <row r="61" spans="13:18" x14ac:dyDescent="0.25">
      <c r="M61" s="59" t="str">
        <v>Dia 25</v>
      </c>
      <c r="N61" s="60">
        <v>3209.59</v>
      </c>
      <c r="O61" s="61" t="str">
        <v>Dízimo (2/2 parte)</v>
      </c>
      <c r="P61" s="60">
        <v>-120</v>
      </c>
      <c r="Q61" s="59" t="str">
        <v>Dia 24</v>
      </c>
      <c r="R61" s="62">
        <v>0</v>
      </c>
    </row>
    <row r="62" spans="13:18" x14ac:dyDescent="0.25">
      <c r="M62" s="59" t="str">
        <v>Dia 26</v>
      </c>
      <c r="N62" s="60">
        <v>3089.59</v>
      </c>
      <c r="O62" s="61" t="str">
        <v>Energia Elétrica (1/4 pagamento)</v>
      </c>
      <c r="P62" s="60">
        <v>-120</v>
      </c>
      <c r="Q62" s="59" t="str">
        <v>Dia 20</v>
      </c>
      <c r="R62" s="62">
        <v>0</v>
      </c>
    </row>
    <row r="63" spans="13:18" x14ac:dyDescent="0.25">
      <c r="M63" s="59" t="str">
        <v>Dia 27</v>
      </c>
      <c r="N63" s="60">
        <v>3044.59</v>
      </c>
      <c r="O63" s="61" t="str">
        <v>Internet Celular Vivo</v>
      </c>
      <c r="P63" s="60">
        <v>-45</v>
      </c>
      <c r="Q63" s="59" t="str">
        <v>Dia 27</v>
      </c>
      <c r="R63" s="62">
        <v>0</v>
      </c>
    </row>
    <row r="64" spans="13:18" hidden="1" x14ac:dyDescent="0.25">
      <c r="M64" s="59" t="str">
        <v>Dia 28</v>
      </c>
      <c r="N64" s="60">
        <v>2917.09</v>
      </c>
      <c r="O64" s="61" t="str">
        <v>Cílios</v>
      </c>
      <c r="P64" s="60">
        <v>-127.5</v>
      </c>
      <c r="Q64" s="59" t="str">
        <v>Dia 28</v>
      </c>
      <c r="R64" s="62">
        <v>0</v>
      </c>
    </row>
    <row r="65" spans="13:18" x14ac:dyDescent="0.25">
      <c r="M65" s="59" t="str">
        <v>Dia 29</v>
      </c>
      <c r="N65" s="60">
        <v>2899.6400000000003</v>
      </c>
      <c r="O65" s="61" t="str">
        <v>HBO</v>
      </c>
      <c r="P65" s="60">
        <v>-17.45</v>
      </c>
      <c r="Q65" s="59" t="str">
        <v>Dia 29</v>
      </c>
      <c r="R65" s="62">
        <v>0</v>
      </c>
    </row>
    <row r="66" spans="13:18" x14ac:dyDescent="0.25">
      <c r="M66" s="59" t="str">
        <v>Dia 30</v>
      </c>
      <c r="N66" s="60">
        <v>2899.6400000000003</v>
      </c>
      <c r="O66" s="61">
        <v>0</v>
      </c>
      <c r="P66" s="60">
        <v>0</v>
      </c>
      <c r="Q66" s="59">
        <v>0</v>
      </c>
      <c r="R66" s="62">
        <v>0</v>
      </c>
    </row>
    <row r="67" spans="13:18" x14ac:dyDescent="0.25">
      <c r="M67" s="59" t="str">
        <v>Dia 31</v>
      </c>
      <c r="N67" s="60">
        <v>2899.6400000000003</v>
      </c>
      <c r="O67" s="61">
        <v>0</v>
      </c>
      <c r="P67" s="60">
        <v>0</v>
      </c>
      <c r="Q67" s="59">
        <v>0</v>
      </c>
      <c r="R67" s="62">
        <v>0</v>
      </c>
    </row>
  </sheetData>
  <autoFilter ref="M36:R67" xr:uid="{79D77F2B-00FB-4305-B7EF-54B7CC5B6123}">
    <filterColumn colId="5">
      <filters>
        <filter val="0"/>
      </filters>
    </filterColumn>
  </autoFilter>
  <mergeCells count="28">
    <mergeCell ref="M34:R35"/>
    <mergeCell ref="O13:R13"/>
    <mergeCell ref="O14:R14"/>
    <mergeCell ref="O15:R15"/>
    <mergeCell ref="O16:R16"/>
    <mergeCell ref="M18:R19"/>
    <mergeCell ref="O20:R20"/>
    <mergeCell ref="M22:R23"/>
    <mergeCell ref="O24:R24"/>
    <mergeCell ref="O25:R25"/>
    <mergeCell ref="O26:R26"/>
    <mergeCell ref="O27:R27"/>
    <mergeCell ref="O28:R28"/>
    <mergeCell ref="O29:R29"/>
    <mergeCell ref="O31:R31"/>
    <mergeCell ref="O12:R12"/>
    <mergeCell ref="A1:H1"/>
    <mergeCell ref="J1:K1"/>
    <mergeCell ref="M1:R1"/>
    <mergeCell ref="O2:R2"/>
    <mergeCell ref="O3:R3"/>
    <mergeCell ref="O4:R4"/>
    <mergeCell ref="O5:R5"/>
    <mergeCell ref="O6:R6"/>
    <mergeCell ref="O7:R7"/>
    <mergeCell ref="M9:R10"/>
    <mergeCell ref="O11:R11"/>
    <mergeCell ref="O21:R21"/>
  </mergeCells>
  <conditionalFormatting sqref="A3:A33">
    <cfRule type="expression" dxfId="172" priority="35">
      <formula>$D3&gt;0</formula>
    </cfRule>
  </conditionalFormatting>
  <conditionalFormatting sqref="A3:B33 C4:K17">
    <cfRule type="expression" dxfId="171" priority="32">
      <formula>$D3&gt;0</formula>
    </cfRule>
  </conditionalFormatting>
  <conditionalFormatting sqref="A3:K3 B4:K17 B18:G18 B19:K33">
    <cfRule type="expression" dxfId="170" priority="34">
      <formula>$D3&gt;0</formula>
    </cfRule>
  </conditionalFormatting>
  <conditionalFormatting sqref="A3:K3 G4:G33">
    <cfRule type="expression" dxfId="169" priority="33">
      <formula>$E3=TRUE</formula>
    </cfRule>
  </conditionalFormatting>
  <conditionalFormatting sqref="A3:K17 A18:G18 A19:K33">
    <cfRule type="expression" dxfId="168" priority="36">
      <formula>$A3=$B3</formula>
    </cfRule>
  </conditionalFormatting>
  <conditionalFormatting sqref="C4:K17 A3:B33">
    <cfRule type="expression" dxfId="167" priority="31">
      <formula>$E3=TRUE</formula>
    </cfRule>
  </conditionalFormatting>
  <conditionalFormatting sqref="C18:K33">
    <cfRule type="expression" dxfId="166" priority="2">
      <formula>$E18=TRUE</formula>
    </cfRule>
    <cfRule type="expression" dxfId="165" priority="3">
      <formula>$D18&gt;0</formula>
    </cfRule>
  </conditionalFormatting>
  <conditionalFormatting sqref="G1:G1048576">
    <cfRule type="cellIs" dxfId="164" priority="11" operator="lessThan">
      <formula>0</formula>
    </cfRule>
  </conditionalFormatting>
  <conditionalFormatting sqref="H3:J3">
    <cfRule type="expression" dxfId="163" priority="15">
      <formula>$D3&gt;0</formula>
    </cfRule>
  </conditionalFormatting>
  <conditionalFormatting sqref="H3:J4">
    <cfRule type="expression" dxfId="162" priority="14">
      <formula>$E3=TRUE</formula>
    </cfRule>
  </conditionalFormatting>
  <conditionalFormatting sqref="H4:J4">
    <cfRule type="expression" dxfId="161" priority="12">
      <formula>$E4=TRUE</formula>
    </cfRule>
    <cfRule type="expression" dxfId="160" priority="13">
      <formula>$D4&gt;0</formula>
    </cfRule>
  </conditionalFormatting>
  <conditionalFormatting sqref="H18:K18">
    <cfRule type="expression" dxfId="159" priority="5">
      <formula>$A18=$B18</formula>
    </cfRule>
  </conditionalFormatting>
  <conditionalFormatting sqref="I38:I1048576 I1:I34">
    <cfRule type="dataBar" priority="29">
      <dataBar>
        <cfvo type="min"/>
        <cfvo type="num" val="0"/>
        <color rgb="FFC00000"/>
      </dataBar>
      <extLst>
        <ext xmlns:x14="http://schemas.microsoft.com/office/spreadsheetml/2009/9/main" uri="{B025F937-C7B1-47D3-B67F-A62EFF666E3E}">
          <x14:id>{FEDD5996-A77F-4CC2-98A8-172269DCB862}</x14:id>
        </ext>
      </extLst>
    </cfRule>
  </conditionalFormatting>
  <conditionalFormatting sqref="L1:L1048576">
    <cfRule type="containsText" dxfId="158" priority="27" operator="containsText" text="➜ Hoje">
      <formula>NOT(ISERROR(SEARCH("➜ Hoje",L1)))</formula>
    </cfRule>
  </conditionalFormatting>
  <conditionalFormatting sqref="L26">
    <cfRule type="expression" dxfId="157" priority="30">
      <formula>$L51="➜ Hoje"</formula>
    </cfRule>
  </conditionalFormatting>
  <conditionalFormatting sqref="M36:R67">
    <cfRule type="top10" dxfId="156" priority="16" bottom="1" rank="20"/>
  </conditionalFormatting>
  <conditionalFormatting sqref="M37:R67">
    <cfRule type="expression" dxfId="155" priority="18">
      <formula>$E3=TRUE</formula>
    </cfRule>
    <cfRule type="expression" dxfId="154" priority="19">
      <formula>$D3&gt;0</formula>
    </cfRule>
    <cfRule type="expression" dxfId="153" priority="20">
      <formula>$A3=$B3</formula>
    </cfRule>
  </conditionalFormatting>
  <conditionalFormatting sqref="N2:N7">
    <cfRule type="cellIs" dxfId="152" priority="28" operator="lessThan">
      <formula>$S$1</formula>
    </cfRule>
  </conditionalFormatting>
  <conditionalFormatting sqref="N31">
    <cfRule type="cellIs" dxfId="151" priority="1" operator="lessThan">
      <formula>$S$1</formula>
    </cfRule>
  </conditionalFormatting>
  <conditionalFormatting sqref="P37:P67">
    <cfRule type="dataBar" priority="17">
      <dataBar>
        <cfvo type="min"/>
        <cfvo type="num" val="0"/>
        <color rgb="FFC00000"/>
      </dataBar>
      <extLst>
        <ext xmlns:x14="http://schemas.microsoft.com/office/spreadsheetml/2009/9/main" uri="{B025F937-C7B1-47D3-B67F-A62EFF666E3E}">
          <x14:id>{763E6DD6-51AA-49D9-AA62-A0BC747843AE}</x14:id>
        </ext>
      </extLst>
    </cfRule>
  </conditionalFormatting>
  <pageMargins left="0.511811024" right="0.511811024" top="0.78740157499999996" bottom="0.78740157499999996" header="0.31496062000000002" footer="0.31496062000000002"/>
  <pageSetup paperSize="9" orientation="landscape" r:id="rId1"/>
  <legacyDrawing r:id="rId2"/>
  <picture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DD5996-A77F-4CC2-98A8-172269DCB862}">
            <x14:dataBar minLength="0" maxLength="100" border="1" negativeBarColorSameAsPositive="1">
              <x14:cfvo type="min"/>
              <x14:cfvo type="num">
                <xm:f>0</xm:f>
              </x14:cfvo>
              <x14:borderColor rgb="FFFFFF00"/>
              <x14:axisColor rgb="FF000000"/>
            </x14:dataBar>
          </x14:cfRule>
          <xm:sqref>I38:I1048576 I1:I34</xm:sqref>
        </x14:conditionalFormatting>
        <x14:conditionalFormatting xmlns:xm="http://schemas.microsoft.com/office/excel/2006/main">
          <x14:cfRule type="dataBar" id="{763E6DD6-51AA-49D9-AA62-A0BC747843AE}">
            <x14:dataBar minLength="0" maxLength="100" border="1" negativeBarColorSameAsPositive="1">
              <x14:cfvo type="min"/>
              <x14:cfvo type="num">
                <xm:f>0</xm:f>
              </x14:cfvo>
              <x14:borderColor rgb="FFFFFF00"/>
              <x14:axisColor rgb="FF000000"/>
            </x14:dataBar>
          </x14:cfRule>
          <xm:sqref>P37:P67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695B7-D179-4BB6-8A02-AE76967258F0}">
  <sheetPr filterMode="1"/>
  <dimension ref="A1:T67"/>
  <sheetViews>
    <sheetView showGridLines="0" topLeftCell="F10" zoomScaleNormal="100" workbookViewId="0">
      <selection activeCell="N24" sqref="N24:R28"/>
    </sheetView>
  </sheetViews>
  <sheetFormatPr defaultColWidth="9.140625" defaultRowHeight="14.25" x14ac:dyDescent="0.25"/>
  <cols>
    <col min="1" max="1" width="24.140625" style="1" hidden="1" customWidth="1"/>
    <col min="2" max="5" width="16.140625" style="1" hidden="1" customWidth="1"/>
    <col min="6" max="6" width="6.85546875" style="1" bestFit="1" customWidth="1"/>
    <col min="7" max="7" width="13.7109375" style="1" bestFit="1" customWidth="1"/>
    <col min="8" max="8" width="34.42578125" style="57" customWidth="1"/>
    <col min="9" max="9" width="13.7109375" style="1" bestFit="1" customWidth="1"/>
    <col min="10" max="10" width="11.85546875" style="1" customWidth="1"/>
    <col min="11" max="11" width="6.5703125" style="1" customWidth="1"/>
    <col min="12" max="12" width="9.140625" style="1"/>
    <col min="13" max="13" width="8" style="1" customWidth="1"/>
    <col min="14" max="14" width="13.7109375" style="1" customWidth="1"/>
    <col min="15" max="15" width="33.42578125" style="1" customWidth="1"/>
    <col min="16" max="16" width="13.7109375" style="1" customWidth="1"/>
    <col min="17" max="17" width="13.85546875" style="1" customWidth="1"/>
    <col min="18" max="18" width="9.140625" style="1" customWidth="1"/>
    <col min="19" max="16384" width="9.140625" style="1"/>
  </cols>
  <sheetData>
    <row r="1" spans="1:19" ht="29.25" customHeight="1" thickTop="1" x14ac:dyDescent="0.25">
      <c r="A1" s="152" t="s">
        <v>0</v>
      </c>
      <c r="B1" s="153"/>
      <c r="C1" s="153"/>
      <c r="D1" s="153"/>
      <c r="E1" s="153"/>
      <c r="F1" s="120"/>
      <c r="G1" s="120"/>
      <c r="H1" s="154"/>
      <c r="I1" s="65" t="s">
        <v>1</v>
      </c>
      <c r="J1" s="155" t="s">
        <v>111</v>
      </c>
      <c r="K1" s="156"/>
      <c r="M1" s="119" t="s">
        <v>58</v>
      </c>
      <c r="N1" s="120"/>
      <c r="O1" s="120"/>
      <c r="P1" s="120"/>
      <c r="Q1" s="120"/>
      <c r="R1" s="121"/>
      <c r="S1" s="1">
        <v>0</v>
      </c>
    </row>
    <row r="2" spans="1:19" ht="24.75" customHeight="1" x14ac:dyDescent="0.25">
      <c r="A2" s="66" t="s">
        <v>3</v>
      </c>
      <c r="B2" s="2" t="s">
        <v>4</v>
      </c>
      <c r="C2" s="2" t="s">
        <v>5</v>
      </c>
      <c r="D2" s="2"/>
      <c r="E2" s="22"/>
      <c r="F2" s="28"/>
      <c r="G2" s="29" t="s">
        <v>6</v>
      </c>
      <c r="H2" s="54" t="s">
        <v>7</v>
      </c>
      <c r="I2" s="29" t="s">
        <v>8</v>
      </c>
      <c r="J2" s="31" t="s">
        <v>9</v>
      </c>
      <c r="K2" s="67" t="s">
        <v>10</v>
      </c>
      <c r="M2" s="79" t="str">
        <f>F33</f>
        <v>Dia 31</v>
      </c>
      <c r="N2" s="80">
        <f>G33</f>
        <v>4433.4700000000012</v>
      </c>
      <c r="O2" s="157" t="s">
        <v>59</v>
      </c>
      <c r="P2" s="157"/>
      <c r="Q2" s="157"/>
      <c r="R2" s="158"/>
    </row>
    <row r="3" spans="1:19" ht="15" customHeight="1" x14ac:dyDescent="0.25">
      <c r="A3" s="68">
        <f t="shared" ref="A3:A33" ca="1" si="0">TODAY()</f>
        <v>45567</v>
      </c>
      <c r="B3" s="3">
        <v>45658</v>
      </c>
      <c r="C3" s="4">
        <f ca="1">A3-B3</f>
        <v>-91</v>
      </c>
      <c r="D3" s="4">
        <f ca="1">C3+K3</f>
        <v>-91</v>
      </c>
      <c r="E3" s="4" t="b">
        <f>IF(10,K3="ok",0)</f>
        <v>0</v>
      </c>
      <c r="F3" s="35" t="s">
        <v>11</v>
      </c>
      <c r="G3" s="36">
        <f>'Dezembro 2024'!G33+'Dezembro 2024'!I3</f>
        <v>2899.6400000000003</v>
      </c>
      <c r="H3" s="55"/>
      <c r="I3" s="38"/>
      <c r="J3" s="37"/>
      <c r="K3" s="69"/>
      <c r="L3" s="20" t="str">
        <f ca="1">IF(A3=B3,"➜ Hoje","")</f>
        <v/>
      </c>
      <c r="M3" s="81"/>
      <c r="N3" s="50"/>
      <c r="O3" s="159"/>
      <c r="P3" s="159"/>
      <c r="Q3" s="159"/>
      <c r="R3" s="160"/>
    </row>
    <row r="4" spans="1:19" ht="15" customHeight="1" x14ac:dyDescent="0.25">
      <c r="A4" s="68">
        <f t="shared" ca="1" si="0"/>
        <v>45567</v>
      </c>
      <c r="B4" s="3">
        <f>B3+1</f>
        <v>45659</v>
      </c>
      <c r="C4" s="4">
        <f ca="1">A4-B4</f>
        <v>-92</v>
      </c>
      <c r="D4" s="4">
        <f t="shared" ref="D4:D33" ca="1" si="1">C4+K4</f>
        <v>-92</v>
      </c>
      <c r="E4" s="4" t="b">
        <f>IF(10,K4="ok",0)</f>
        <v>0</v>
      </c>
      <c r="F4" s="35" t="s">
        <v>13</v>
      </c>
      <c r="G4" s="36">
        <f>G3+I4</f>
        <v>2871.6500000000005</v>
      </c>
      <c r="H4" s="103" t="s">
        <v>84</v>
      </c>
      <c r="I4" s="104">
        <v>-27.99</v>
      </c>
      <c r="J4" s="105" t="s">
        <v>11</v>
      </c>
      <c r="K4" s="69"/>
      <c r="L4" s="20" t="str">
        <f t="shared" ref="L4:L24" ca="1" si="2">IF(A4=B4,"➜ Hoje","")</f>
        <v/>
      </c>
      <c r="M4" s="82">
        <v>0.2</v>
      </c>
      <c r="N4" s="83">
        <f>IF($N$2*M4&lt;=0,"Em vermelho",$N$2*M4)</f>
        <v>886.6940000000003</v>
      </c>
      <c r="O4" s="133" t="s">
        <v>61</v>
      </c>
      <c r="P4" s="133"/>
      <c r="Q4" s="133"/>
      <c r="R4" s="173"/>
    </row>
    <row r="5" spans="1:19" ht="15" customHeight="1" x14ac:dyDescent="0.25">
      <c r="A5" s="68">
        <f t="shared" ca="1" si="0"/>
        <v>45567</v>
      </c>
      <c r="B5" s="3">
        <f t="shared" ref="B5:B32" si="3">B4+1</f>
        <v>45660</v>
      </c>
      <c r="C5" s="4">
        <f t="shared" ref="C5:C33" ca="1" si="4">A5-B5</f>
        <v>-93</v>
      </c>
      <c r="D5" s="4">
        <f t="shared" ca="1" si="1"/>
        <v>-93</v>
      </c>
      <c r="E5" s="4" t="b">
        <f t="shared" ref="E5:E33" si="5">IF(10,K5="ok",0)</f>
        <v>0</v>
      </c>
      <c r="F5" s="35" t="s">
        <v>14</v>
      </c>
      <c r="G5" s="36">
        <f>G4+I5</f>
        <v>2871.6500000000005</v>
      </c>
      <c r="H5" s="55"/>
      <c r="I5" s="38"/>
      <c r="J5" s="37"/>
      <c r="K5" s="69"/>
      <c r="L5" s="20" t="str">
        <f t="shared" ca="1" si="2"/>
        <v/>
      </c>
      <c r="M5" s="82">
        <v>0.1</v>
      </c>
      <c r="N5" s="83">
        <f t="shared" ref="N5:N7" si="6">IF($N$2*M5&lt;=0,"Em vermelho",$N$2*M5)</f>
        <v>443.34700000000015</v>
      </c>
      <c r="O5" s="133" t="s">
        <v>119</v>
      </c>
      <c r="P5" s="133"/>
      <c r="Q5" s="133"/>
      <c r="R5" s="173"/>
    </row>
    <row r="6" spans="1:19" ht="15" customHeight="1" x14ac:dyDescent="0.25">
      <c r="A6" s="68">
        <f t="shared" ca="1" si="0"/>
        <v>45567</v>
      </c>
      <c r="B6" s="3">
        <f t="shared" si="3"/>
        <v>45661</v>
      </c>
      <c r="C6" s="4">
        <f t="shared" ca="1" si="4"/>
        <v>-94</v>
      </c>
      <c r="D6" s="4">
        <f t="shared" ca="1" si="1"/>
        <v>-94</v>
      </c>
      <c r="E6" s="4" t="b">
        <f t="shared" si="5"/>
        <v>0</v>
      </c>
      <c r="F6" s="35" t="s">
        <v>15</v>
      </c>
      <c r="G6" s="36">
        <f t="shared" ref="G6:G7" si="7">G5+I6</f>
        <v>2836.6500000000005</v>
      </c>
      <c r="H6" s="103" t="s">
        <v>101</v>
      </c>
      <c r="I6" s="104">
        <v>-35</v>
      </c>
      <c r="J6" s="105" t="s">
        <v>16</v>
      </c>
      <c r="K6" s="69"/>
      <c r="L6" s="20" t="str">
        <f t="shared" ca="1" si="2"/>
        <v/>
      </c>
      <c r="M6" s="82">
        <v>0.4</v>
      </c>
      <c r="N6" s="83">
        <f t="shared" si="6"/>
        <v>1773.3880000000006</v>
      </c>
      <c r="O6" s="133" t="s">
        <v>118</v>
      </c>
      <c r="P6" s="133"/>
      <c r="Q6" s="133"/>
      <c r="R6" s="173"/>
    </row>
    <row r="7" spans="1:19" ht="15" customHeight="1" thickBot="1" x14ac:dyDescent="0.3">
      <c r="A7" s="68">
        <f t="shared" ca="1" si="0"/>
        <v>45567</v>
      </c>
      <c r="B7" s="3">
        <f t="shared" si="3"/>
        <v>45662</v>
      </c>
      <c r="C7" s="4">
        <f t="shared" ca="1" si="4"/>
        <v>-95</v>
      </c>
      <c r="D7" s="4">
        <f t="shared" ca="1" si="1"/>
        <v>-95</v>
      </c>
      <c r="E7" s="4" t="b">
        <f t="shared" si="5"/>
        <v>0</v>
      </c>
      <c r="F7" s="35" t="s">
        <v>16</v>
      </c>
      <c r="G7" s="36">
        <f t="shared" si="7"/>
        <v>4236.6500000000005</v>
      </c>
      <c r="H7" s="56" t="s">
        <v>17</v>
      </c>
      <c r="I7" s="41">
        <v>1400</v>
      </c>
      <c r="J7" s="40" t="s">
        <v>16</v>
      </c>
      <c r="K7" s="69"/>
      <c r="L7" s="20" t="str">
        <f t="shared" ca="1" si="2"/>
        <v/>
      </c>
      <c r="M7" s="84">
        <v>0.3</v>
      </c>
      <c r="N7" s="83">
        <f t="shared" si="6"/>
        <v>1330.0410000000004</v>
      </c>
      <c r="O7" s="174" t="s">
        <v>120</v>
      </c>
      <c r="P7" s="174"/>
      <c r="Q7" s="174"/>
      <c r="R7" s="175"/>
    </row>
    <row r="8" spans="1:19" ht="15" customHeight="1" thickTop="1" thickBot="1" x14ac:dyDescent="0.3">
      <c r="A8" s="68">
        <f t="shared" ca="1" si="0"/>
        <v>45567</v>
      </c>
      <c r="B8" s="3">
        <f t="shared" si="3"/>
        <v>45663</v>
      </c>
      <c r="C8" s="4">
        <f t="shared" ca="1" si="4"/>
        <v>-96</v>
      </c>
      <c r="D8" s="4">
        <f t="shared" ca="1" si="1"/>
        <v>-96</v>
      </c>
      <c r="E8" s="4" t="b">
        <f t="shared" si="5"/>
        <v>0</v>
      </c>
      <c r="F8" s="35" t="s">
        <v>18</v>
      </c>
      <c r="G8" s="36">
        <f>G7+I8</f>
        <v>4226.18</v>
      </c>
      <c r="H8" s="55" t="s">
        <v>86</v>
      </c>
      <c r="I8" s="38">
        <f>-50.17+39.7</f>
        <v>-10.469999999999999</v>
      </c>
      <c r="J8" s="37" t="s">
        <v>16</v>
      </c>
      <c r="K8" s="69"/>
      <c r="L8" s="20" t="str">
        <f t="shared" ca="1" si="2"/>
        <v/>
      </c>
      <c r="M8" s="51"/>
      <c r="N8" s="50"/>
      <c r="O8" s="52"/>
      <c r="P8" s="52"/>
      <c r="Q8" s="52"/>
      <c r="R8" s="52"/>
    </row>
    <row r="9" spans="1:19" ht="15" customHeight="1" thickTop="1" x14ac:dyDescent="0.25">
      <c r="A9" s="68">
        <f t="shared" ca="1" si="0"/>
        <v>45567</v>
      </c>
      <c r="B9" s="3">
        <f t="shared" si="3"/>
        <v>45664</v>
      </c>
      <c r="C9" s="4">
        <f t="shared" ca="1" si="4"/>
        <v>-97</v>
      </c>
      <c r="D9" s="4">
        <f t="shared" ca="1" si="1"/>
        <v>-97</v>
      </c>
      <c r="E9" s="4" t="b">
        <f t="shared" si="5"/>
        <v>0</v>
      </c>
      <c r="F9" s="35" t="s">
        <v>20</v>
      </c>
      <c r="G9" s="36">
        <f>G8+I9</f>
        <v>4226.18</v>
      </c>
      <c r="H9" s="55" t="s">
        <v>100</v>
      </c>
      <c r="I9" s="38">
        <v>0</v>
      </c>
      <c r="J9" s="37" t="s">
        <v>18</v>
      </c>
      <c r="K9" s="69"/>
      <c r="L9" s="20" t="str">
        <f t="shared" ca="1" si="2"/>
        <v/>
      </c>
      <c r="M9" s="143" t="s">
        <v>67</v>
      </c>
      <c r="N9" s="144"/>
      <c r="O9" s="144"/>
      <c r="P9" s="144"/>
      <c r="Q9" s="144"/>
      <c r="R9" s="145"/>
    </row>
    <row r="10" spans="1:19" ht="15" customHeight="1" x14ac:dyDescent="0.25">
      <c r="A10" s="68">
        <f t="shared" ca="1" si="0"/>
        <v>45567</v>
      </c>
      <c r="B10" s="3">
        <f t="shared" si="3"/>
        <v>45665</v>
      </c>
      <c r="C10" s="4">
        <f t="shared" ca="1" si="4"/>
        <v>-98</v>
      </c>
      <c r="D10" s="4">
        <f t="shared" ca="1" si="1"/>
        <v>-98</v>
      </c>
      <c r="E10" s="4" t="b">
        <f t="shared" si="5"/>
        <v>0</v>
      </c>
      <c r="F10" s="35" t="s">
        <v>22</v>
      </c>
      <c r="G10" s="36">
        <f t="shared" ref="G10:G33" si="8">G9+I10</f>
        <v>4068.1800000000003</v>
      </c>
      <c r="H10" s="103" t="s">
        <v>102</v>
      </c>
      <c r="I10" s="104">
        <v>-158</v>
      </c>
      <c r="J10" s="105" t="s">
        <v>18</v>
      </c>
      <c r="K10" s="69"/>
      <c r="L10" s="20" t="str">
        <f t="shared" ca="1" si="2"/>
        <v/>
      </c>
      <c r="M10" s="146"/>
      <c r="N10" s="147"/>
      <c r="O10" s="147"/>
      <c r="P10" s="147"/>
      <c r="Q10" s="147"/>
      <c r="R10" s="148"/>
    </row>
    <row r="11" spans="1:19" ht="15" customHeight="1" x14ac:dyDescent="0.25">
      <c r="A11" s="68">
        <f t="shared" ca="1" si="0"/>
        <v>45567</v>
      </c>
      <c r="B11" s="3">
        <f t="shared" si="3"/>
        <v>45666</v>
      </c>
      <c r="C11" s="4">
        <f t="shared" ca="1" si="4"/>
        <v>-99</v>
      </c>
      <c r="D11" s="4">
        <f t="shared" ca="1" si="1"/>
        <v>-99</v>
      </c>
      <c r="E11" s="4" t="b">
        <f t="shared" si="5"/>
        <v>0</v>
      </c>
      <c r="F11" s="35" t="s">
        <v>24</v>
      </c>
      <c r="G11" s="36">
        <f t="shared" si="8"/>
        <v>4029.1800000000003</v>
      </c>
      <c r="H11" s="103" t="s">
        <v>23</v>
      </c>
      <c r="I11" s="104">
        <v>-39</v>
      </c>
      <c r="J11" s="105" t="s">
        <v>18</v>
      </c>
      <c r="K11" s="69"/>
      <c r="L11" s="20" t="str">
        <f t="shared" ca="1" si="2"/>
        <v/>
      </c>
      <c r="M11" s="95" t="s">
        <v>68</v>
      </c>
      <c r="N11" s="96" t="s">
        <v>69</v>
      </c>
      <c r="O11" s="149" t="s">
        <v>70</v>
      </c>
      <c r="P11" s="150"/>
      <c r="Q11" s="150"/>
      <c r="R11" s="151"/>
    </row>
    <row r="12" spans="1:19" ht="15" customHeight="1" x14ac:dyDescent="0.25">
      <c r="A12" s="68">
        <f t="shared" ca="1" si="0"/>
        <v>45567</v>
      </c>
      <c r="B12" s="3">
        <f t="shared" si="3"/>
        <v>45667</v>
      </c>
      <c r="C12" s="4">
        <f t="shared" ca="1" si="4"/>
        <v>-100</v>
      </c>
      <c r="D12" s="4">
        <f t="shared" ca="1" si="1"/>
        <v>-100</v>
      </c>
      <c r="E12" s="4" t="b">
        <f t="shared" si="5"/>
        <v>0</v>
      </c>
      <c r="F12" s="35" t="s">
        <v>26</v>
      </c>
      <c r="G12" s="36">
        <f t="shared" si="8"/>
        <v>4029.1800000000003</v>
      </c>
      <c r="H12" s="55"/>
      <c r="I12" s="38"/>
      <c r="J12" s="37"/>
      <c r="K12" s="69"/>
      <c r="L12" s="20" t="str">
        <f t="shared" ca="1" si="2"/>
        <v/>
      </c>
      <c r="M12" s="86">
        <v>45046</v>
      </c>
      <c r="N12" s="46">
        <v>400</v>
      </c>
      <c r="O12" s="124" t="s">
        <v>71</v>
      </c>
      <c r="P12" s="125"/>
      <c r="Q12" s="125"/>
      <c r="R12" s="126"/>
    </row>
    <row r="13" spans="1:19" ht="15" customHeight="1" x14ac:dyDescent="0.25">
      <c r="A13" s="68">
        <f t="shared" ca="1" si="0"/>
        <v>45567</v>
      </c>
      <c r="B13" s="3">
        <f t="shared" si="3"/>
        <v>45668</v>
      </c>
      <c r="C13" s="4">
        <f t="shared" ca="1" si="4"/>
        <v>-101</v>
      </c>
      <c r="D13" s="4">
        <f t="shared" ca="1" si="1"/>
        <v>-101</v>
      </c>
      <c r="E13" s="4" t="b">
        <f t="shared" si="5"/>
        <v>0</v>
      </c>
      <c r="F13" s="35" t="s">
        <v>28</v>
      </c>
      <c r="G13" s="36">
        <f t="shared" si="8"/>
        <v>4029.1800000000003</v>
      </c>
      <c r="H13" s="55"/>
      <c r="I13" s="38"/>
      <c r="J13" s="37"/>
      <c r="K13" s="69"/>
      <c r="L13" s="20" t="str">
        <f t="shared" ca="1" si="2"/>
        <v/>
      </c>
      <c r="M13" s="87">
        <v>44540</v>
      </c>
      <c r="N13" s="46">
        <v>300</v>
      </c>
      <c r="O13" s="124" t="s">
        <v>72</v>
      </c>
      <c r="P13" s="125"/>
      <c r="Q13" s="125"/>
      <c r="R13" s="126"/>
    </row>
    <row r="14" spans="1:19" ht="15" customHeight="1" x14ac:dyDescent="0.25">
      <c r="A14" s="68">
        <f t="shared" ca="1" si="0"/>
        <v>45567</v>
      </c>
      <c r="B14" s="3">
        <f t="shared" si="3"/>
        <v>45669</v>
      </c>
      <c r="C14" s="4">
        <f t="shared" ca="1" si="4"/>
        <v>-102</v>
      </c>
      <c r="D14" s="4">
        <f t="shared" ca="1" si="1"/>
        <v>-102</v>
      </c>
      <c r="E14" s="4" t="b">
        <f t="shared" si="5"/>
        <v>0</v>
      </c>
      <c r="F14" s="35" t="s">
        <v>30</v>
      </c>
      <c r="G14" s="36">
        <f t="shared" si="8"/>
        <v>3998.28</v>
      </c>
      <c r="H14" s="103" t="s">
        <v>80</v>
      </c>
      <c r="I14" s="104">
        <v>-30.9</v>
      </c>
      <c r="J14" s="105" t="s">
        <v>24</v>
      </c>
      <c r="K14" s="69"/>
      <c r="L14" s="20" t="str">
        <f t="shared" ca="1" si="2"/>
        <v/>
      </c>
      <c r="M14" s="87"/>
      <c r="N14" s="46"/>
      <c r="O14" s="124"/>
      <c r="P14" s="125"/>
      <c r="Q14" s="125"/>
      <c r="R14" s="126"/>
    </row>
    <row r="15" spans="1:19" ht="15" customHeight="1" x14ac:dyDescent="0.25">
      <c r="A15" s="68">
        <f t="shared" ca="1" si="0"/>
        <v>45567</v>
      </c>
      <c r="B15" s="3">
        <f t="shared" si="3"/>
        <v>45670</v>
      </c>
      <c r="C15" s="4">
        <f t="shared" ca="1" si="4"/>
        <v>-103</v>
      </c>
      <c r="D15" s="4">
        <f t="shared" ca="1" si="1"/>
        <v>-103</v>
      </c>
      <c r="E15" s="4" t="b">
        <f t="shared" si="5"/>
        <v>0</v>
      </c>
      <c r="F15" s="35" t="s">
        <v>31</v>
      </c>
      <c r="G15" s="36">
        <f t="shared" si="8"/>
        <v>3858.28</v>
      </c>
      <c r="H15" s="103" t="s">
        <v>73</v>
      </c>
      <c r="I15" s="104">
        <v>-140</v>
      </c>
      <c r="J15" s="105" t="s">
        <v>24</v>
      </c>
      <c r="K15" s="69"/>
      <c r="L15" s="20" t="str">
        <f t="shared" ca="1" si="2"/>
        <v/>
      </c>
      <c r="M15" s="87"/>
      <c r="N15" s="46"/>
      <c r="O15" s="124"/>
      <c r="P15" s="125"/>
      <c r="Q15" s="125"/>
      <c r="R15" s="126"/>
    </row>
    <row r="16" spans="1:19" ht="15" customHeight="1" thickBot="1" x14ac:dyDescent="0.3">
      <c r="A16" s="68">
        <f t="shared" ca="1" si="0"/>
        <v>45567</v>
      </c>
      <c r="B16" s="3">
        <f t="shared" si="3"/>
        <v>45671</v>
      </c>
      <c r="C16" s="4">
        <f t="shared" ca="1" si="4"/>
        <v>-104</v>
      </c>
      <c r="D16" s="4">
        <f t="shared" ca="1" si="1"/>
        <v>-104</v>
      </c>
      <c r="E16" s="4" t="b">
        <f t="shared" si="5"/>
        <v>0</v>
      </c>
      <c r="F16" s="35" t="s">
        <v>32</v>
      </c>
      <c r="G16" s="36">
        <f t="shared" si="8"/>
        <v>3830.5</v>
      </c>
      <c r="H16" s="103" t="s">
        <v>105</v>
      </c>
      <c r="I16" s="104">
        <v>-27.78</v>
      </c>
      <c r="J16" s="105" t="s">
        <v>26</v>
      </c>
      <c r="K16" s="69"/>
      <c r="L16" s="20" t="str">
        <f t="shared" ca="1" si="2"/>
        <v/>
      </c>
      <c r="M16" s="88"/>
      <c r="N16" s="89"/>
      <c r="O16" s="127"/>
      <c r="P16" s="128"/>
      <c r="Q16" s="128"/>
      <c r="R16" s="129"/>
    </row>
    <row r="17" spans="1:20" ht="15" customHeight="1" thickTop="1" thickBot="1" x14ac:dyDescent="0.3">
      <c r="A17" s="68">
        <f t="shared" ca="1" si="0"/>
        <v>45567</v>
      </c>
      <c r="B17" s="3">
        <f t="shared" si="3"/>
        <v>45672</v>
      </c>
      <c r="C17" s="4">
        <f t="shared" ca="1" si="4"/>
        <v>-105</v>
      </c>
      <c r="D17" s="4">
        <f t="shared" ca="1" si="1"/>
        <v>-105</v>
      </c>
      <c r="E17" s="4" t="b">
        <f t="shared" si="5"/>
        <v>0</v>
      </c>
      <c r="F17" s="35" t="s">
        <v>33</v>
      </c>
      <c r="G17" s="36">
        <f t="shared" si="8"/>
        <v>3814.01</v>
      </c>
      <c r="H17" s="103" t="s">
        <v>104</v>
      </c>
      <c r="I17" s="104">
        <v>-16.489999999999998</v>
      </c>
      <c r="J17" s="105" t="s">
        <v>30</v>
      </c>
      <c r="K17" s="69"/>
      <c r="L17" s="20" t="str">
        <f t="shared" ca="1" si="2"/>
        <v/>
      </c>
      <c r="M17" s="47"/>
      <c r="N17" s="48"/>
      <c r="O17" s="49"/>
      <c r="P17" s="49"/>
      <c r="Q17" s="49"/>
      <c r="R17" s="49"/>
    </row>
    <row r="18" spans="1:20" ht="15" customHeight="1" thickTop="1" x14ac:dyDescent="0.25">
      <c r="A18" s="68">
        <f t="shared" ca="1" si="0"/>
        <v>45567</v>
      </c>
      <c r="B18" s="3">
        <f t="shared" si="3"/>
        <v>45673</v>
      </c>
      <c r="C18" s="4">
        <f t="shared" ca="1" si="4"/>
        <v>-106</v>
      </c>
      <c r="D18" s="4">
        <f t="shared" ca="1" si="1"/>
        <v>-106</v>
      </c>
      <c r="E18" s="4" t="b">
        <f t="shared" si="5"/>
        <v>0</v>
      </c>
      <c r="F18" s="35" t="s">
        <v>35</v>
      </c>
      <c r="G18" s="36">
        <f t="shared" si="8"/>
        <v>3774.3100000000004</v>
      </c>
      <c r="H18" s="103" t="s">
        <v>116</v>
      </c>
      <c r="I18" s="104">
        <v>-39.700000000000003</v>
      </c>
      <c r="J18" s="105" t="s">
        <v>33</v>
      </c>
      <c r="K18" s="69"/>
      <c r="L18" s="20" t="str">
        <f t="shared" ca="1" si="2"/>
        <v/>
      </c>
      <c r="M18" s="137" t="s">
        <v>79</v>
      </c>
      <c r="N18" s="138"/>
      <c r="O18" s="138"/>
      <c r="P18" s="138"/>
      <c r="Q18" s="138"/>
      <c r="R18" s="139"/>
    </row>
    <row r="19" spans="1:20" ht="15" customHeight="1" x14ac:dyDescent="0.25">
      <c r="A19" s="68">
        <f t="shared" ca="1" si="0"/>
        <v>45567</v>
      </c>
      <c r="B19" s="3">
        <f t="shared" si="3"/>
        <v>45674</v>
      </c>
      <c r="C19" s="4">
        <f t="shared" ca="1" si="4"/>
        <v>-107</v>
      </c>
      <c r="D19" s="4">
        <f t="shared" ca="1" si="1"/>
        <v>-107</v>
      </c>
      <c r="E19" s="4" t="b">
        <f t="shared" si="5"/>
        <v>0</v>
      </c>
      <c r="F19" s="35" t="s">
        <v>37</v>
      </c>
      <c r="G19" s="36">
        <f t="shared" si="8"/>
        <v>3774.3100000000004</v>
      </c>
      <c r="H19" s="55"/>
      <c r="I19" s="38"/>
      <c r="J19" s="37"/>
      <c r="K19" s="69"/>
      <c r="L19" s="20" t="str">
        <f t="shared" ca="1" si="2"/>
        <v/>
      </c>
      <c r="M19" s="140"/>
      <c r="N19" s="141"/>
      <c r="O19" s="141"/>
      <c r="P19" s="141"/>
      <c r="Q19" s="141"/>
      <c r="R19" s="142"/>
    </row>
    <row r="20" spans="1:20" ht="15" customHeight="1" x14ac:dyDescent="0.25">
      <c r="A20" s="68">
        <f t="shared" ca="1" si="0"/>
        <v>45567</v>
      </c>
      <c r="B20" s="3">
        <f t="shared" si="3"/>
        <v>45675</v>
      </c>
      <c r="C20" s="4">
        <f t="shared" ca="1" si="4"/>
        <v>-108</v>
      </c>
      <c r="D20" s="4">
        <f t="shared" ca="1" si="1"/>
        <v>-108</v>
      </c>
      <c r="E20" s="4" t="b">
        <f t="shared" si="5"/>
        <v>0</v>
      </c>
      <c r="F20" s="35" t="s">
        <v>38</v>
      </c>
      <c r="G20" s="36">
        <f t="shared" si="8"/>
        <v>3774.3100000000004</v>
      </c>
      <c r="H20" s="55"/>
      <c r="I20" s="38"/>
      <c r="J20" s="37"/>
      <c r="K20" s="69"/>
      <c r="L20" s="20" t="str">
        <f t="shared" ca="1" si="2"/>
        <v/>
      </c>
      <c r="M20" s="90" t="s">
        <v>33</v>
      </c>
      <c r="N20" s="34">
        <v>210</v>
      </c>
      <c r="O20" s="130" t="s">
        <v>34</v>
      </c>
      <c r="P20" s="131"/>
      <c r="Q20" s="131"/>
      <c r="R20" s="132"/>
    </row>
    <row r="21" spans="1:20" ht="15" customHeight="1" thickBot="1" x14ac:dyDescent="0.3">
      <c r="A21" s="68">
        <f t="shared" ca="1" si="0"/>
        <v>45567</v>
      </c>
      <c r="B21" s="3">
        <f t="shared" si="3"/>
        <v>45676</v>
      </c>
      <c r="C21" s="4">
        <f t="shared" ca="1" si="4"/>
        <v>-109</v>
      </c>
      <c r="D21" s="4">
        <f t="shared" ca="1" si="1"/>
        <v>-109</v>
      </c>
      <c r="E21" s="4" t="b">
        <f t="shared" si="5"/>
        <v>0</v>
      </c>
      <c r="F21" s="35" t="s">
        <v>39</v>
      </c>
      <c r="G21" s="36">
        <f t="shared" si="8"/>
        <v>3774.3100000000004</v>
      </c>
      <c r="H21" s="55" t="s">
        <v>75</v>
      </c>
      <c r="I21" s="38">
        <v>0</v>
      </c>
      <c r="J21" s="37" t="s">
        <v>30</v>
      </c>
      <c r="K21" s="69"/>
      <c r="L21" s="20" t="str">
        <f t="shared" ca="1" si="2"/>
        <v/>
      </c>
      <c r="M21" s="98"/>
      <c r="N21" s="99"/>
      <c r="O21" s="164"/>
      <c r="P21" s="165"/>
      <c r="Q21" s="165"/>
      <c r="R21" s="166"/>
    </row>
    <row r="22" spans="1:20" ht="15" customHeight="1" thickTop="1" x14ac:dyDescent="0.25">
      <c r="A22" s="68">
        <f t="shared" ca="1" si="0"/>
        <v>45567</v>
      </c>
      <c r="B22" s="3">
        <f t="shared" si="3"/>
        <v>45677</v>
      </c>
      <c r="C22" s="4">
        <f t="shared" ca="1" si="4"/>
        <v>-110</v>
      </c>
      <c r="D22" s="4">
        <f t="shared" ca="1" si="1"/>
        <v>-110</v>
      </c>
      <c r="E22" s="4" t="b">
        <f t="shared" si="5"/>
        <v>0</v>
      </c>
      <c r="F22" s="42" t="s">
        <v>41</v>
      </c>
      <c r="G22" s="36">
        <f t="shared" si="8"/>
        <v>4974.3100000000004</v>
      </c>
      <c r="H22" s="56" t="s">
        <v>17</v>
      </c>
      <c r="I22" s="41">
        <v>1200</v>
      </c>
      <c r="J22" s="40" t="s">
        <v>41</v>
      </c>
      <c r="K22" s="69"/>
      <c r="L22" s="20" t="str">
        <f t="shared" ca="1" si="2"/>
        <v/>
      </c>
      <c r="M22" s="167" t="s">
        <v>110</v>
      </c>
      <c r="N22" s="168"/>
      <c r="O22" s="168"/>
      <c r="P22" s="168"/>
      <c r="Q22" s="168"/>
      <c r="R22" s="169"/>
    </row>
    <row r="23" spans="1:20" ht="15" customHeight="1" x14ac:dyDescent="0.25">
      <c r="A23" s="68">
        <f t="shared" ca="1" si="0"/>
        <v>45567</v>
      </c>
      <c r="B23" s="3">
        <f t="shared" si="3"/>
        <v>45678</v>
      </c>
      <c r="C23" s="4">
        <f t="shared" ca="1" si="4"/>
        <v>-111</v>
      </c>
      <c r="D23" s="4">
        <f t="shared" ca="1" si="1"/>
        <v>-111</v>
      </c>
      <c r="E23" s="4" t="b">
        <f t="shared" si="5"/>
        <v>0</v>
      </c>
      <c r="F23" s="35" t="s">
        <v>42</v>
      </c>
      <c r="G23" s="36">
        <f t="shared" si="8"/>
        <v>4974.3100000000004</v>
      </c>
      <c r="H23" s="55"/>
      <c r="I23" s="38"/>
      <c r="J23" s="37"/>
      <c r="K23" s="69"/>
      <c r="L23" s="20" t="str">
        <f t="shared" ca="1" si="2"/>
        <v/>
      </c>
      <c r="M23" s="170"/>
      <c r="N23" s="171"/>
      <c r="O23" s="171"/>
      <c r="P23" s="171"/>
      <c r="Q23" s="171"/>
      <c r="R23" s="172"/>
    </row>
    <row r="24" spans="1:20" ht="15" customHeight="1" x14ac:dyDescent="0.25">
      <c r="A24" s="68">
        <f t="shared" ca="1" si="0"/>
        <v>45567</v>
      </c>
      <c r="B24" s="3">
        <f t="shared" si="3"/>
        <v>45679</v>
      </c>
      <c r="C24" s="4">
        <f t="shared" ca="1" si="4"/>
        <v>-112</v>
      </c>
      <c r="D24" s="4">
        <f t="shared" ca="1" si="1"/>
        <v>-112</v>
      </c>
      <c r="E24" s="4" t="b">
        <f t="shared" si="5"/>
        <v>0</v>
      </c>
      <c r="F24" s="35" t="s">
        <v>43</v>
      </c>
      <c r="G24" s="36">
        <f t="shared" si="8"/>
        <v>4874.4100000000008</v>
      </c>
      <c r="H24" s="103" t="s">
        <v>85</v>
      </c>
      <c r="I24" s="104">
        <v>-99.9</v>
      </c>
      <c r="J24" s="105" t="s">
        <v>41</v>
      </c>
      <c r="K24" s="69"/>
      <c r="L24" s="20" t="str">
        <f t="shared" ca="1" si="2"/>
        <v/>
      </c>
      <c r="M24" s="90"/>
      <c r="N24" s="34"/>
      <c r="O24" s="161"/>
      <c r="P24" s="131"/>
      <c r="Q24" s="131"/>
      <c r="R24" s="132"/>
    </row>
    <row r="25" spans="1:20" ht="15" customHeight="1" x14ac:dyDescent="0.25">
      <c r="A25" s="68">
        <f t="shared" ca="1" si="0"/>
        <v>45567</v>
      </c>
      <c r="B25" s="3">
        <f t="shared" si="3"/>
        <v>45680</v>
      </c>
      <c r="C25" s="4">
        <f t="shared" ca="1" si="4"/>
        <v>-113</v>
      </c>
      <c r="D25" s="4">
        <f t="shared" ca="1" si="1"/>
        <v>-113</v>
      </c>
      <c r="E25" s="4" t="b">
        <f t="shared" si="5"/>
        <v>0</v>
      </c>
      <c r="F25" s="35" t="s">
        <v>44</v>
      </c>
      <c r="G25" s="36">
        <f t="shared" si="8"/>
        <v>4863.420000000001</v>
      </c>
      <c r="H25" s="103" t="s">
        <v>103</v>
      </c>
      <c r="I25" s="104">
        <v>-10.99</v>
      </c>
      <c r="J25" s="105" t="s">
        <v>42</v>
      </c>
      <c r="K25" s="69"/>
      <c r="L25" s="20" t="str">
        <f ca="1">IF(A25=B25,"➜ Hoje","")</f>
        <v/>
      </c>
      <c r="M25" s="90"/>
      <c r="N25" s="34"/>
      <c r="O25" s="161"/>
      <c r="P25" s="131"/>
      <c r="Q25" s="131"/>
      <c r="R25" s="132"/>
    </row>
    <row r="26" spans="1:20" ht="15" customHeight="1" x14ac:dyDescent="0.25">
      <c r="A26" s="68">
        <f t="shared" ca="1" si="0"/>
        <v>45567</v>
      </c>
      <c r="B26" s="3">
        <f t="shared" si="3"/>
        <v>45681</v>
      </c>
      <c r="C26" s="4">
        <f t="shared" ca="1" si="4"/>
        <v>-114</v>
      </c>
      <c r="D26" s="4">
        <f t="shared" ca="1" si="1"/>
        <v>-114</v>
      </c>
      <c r="E26" s="4" t="b">
        <f t="shared" si="5"/>
        <v>0</v>
      </c>
      <c r="F26" s="35" t="s">
        <v>45</v>
      </c>
      <c r="G26" s="36">
        <f t="shared" si="8"/>
        <v>4863.420000000001</v>
      </c>
      <c r="H26" s="55"/>
      <c r="I26" s="38"/>
      <c r="J26" s="37"/>
      <c r="K26" s="69"/>
      <c r="L26" s="33" t="str">
        <f ca="1">IF(A26=B26,"➜ Hoje","")</f>
        <v/>
      </c>
      <c r="M26" s="90"/>
      <c r="N26" s="34"/>
      <c r="O26" s="161"/>
      <c r="P26" s="162"/>
      <c r="Q26" s="162"/>
      <c r="R26" s="163"/>
    </row>
    <row r="27" spans="1:20" ht="15" customHeight="1" x14ac:dyDescent="0.25">
      <c r="A27" s="68">
        <f t="shared" ca="1" si="0"/>
        <v>45567</v>
      </c>
      <c r="B27" s="3">
        <f t="shared" si="3"/>
        <v>45682</v>
      </c>
      <c r="C27" s="4">
        <f t="shared" ca="1" si="4"/>
        <v>-115</v>
      </c>
      <c r="D27" s="4">
        <f t="shared" ca="1" si="1"/>
        <v>-115</v>
      </c>
      <c r="E27" s="4" t="b">
        <f t="shared" si="5"/>
        <v>0</v>
      </c>
      <c r="F27" s="35" t="s">
        <v>46</v>
      </c>
      <c r="G27" s="36">
        <f t="shared" si="8"/>
        <v>4743.420000000001</v>
      </c>
      <c r="H27" s="103" t="s">
        <v>87</v>
      </c>
      <c r="I27" s="104">
        <v>-120</v>
      </c>
      <c r="J27" s="105" t="s">
        <v>45</v>
      </c>
      <c r="K27" s="69"/>
      <c r="L27" s="20" t="str">
        <f t="shared" ref="L27:L33" ca="1" si="9">IF(A27=B27,"➜ Hoje","")</f>
        <v/>
      </c>
      <c r="M27" s="90"/>
      <c r="N27" s="34"/>
      <c r="O27" s="161"/>
      <c r="P27" s="162"/>
      <c r="Q27" s="162"/>
      <c r="R27" s="163"/>
    </row>
    <row r="28" spans="1:20" ht="15" customHeight="1" x14ac:dyDescent="0.25">
      <c r="A28" s="68">
        <f t="shared" ca="1" si="0"/>
        <v>45567</v>
      </c>
      <c r="B28" s="3">
        <f t="shared" si="3"/>
        <v>45683</v>
      </c>
      <c r="C28" s="4">
        <f t="shared" ca="1" si="4"/>
        <v>-116</v>
      </c>
      <c r="D28" s="4">
        <f t="shared" ca="1" si="1"/>
        <v>-116</v>
      </c>
      <c r="E28" s="4" t="b">
        <f t="shared" si="5"/>
        <v>0</v>
      </c>
      <c r="F28" s="35" t="s">
        <v>47</v>
      </c>
      <c r="G28" s="36">
        <f t="shared" si="8"/>
        <v>4623.420000000001</v>
      </c>
      <c r="H28" s="103" t="s">
        <v>29</v>
      </c>
      <c r="I28" s="104">
        <v>-120</v>
      </c>
      <c r="J28" s="105" t="s">
        <v>41</v>
      </c>
      <c r="K28" s="69"/>
      <c r="L28" s="20" t="str">
        <f t="shared" ca="1" si="9"/>
        <v/>
      </c>
      <c r="M28" s="90"/>
      <c r="N28" s="34"/>
      <c r="O28" s="161"/>
      <c r="P28" s="162"/>
      <c r="Q28" s="162"/>
      <c r="R28" s="163"/>
    </row>
    <row r="29" spans="1:20" ht="15" customHeight="1" x14ac:dyDescent="0.25">
      <c r="A29" s="68">
        <f t="shared" ca="1" si="0"/>
        <v>45567</v>
      </c>
      <c r="B29" s="3">
        <f t="shared" si="3"/>
        <v>45684</v>
      </c>
      <c r="C29" s="4">
        <f t="shared" ca="1" si="4"/>
        <v>-117</v>
      </c>
      <c r="D29" s="4">
        <f t="shared" ca="1" si="1"/>
        <v>-117</v>
      </c>
      <c r="E29" s="4" t="b">
        <f t="shared" si="5"/>
        <v>0</v>
      </c>
      <c r="F29" s="35" t="s">
        <v>49</v>
      </c>
      <c r="G29" s="36">
        <f t="shared" si="8"/>
        <v>4578.420000000001</v>
      </c>
      <c r="H29" s="103" t="s">
        <v>50</v>
      </c>
      <c r="I29" s="104">
        <v>-45</v>
      </c>
      <c r="J29" s="105" t="s">
        <v>49</v>
      </c>
      <c r="K29" s="69"/>
      <c r="L29" s="20" t="str">
        <f t="shared" ca="1" si="9"/>
        <v/>
      </c>
      <c r="M29" s="90"/>
      <c r="N29" s="34"/>
      <c r="O29" s="161"/>
      <c r="P29" s="162"/>
      <c r="Q29" s="162"/>
      <c r="R29" s="163"/>
    </row>
    <row r="30" spans="1:20" ht="15" customHeight="1" x14ac:dyDescent="0.25">
      <c r="A30" s="68">
        <f t="shared" ca="1" si="0"/>
        <v>45567</v>
      </c>
      <c r="B30" s="3">
        <f t="shared" si="3"/>
        <v>45685</v>
      </c>
      <c r="C30" s="4">
        <f t="shared" ca="1" si="4"/>
        <v>-118</v>
      </c>
      <c r="D30" s="4">
        <f t="shared" ca="1" si="1"/>
        <v>-118</v>
      </c>
      <c r="E30" s="4" t="b">
        <f t="shared" si="5"/>
        <v>0</v>
      </c>
      <c r="F30" s="35" t="s">
        <v>51</v>
      </c>
      <c r="G30" s="36">
        <f t="shared" si="8"/>
        <v>4450.920000000001</v>
      </c>
      <c r="H30" s="103" t="s">
        <v>52</v>
      </c>
      <c r="I30" s="104">
        <v>-127.5</v>
      </c>
      <c r="J30" s="105" t="s">
        <v>51</v>
      </c>
      <c r="K30" s="69"/>
      <c r="L30" s="20" t="str">
        <f t="shared" ca="1" si="9"/>
        <v/>
      </c>
      <c r="M30" s="90" t="s">
        <v>109</v>
      </c>
      <c r="N30" s="34">
        <f>SUM(N24:N29)</f>
        <v>0</v>
      </c>
      <c r="O30" s="53"/>
      <c r="P30" s="93"/>
      <c r="Q30" s="93"/>
      <c r="R30" s="94"/>
    </row>
    <row r="31" spans="1:20" ht="15" customHeight="1" x14ac:dyDescent="0.25">
      <c r="A31" s="68">
        <f t="shared" ca="1" si="0"/>
        <v>45567</v>
      </c>
      <c r="B31" s="3">
        <f t="shared" si="3"/>
        <v>45686</v>
      </c>
      <c r="C31" s="4">
        <f t="shared" ca="1" si="4"/>
        <v>-119</v>
      </c>
      <c r="D31" s="4">
        <f t="shared" ca="1" si="1"/>
        <v>-119</v>
      </c>
      <c r="E31" s="4" t="b">
        <f t="shared" si="5"/>
        <v>0</v>
      </c>
      <c r="F31" s="35" t="s">
        <v>53</v>
      </c>
      <c r="G31" s="36">
        <f t="shared" si="8"/>
        <v>4433.4700000000012</v>
      </c>
      <c r="H31" s="103" t="s">
        <v>54</v>
      </c>
      <c r="I31" s="104">
        <v>-17.45</v>
      </c>
      <c r="J31" s="105" t="s">
        <v>53</v>
      </c>
      <c r="K31" s="69"/>
      <c r="L31" s="20" t="str">
        <f t="shared" ca="1" si="9"/>
        <v/>
      </c>
      <c r="M31" s="79" t="str">
        <f>M2</f>
        <v>Dia 31</v>
      </c>
      <c r="N31" s="80">
        <f>N2+N30</f>
        <v>4433.4700000000012</v>
      </c>
      <c r="O31" s="157" t="s">
        <v>59</v>
      </c>
      <c r="P31" s="157"/>
      <c r="Q31" s="157"/>
      <c r="R31" s="158"/>
      <c r="S31" s="45"/>
      <c r="T31" s="45"/>
    </row>
    <row r="32" spans="1:20" ht="15" customHeight="1" x14ac:dyDescent="0.25">
      <c r="A32" s="68">
        <f t="shared" ca="1" si="0"/>
        <v>45567</v>
      </c>
      <c r="B32" s="3">
        <f t="shared" si="3"/>
        <v>45687</v>
      </c>
      <c r="C32" s="4">
        <f t="shared" ca="1" si="4"/>
        <v>-120</v>
      </c>
      <c r="D32" s="4">
        <f t="shared" ca="1" si="1"/>
        <v>-120</v>
      </c>
      <c r="E32" s="4" t="b">
        <f t="shared" si="5"/>
        <v>0</v>
      </c>
      <c r="F32" s="35" t="s">
        <v>55</v>
      </c>
      <c r="G32" s="36">
        <f>G31+I32</f>
        <v>4433.4700000000012</v>
      </c>
      <c r="H32" s="55"/>
      <c r="I32" s="38"/>
      <c r="J32" s="37"/>
      <c r="K32" s="69"/>
      <c r="L32" s="20" t="str">
        <f t="shared" ca="1" si="9"/>
        <v/>
      </c>
      <c r="N32" s="100">
        <f>N30*2</f>
        <v>0</v>
      </c>
    </row>
    <row r="33" spans="1:18" ht="15" customHeight="1" thickBot="1" x14ac:dyDescent="0.3">
      <c r="A33" s="70">
        <f t="shared" ca="1" si="0"/>
        <v>45567</v>
      </c>
      <c r="B33" s="71">
        <v>45596</v>
      </c>
      <c r="C33" s="72">
        <f t="shared" ca="1" si="4"/>
        <v>-29</v>
      </c>
      <c r="D33" s="72">
        <f t="shared" ca="1" si="1"/>
        <v>-29</v>
      </c>
      <c r="E33" s="72" t="b">
        <f t="shared" si="5"/>
        <v>0</v>
      </c>
      <c r="F33" s="73" t="s">
        <v>56</v>
      </c>
      <c r="G33" s="74">
        <f t="shared" si="8"/>
        <v>4433.4700000000012</v>
      </c>
      <c r="H33" s="75"/>
      <c r="I33" s="76"/>
      <c r="J33" s="77"/>
      <c r="K33" s="78"/>
      <c r="L33" s="20" t="str">
        <f t="shared" ca="1" si="9"/>
        <v/>
      </c>
      <c r="N33" s="100">
        <f>N30-N32</f>
        <v>0</v>
      </c>
    </row>
    <row r="34" spans="1:18" ht="15" thickTop="1" x14ac:dyDescent="0.25">
      <c r="M34" s="122" t="s">
        <v>91</v>
      </c>
      <c r="N34" s="123"/>
      <c r="O34" s="123"/>
      <c r="P34" s="123"/>
      <c r="Q34" s="123"/>
      <c r="R34" s="123"/>
    </row>
    <row r="35" spans="1:18" x14ac:dyDescent="0.25">
      <c r="M35" s="122"/>
      <c r="N35" s="123"/>
      <c r="O35" s="123"/>
      <c r="P35" s="123"/>
      <c r="Q35" s="123"/>
      <c r="R35" s="123"/>
    </row>
    <row r="36" spans="1:18" x14ac:dyDescent="0.25">
      <c r="M36" s="1" cm="1">
        <f t="array" ref="M36:R67">F2:K33</f>
        <v>0</v>
      </c>
      <c r="N36" s="1" t="str">
        <v>Saldo Prévio</v>
      </c>
      <c r="O36" s="1" t="str">
        <v>Descrição Conta</v>
      </c>
      <c r="P36" s="1" t="str">
        <v>Valor</v>
      </c>
      <c r="Q36" s="1" t="str">
        <v>Data vencimento</v>
      </c>
      <c r="R36" s="1" t="str">
        <v>Pago?</v>
      </c>
    </row>
    <row r="37" spans="1:18" hidden="1" x14ac:dyDescent="0.25">
      <c r="M37" s="59" t="str">
        <v>Dia 1</v>
      </c>
      <c r="N37" s="60">
        <v>2899.6400000000003</v>
      </c>
      <c r="O37" s="61">
        <v>0</v>
      </c>
      <c r="P37" s="60">
        <v>0</v>
      </c>
      <c r="Q37" s="59">
        <v>0</v>
      </c>
      <c r="R37" s="62">
        <v>0</v>
      </c>
    </row>
    <row r="38" spans="1:18" hidden="1" x14ac:dyDescent="0.25">
      <c r="M38" s="35" t="str">
        <v>Dia 2</v>
      </c>
      <c r="N38" s="36">
        <v>2871.6500000000005</v>
      </c>
      <c r="O38" s="55" t="str">
        <v>Nível 6 Mercado Livre - Automatico</v>
      </c>
      <c r="P38" s="38">
        <v>-27.99</v>
      </c>
      <c r="Q38" s="37" t="str">
        <v>Dia 1</v>
      </c>
      <c r="R38" s="39">
        <v>0</v>
      </c>
    </row>
    <row r="39" spans="1:18" hidden="1" x14ac:dyDescent="0.25">
      <c r="M39" s="35" t="str">
        <v>Dia 3</v>
      </c>
      <c r="N39" s="36">
        <v>2871.6500000000005</v>
      </c>
      <c r="O39" s="55">
        <v>0</v>
      </c>
      <c r="P39" s="38">
        <v>0</v>
      </c>
      <c r="Q39" s="37">
        <v>0</v>
      </c>
      <c r="R39" s="39">
        <v>0</v>
      </c>
    </row>
    <row r="40" spans="1:18" hidden="1" x14ac:dyDescent="0.25">
      <c r="M40" s="59" t="str">
        <v>Dia 4</v>
      </c>
      <c r="N40" s="60">
        <v>2836.6500000000005</v>
      </c>
      <c r="O40" s="61" t="str">
        <v>Granulado Madeira (10kg)</v>
      </c>
      <c r="P40" s="60">
        <v>-35</v>
      </c>
      <c r="Q40" s="59" t="str">
        <v>Dia 5</v>
      </c>
      <c r="R40" s="62">
        <v>0</v>
      </c>
    </row>
    <row r="41" spans="1:18" hidden="1" x14ac:dyDescent="0.25">
      <c r="M41" s="35" t="str">
        <v>Dia 5</v>
      </c>
      <c r="N41" s="36">
        <v>4236.6500000000005</v>
      </c>
      <c r="O41" s="55" t="str">
        <v>Pagamento Recebido Bellocopo</v>
      </c>
      <c r="P41" s="38">
        <v>1400</v>
      </c>
      <c r="Q41" s="37" t="str">
        <v>Dia 5</v>
      </c>
      <c r="R41" s="39">
        <v>0</v>
      </c>
    </row>
    <row r="42" spans="1:18" hidden="1" x14ac:dyDescent="0.25">
      <c r="M42" s="35" t="str">
        <v>Dia 6</v>
      </c>
      <c r="N42" s="36">
        <v>4226.18</v>
      </c>
      <c r="O42" s="55" t="str">
        <v>Fatura Cartão Mercado Livre</v>
      </c>
      <c r="P42" s="38">
        <v>-10.469999999999999</v>
      </c>
      <c r="Q42" s="37" t="str">
        <v>Dia 5</v>
      </c>
      <c r="R42" s="39">
        <v>0</v>
      </c>
    </row>
    <row r="43" spans="1:18" hidden="1" x14ac:dyDescent="0.25">
      <c r="M43" s="59" t="str">
        <v>Dia 7</v>
      </c>
      <c r="N43" s="60">
        <v>4226.18</v>
      </c>
      <c r="O43" s="61" t="str">
        <v>Parcela Moto</v>
      </c>
      <c r="P43" s="60">
        <v>0</v>
      </c>
      <c r="Q43" s="59" t="str">
        <v>Dia 6</v>
      </c>
      <c r="R43" s="62">
        <v>0</v>
      </c>
    </row>
    <row r="44" spans="1:18" hidden="1" x14ac:dyDescent="0.25">
      <c r="F44" s="63"/>
      <c r="G44" s="63"/>
      <c r="H44" s="64"/>
      <c r="I44" s="63"/>
      <c r="J44" s="63"/>
      <c r="K44" s="63"/>
      <c r="L44" s="63"/>
      <c r="M44" s="59" t="str">
        <v>Dia 8</v>
      </c>
      <c r="N44" s="60">
        <v>4068.1800000000003</v>
      </c>
      <c r="O44" s="61" t="str">
        <v>Ração Gatos Golden Castrados</v>
      </c>
      <c r="P44" s="60">
        <v>-158</v>
      </c>
      <c r="Q44" s="59" t="str">
        <v>Dia 6</v>
      </c>
      <c r="R44" s="62">
        <v>0</v>
      </c>
    </row>
    <row r="45" spans="1:18" hidden="1" x14ac:dyDescent="0.25">
      <c r="M45" s="59" t="str">
        <v>Dia 9</v>
      </c>
      <c r="N45" s="60">
        <v>4029.1800000000003</v>
      </c>
      <c r="O45" s="61" t="str">
        <v>Microsoft</v>
      </c>
      <c r="P45" s="60">
        <v>-39</v>
      </c>
      <c r="Q45" s="59" t="str">
        <v>Dia 6</v>
      </c>
      <c r="R45" s="62">
        <v>0</v>
      </c>
    </row>
    <row r="46" spans="1:18" x14ac:dyDescent="0.25">
      <c r="M46" s="59" t="str">
        <v>Dia 10</v>
      </c>
      <c r="N46" s="60">
        <v>4029.1800000000003</v>
      </c>
      <c r="O46" s="61">
        <v>0</v>
      </c>
      <c r="P46" s="60">
        <v>0</v>
      </c>
      <c r="Q46" s="59">
        <v>0</v>
      </c>
      <c r="R46" s="62">
        <v>0</v>
      </c>
    </row>
    <row r="47" spans="1:18" hidden="1" x14ac:dyDescent="0.25">
      <c r="M47" s="59" t="str">
        <v>Dia 11</v>
      </c>
      <c r="N47" s="60">
        <v>4029.1800000000003</v>
      </c>
      <c r="O47" s="61">
        <v>0</v>
      </c>
      <c r="P47" s="60">
        <v>0</v>
      </c>
      <c r="Q47" s="59">
        <v>0</v>
      </c>
      <c r="R47" s="62">
        <v>0</v>
      </c>
    </row>
    <row r="48" spans="1:18" x14ac:dyDescent="0.25">
      <c r="M48" s="59" t="str">
        <v>Dia 12</v>
      </c>
      <c r="N48" s="60">
        <v>3998.28</v>
      </c>
      <c r="O48" s="61" t="str">
        <v>Netflix - Automatico</v>
      </c>
      <c r="P48" s="60">
        <v>-30.9</v>
      </c>
      <c r="Q48" s="59" t="str">
        <v>Dia 9</v>
      </c>
      <c r="R48" s="62">
        <v>0</v>
      </c>
    </row>
    <row r="49" spans="13:18" hidden="1" x14ac:dyDescent="0.25">
      <c r="M49" s="59" t="str">
        <v>Dia 13</v>
      </c>
      <c r="N49" s="60">
        <v>3858.28</v>
      </c>
      <c r="O49" s="61" t="str">
        <v>Dízimo (1/2 parte)</v>
      </c>
      <c r="P49" s="60">
        <v>-140</v>
      </c>
      <c r="Q49" s="59" t="str">
        <v>Dia 9</v>
      </c>
      <c r="R49" s="62">
        <v>0</v>
      </c>
    </row>
    <row r="50" spans="13:18" hidden="1" x14ac:dyDescent="0.25">
      <c r="M50" s="59" t="str">
        <v>Dia 14</v>
      </c>
      <c r="N50" s="60">
        <v>3830.5</v>
      </c>
      <c r="O50" s="61" t="str">
        <v>Anticoncepcional</v>
      </c>
      <c r="P50" s="60">
        <v>-27.78</v>
      </c>
      <c r="Q50" s="59" t="str">
        <v>Dia 10</v>
      </c>
      <c r="R50" s="62">
        <v>0</v>
      </c>
    </row>
    <row r="51" spans="13:18" hidden="1" x14ac:dyDescent="0.25">
      <c r="M51" s="59" t="str">
        <v>Dia 15</v>
      </c>
      <c r="N51" s="60">
        <v>3814.01</v>
      </c>
      <c r="O51" s="61" t="str">
        <v>SimplyPiano</v>
      </c>
      <c r="P51" s="60">
        <v>-16.489999999999998</v>
      </c>
      <c r="Q51" s="59" t="str">
        <v>Dia 12</v>
      </c>
      <c r="R51" s="62">
        <v>0</v>
      </c>
    </row>
    <row r="52" spans="13:18" hidden="1" x14ac:dyDescent="0.25">
      <c r="M52" s="59" t="str">
        <v>Dia 16</v>
      </c>
      <c r="N52" s="60">
        <v>3774.3100000000004</v>
      </c>
      <c r="O52" s="61" t="str">
        <v>Curso Aryanne Ativando a Libido</v>
      </c>
      <c r="P52" s="60">
        <v>-39.700000000000003</v>
      </c>
      <c r="Q52" s="59" t="str">
        <v>Dia 15</v>
      </c>
      <c r="R52" s="62">
        <v>0</v>
      </c>
    </row>
    <row r="53" spans="13:18" hidden="1" x14ac:dyDescent="0.25">
      <c r="M53" s="59" t="str">
        <v>Dia 17</v>
      </c>
      <c r="N53" s="60">
        <v>3774.3100000000004</v>
      </c>
      <c r="O53" s="61">
        <v>0</v>
      </c>
      <c r="P53" s="60">
        <v>0</v>
      </c>
      <c r="Q53" s="59">
        <v>0</v>
      </c>
      <c r="R53" s="62">
        <v>0</v>
      </c>
    </row>
    <row r="54" spans="13:18" hidden="1" x14ac:dyDescent="0.25">
      <c r="M54" s="59" t="str">
        <v>Dia 18</v>
      </c>
      <c r="N54" s="60">
        <v>3774.3100000000004</v>
      </c>
      <c r="O54" s="61">
        <v>0</v>
      </c>
      <c r="P54" s="60">
        <v>0</v>
      </c>
      <c r="Q54" s="59">
        <v>0</v>
      </c>
      <c r="R54" s="62">
        <v>0</v>
      </c>
    </row>
    <row r="55" spans="13:18" hidden="1" x14ac:dyDescent="0.25">
      <c r="M55" s="59" t="str">
        <v>Dia 19</v>
      </c>
      <c r="N55" s="60">
        <v>3774.3100000000004</v>
      </c>
      <c r="O55" s="61" t="str">
        <v>Fatura Cartão Nubank</v>
      </c>
      <c r="P55" s="60">
        <v>0</v>
      </c>
      <c r="Q55" s="59" t="str">
        <v>Dia 12</v>
      </c>
      <c r="R55" s="62">
        <v>0</v>
      </c>
    </row>
    <row r="56" spans="13:18" hidden="1" x14ac:dyDescent="0.25">
      <c r="M56" s="59" t="str">
        <v>Dia 20</v>
      </c>
      <c r="N56" s="60">
        <v>4974.3100000000004</v>
      </c>
      <c r="O56" s="61" t="str">
        <v>Pagamento Recebido Bellocopo</v>
      </c>
      <c r="P56" s="60">
        <v>1200</v>
      </c>
      <c r="Q56" s="59" t="str">
        <v>Dia 20</v>
      </c>
      <c r="R56" s="62">
        <v>0</v>
      </c>
    </row>
    <row r="57" spans="13:18" hidden="1" x14ac:dyDescent="0.25">
      <c r="M57" s="59" t="str">
        <v>Dia 21</v>
      </c>
      <c r="N57" s="60">
        <v>4974.3100000000004</v>
      </c>
      <c r="O57" s="61">
        <v>0</v>
      </c>
      <c r="P57" s="60">
        <v>0</v>
      </c>
      <c r="Q57" s="59">
        <v>0</v>
      </c>
      <c r="R57" s="62">
        <v>0</v>
      </c>
    </row>
    <row r="58" spans="13:18" hidden="1" x14ac:dyDescent="0.25">
      <c r="M58" s="59" t="str">
        <v>Dia 22</v>
      </c>
      <c r="N58" s="60">
        <v>4874.4100000000008</v>
      </c>
      <c r="O58" s="61" t="str">
        <v>Internet Atranet</v>
      </c>
      <c r="P58" s="60">
        <v>-99.9</v>
      </c>
      <c r="Q58" s="59" t="str">
        <v>Dia 20</v>
      </c>
      <c r="R58" s="62">
        <v>0</v>
      </c>
    </row>
    <row r="59" spans="13:18" hidden="1" x14ac:dyDescent="0.25">
      <c r="M59" s="59" t="str">
        <v>Dia 23</v>
      </c>
      <c r="N59" s="60">
        <v>4863.420000000001</v>
      </c>
      <c r="O59" s="61" t="str">
        <v>PicsArt Photo</v>
      </c>
      <c r="P59" s="60">
        <v>-10.99</v>
      </c>
      <c r="Q59" s="59" t="str">
        <v>Dia 21</v>
      </c>
      <c r="R59" s="62">
        <v>0</v>
      </c>
    </row>
    <row r="60" spans="13:18" x14ac:dyDescent="0.25">
      <c r="M60" s="59" t="str">
        <v>Dia 24</v>
      </c>
      <c r="N60" s="60">
        <v>4863.420000000001</v>
      </c>
      <c r="O60" s="61">
        <v>0</v>
      </c>
      <c r="P60" s="60">
        <v>0</v>
      </c>
      <c r="Q60" s="59">
        <v>0</v>
      </c>
      <c r="R60" s="62">
        <v>0</v>
      </c>
    </row>
    <row r="61" spans="13:18" x14ac:dyDescent="0.25">
      <c r="M61" s="59" t="str">
        <v>Dia 25</v>
      </c>
      <c r="N61" s="60">
        <v>4743.420000000001</v>
      </c>
      <c r="O61" s="61" t="str">
        <v>Dízimo (2/2 parte)</v>
      </c>
      <c r="P61" s="60">
        <v>-120</v>
      </c>
      <c r="Q61" s="59" t="str">
        <v>Dia 24</v>
      </c>
      <c r="R61" s="62">
        <v>0</v>
      </c>
    </row>
    <row r="62" spans="13:18" x14ac:dyDescent="0.25">
      <c r="M62" s="59" t="str">
        <v>Dia 26</v>
      </c>
      <c r="N62" s="60">
        <v>4623.420000000001</v>
      </c>
      <c r="O62" s="61" t="str">
        <v>Energia Elétrica (1/4 pagamento)</v>
      </c>
      <c r="P62" s="60">
        <v>-120</v>
      </c>
      <c r="Q62" s="59" t="str">
        <v>Dia 20</v>
      </c>
      <c r="R62" s="62">
        <v>0</v>
      </c>
    </row>
    <row r="63" spans="13:18" x14ac:dyDescent="0.25">
      <c r="M63" s="59" t="str">
        <v>Dia 27</v>
      </c>
      <c r="N63" s="60">
        <v>4578.420000000001</v>
      </c>
      <c r="O63" s="61" t="str">
        <v>Internet Celular Vivo</v>
      </c>
      <c r="P63" s="60">
        <v>-45</v>
      </c>
      <c r="Q63" s="59" t="str">
        <v>Dia 27</v>
      </c>
      <c r="R63" s="62">
        <v>0</v>
      </c>
    </row>
    <row r="64" spans="13:18" hidden="1" x14ac:dyDescent="0.25">
      <c r="M64" s="59" t="str">
        <v>Dia 28</v>
      </c>
      <c r="N64" s="60">
        <v>4450.920000000001</v>
      </c>
      <c r="O64" s="61" t="str">
        <v>Cílios</v>
      </c>
      <c r="P64" s="60">
        <v>-127.5</v>
      </c>
      <c r="Q64" s="59" t="str">
        <v>Dia 28</v>
      </c>
      <c r="R64" s="62">
        <v>0</v>
      </c>
    </row>
    <row r="65" spans="13:18" x14ac:dyDescent="0.25">
      <c r="M65" s="59" t="str">
        <v>Dia 29</v>
      </c>
      <c r="N65" s="60">
        <v>4433.4700000000012</v>
      </c>
      <c r="O65" s="61" t="str">
        <v>HBO</v>
      </c>
      <c r="P65" s="60">
        <v>-17.45</v>
      </c>
      <c r="Q65" s="59" t="str">
        <v>Dia 29</v>
      </c>
      <c r="R65" s="62">
        <v>0</v>
      </c>
    </row>
    <row r="66" spans="13:18" x14ac:dyDescent="0.25">
      <c r="M66" s="59" t="str">
        <v>Dia 30</v>
      </c>
      <c r="N66" s="60">
        <v>4433.4700000000012</v>
      </c>
      <c r="O66" s="61">
        <v>0</v>
      </c>
      <c r="P66" s="60">
        <v>0</v>
      </c>
      <c r="Q66" s="59">
        <v>0</v>
      </c>
      <c r="R66" s="62">
        <v>0</v>
      </c>
    </row>
    <row r="67" spans="13:18" x14ac:dyDescent="0.25">
      <c r="M67" s="59" t="str">
        <v>Dia 31</v>
      </c>
      <c r="N67" s="60">
        <v>4433.4700000000012</v>
      </c>
      <c r="O67" s="61">
        <v>0</v>
      </c>
      <c r="P67" s="60">
        <v>0</v>
      </c>
      <c r="Q67" s="59">
        <v>0</v>
      </c>
      <c r="R67" s="62">
        <v>0</v>
      </c>
    </row>
  </sheetData>
  <autoFilter ref="M36:R67" xr:uid="{79D77F2B-00FB-4305-B7EF-54B7CC5B6123}">
    <filterColumn colId="5">
      <filters>
        <filter val="0"/>
      </filters>
    </filterColumn>
  </autoFilter>
  <mergeCells count="28">
    <mergeCell ref="M34:R35"/>
    <mergeCell ref="O13:R13"/>
    <mergeCell ref="O14:R14"/>
    <mergeCell ref="O15:R15"/>
    <mergeCell ref="O16:R16"/>
    <mergeCell ref="M18:R19"/>
    <mergeCell ref="O20:R20"/>
    <mergeCell ref="M22:R23"/>
    <mergeCell ref="O24:R24"/>
    <mergeCell ref="O25:R25"/>
    <mergeCell ref="O26:R26"/>
    <mergeCell ref="O27:R27"/>
    <mergeCell ref="O28:R28"/>
    <mergeCell ref="O29:R29"/>
    <mergeCell ref="O31:R31"/>
    <mergeCell ref="O12:R12"/>
    <mergeCell ref="A1:H1"/>
    <mergeCell ref="J1:K1"/>
    <mergeCell ref="M1:R1"/>
    <mergeCell ref="O2:R2"/>
    <mergeCell ref="O3:R3"/>
    <mergeCell ref="O4:R4"/>
    <mergeCell ref="O5:R5"/>
    <mergeCell ref="O6:R6"/>
    <mergeCell ref="O7:R7"/>
    <mergeCell ref="M9:R10"/>
    <mergeCell ref="O11:R11"/>
    <mergeCell ref="O21:R21"/>
  </mergeCells>
  <conditionalFormatting sqref="A3:A33">
    <cfRule type="expression" dxfId="150" priority="39">
      <formula>$D3&gt;0</formula>
    </cfRule>
  </conditionalFormatting>
  <conditionalFormatting sqref="A3:B33 C4:K17">
    <cfRule type="expression" dxfId="149" priority="36">
      <formula>$D3&gt;0</formula>
    </cfRule>
  </conditionalFormatting>
  <conditionalFormatting sqref="A3:K3 B4:K17 B18:G18 B19:K33">
    <cfRule type="expression" dxfId="148" priority="38">
      <formula>$D3&gt;0</formula>
    </cfRule>
  </conditionalFormatting>
  <conditionalFormatting sqref="A3:K3 G4:G33">
    <cfRule type="expression" dxfId="147" priority="37">
      <formula>$E3=TRUE</formula>
    </cfRule>
  </conditionalFormatting>
  <conditionalFormatting sqref="A3:K17 A18:G18 A19:K33">
    <cfRule type="expression" dxfId="146" priority="40">
      <formula>$A3=$B3</formula>
    </cfRule>
  </conditionalFormatting>
  <conditionalFormatting sqref="C4:K17 A3:B33">
    <cfRule type="expression" dxfId="145" priority="35">
      <formula>$E3=TRUE</formula>
    </cfRule>
  </conditionalFormatting>
  <conditionalFormatting sqref="C18:K33">
    <cfRule type="expression" dxfId="144" priority="2">
      <formula>$E18=TRUE</formula>
    </cfRule>
    <cfRule type="expression" dxfId="143" priority="3">
      <formula>$D18&gt;0</formula>
    </cfRule>
  </conditionalFormatting>
  <conditionalFormatting sqref="G1:G1048576">
    <cfRule type="cellIs" dxfId="142" priority="15" operator="lessThan">
      <formula>0</formula>
    </cfRule>
  </conditionalFormatting>
  <conditionalFormatting sqref="H3:J3">
    <cfRule type="expression" dxfId="141" priority="19">
      <formula>$D3&gt;0</formula>
    </cfRule>
  </conditionalFormatting>
  <conditionalFormatting sqref="H3:J4">
    <cfRule type="expression" dxfId="140" priority="18">
      <formula>$E3=TRUE</formula>
    </cfRule>
  </conditionalFormatting>
  <conditionalFormatting sqref="H4:J4">
    <cfRule type="expression" dxfId="139" priority="16">
      <formula>$E4=TRUE</formula>
    </cfRule>
    <cfRule type="expression" dxfId="138" priority="17">
      <formula>$D4&gt;0</formula>
    </cfRule>
  </conditionalFormatting>
  <conditionalFormatting sqref="H18:K18">
    <cfRule type="expression" dxfId="137" priority="5">
      <formula>$A18=$B18</formula>
    </cfRule>
  </conditionalFormatting>
  <conditionalFormatting sqref="I38:I1048576 I1:I34">
    <cfRule type="dataBar" priority="33">
      <dataBar>
        <cfvo type="min"/>
        <cfvo type="num" val="0"/>
        <color rgb="FFC00000"/>
      </dataBar>
      <extLst>
        <ext xmlns:x14="http://schemas.microsoft.com/office/spreadsheetml/2009/9/main" uri="{B025F937-C7B1-47D3-B67F-A62EFF666E3E}">
          <x14:id>{C9EF0FBA-A6CC-4579-9FF6-9A06DA6E1E6A}</x14:id>
        </ext>
      </extLst>
    </cfRule>
  </conditionalFormatting>
  <conditionalFormatting sqref="L1:L1048576">
    <cfRule type="containsText" dxfId="136" priority="31" operator="containsText" text="➜ Hoje">
      <formula>NOT(ISERROR(SEARCH("➜ Hoje",L1)))</formula>
    </cfRule>
  </conditionalFormatting>
  <conditionalFormatting sqref="L26">
    <cfRule type="expression" dxfId="135" priority="34">
      <formula>$L51="➜ Hoje"</formula>
    </cfRule>
  </conditionalFormatting>
  <conditionalFormatting sqref="M36:R67">
    <cfRule type="top10" dxfId="134" priority="20" bottom="1" rank="20"/>
  </conditionalFormatting>
  <conditionalFormatting sqref="M37:R67">
    <cfRule type="expression" dxfId="133" priority="22">
      <formula>$E3=TRUE</formula>
    </cfRule>
    <cfRule type="expression" dxfId="132" priority="23">
      <formula>$D3&gt;0</formula>
    </cfRule>
    <cfRule type="expression" dxfId="131" priority="24">
      <formula>$A3=$B3</formula>
    </cfRule>
  </conditionalFormatting>
  <conditionalFormatting sqref="N2:N7">
    <cfRule type="cellIs" dxfId="130" priority="32" operator="lessThan">
      <formula>$S$1</formula>
    </cfRule>
  </conditionalFormatting>
  <conditionalFormatting sqref="N31">
    <cfRule type="cellIs" dxfId="129" priority="1" operator="lessThan">
      <formula>$S$1</formula>
    </cfRule>
  </conditionalFormatting>
  <conditionalFormatting sqref="P37:P67">
    <cfRule type="dataBar" priority="21">
      <dataBar>
        <cfvo type="min"/>
        <cfvo type="num" val="0"/>
        <color rgb="FFC00000"/>
      </dataBar>
      <extLst>
        <ext xmlns:x14="http://schemas.microsoft.com/office/spreadsheetml/2009/9/main" uri="{B025F937-C7B1-47D3-B67F-A62EFF666E3E}">
          <x14:id>{CDFDAED1-C85C-4FE0-87AB-D828CC76EDA0}</x14:id>
        </ext>
      </extLst>
    </cfRule>
  </conditionalFormatting>
  <pageMargins left="0.511811024" right="0.511811024" top="0.78740157499999996" bottom="0.78740157499999996" header="0.31496062000000002" footer="0.31496062000000002"/>
  <pageSetup paperSize="9" orientation="landscape" r:id="rId1"/>
  <legacyDrawing r:id="rId2"/>
  <picture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9EF0FBA-A6CC-4579-9FF6-9A06DA6E1E6A}">
            <x14:dataBar minLength="0" maxLength="100" border="1" negativeBarColorSameAsPositive="1">
              <x14:cfvo type="min"/>
              <x14:cfvo type="num">
                <xm:f>0</xm:f>
              </x14:cfvo>
              <x14:borderColor rgb="FFFFFF00"/>
              <x14:axisColor rgb="FF000000"/>
            </x14:dataBar>
          </x14:cfRule>
          <xm:sqref>I38:I1048576 I1:I34</xm:sqref>
        </x14:conditionalFormatting>
        <x14:conditionalFormatting xmlns:xm="http://schemas.microsoft.com/office/excel/2006/main">
          <x14:cfRule type="dataBar" id="{CDFDAED1-C85C-4FE0-87AB-D828CC76EDA0}">
            <x14:dataBar minLength="0" maxLength="100" border="1" negativeBarColorSameAsPositive="1">
              <x14:cfvo type="min"/>
              <x14:cfvo type="num">
                <xm:f>0</xm:f>
              </x14:cfvo>
              <x14:borderColor rgb="FFFFFF00"/>
              <x14:axisColor rgb="FF000000"/>
            </x14:dataBar>
          </x14:cfRule>
          <xm:sqref>P37:P67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19BCF-9398-41E1-9B28-9B1CF51AC979}">
  <sheetPr filterMode="1"/>
  <dimension ref="A1:T67"/>
  <sheetViews>
    <sheetView showGridLines="0" topLeftCell="F7" zoomScaleNormal="100" workbookViewId="0">
      <selection activeCell="N24" sqref="N24:R28"/>
    </sheetView>
  </sheetViews>
  <sheetFormatPr defaultColWidth="9.140625" defaultRowHeight="14.25" x14ac:dyDescent="0.25"/>
  <cols>
    <col min="1" max="1" width="24.140625" style="1" hidden="1" customWidth="1"/>
    <col min="2" max="5" width="16.140625" style="1" hidden="1" customWidth="1"/>
    <col min="6" max="6" width="6.85546875" style="1" bestFit="1" customWidth="1"/>
    <col min="7" max="7" width="13.7109375" style="1" bestFit="1" customWidth="1"/>
    <col min="8" max="8" width="34.42578125" style="57" customWidth="1"/>
    <col min="9" max="9" width="13.7109375" style="1" bestFit="1" customWidth="1"/>
    <col min="10" max="10" width="11.85546875" style="1" customWidth="1"/>
    <col min="11" max="11" width="6.5703125" style="1" customWidth="1"/>
    <col min="12" max="12" width="9.140625" style="1"/>
    <col min="13" max="13" width="8" style="1" customWidth="1"/>
    <col min="14" max="14" width="13.7109375" style="1" customWidth="1"/>
    <col min="15" max="15" width="33.42578125" style="1" customWidth="1"/>
    <col min="16" max="16" width="13.7109375" style="1" customWidth="1"/>
    <col min="17" max="17" width="13.85546875" style="1" customWidth="1"/>
    <col min="18" max="18" width="9.140625" style="1" customWidth="1"/>
    <col min="19" max="16384" width="9.140625" style="1"/>
  </cols>
  <sheetData>
    <row r="1" spans="1:19" ht="29.25" customHeight="1" thickTop="1" x14ac:dyDescent="0.25">
      <c r="A1" s="152" t="s">
        <v>0</v>
      </c>
      <c r="B1" s="153"/>
      <c r="C1" s="153"/>
      <c r="D1" s="153"/>
      <c r="E1" s="153"/>
      <c r="F1" s="120"/>
      <c r="G1" s="120"/>
      <c r="H1" s="154"/>
      <c r="I1" s="65" t="s">
        <v>1</v>
      </c>
      <c r="J1" s="181">
        <v>45689</v>
      </c>
      <c r="K1" s="156"/>
      <c r="M1" s="119" t="s">
        <v>58</v>
      </c>
      <c r="N1" s="120"/>
      <c r="O1" s="120"/>
      <c r="P1" s="120"/>
      <c r="Q1" s="120"/>
      <c r="R1" s="121"/>
      <c r="S1" s="1">
        <v>0</v>
      </c>
    </row>
    <row r="2" spans="1:19" ht="24.75" customHeight="1" x14ac:dyDescent="0.25">
      <c r="A2" s="66" t="s">
        <v>3</v>
      </c>
      <c r="B2" s="2" t="s">
        <v>4</v>
      </c>
      <c r="C2" s="2" t="s">
        <v>5</v>
      </c>
      <c r="D2" s="2"/>
      <c r="E2" s="22"/>
      <c r="F2" s="28"/>
      <c r="G2" s="29" t="s">
        <v>6</v>
      </c>
      <c r="H2" s="54" t="s">
        <v>7</v>
      </c>
      <c r="I2" s="29" t="s">
        <v>8</v>
      </c>
      <c r="J2" s="31" t="s">
        <v>9</v>
      </c>
      <c r="K2" s="67" t="s">
        <v>10</v>
      </c>
      <c r="M2" s="79" t="str">
        <f>F33</f>
        <v>Dia 31</v>
      </c>
      <c r="N2" s="80">
        <f>G33</f>
        <v>5977.7700000000032</v>
      </c>
      <c r="O2" s="157" t="s">
        <v>59</v>
      </c>
      <c r="P2" s="157"/>
      <c r="Q2" s="157"/>
      <c r="R2" s="158"/>
    </row>
    <row r="3" spans="1:19" ht="15" customHeight="1" x14ac:dyDescent="0.25">
      <c r="A3" s="68">
        <f t="shared" ref="A3:A33" ca="1" si="0">TODAY()</f>
        <v>45567</v>
      </c>
      <c r="B3" s="3">
        <v>45689</v>
      </c>
      <c r="C3" s="4">
        <f ca="1">A3-B3</f>
        <v>-122</v>
      </c>
      <c r="D3" s="4">
        <f ca="1">C3+K3</f>
        <v>-122</v>
      </c>
      <c r="E3" s="4" t="b">
        <f>IF(10,K3="ok",0)</f>
        <v>0</v>
      </c>
      <c r="F3" s="35" t="s">
        <v>11</v>
      </c>
      <c r="G3" s="36">
        <f>'Janeiro 2025'!G33+'Fevereiro 2025'!I3</f>
        <v>4433.4700000000012</v>
      </c>
      <c r="H3" s="55"/>
      <c r="I3" s="38"/>
      <c r="J3" s="37"/>
      <c r="K3" s="69"/>
      <c r="L3" s="20" t="str">
        <f ca="1">IF(A3=B3,"➜ Hoje","")</f>
        <v/>
      </c>
      <c r="M3" s="81"/>
      <c r="N3" s="50"/>
      <c r="O3" s="159"/>
      <c r="P3" s="159"/>
      <c r="Q3" s="159"/>
      <c r="R3" s="160"/>
    </row>
    <row r="4" spans="1:19" ht="15" customHeight="1" x14ac:dyDescent="0.25">
      <c r="A4" s="68">
        <f t="shared" ca="1" si="0"/>
        <v>45567</v>
      </c>
      <c r="B4" s="3">
        <f>B3+1</f>
        <v>45690</v>
      </c>
      <c r="C4" s="4">
        <f ca="1">A4-B4</f>
        <v>-123</v>
      </c>
      <c r="D4" s="4">
        <f t="shared" ref="D4:D33" ca="1" si="1">C4+K4</f>
        <v>-123</v>
      </c>
      <c r="E4" s="4" t="b">
        <f>IF(10,K4="ok",0)</f>
        <v>0</v>
      </c>
      <c r="F4" s="35" t="s">
        <v>13</v>
      </c>
      <c r="G4" s="36">
        <f>G3+I4</f>
        <v>4405.4800000000014</v>
      </c>
      <c r="H4" s="103" t="s">
        <v>84</v>
      </c>
      <c r="I4" s="104">
        <v>-27.99</v>
      </c>
      <c r="J4" s="105" t="s">
        <v>11</v>
      </c>
      <c r="K4" s="69"/>
      <c r="L4" s="20" t="str">
        <f t="shared" ref="L4:L24" ca="1" si="2">IF(A4=B4,"➜ Hoje","")</f>
        <v/>
      </c>
      <c r="M4" s="82">
        <v>0.2</v>
      </c>
      <c r="N4" s="83">
        <f>IF($N$2*M4&lt;=0,"Em vermelho",$N$2*M4)</f>
        <v>1195.5540000000008</v>
      </c>
      <c r="O4" s="133" t="s">
        <v>61</v>
      </c>
      <c r="P4" s="133"/>
      <c r="Q4" s="133"/>
      <c r="R4" s="173"/>
    </row>
    <row r="5" spans="1:19" ht="15" customHeight="1" x14ac:dyDescent="0.25">
      <c r="A5" s="68">
        <f t="shared" ca="1" si="0"/>
        <v>45567</v>
      </c>
      <c r="B5" s="3">
        <f t="shared" ref="B5:B32" si="3">B4+1</f>
        <v>45691</v>
      </c>
      <c r="C5" s="4">
        <f t="shared" ref="C5:C33" ca="1" si="4">A5-B5</f>
        <v>-124</v>
      </c>
      <c r="D5" s="4">
        <f t="shared" ca="1" si="1"/>
        <v>-124</v>
      </c>
      <c r="E5" s="4" t="b">
        <f t="shared" ref="E5:E33" si="5">IF(10,K5="ok",0)</f>
        <v>0</v>
      </c>
      <c r="F5" s="35" t="s">
        <v>14</v>
      </c>
      <c r="G5" s="36">
        <f>G4+I5</f>
        <v>4405.4800000000014</v>
      </c>
      <c r="H5" s="55"/>
      <c r="I5" s="38"/>
      <c r="J5" s="37"/>
      <c r="K5" s="69"/>
      <c r="L5" s="20" t="str">
        <f t="shared" ca="1" si="2"/>
        <v/>
      </c>
      <c r="M5" s="82">
        <v>0.1</v>
      </c>
      <c r="N5" s="83">
        <f t="shared" ref="N5:N7" si="6">IF($N$2*M5&lt;=0,"Em vermelho",$N$2*M5)</f>
        <v>597.77700000000038</v>
      </c>
      <c r="O5" s="133" t="s">
        <v>119</v>
      </c>
      <c r="P5" s="133"/>
      <c r="Q5" s="133"/>
      <c r="R5" s="173"/>
    </row>
    <row r="6" spans="1:19" ht="15" customHeight="1" x14ac:dyDescent="0.25">
      <c r="A6" s="68">
        <f t="shared" ca="1" si="0"/>
        <v>45567</v>
      </c>
      <c r="B6" s="3">
        <f t="shared" si="3"/>
        <v>45692</v>
      </c>
      <c r="C6" s="4">
        <f t="shared" ca="1" si="4"/>
        <v>-125</v>
      </c>
      <c r="D6" s="4">
        <f t="shared" ca="1" si="1"/>
        <v>-125</v>
      </c>
      <c r="E6" s="4" t="b">
        <f t="shared" si="5"/>
        <v>0</v>
      </c>
      <c r="F6" s="35" t="s">
        <v>15</v>
      </c>
      <c r="G6" s="36">
        <f t="shared" ref="G6:G7" si="7">G5+I6</f>
        <v>4370.4800000000014</v>
      </c>
      <c r="H6" s="103" t="s">
        <v>101</v>
      </c>
      <c r="I6" s="104">
        <v>-35</v>
      </c>
      <c r="J6" s="105" t="s">
        <v>16</v>
      </c>
      <c r="K6" s="69"/>
      <c r="L6" s="20" t="str">
        <f t="shared" ca="1" si="2"/>
        <v/>
      </c>
      <c r="M6" s="82">
        <v>0.4</v>
      </c>
      <c r="N6" s="83">
        <f t="shared" si="6"/>
        <v>2391.1080000000015</v>
      </c>
      <c r="O6" s="133" t="s">
        <v>118</v>
      </c>
      <c r="P6" s="133"/>
      <c r="Q6" s="133"/>
      <c r="R6" s="173"/>
    </row>
    <row r="7" spans="1:19" ht="15" customHeight="1" thickBot="1" x14ac:dyDescent="0.3">
      <c r="A7" s="68">
        <f t="shared" ca="1" si="0"/>
        <v>45567</v>
      </c>
      <c r="B7" s="3">
        <f t="shared" si="3"/>
        <v>45693</v>
      </c>
      <c r="C7" s="4">
        <f t="shared" ca="1" si="4"/>
        <v>-126</v>
      </c>
      <c r="D7" s="4">
        <f t="shared" ca="1" si="1"/>
        <v>-126</v>
      </c>
      <c r="E7" s="4" t="b">
        <f t="shared" si="5"/>
        <v>0</v>
      </c>
      <c r="F7" s="35" t="s">
        <v>16</v>
      </c>
      <c r="G7" s="36">
        <f t="shared" si="7"/>
        <v>5770.4800000000014</v>
      </c>
      <c r="H7" s="56" t="s">
        <v>17</v>
      </c>
      <c r="I7" s="41">
        <v>1400</v>
      </c>
      <c r="J7" s="40" t="s">
        <v>16</v>
      </c>
      <c r="K7" s="69"/>
      <c r="L7" s="20" t="str">
        <f t="shared" ca="1" si="2"/>
        <v/>
      </c>
      <c r="M7" s="84">
        <v>0.3</v>
      </c>
      <c r="N7" s="83">
        <f t="shared" si="6"/>
        <v>1793.3310000000008</v>
      </c>
      <c r="O7" s="174" t="s">
        <v>120</v>
      </c>
      <c r="P7" s="174"/>
      <c r="Q7" s="174"/>
      <c r="R7" s="175"/>
    </row>
    <row r="8" spans="1:19" ht="15" customHeight="1" thickTop="1" thickBot="1" x14ac:dyDescent="0.3">
      <c r="A8" s="68">
        <f t="shared" ca="1" si="0"/>
        <v>45567</v>
      </c>
      <c r="B8" s="3">
        <f t="shared" si="3"/>
        <v>45694</v>
      </c>
      <c r="C8" s="4">
        <f t="shared" ca="1" si="4"/>
        <v>-127</v>
      </c>
      <c r="D8" s="4">
        <f t="shared" ca="1" si="1"/>
        <v>-127</v>
      </c>
      <c r="E8" s="4" t="b">
        <f t="shared" si="5"/>
        <v>0</v>
      </c>
      <c r="F8" s="35" t="s">
        <v>18</v>
      </c>
      <c r="G8" s="36">
        <f>G7+I8</f>
        <v>5730.7800000000016</v>
      </c>
      <c r="H8" s="103" t="s">
        <v>86</v>
      </c>
      <c r="I8" s="104">
        <v>-39.700000000000003</v>
      </c>
      <c r="J8" s="105" t="s">
        <v>16</v>
      </c>
      <c r="K8" s="69"/>
      <c r="L8" s="20" t="str">
        <f t="shared" ca="1" si="2"/>
        <v/>
      </c>
      <c r="M8" s="51"/>
      <c r="N8" s="50"/>
      <c r="O8" s="52"/>
      <c r="P8" s="52"/>
      <c r="Q8" s="52"/>
      <c r="R8" s="52"/>
    </row>
    <row r="9" spans="1:19" ht="15" customHeight="1" thickTop="1" x14ac:dyDescent="0.25">
      <c r="A9" s="68">
        <f t="shared" ca="1" si="0"/>
        <v>45567</v>
      </c>
      <c r="B9" s="3">
        <f t="shared" si="3"/>
        <v>45695</v>
      </c>
      <c r="C9" s="4">
        <f t="shared" ca="1" si="4"/>
        <v>-128</v>
      </c>
      <c r="D9" s="4">
        <f t="shared" ca="1" si="1"/>
        <v>-128</v>
      </c>
      <c r="E9" s="4" t="b">
        <f t="shared" si="5"/>
        <v>0</v>
      </c>
      <c r="F9" s="35" t="s">
        <v>20</v>
      </c>
      <c r="G9" s="36">
        <f>G8+I9</f>
        <v>5730.7800000000016</v>
      </c>
      <c r="H9" s="55"/>
      <c r="I9" s="38"/>
      <c r="J9" s="37" t="s">
        <v>18</v>
      </c>
      <c r="K9" s="69"/>
      <c r="L9" s="20" t="str">
        <f t="shared" ca="1" si="2"/>
        <v/>
      </c>
      <c r="M9" s="143" t="s">
        <v>67</v>
      </c>
      <c r="N9" s="144"/>
      <c r="O9" s="144"/>
      <c r="P9" s="144"/>
      <c r="Q9" s="144"/>
      <c r="R9" s="145"/>
    </row>
    <row r="10" spans="1:19" ht="15" customHeight="1" x14ac:dyDescent="0.25">
      <c r="A10" s="68">
        <f t="shared" ca="1" si="0"/>
        <v>45567</v>
      </c>
      <c r="B10" s="3">
        <f t="shared" si="3"/>
        <v>45696</v>
      </c>
      <c r="C10" s="4">
        <f t="shared" ca="1" si="4"/>
        <v>-129</v>
      </c>
      <c r="D10" s="4">
        <f t="shared" ca="1" si="1"/>
        <v>-129</v>
      </c>
      <c r="E10" s="4" t="b">
        <f t="shared" si="5"/>
        <v>0</v>
      </c>
      <c r="F10" s="35" t="s">
        <v>22</v>
      </c>
      <c r="G10" s="36">
        <f t="shared" ref="G10:G33" si="8">G9+I10</f>
        <v>5572.7800000000016</v>
      </c>
      <c r="H10" s="103" t="s">
        <v>102</v>
      </c>
      <c r="I10" s="104">
        <v>-158</v>
      </c>
      <c r="J10" s="105" t="s">
        <v>18</v>
      </c>
      <c r="K10" s="69"/>
      <c r="L10" s="20" t="str">
        <f t="shared" ca="1" si="2"/>
        <v/>
      </c>
      <c r="M10" s="146"/>
      <c r="N10" s="147"/>
      <c r="O10" s="147"/>
      <c r="P10" s="147"/>
      <c r="Q10" s="147"/>
      <c r="R10" s="148"/>
    </row>
    <row r="11" spans="1:19" ht="15" customHeight="1" x14ac:dyDescent="0.25">
      <c r="A11" s="68">
        <f t="shared" ca="1" si="0"/>
        <v>45567</v>
      </c>
      <c r="B11" s="3">
        <f t="shared" si="3"/>
        <v>45697</v>
      </c>
      <c r="C11" s="4">
        <f t="shared" ca="1" si="4"/>
        <v>-130</v>
      </c>
      <c r="D11" s="4">
        <f t="shared" ca="1" si="1"/>
        <v>-130</v>
      </c>
      <c r="E11" s="4" t="b">
        <f t="shared" si="5"/>
        <v>0</v>
      </c>
      <c r="F11" s="35" t="s">
        <v>24</v>
      </c>
      <c r="G11" s="36">
        <f t="shared" si="8"/>
        <v>5533.7800000000016</v>
      </c>
      <c r="H11" s="103" t="s">
        <v>23</v>
      </c>
      <c r="I11" s="104">
        <v>-39</v>
      </c>
      <c r="J11" s="105" t="s">
        <v>18</v>
      </c>
      <c r="K11" s="69"/>
      <c r="L11" s="20" t="str">
        <f t="shared" ca="1" si="2"/>
        <v/>
      </c>
      <c r="M11" s="95" t="s">
        <v>68</v>
      </c>
      <c r="N11" s="96" t="s">
        <v>69</v>
      </c>
      <c r="O11" s="149" t="s">
        <v>70</v>
      </c>
      <c r="P11" s="150"/>
      <c r="Q11" s="150"/>
      <c r="R11" s="151"/>
    </row>
    <row r="12" spans="1:19" ht="15" customHeight="1" x14ac:dyDescent="0.25">
      <c r="A12" s="68">
        <f t="shared" ca="1" si="0"/>
        <v>45567</v>
      </c>
      <c r="B12" s="3">
        <f t="shared" si="3"/>
        <v>45698</v>
      </c>
      <c r="C12" s="4">
        <f t="shared" ca="1" si="4"/>
        <v>-131</v>
      </c>
      <c r="D12" s="4">
        <f t="shared" ca="1" si="1"/>
        <v>-131</v>
      </c>
      <c r="E12" s="4" t="b">
        <f t="shared" si="5"/>
        <v>0</v>
      </c>
      <c r="F12" s="35" t="s">
        <v>26</v>
      </c>
      <c r="G12" s="36">
        <f t="shared" si="8"/>
        <v>5533.7800000000016</v>
      </c>
      <c r="H12" s="55"/>
      <c r="I12" s="38"/>
      <c r="J12" s="37"/>
      <c r="K12" s="69"/>
      <c r="L12" s="20" t="str">
        <f t="shared" ca="1" si="2"/>
        <v/>
      </c>
      <c r="M12" s="86">
        <v>45046</v>
      </c>
      <c r="N12" s="46">
        <v>400</v>
      </c>
      <c r="O12" s="124" t="s">
        <v>71</v>
      </c>
      <c r="P12" s="125"/>
      <c r="Q12" s="125"/>
      <c r="R12" s="126"/>
    </row>
    <row r="13" spans="1:19" ht="15" customHeight="1" x14ac:dyDescent="0.25">
      <c r="A13" s="68">
        <f t="shared" ca="1" si="0"/>
        <v>45567</v>
      </c>
      <c r="B13" s="3">
        <f t="shared" si="3"/>
        <v>45699</v>
      </c>
      <c r="C13" s="4">
        <f t="shared" ca="1" si="4"/>
        <v>-132</v>
      </c>
      <c r="D13" s="4">
        <f t="shared" ca="1" si="1"/>
        <v>-132</v>
      </c>
      <c r="E13" s="4" t="b">
        <f t="shared" si="5"/>
        <v>0</v>
      </c>
      <c r="F13" s="35" t="s">
        <v>28</v>
      </c>
      <c r="G13" s="36">
        <f t="shared" si="8"/>
        <v>5533.7800000000016</v>
      </c>
      <c r="H13" s="55"/>
      <c r="I13" s="38"/>
      <c r="J13" s="37"/>
      <c r="K13" s="69"/>
      <c r="L13" s="20" t="str">
        <f t="shared" ca="1" si="2"/>
        <v/>
      </c>
      <c r="M13" s="87">
        <v>44540</v>
      </c>
      <c r="N13" s="46">
        <v>300</v>
      </c>
      <c r="O13" s="124" t="s">
        <v>72</v>
      </c>
      <c r="P13" s="125"/>
      <c r="Q13" s="125"/>
      <c r="R13" s="126"/>
    </row>
    <row r="14" spans="1:19" ht="15" customHeight="1" x14ac:dyDescent="0.25">
      <c r="A14" s="68">
        <f t="shared" ca="1" si="0"/>
        <v>45567</v>
      </c>
      <c r="B14" s="3">
        <f t="shared" si="3"/>
        <v>45700</v>
      </c>
      <c r="C14" s="4">
        <f t="shared" ca="1" si="4"/>
        <v>-133</v>
      </c>
      <c r="D14" s="4">
        <f t="shared" ca="1" si="1"/>
        <v>-133</v>
      </c>
      <c r="E14" s="4" t="b">
        <f t="shared" si="5"/>
        <v>0</v>
      </c>
      <c r="F14" s="35" t="s">
        <v>30</v>
      </c>
      <c r="G14" s="36">
        <f t="shared" si="8"/>
        <v>5502.8800000000019</v>
      </c>
      <c r="H14" s="103" t="s">
        <v>80</v>
      </c>
      <c r="I14" s="104">
        <v>-30.9</v>
      </c>
      <c r="J14" s="105" t="s">
        <v>24</v>
      </c>
      <c r="K14" s="69"/>
      <c r="L14" s="20" t="str">
        <f t="shared" ca="1" si="2"/>
        <v/>
      </c>
      <c r="M14" s="87"/>
      <c r="N14" s="46"/>
      <c r="O14" s="124"/>
      <c r="P14" s="125"/>
      <c r="Q14" s="125"/>
      <c r="R14" s="126"/>
    </row>
    <row r="15" spans="1:19" ht="15" customHeight="1" x14ac:dyDescent="0.25">
      <c r="A15" s="68">
        <f t="shared" ca="1" si="0"/>
        <v>45567</v>
      </c>
      <c r="B15" s="3">
        <f t="shared" si="3"/>
        <v>45701</v>
      </c>
      <c r="C15" s="4">
        <f t="shared" ca="1" si="4"/>
        <v>-134</v>
      </c>
      <c r="D15" s="4">
        <f t="shared" ca="1" si="1"/>
        <v>-134</v>
      </c>
      <c r="E15" s="4" t="b">
        <f t="shared" si="5"/>
        <v>0</v>
      </c>
      <c r="F15" s="35" t="s">
        <v>31</v>
      </c>
      <c r="G15" s="36">
        <f t="shared" si="8"/>
        <v>5362.8800000000019</v>
      </c>
      <c r="H15" s="103" t="s">
        <v>73</v>
      </c>
      <c r="I15" s="104">
        <v>-140</v>
      </c>
      <c r="J15" s="105" t="s">
        <v>24</v>
      </c>
      <c r="K15" s="69"/>
      <c r="L15" s="20" t="str">
        <f t="shared" ca="1" si="2"/>
        <v/>
      </c>
      <c r="M15" s="87"/>
      <c r="N15" s="46"/>
      <c r="O15" s="124"/>
      <c r="P15" s="125"/>
      <c r="Q15" s="125"/>
      <c r="R15" s="126"/>
    </row>
    <row r="16" spans="1:19" ht="15" customHeight="1" thickBot="1" x14ac:dyDescent="0.3">
      <c r="A16" s="68">
        <f t="shared" ca="1" si="0"/>
        <v>45567</v>
      </c>
      <c r="B16" s="3">
        <f t="shared" si="3"/>
        <v>45702</v>
      </c>
      <c r="C16" s="4">
        <f t="shared" ca="1" si="4"/>
        <v>-135</v>
      </c>
      <c r="D16" s="4">
        <f t="shared" ca="1" si="1"/>
        <v>-135</v>
      </c>
      <c r="E16" s="4" t="b">
        <f t="shared" si="5"/>
        <v>0</v>
      </c>
      <c r="F16" s="35" t="s">
        <v>32</v>
      </c>
      <c r="G16" s="36">
        <f t="shared" si="8"/>
        <v>5335.1000000000022</v>
      </c>
      <c r="H16" s="103" t="s">
        <v>105</v>
      </c>
      <c r="I16" s="104">
        <v>-27.78</v>
      </c>
      <c r="J16" s="105" t="s">
        <v>26</v>
      </c>
      <c r="K16" s="69"/>
      <c r="L16" s="20" t="str">
        <f t="shared" ca="1" si="2"/>
        <v/>
      </c>
      <c r="M16" s="88"/>
      <c r="N16" s="89"/>
      <c r="O16" s="127"/>
      <c r="P16" s="128"/>
      <c r="Q16" s="128"/>
      <c r="R16" s="129"/>
    </row>
    <row r="17" spans="1:20" ht="15" customHeight="1" thickTop="1" thickBot="1" x14ac:dyDescent="0.3">
      <c r="A17" s="68">
        <f t="shared" ca="1" si="0"/>
        <v>45567</v>
      </c>
      <c r="B17" s="3">
        <f t="shared" si="3"/>
        <v>45703</v>
      </c>
      <c r="C17" s="4">
        <f t="shared" ca="1" si="4"/>
        <v>-136</v>
      </c>
      <c r="D17" s="4">
        <f t="shared" ca="1" si="1"/>
        <v>-136</v>
      </c>
      <c r="E17" s="4" t="b">
        <f t="shared" si="5"/>
        <v>0</v>
      </c>
      <c r="F17" s="35" t="s">
        <v>33</v>
      </c>
      <c r="G17" s="36">
        <f t="shared" si="8"/>
        <v>5318.6100000000024</v>
      </c>
      <c r="H17" s="103" t="s">
        <v>104</v>
      </c>
      <c r="I17" s="104">
        <v>-16.489999999999998</v>
      </c>
      <c r="J17" s="105" t="s">
        <v>30</v>
      </c>
      <c r="K17" s="69"/>
      <c r="L17" s="20" t="str">
        <f t="shared" ca="1" si="2"/>
        <v/>
      </c>
      <c r="M17" s="47"/>
      <c r="N17" s="48"/>
      <c r="O17" s="49"/>
      <c r="P17" s="49"/>
      <c r="Q17" s="49"/>
      <c r="R17" s="49"/>
    </row>
    <row r="18" spans="1:20" ht="15" customHeight="1" thickTop="1" x14ac:dyDescent="0.25">
      <c r="A18" s="68">
        <f t="shared" ca="1" si="0"/>
        <v>45567</v>
      </c>
      <c r="B18" s="3">
        <f t="shared" si="3"/>
        <v>45704</v>
      </c>
      <c r="C18" s="4">
        <f t="shared" ca="1" si="4"/>
        <v>-137</v>
      </c>
      <c r="D18" s="4">
        <f t="shared" ca="1" si="1"/>
        <v>-137</v>
      </c>
      <c r="E18" s="4" t="b">
        <f t="shared" si="5"/>
        <v>0</v>
      </c>
      <c r="F18" s="35" t="s">
        <v>35</v>
      </c>
      <c r="G18" s="36">
        <f t="shared" si="8"/>
        <v>5318.6100000000024</v>
      </c>
      <c r="H18" s="55"/>
      <c r="I18" s="38"/>
      <c r="J18" s="37"/>
      <c r="K18" s="69"/>
      <c r="L18" s="20" t="str">
        <f t="shared" ca="1" si="2"/>
        <v/>
      </c>
      <c r="M18" s="137" t="s">
        <v>79</v>
      </c>
      <c r="N18" s="138"/>
      <c r="O18" s="138"/>
      <c r="P18" s="138"/>
      <c r="Q18" s="138"/>
      <c r="R18" s="139"/>
    </row>
    <row r="19" spans="1:20" ht="15" customHeight="1" x14ac:dyDescent="0.25">
      <c r="A19" s="68">
        <f t="shared" ca="1" si="0"/>
        <v>45567</v>
      </c>
      <c r="B19" s="3">
        <f t="shared" si="3"/>
        <v>45705</v>
      </c>
      <c r="C19" s="4">
        <f t="shared" ca="1" si="4"/>
        <v>-138</v>
      </c>
      <c r="D19" s="4">
        <f t="shared" ca="1" si="1"/>
        <v>-138</v>
      </c>
      <c r="E19" s="4" t="b">
        <f t="shared" si="5"/>
        <v>0</v>
      </c>
      <c r="F19" s="35" t="s">
        <v>37</v>
      </c>
      <c r="G19" s="36">
        <f t="shared" si="8"/>
        <v>5318.6100000000024</v>
      </c>
      <c r="H19" s="55"/>
      <c r="I19" s="38"/>
      <c r="J19" s="37"/>
      <c r="K19" s="69"/>
      <c r="L19" s="20" t="str">
        <f t="shared" ca="1" si="2"/>
        <v/>
      </c>
      <c r="M19" s="140"/>
      <c r="N19" s="141"/>
      <c r="O19" s="141"/>
      <c r="P19" s="141"/>
      <c r="Q19" s="141"/>
      <c r="R19" s="142"/>
    </row>
    <row r="20" spans="1:20" ht="15" customHeight="1" x14ac:dyDescent="0.25">
      <c r="A20" s="68">
        <f t="shared" ca="1" si="0"/>
        <v>45567</v>
      </c>
      <c r="B20" s="3">
        <f t="shared" si="3"/>
        <v>45706</v>
      </c>
      <c r="C20" s="4">
        <f t="shared" ca="1" si="4"/>
        <v>-139</v>
      </c>
      <c r="D20" s="4">
        <f t="shared" ca="1" si="1"/>
        <v>-139</v>
      </c>
      <c r="E20" s="4" t="b">
        <f t="shared" si="5"/>
        <v>0</v>
      </c>
      <c r="F20" s="35" t="s">
        <v>38</v>
      </c>
      <c r="G20" s="36">
        <f t="shared" si="8"/>
        <v>5318.6100000000024</v>
      </c>
      <c r="H20" s="55"/>
      <c r="I20" s="38"/>
      <c r="J20" s="37"/>
      <c r="K20" s="69"/>
      <c r="L20" s="20" t="str">
        <f t="shared" ca="1" si="2"/>
        <v/>
      </c>
      <c r="M20" s="90" t="s">
        <v>33</v>
      </c>
      <c r="N20" s="34">
        <v>210</v>
      </c>
      <c r="O20" s="130" t="s">
        <v>34</v>
      </c>
      <c r="P20" s="131"/>
      <c r="Q20" s="131"/>
      <c r="R20" s="132"/>
    </row>
    <row r="21" spans="1:20" ht="15" customHeight="1" thickBot="1" x14ac:dyDescent="0.3">
      <c r="A21" s="68">
        <f t="shared" ca="1" si="0"/>
        <v>45567</v>
      </c>
      <c r="B21" s="3">
        <f t="shared" si="3"/>
        <v>45707</v>
      </c>
      <c r="C21" s="4">
        <f t="shared" ca="1" si="4"/>
        <v>-140</v>
      </c>
      <c r="D21" s="4">
        <f t="shared" ca="1" si="1"/>
        <v>-140</v>
      </c>
      <c r="E21" s="4" t="b">
        <f t="shared" si="5"/>
        <v>0</v>
      </c>
      <c r="F21" s="35" t="s">
        <v>39</v>
      </c>
      <c r="G21" s="36">
        <f t="shared" si="8"/>
        <v>5318.6100000000024</v>
      </c>
      <c r="H21" s="55" t="s">
        <v>75</v>
      </c>
      <c r="I21" s="38">
        <v>0</v>
      </c>
      <c r="J21" s="37" t="s">
        <v>30</v>
      </c>
      <c r="K21" s="69"/>
      <c r="L21" s="20" t="str">
        <f t="shared" ca="1" si="2"/>
        <v/>
      </c>
      <c r="M21" s="98"/>
      <c r="N21" s="99"/>
      <c r="O21" s="164"/>
      <c r="P21" s="165"/>
      <c r="Q21" s="165"/>
      <c r="R21" s="166"/>
    </row>
    <row r="22" spans="1:20" ht="15" customHeight="1" thickTop="1" x14ac:dyDescent="0.25">
      <c r="A22" s="68">
        <f t="shared" ca="1" si="0"/>
        <v>45567</v>
      </c>
      <c r="B22" s="3">
        <f t="shared" si="3"/>
        <v>45708</v>
      </c>
      <c r="C22" s="4">
        <f t="shared" ca="1" si="4"/>
        <v>-141</v>
      </c>
      <c r="D22" s="4">
        <f t="shared" ca="1" si="1"/>
        <v>-141</v>
      </c>
      <c r="E22" s="4" t="b">
        <f t="shared" si="5"/>
        <v>0</v>
      </c>
      <c r="F22" s="42" t="s">
        <v>41</v>
      </c>
      <c r="G22" s="36">
        <f t="shared" si="8"/>
        <v>6518.6100000000024</v>
      </c>
      <c r="H22" s="56" t="s">
        <v>17</v>
      </c>
      <c r="I22" s="41">
        <v>1200</v>
      </c>
      <c r="J22" s="40" t="s">
        <v>41</v>
      </c>
      <c r="K22" s="69"/>
      <c r="L22" s="20" t="str">
        <f t="shared" ca="1" si="2"/>
        <v/>
      </c>
      <c r="M22" s="167" t="s">
        <v>110</v>
      </c>
      <c r="N22" s="168"/>
      <c r="O22" s="168"/>
      <c r="P22" s="168"/>
      <c r="Q22" s="168"/>
      <c r="R22" s="169"/>
    </row>
    <row r="23" spans="1:20" ht="15" customHeight="1" x14ac:dyDescent="0.25">
      <c r="A23" s="68">
        <f t="shared" ca="1" si="0"/>
        <v>45567</v>
      </c>
      <c r="B23" s="3">
        <f t="shared" si="3"/>
        <v>45709</v>
      </c>
      <c r="C23" s="4">
        <f t="shared" ca="1" si="4"/>
        <v>-142</v>
      </c>
      <c r="D23" s="4">
        <f t="shared" ca="1" si="1"/>
        <v>-142</v>
      </c>
      <c r="E23" s="4" t="b">
        <f t="shared" si="5"/>
        <v>0</v>
      </c>
      <c r="F23" s="35" t="s">
        <v>42</v>
      </c>
      <c r="G23" s="36">
        <f t="shared" si="8"/>
        <v>6518.6100000000024</v>
      </c>
      <c r="H23" s="55"/>
      <c r="I23" s="38"/>
      <c r="J23" s="37"/>
      <c r="K23" s="69"/>
      <c r="L23" s="20" t="str">
        <f t="shared" ca="1" si="2"/>
        <v/>
      </c>
      <c r="M23" s="170"/>
      <c r="N23" s="171"/>
      <c r="O23" s="171"/>
      <c r="P23" s="171"/>
      <c r="Q23" s="171"/>
      <c r="R23" s="172"/>
    </row>
    <row r="24" spans="1:20" ht="15" customHeight="1" x14ac:dyDescent="0.25">
      <c r="A24" s="68">
        <f t="shared" ca="1" si="0"/>
        <v>45567</v>
      </c>
      <c r="B24" s="3">
        <f t="shared" si="3"/>
        <v>45710</v>
      </c>
      <c r="C24" s="4">
        <f t="shared" ca="1" si="4"/>
        <v>-143</v>
      </c>
      <c r="D24" s="4">
        <f t="shared" ca="1" si="1"/>
        <v>-143</v>
      </c>
      <c r="E24" s="4" t="b">
        <f t="shared" si="5"/>
        <v>0</v>
      </c>
      <c r="F24" s="35" t="s">
        <v>43</v>
      </c>
      <c r="G24" s="36">
        <f t="shared" si="8"/>
        <v>6418.7100000000028</v>
      </c>
      <c r="H24" s="103" t="s">
        <v>85</v>
      </c>
      <c r="I24" s="104">
        <v>-99.9</v>
      </c>
      <c r="J24" s="105" t="s">
        <v>41</v>
      </c>
      <c r="K24" s="69"/>
      <c r="L24" s="20" t="str">
        <f t="shared" ca="1" si="2"/>
        <v/>
      </c>
      <c r="M24" s="90"/>
      <c r="N24" s="34"/>
      <c r="O24" s="161"/>
      <c r="P24" s="131"/>
      <c r="Q24" s="131"/>
      <c r="R24" s="132"/>
    </row>
    <row r="25" spans="1:20" ht="15" customHeight="1" x14ac:dyDescent="0.25">
      <c r="A25" s="68">
        <f t="shared" ca="1" si="0"/>
        <v>45567</v>
      </c>
      <c r="B25" s="3">
        <f t="shared" si="3"/>
        <v>45711</v>
      </c>
      <c r="C25" s="4">
        <f t="shared" ca="1" si="4"/>
        <v>-144</v>
      </c>
      <c r="D25" s="4">
        <f t="shared" ca="1" si="1"/>
        <v>-144</v>
      </c>
      <c r="E25" s="4" t="b">
        <f t="shared" si="5"/>
        <v>0</v>
      </c>
      <c r="F25" s="35" t="s">
        <v>44</v>
      </c>
      <c r="G25" s="36">
        <f t="shared" si="8"/>
        <v>6407.720000000003</v>
      </c>
      <c r="H25" s="103" t="s">
        <v>103</v>
      </c>
      <c r="I25" s="104">
        <v>-10.99</v>
      </c>
      <c r="J25" s="105" t="s">
        <v>42</v>
      </c>
      <c r="K25" s="69"/>
      <c r="L25" s="20" t="str">
        <f ca="1">IF(A25=B25,"➜ Hoje","")</f>
        <v/>
      </c>
      <c r="M25" s="90"/>
      <c r="N25" s="34"/>
      <c r="O25" s="161"/>
      <c r="P25" s="131"/>
      <c r="Q25" s="131"/>
      <c r="R25" s="132"/>
    </row>
    <row r="26" spans="1:20" ht="15" customHeight="1" x14ac:dyDescent="0.25">
      <c r="A26" s="68">
        <f t="shared" ca="1" si="0"/>
        <v>45567</v>
      </c>
      <c r="B26" s="3">
        <f t="shared" si="3"/>
        <v>45712</v>
      </c>
      <c r="C26" s="4">
        <f t="shared" ca="1" si="4"/>
        <v>-145</v>
      </c>
      <c r="D26" s="4">
        <f t="shared" ca="1" si="1"/>
        <v>-145</v>
      </c>
      <c r="E26" s="4" t="b">
        <f t="shared" si="5"/>
        <v>0</v>
      </c>
      <c r="F26" s="35" t="s">
        <v>45</v>
      </c>
      <c r="G26" s="36">
        <f t="shared" si="8"/>
        <v>6407.720000000003</v>
      </c>
      <c r="H26" s="55"/>
      <c r="I26" s="38"/>
      <c r="J26" s="37"/>
      <c r="K26" s="69"/>
      <c r="L26" s="33" t="str">
        <f ca="1">IF(A26=B26,"➜ Hoje","")</f>
        <v/>
      </c>
      <c r="M26" s="90"/>
      <c r="N26" s="34"/>
      <c r="O26" s="161"/>
      <c r="P26" s="162"/>
      <c r="Q26" s="162"/>
      <c r="R26" s="163"/>
    </row>
    <row r="27" spans="1:20" ht="15" customHeight="1" x14ac:dyDescent="0.25">
      <c r="A27" s="68">
        <f t="shared" ca="1" si="0"/>
        <v>45567</v>
      </c>
      <c r="B27" s="3">
        <f t="shared" si="3"/>
        <v>45713</v>
      </c>
      <c r="C27" s="4">
        <f t="shared" ca="1" si="4"/>
        <v>-146</v>
      </c>
      <c r="D27" s="4">
        <f t="shared" ca="1" si="1"/>
        <v>-146</v>
      </c>
      <c r="E27" s="4" t="b">
        <f t="shared" si="5"/>
        <v>0</v>
      </c>
      <c r="F27" s="35" t="s">
        <v>46</v>
      </c>
      <c r="G27" s="36">
        <f t="shared" si="8"/>
        <v>6287.720000000003</v>
      </c>
      <c r="H27" s="103" t="s">
        <v>87</v>
      </c>
      <c r="I27" s="104">
        <v>-120</v>
      </c>
      <c r="J27" s="105" t="s">
        <v>45</v>
      </c>
      <c r="K27" s="69"/>
      <c r="L27" s="20" t="str">
        <f t="shared" ref="L27:L33" ca="1" si="9">IF(A27=B27,"➜ Hoje","")</f>
        <v/>
      </c>
      <c r="M27" s="90"/>
      <c r="N27" s="34"/>
      <c r="O27" s="161"/>
      <c r="P27" s="162"/>
      <c r="Q27" s="162"/>
      <c r="R27" s="163"/>
    </row>
    <row r="28" spans="1:20" ht="15" customHeight="1" x14ac:dyDescent="0.25">
      <c r="A28" s="68">
        <f t="shared" ca="1" si="0"/>
        <v>45567</v>
      </c>
      <c r="B28" s="3">
        <f t="shared" si="3"/>
        <v>45714</v>
      </c>
      <c r="C28" s="4">
        <f t="shared" ca="1" si="4"/>
        <v>-147</v>
      </c>
      <c r="D28" s="4">
        <f t="shared" ca="1" si="1"/>
        <v>-147</v>
      </c>
      <c r="E28" s="4" t="b">
        <f t="shared" si="5"/>
        <v>0</v>
      </c>
      <c r="F28" s="35" t="s">
        <v>47</v>
      </c>
      <c r="G28" s="36">
        <f t="shared" si="8"/>
        <v>6167.720000000003</v>
      </c>
      <c r="H28" s="103" t="s">
        <v>29</v>
      </c>
      <c r="I28" s="104">
        <v>-120</v>
      </c>
      <c r="J28" s="105" t="s">
        <v>41</v>
      </c>
      <c r="K28" s="69"/>
      <c r="L28" s="20" t="str">
        <f t="shared" ca="1" si="9"/>
        <v/>
      </c>
      <c r="M28" s="90"/>
      <c r="N28" s="34"/>
      <c r="O28" s="161"/>
      <c r="P28" s="162"/>
      <c r="Q28" s="162"/>
      <c r="R28" s="163"/>
    </row>
    <row r="29" spans="1:20" ht="15" customHeight="1" x14ac:dyDescent="0.25">
      <c r="A29" s="68">
        <f t="shared" ca="1" si="0"/>
        <v>45567</v>
      </c>
      <c r="B29" s="3">
        <f t="shared" si="3"/>
        <v>45715</v>
      </c>
      <c r="C29" s="4">
        <f t="shared" ca="1" si="4"/>
        <v>-148</v>
      </c>
      <c r="D29" s="4">
        <f t="shared" ca="1" si="1"/>
        <v>-148</v>
      </c>
      <c r="E29" s="4" t="b">
        <f t="shared" si="5"/>
        <v>0</v>
      </c>
      <c r="F29" s="35" t="s">
        <v>49</v>
      </c>
      <c r="G29" s="36">
        <f t="shared" si="8"/>
        <v>6122.720000000003</v>
      </c>
      <c r="H29" s="103" t="s">
        <v>50</v>
      </c>
      <c r="I29" s="104">
        <v>-45</v>
      </c>
      <c r="J29" s="105" t="s">
        <v>49</v>
      </c>
      <c r="K29" s="69"/>
      <c r="L29" s="20" t="str">
        <f t="shared" ca="1" si="9"/>
        <v/>
      </c>
      <c r="M29" s="90"/>
      <c r="N29" s="34"/>
      <c r="O29" s="161"/>
      <c r="P29" s="162"/>
      <c r="Q29" s="162"/>
      <c r="R29" s="163"/>
    </row>
    <row r="30" spans="1:20" ht="15" customHeight="1" x14ac:dyDescent="0.25">
      <c r="A30" s="68">
        <f t="shared" ca="1" si="0"/>
        <v>45567</v>
      </c>
      <c r="B30" s="3">
        <f t="shared" si="3"/>
        <v>45716</v>
      </c>
      <c r="C30" s="4">
        <f t="shared" ca="1" si="4"/>
        <v>-149</v>
      </c>
      <c r="D30" s="4">
        <f t="shared" ca="1" si="1"/>
        <v>-149</v>
      </c>
      <c r="E30" s="4" t="b">
        <f t="shared" si="5"/>
        <v>0</v>
      </c>
      <c r="F30" s="35" t="s">
        <v>51</v>
      </c>
      <c r="G30" s="36">
        <f t="shared" si="8"/>
        <v>5995.220000000003</v>
      </c>
      <c r="H30" s="103" t="s">
        <v>52</v>
      </c>
      <c r="I30" s="104">
        <v>-127.5</v>
      </c>
      <c r="J30" s="105" t="s">
        <v>51</v>
      </c>
      <c r="K30" s="69"/>
      <c r="L30" s="20" t="str">
        <f t="shared" ca="1" si="9"/>
        <v/>
      </c>
      <c r="M30" s="90" t="s">
        <v>109</v>
      </c>
      <c r="N30" s="34">
        <f>SUM(N24:N29)</f>
        <v>0</v>
      </c>
      <c r="O30" s="53"/>
      <c r="P30" s="93"/>
      <c r="Q30" s="93"/>
      <c r="R30" s="94"/>
    </row>
    <row r="31" spans="1:20" ht="15" customHeight="1" x14ac:dyDescent="0.25">
      <c r="A31" s="68">
        <f t="shared" ca="1" si="0"/>
        <v>45567</v>
      </c>
      <c r="B31" s="3">
        <f t="shared" si="3"/>
        <v>45717</v>
      </c>
      <c r="C31" s="4">
        <f t="shared" ca="1" si="4"/>
        <v>-150</v>
      </c>
      <c r="D31" s="4">
        <f t="shared" ca="1" si="1"/>
        <v>-150</v>
      </c>
      <c r="E31" s="4" t="b">
        <f t="shared" si="5"/>
        <v>0</v>
      </c>
      <c r="F31" s="35" t="s">
        <v>53</v>
      </c>
      <c r="G31" s="36">
        <f t="shared" si="8"/>
        <v>5977.7700000000032</v>
      </c>
      <c r="H31" s="103" t="s">
        <v>54</v>
      </c>
      <c r="I31" s="104">
        <v>-17.45</v>
      </c>
      <c r="J31" s="105" t="s">
        <v>53</v>
      </c>
      <c r="K31" s="69"/>
      <c r="L31" s="20" t="str">
        <f t="shared" ca="1" si="9"/>
        <v/>
      </c>
      <c r="M31" s="79" t="str">
        <f>M2</f>
        <v>Dia 31</v>
      </c>
      <c r="N31" s="80">
        <f>N2+N30</f>
        <v>5977.7700000000032</v>
      </c>
      <c r="O31" s="157" t="s">
        <v>59</v>
      </c>
      <c r="P31" s="157"/>
      <c r="Q31" s="157"/>
      <c r="R31" s="158"/>
      <c r="S31" s="45"/>
      <c r="T31" s="45"/>
    </row>
    <row r="32" spans="1:20" ht="15" customHeight="1" x14ac:dyDescent="0.25">
      <c r="A32" s="68">
        <f t="shared" ca="1" si="0"/>
        <v>45567</v>
      </c>
      <c r="B32" s="3">
        <f t="shared" si="3"/>
        <v>45718</v>
      </c>
      <c r="C32" s="4">
        <f t="shared" ca="1" si="4"/>
        <v>-151</v>
      </c>
      <c r="D32" s="4">
        <f t="shared" ca="1" si="1"/>
        <v>-151</v>
      </c>
      <c r="E32" s="4" t="b">
        <f t="shared" si="5"/>
        <v>0</v>
      </c>
      <c r="F32" s="35" t="s">
        <v>55</v>
      </c>
      <c r="G32" s="36">
        <f>G31+I32</f>
        <v>5977.7700000000032</v>
      </c>
      <c r="H32" s="55"/>
      <c r="I32" s="38"/>
      <c r="J32" s="37"/>
      <c r="K32" s="69"/>
      <c r="L32" s="20" t="str">
        <f t="shared" ca="1" si="9"/>
        <v/>
      </c>
      <c r="N32" s="100">
        <f>N30*2</f>
        <v>0</v>
      </c>
    </row>
    <row r="33" spans="1:18" ht="15" customHeight="1" thickBot="1" x14ac:dyDescent="0.3">
      <c r="A33" s="70">
        <f t="shared" ca="1" si="0"/>
        <v>45567</v>
      </c>
      <c r="B33" s="71">
        <v>45596</v>
      </c>
      <c r="C33" s="72">
        <f t="shared" ca="1" si="4"/>
        <v>-29</v>
      </c>
      <c r="D33" s="72">
        <f t="shared" ca="1" si="1"/>
        <v>-29</v>
      </c>
      <c r="E33" s="72" t="b">
        <f t="shared" si="5"/>
        <v>0</v>
      </c>
      <c r="F33" s="73" t="s">
        <v>56</v>
      </c>
      <c r="G33" s="74">
        <f t="shared" si="8"/>
        <v>5977.7700000000032</v>
      </c>
      <c r="H33" s="75"/>
      <c r="I33" s="76"/>
      <c r="J33" s="77"/>
      <c r="K33" s="78"/>
      <c r="L33" s="20" t="str">
        <f t="shared" ca="1" si="9"/>
        <v/>
      </c>
      <c r="N33" s="100">
        <f>N30-N32</f>
        <v>0</v>
      </c>
    </row>
    <row r="34" spans="1:18" ht="15" thickTop="1" x14ac:dyDescent="0.25">
      <c r="M34" s="122" t="s">
        <v>91</v>
      </c>
      <c r="N34" s="123"/>
      <c r="O34" s="123"/>
      <c r="P34" s="123"/>
      <c r="Q34" s="123"/>
      <c r="R34" s="123"/>
    </row>
    <row r="35" spans="1:18" x14ac:dyDescent="0.25">
      <c r="M35" s="122"/>
      <c r="N35" s="123"/>
      <c r="O35" s="123"/>
      <c r="P35" s="123"/>
      <c r="Q35" s="123"/>
      <c r="R35" s="123"/>
    </row>
    <row r="36" spans="1:18" x14ac:dyDescent="0.25">
      <c r="M36" s="1" cm="1">
        <f t="array" ref="M36:R67">F2:K33</f>
        <v>0</v>
      </c>
      <c r="N36" s="1" t="str">
        <v>Saldo Prévio</v>
      </c>
      <c r="O36" s="1" t="str">
        <v>Descrição Conta</v>
      </c>
      <c r="P36" s="1" t="str">
        <v>Valor</v>
      </c>
      <c r="Q36" s="1" t="str">
        <v>Data vencimento</v>
      </c>
      <c r="R36" s="1" t="str">
        <v>Pago?</v>
      </c>
    </row>
    <row r="37" spans="1:18" hidden="1" x14ac:dyDescent="0.25">
      <c r="M37" s="59" t="str">
        <v>Dia 1</v>
      </c>
      <c r="N37" s="60">
        <v>4433.4700000000012</v>
      </c>
      <c r="O37" s="61">
        <v>0</v>
      </c>
      <c r="P37" s="60">
        <v>0</v>
      </c>
      <c r="Q37" s="59">
        <v>0</v>
      </c>
      <c r="R37" s="62">
        <v>0</v>
      </c>
    </row>
    <row r="38" spans="1:18" hidden="1" x14ac:dyDescent="0.25">
      <c r="M38" s="35" t="str">
        <v>Dia 2</v>
      </c>
      <c r="N38" s="36">
        <v>4405.4800000000014</v>
      </c>
      <c r="O38" s="55" t="str">
        <v>Nível 6 Mercado Livre - Automatico</v>
      </c>
      <c r="P38" s="38">
        <v>-27.99</v>
      </c>
      <c r="Q38" s="37" t="str">
        <v>Dia 1</v>
      </c>
      <c r="R38" s="39">
        <v>0</v>
      </c>
    </row>
    <row r="39" spans="1:18" hidden="1" x14ac:dyDescent="0.25">
      <c r="M39" s="35" t="str">
        <v>Dia 3</v>
      </c>
      <c r="N39" s="36">
        <v>4405.4800000000014</v>
      </c>
      <c r="O39" s="55">
        <v>0</v>
      </c>
      <c r="P39" s="38">
        <v>0</v>
      </c>
      <c r="Q39" s="37">
        <v>0</v>
      </c>
      <c r="R39" s="39">
        <v>0</v>
      </c>
    </row>
    <row r="40" spans="1:18" hidden="1" x14ac:dyDescent="0.25">
      <c r="M40" s="59" t="str">
        <v>Dia 4</v>
      </c>
      <c r="N40" s="60">
        <v>4370.4800000000014</v>
      </c>
      <c r="O40" s="61" t="str">
        <v>Granulado Madeira (10kg)</v>
      </c>
      <c r="P40" s="60">
        <v>-35</v>
      </c>
      <c r="Q40" s="59" t="str">
        <v>Dia 5</v>
      </c>
      <c r="R40" s="62">
        <v>0</v>
      </c>
    </row>
    <row r="41" spans="1:18" hidden="1" x14ac:dyDescent="0.25">
      <c r="M41" s="35" t="str">
        <v>Dia 5</v>
      </c>
      <c r="N41" s="36">
        <v>5770.4800000000014</v>
      </c>
      <c r="O41" s="55" t="str">
        <v>Pagamento Recebido Bellocopo</v>
      </c>
      <c r="P41" s="38">
        <v>1400</v>
      </c>
      <c r="Q41" s="37" t="str">
        <v>Dia 5</v>
      </c>
      <c r="R41" s="39">
        <v>0</v>
      </c>
    </row>
    <row r="42" spans="1:18" hidden="1" x14ac:dyDescent="0.25">
      <c r="M42" s="35" t="str">
        <v>Dia 6</v>
      </c>
      <c r="N42" s="36">
        <v>5730.7800000000016</v>
      </c>
      <c r="O42" s="55" t="str">
        <v>Fatura Cartão Mercado Livre</v>
      </c>
      <c r="P42" s="38">
        <v>-39.700000000000003</v>
      </c>
      <c r="Q42" s="37" t="str">
        <v>Dia 5</v>
      </c>
      <c r="R42" s="39">
        <v>0</v>
      </c>
    </row>
    <row r="43" spans="1:18" hidden="1" x14ac:dyDescent="0.25">
      <c r="M43" s="59" t="str">
        <v>Dia 7</v>
      </c>
      <c r="N43" s="60">
        <v>5730.7800000000016</v>
      </c>
      <c r="O43" s="61">
        <v>0</v>
      </c>
      <c r="P43" s="60">
        <v>0</v>
      </c>
      <c r="Q43" s="59" t="str">
        <v>Dia 6</v>
      </c>
      <c r="R43" s="62">
        <v>0</v>
      </c>
    </row>
    <row r="44" spans="1:18" hidden="1" x14ac:dyDescent="0.25">
      <c r="F44" s="63"/>
      <c r="G44" s="63"/>
      <c r="H44" s="64"/>
      <c r="I44" s="63"/>
      <c r="J44" s="63"/>
      <c r="K44" s="63"/>
      <c r="L44" s="63"/>
      <c r="M44" s="59" t="str">
        <v>Dia 8</v>
      </c>
      <c r="N44" s="60">
        <v>5572.7800000000016</v>
      </c>
      <c r="O44" s="61" t="str">
        <v>Ração Gatos Golden Castrados</v>
      </c>
      <c r="P44" s="60">
        <v>-158</v>
      </c>
      <c r="Q44" s="59" t="str">
        <v>Dia 6</v>
      </c>
      <c r="R44" s="62">
        <v>0</v>
      </c>
    </row>
    <row r="45" spans="1:18" hidden="1" x14ac:dyDescent="0.25">
      <c r="M45" s="59" t="str">
        <v>Dia 9</v>
      </c>
      <c r="N45" s="60">
        <v>5533.7800000000016</v>
      </c>
      <c r="O45" s="61" t="str">
        <v>Microsoft</v>
      </c>
      <c r="P45" s="60">
        <v>-39</v>
      </c>
      <c r="Q45" s="59" t="str">
        <v>Dia 6</v>
      </c>
      <c r="R45" s="62">
        <v>0</v>
      </c>
    </row>
    <row r="46" spans="1:18" x14ac:dyDescent="0.25">
      <c r="M46" s="59" t="str">
        <v>Dia 10</v>
      </c>
      <c r="N46" s="60">
        <v>5533.7800000000016</v>
      </c>
      <c r="O46" s="61">
        <v>0</v>
      </c>
      <c r="P46" s="60">
        <v>0</v>
      </c>
      <c r="Q46" s="59">
        <v>0</v>
      </c>
      <c r="R46" s="62">
        <v>0</v>
      </c>
    </row>
    <row r="47" spans="1:18" hidden="1" x14ac:dyDescent="0.25">
      <c r="M47" s="59" t="str">
        <v>Dia 11</v>
      </c>
      <c r="N47" s="60">
        <v>5533.7800000000016</v>
      </c>
      <c r="O47" s="61">
        <v>0</v>
      </c>
      <c r="P47" s="60">
        <v>0</v>
      </c>
      <c r="Q47" s="59">
        <v>0</v>
      </c>
      <c r="R47" s="62">
        <v>0</v>
      </c>
    </row>
    <row r="48" spans="1:18" x14ac:dyDescent="0.25">
      <c r="M48" s="59" t="str">
        <v>Dia 12</v>
      </c>
      <c r="N48" s="60">
        <v>5502.8800000000019</v>
      </c>
      <c r="O48" s="61" t="str">
        <v>Netflix - Automatico</v>
      </c>
      <c r="P48" s="60">
        <v>-30.9</v>
      </c>
      <c r="Q48" s="59" t="str">
        <v>Dia 9</v>
      </c>
      <c r="R48" s="62">
        <v>0</v>
      </c>
    </row>
    <row r="49" spans="13:18" hidden="1" x14ac:dyDescent="0.25">
      <c r="M49" s="59" t="str">
        <v>Dia 13</v>
      </c>
      <c r="N49" s="60">
        <v>5362.8800000000019</v>
      </c>
      <c r="O49" s="61" t="str">
        <v>Dízimo (1/2 parte)</v>
      </c>
      <c r="P49" s="60">
        <v>-140</v>
      </c>
      <c r="Q49" s="59" t="str">
        <v>Dia 9</v>
      </c>
      <c r="R49" s="62">
        <v>0</v>
      </c>
    </row>
    <row r="50" spans="13:18" hidden="1" x14ac:dyDescent="0.25">
      <c r="M50" s="59" t="str">
        <v>Dia 14</v>
      </c>
      <c r="N50" s="60">
        <v>5335.1000000000022</v>
      </c>
      <c r="O50" s="61" t="str">
        <v>Anticoncepcional</v>
      </c>
      <c r="P50" s="60">
        <v>-27.78</v>
      </c>
      <c r="Q50" s="59" t="str">
        <v>Dia 10</v>
      </c>
      <c r="R50" s="62">
        <v>0</v>
      </c>
    </row>
    <row r="51" spans="13:18" hidden="1" x14ac:dyDescent="0.25">
      <c r="M51" s="59" t="str">
        <v>Dia 15</v>
      </c>
      <c r="N51" s="60">
        <v>5318.6100000000024</v>
      </c>
      <c r="O51" s="61" t="str">
        <v>SimplyPiano</v>
      </c>
      <c r="P51" s="60">
        <v>-16.489999999999998</v>
      </c>
      <c r="Q51" s="59" t="str">
        <v>Dia 12</v>
      </c>
      <c r="R51" s="62">
        <v>0</v>
      </c>
    </row>
    <row r="52" spans="13:18" hidden="1" x14ac:dyDescent="0.25">
      <c r="M52" s="59" t="str">
        <v>Dia 16</v>
      </c>
      <c r="N52" s="60">
        <v>5318.6100000000024</v>
      </c>
      <c r="O52" s="61">
        <v>0</v>
      </c>
      <c r="P52" s="60">
        <v>0</v>
      </c>
      <c r="Q52" s="59">
        <v>0</v>
      </c>
      <c r="R52" s="62">
        <v>0</v>
      </c>
    </row>
    <row r="53" spans="13:18" hidden="1" x14ac:dyDescent="0.25">
      <c r="M53" s="59" t="str">
        <v>Dia 17</v>
      </c>
      <c r="N53" s="60">
        <v>5318.6100000000024</v>
      </c>
      <c r="O53" s="61">
        <v>0</v>
      </c>
      <c r="P53" s="60">
        <v>0</v>
      </c>
      <c r="Q53" s="59">
        <v>0</v>
      </c>
      <c r="R53" s="62">
        <v>0</v>
      </c>
    </row>
    <row r="54" spans="13:18" hidden="1" x14ac:dyDescent="0.25">
      <c r="M54" s="59" t="str">
        <v>Dia 18</v>
      </c>
      <c r="N54" s="60">
        <v>5318.6100000000024</v>
      </c>
      <c r="O54" s="61">
        <v>0</v>
      </c>
      <c r="P54" s="60">
        <v>0</v>
      </c>
      <c r="Q54" s="59">
        <v>0</v>
      </c>
      <c r="R54" s="62">
        <v>0</v>
      </c>
    </row>
    <row r="55" spans="13:18" hidden="1" x14ac:dyDescent="0.25">
      <c r="M55" s="59" t="str">
        <v>Dia 19</v>
      </c>
      <c r="N55" s="60">
        <v>5318.6100000000024</v>
      </c>
      <c r="O55" s="61" t="str">
        <v>Fatura Cartão Nubank</v>
      </c>
      <c r="P55" s="60">
        <v>0</v>
      </c>
      <c r="Q55" s="59" t="str">
        <v>Dia 12</v>
      </c>
      <c r="R55" s="62">
        <v>0</v>
      </c>
    </row>
    <row r="56" spans="13:18" hidden="1" x14ac:dyDescent="0.25">
      <c r="M56" s="59" t="str">
        <v>Dia 20</v>
      </c>
      <c r="N56" s="60">
        <v>6518.6100000000024</v>
      </c>
      <c r="O56" s="61" t="str">
        <v>Pagamento Recebido Bellocopo</v>
      </c>
      <c r="P56" s="60">
        <v>1200</v>
      </c>
      <c r="Q56" s="59" t="str">
        <v>Dia 20</v>
      </c>
      <c r="R56" s="62">
        <v>0</v>
      </c>
    </row>
    <row r="57" spans="13:18" hidden="1" x14ac:dyDescent="0.25">
      <c r="M57" s="59" t="str">
        <v>Dia 21</v>
      </c>
      <c r="N57" s="60">
        <v>6518.6100000000024</v>
      </c>
      <c r="O57" s="61">
        <v>0</v>
      </c>
      <c r="P57" s="60">
        <v>0</v>
      </c>
      <c r="Q57" s="59">
        <v>0</v>
      </c>
      <c r="R57" s="62">
        <v>0</v>
      </c>
    </row>
    <row r="58" spans="13:18" hidden="1" x14ac:dyDescent="0.25">
      <c r="M58" s="59" t="str">
        <v>Dia 22</v>
      </c>
      <c r="N58" s="60">
        <v>6418.7100000000028</v>
      </c>
      <c r="O58" s="61" t="str">
        <v>Internet Atranet</v>
      </c>
      <c r="P58" s="60">
        <v>-99.9</v>
      </c>
      <c r="Q58" s="59" t="str">
        <v>Dia 20</v>
      </c>
      <c r="R58" s="62">
        <v>0</v>
      </c>
    </row>
    <row r="59" spans="13:18" hidden="1" x14ac:dyDescent="0.25">
      <c r="M59" s="59" t="str">
        <v>Dia 23</v>
      </c>
      <c r="N59" s="60">
        <v>6407.720000000003</v>
      </c>
      <c r="O59" s="61" t="str">
        <v>PicsArt Photo</v>
      </c>
      <c r="P59" s="60">
        <v>-10.99</v>
      </c>
      <c r="Q59" s="59" t="str">
        <v>Dia 21</v>
      </c>
      <c r="R59" s="62">
        <v>0</v>
      </c>
    </row>
    <row r="60" spans="13:18" x14ac:dyDescent="0.25">
      <c r="M60" s="59" t="str">
        <v>Dia 24</v>
      </c>
      <c r="N60" s="60">
        <v>6407.720000000003</v>
      </c>
      <c r="O60" s="61">
        <v>0</v>
      </c>
      <c r="P60" s="60">
        <v>0</v>
      </c>
      <c r="Q60" s="59">
        <v>0</v>
      </c>
      <c r="R60" s="62">
        <v>0</v>
      </c>
    </row>
    <row r="61" spans="13:18" x14ac:dyDescent="0.25">
      <c r="M61" s="59" t="str">
        <v>Dia 25</v>
      </c>
      <c r="N61" s="60">
        <v>6287.720000000003</v>
      </c>
      <c r="O61" s="61" t="str">
        <v>Dízimo (2/2 parte)</v>
      </c>
      <c r="P61" s="60">
        <v>-120</v>
      </c>
      <c r="Q61" s="59" t="str">
        <v>Dia 24</v>
      </c>
      <c r="R61" s="62">
        <v>0</v>
      </c>
    </row>
    <row r="62" spans="13:18" x14ac:dyDescent="0.25">
      <c r="M62" s="59" t="str">
        <v>Dia 26</v>
      </c>
      <c r="N62" s="60">
        <v>6167.720000000003</v>
      </c>
      <c r="O62" s="61" t="str">
        <v>Energia Elétrica (1/4 pagamento)</v>
      </c>
      <c r="P62" s="60">
        <v>-120</v>
      </c>
      <c r="Q62" s="59" t="str">
        <v>Dia 20</v>
      </c>
      <c r="R62" s="62">
        <v>0</v>
      </c>
    </row>
    <row r="63" spans="13:18" x14ac:dyDescent="0.25">
      <c r="M63" s="59" t="str">
        <v>Dia 27</v>
      </c>
      <c r="N63" s="60">
        <v>6122.720000000003</v>
      </c>
      <c r="O63" s="61" t="str">
        <v>Internet Celular Vivo</v>
      </c>
      <c r="P63" s="60">
        <v>-45</v>
      </c>
      <c r="Q63" s="59" t="str">
        <v>Dia 27</v>
      </c>
      <c r="R63" s="62">
        <v>0</v>
      </c>
    </row>
    <row r="64" spans="13:18" hidden="1" x14ac:dyDescent="0.25">
      <c r="M64" s="59" t="str">
        <v>Dia 28</v>
      </c>
      <c r="N64" s="60">
        <v>5995.220000000003</v>
      </c>
      <c r="O64" s="61" t="str">
        <v>Cílios</v>
      </c>
      <c r="P64" s="60">
        <v>-127.5</v>
      </c>
      <c r="Q64" s="59" t="str">
        <v>Dia 28</v>
      </c>
      <c r="R64" s="62">
        <v>0</v>
      </c>
    </row>
    <row r="65" spans="13:18" x14ac:dyDescent="0.25">
      <c r="M65" s="59" t="str">
        <v>Dia 29</v>
      </c>
      <c r="N65" s="60">
        <v>5977.7700000000032</v>
      </c>
      <c r="O65" s="61" t="str">
        <v>HBO</v>
      </c>
      <c r="P65" s="60">
        <v>-17.45</v>
      </c>
      <c r="Q65" s="59" t="str">
        <v>Dia 29</v>
      </c>
      <c r="R65" s="62">
        <v>0</v>
      </c>
    </row>
    <row r="66" spans="13:18" x14ac:dyDescent="0.25">
      <c r="M66" s="59" t="str">
        <v>Dia 30</v>
      </c>
      <c r="N66" s="60">
        <v>5977.7700000000032</v>
      </c>
      <c r="O66" s="61">
        <v>0</v>
      </c>
      <c r="P66" s="60">
        <v>0</v>
      </c>
      <c r="Q66" s="59">
        <v>0</v>
      </c>
      <c r="R66" s="62">
        <v>0</v>
      </c>
    </row>
    <row r="67" spans="13:18" x14ac:dyDescent="0.25">
      <c r="M67" s="59" t="str">
        <v>Dia 31</v>
      </c>
      <c r="N67" s="60">
        <v>5977.7700000000032</v>
      </c>
      <c r="O67" s="61">
        <v>0</v>
      </c>
      <c r="P67" s="60">
        <v>0</v>
      </c>
      <c r="Q67" s="59">
        <v>0</v>
      </c>
      <c r="R67" s="62">
        <v>0</v>
      </c>
    </row>
  </sheetData>
  <autoFilter ref="M36:R67" xr:uid="{79D77F2B-00FB-4305-B7EF-54B7CC5B6123}">
    <filterColumn colId="5">
      <filters>
        <filter val="0"/>
      </filters>
    </filterColumn>
  </autoFilter>
  <mergeCells count="28">
    <mergeCell ref="M34:R35"/>
    <mergeCell ref="O13:R13"/>
    <mergeCell ref="O14:R14"/>
    <mergeCell ref="O15:R15"/>
    <mergeCell ref="O16:R16"/>
    <mergeCell ref="M18:R19"/>
    <mergeCell ref="O20:R20"/>
    <mergeCell ref="M22:R23"/>
    <mergeCell ref="O24:R24"/>
    <mergeCell ref="O25:R25"/>
    <mergeCell ref="O26:R26"/>
    <mergeCell ref="O27:R27"/>
    <mergeCell ref="O28:R28"/>
    <mergeCell ref="O29:R29"/>
    <mergeCell ref="O31:R31"/>
    <mergeCell ref="O12:R12"/>
    <mergeCell ref="A1:H1"/>
    <mergeCell ref="J1:K1"/>
    <mergeCell ref="M1:R1"/>
    <mergeCell ref="O2:R2"/>
    <mergeCell ref="O3:R3"/>
    <mergeCell ref="O4:R4"/>
    <mergeCell ref="O5:R5"/>
    <mergeCell ref="O6:R6"/>
    <mergeCell ref="O7:R7"/>
    <mergeCell ref="M9:R10"/>
    <mergeCell ref="O11:R11"/>
    <mergeCell ref="O21:R21"/>
  </mergeCells>
  <conditionalFormatting sqref="A3:A33">
    <cfRule type="expression" dxfId="128" priority="26">
      <formula>$D3&gt;0</formula>
    </cfRule>
  </conditionalFormatting>
  <conditionalFormatting sqref="A3:B33 C4:K33">
    <cfRule type="expression" dxfId="127" priority="23">
      <formula>$D3&gt;0</formula>
    </cfRule>
  </conditionalFormatting>
  <conditionalFormatting sqref="A3:K3 B4:K33">
    <cfRule type="expression" dxfId="126" priority="25">
      <formula>$D3&gt;0</formula>
    </cfRule>
  </conditionalFormatting>
  <conditionalFormatting sqref="A3:K3 G4:G33">
    <cfRule type="expression" dxfId="125" priority="24">
      <formula>$E3=TRUE</formula>
    </cfRule>
  </conditionalFormatting>
  <conditionalFormatting sqref="A3:K33">
    <cfRule type="expression" dxfId="124" priority="27">
      <formula>$A3=$B3</formula>
    </cfRule>
  </conditionalFormatting>
  <conditionalFormatting sqref="C4:K33 A3:B33">
    <cfRule type="expression" dxfId="123" priority="22">
      <formula>$E3=TRUE</formula>
    </cfRule>
  </conditionalFormatting>
  <conditionalFormatting sqref="G1:G1048576">
    <cfRule type="cellIs" dxfId="122" priority="2" operator="lessThan">
      <formula>0</formula>
    </cfRule>
  </conditionalFormatting>
  <conditionalFormatting sqref="H3:J3">
    <cfRule type="expression" dxfId="121" priority="6">
      <formula>$D3&gt;0</formula>
    </cfRule>
  </conditionalFormatting>
  <conditionalFormatting sqref="H3:J4">
    <cfRule type="expression" dxfId="120" priority="5">
      <formula>$E3=TRUE</formula>
    </cfRule>
  </conditionalFormatting>
  <conditionalFormatting sqref="H4:J4">
    <cfRule type="expression" dxfId="119" priority="3">
      <formula>$E4=TRUE</formula>
    </cfRule>
    <cfRule type="expression" dxfId="118" priority="4">
      <formula>$D4&gt;0</formula>
    </cfRule>
  </conditionalFormatting>
  <conditionalFormatting sqref="I38:I1048576 I1:I34">
    <cfRule type="dataBar" priority="20">
      <dataBar>
        <cfvo type="min"/>
        <cfvo type="num" val="0"/>
        <color rgb="FFC00000"/>
      </dataBar>
      <extLst>
        <ext xmlns:x14="http://schemas.microsoft.com/office/spreadsheetml/2009/9/main" uri="{B025F937-C7B1-47D3-B67F-A62EFF666E3E}">
          <x14:id>{864FC6E2-B733-4D63-825C-9C41DBE75D19}</x14:id>
        </ext>
      </extLst>
    </cfRule>
  </conditionalFormatting>
  <conditionalFormatting sqref="L1:L1048576">
    <cfRule type="containsText" dxfId="117" priority="18" operator="containsText" text="➜ Hoje">
      <formula>NOT(ISERROR(SEARCH("➜ Hoje",L1)))</formula>
    </cfRule>
  </conditionalFormatting>
  <conditionalFormatting sqref="L26">
    <cfRule type="expression" dxfId="116" priority="21">
      <formula>$L51="➜ Hoje"</formula>
    </cfRule>
  </conditionalFormatting>
  <conditionalFormatting sqref="M36:R67">
    <cfRule type="top10" dxfId="115" priority="7" bottom="1" rank="20"/>
  </conditionalFormatting>
  <conditionalFormatting sqref="M37:R67">
    <cfRule type="expression" dxfId="114" priority="9">
      <formula>$E3=TRUE</formula>
    </cfRule>
    <cfRule type="expression" dxfId="113" priority="10">
      <formula>$D3&gt;0</formula>
    </cfRule>
    <cfRule type="expression" dxfId="112" priority="11">
      <formula>$A3=$B3</formula>
    </cfRule>
  </conditionalFormatting>
  <conditionalFormatting sqref="N2:N7">
    <cfRule type="cellIs" dxfId="111" priority="19" operator="lessThan">
      <formula>$S$1</formula>
    </cfRule>
  </conditionalFormatting>
  <conditionalFormatting sqref="N31">
    <cfRule type="cellIs" dxfId="110" priority="1" operator="lessThan">
      <formula>$S$1</formula>
    </cfRule>
  </conditionalFormatting>
  <conditionalFormatting sqref="P37:P67">
    <cfRule type="dataBar" priority="8">
      <dataBar>
        <cfvo type="min"/>
        <cfvo type="num" val="0"/>
        <color rgb="FFC00000"/>
      </dataBar>
      <extLst>
        <ext xmlns:x14="http://schemas.microsoft.com/office/spreadsheetml/2009/9/main" uri="{B025F937-C7B1-47D3-B67F-A62EFF666E3E}">
          <x14:id>{BDA72BB0-AA13-4608-852B-937FBE27C612}</x14:id>
        </ext>
      </extLst>
    </cfRule>
  </conditionalFormatting>
  <pageMargins left="0.511811024" right="0.511811024" top="0.78740157499999996" bottom="0.78740157499999996" header="0.31496062000000002" footer="0.31496062000000002"/>
  <pageSetup paperSize="9" orientation="landscape" r:id="rId1"/>
  <legacyDrawing r:id="rId2"/>
  <picture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64FC6E2-B733-4D63-825C-9C41DBE75D19}">
            <x14:dataBar minLength="0" maxLength="100" border="1" negativeBarColorSameAsPositive="1">
              <x14:cfvo type="min"/>
              <x14:cfvo type="num">
                <xm:f>0</xm:f>
              </x14:cfvo>
              <x14:borderColor rgb="FFFFFF00"/>
              <x14:axisColor rgb="FF000000"/>
            </x14:dataBar>
          </x14:cfRule>
          <xm:sqref>I38:I1048576 I1:I34</xm:sqref>
        </x14:conditionalFormatting>
        <x14:conditionalFormatting xmlns:xm="http://schemas.microsoft.com/office/excel/2006/main">
          <x14:cfRule type="dataBar" id="{BDA72BB0-AA13-4608-852B-937FBE27C612}">
            <x14:dataBar minLength="0" maxLength="100" border="1" negativeBarColorSameAsPositive="1">
              <x14:cfvo type="min"/>
              <x14:cfvo type="num">
                <xm:f>0</xm:f>
              </x14:cfvo>
              <x14:borderColor rgb="FFFFFF00"/>
              <x14:axisColor rgb="FF000000"/>
            </x14:dataBar>
          </x14:cfRule>
          <xm:sqref>P37:P67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2C2AF-84DC-4F7D-A4DD-809515940A9D}">
  <sheetPr filterMode="1"/>
  <dimension ref="A1:T67"/>
  <sheetViews>
    <sheetView showGridLines="0" topLeftCell="F12" zoomScaleNormal="100" workbookViewId="0">
      <selection activeCell="N24" sqref="N24:R28"/>
    </sheetView>
  </sheetViews>
  <sheetFormatPr defaultColWidth="9.140625" defaultRowHeight="14.25" x14ac:dyDescent="0.25"/>
  <cols>
    <col min="1" max="1" width="24.140625" style="1" hidden="1" customWidth="1"/>
    <col min="2" max="5" width="16.140625" style="1" hidden="1" customWidth="1"/>
    <col min="6" max="6" width="8.85546875" style="1" customWidth="1"/>
    <col min="7" max="7" width="13.7109375" style="1" bestFit="1" customWidth="1"/>
    <col min="8" max="8" width="34.42578125" style="57" customWidth="1"/>
    <col min="9" max="9" width="13.7109375" style="1" bestFit="1" customWidth="1"/>
    <col min="10" max="10" width="11.85546875" style="1" customWidth="1"/>
    <col min="11" max="11" width="6.5703125" style="1" customWidth="1"/>
    <col min="12" max="12" width="9.140625" style="1"/>
    <col min="13" max="13" width="8" style="1" customWidth="1"/>
    <col min="14" max="14" width="13.7109375" style="1" customWidth="1"/>
    <col min="15" max="15" width="33.42578125" style="1" customWidth="1"/>
    <col min="16" max="16" width="13.7109375" style="1" customWidth="1"/>
    <col min="17" max="17" width="13.85546875" style="1" customWidth="1"/>
    <col min="18" max="18" width="9.140625" style="1" customWidth="1"/>
    <col min="19" max="16384" width="9.140625" style="1"/>
  </cols>
  <sheetData>
    <row r="1" spans="1:19" ht="29.25" customHeight="1" thickTop="1" x14ac:dyDescent="0.25">
      <c r="A1" s="152" t="s">
        <v>0</v>
      </c>
      <c r="B1" s="153"/>
      <c r="C1" s="153"/>
      <c r="D1" s="153"/>
      <c r="E1" s="153"/>
      <c r="F1" s="120"/>
      <c r="G1" s="120"/>
      <c r="H1" s="154"/>
      <c r="I1" s="65" t="s">
        <v>1</v>
      </c>
      <c r="J1" s="181">
        <v>45717</v>
      </c>
      <c r="K1" s="156"/>
      <c r="M1" s="119" t="s">
        <v>58</v>
      </c>
      <c r="N1" s="120"/>
      <c r="O1" s="120"/>
      <c r="P1" s="120"/>
      <c r="Q1" s="120"/>
      <c r="R1" s="121"/>
      <c r="S1" s="1">
        <v>0</v>
      </c>
    </row>
    <row r="2" spans="1:19" ht="24.75" customHeight="1" x14ac:dyDescent="0.25">
      <c r="A2" s="66" t="s">
        <v>3</v>
      </c>
      <c r="B2" s="2" t="s">
        <v>4</v>
      </c>
      <c r="C2" s="2" t="s">
        <v>5</v>
      </c>
      <c r="D2" s="2"/>
      <c r="E2" s="22"/>
      <c r="F2" s="28"/>
      <c r="G2" s="29" t="s">
        <v>6</v>
      </c>
      <c r="H2" s="54" t="s">
        <v>7</v>
      </c>
      <c r="I2" s="29" t="s">
        <v>8</v>
      </c>
      <c r="J2" s="31" t="s">
        <v>9</v>
      </c>
      <c r="K2" s="67" t="s">
        <v>10</v>
      </c>
      <c r="M2" s="79" t="str">
        <f>F33</f>
        <v>Dia 31</v>
      </c>
      <c r="N2" s="80">
        <f>G33</f>
        <v>7522.0700000000052</v>
      </c>
      <c r="O2" s="157" t="s">
        <v>59</v>
      </c>
      <c r="P2" s="157"/>
      <c r="Q2" s="157"/>
      <c r="R2" s="158"/>
    </row>
    <row r="3" spans="1:19" ht="15" customHeight="1" x14ac:dyDescent="0.25">
      <c r="A3" s="68">
        <f t="shared" ref="A3:A33" ca="1" si="0">TODAY()</f>
        <v>45567</v>
      </c>
      <c r="B3" s="3">
        <v>45717</v>
      </c>
      <c r="C3" s="4">
        <f ca="1">A3-B3</f>
        <v>-150</v>
      </c>
      <c r="D3" s="4">
        <f ca="1">C3+K3</f>
        <v>-150</v>
      </c>
      <c r="E3" s="4" t="b">
        <f>IF(10,K3="ok",0)</f>
        <v>0</v>
      </c>
      <c r="F3" s="35" t="s">
        <v>11</v>
      </c>
      <c r="G3" s="36">
        <f>'Fevereiro 2025'!G33+'Março 2025'!I3</f>
        <v>5977.7700000000032</v>
      </c>
      <c r="H3" s="55"/>
      <c r="I3" s="38"/>
      <c r="J3" s="37"/>
      <c r="K3" s="69"/>
      <c r="L3" s="20" t="str">
        <f ca="1">IF(A3=B3,"➜ Hoje","")</f>
        <v/>
      </c>
      <c r="M3" s="81"/>
      <c r="N3" s="50"/>
      <c r="O3" s="159"/>
      <c r="P3" s="159"/>
      <c r="Q3" s="159"/>
      <c r="R3" s="160"/>
    </row>
    <row r="4" spans="1:19" ht="15" customHeight="1" x14ac:dyDescent="0.25">
      <c r="A4" s="68">
        <f t="shared" ca="1" si="0"/>
        <v>45567</v>
      </c>
      <c r="B4" s="3">
        <f>B3+1</f>
        <v>45718</v>
      </c>
      <c r="C4" s="4">
        <f ca="1">A4-B4</f>
        <v>-151</v>
      </c>
      <c r="D4" s="4">
        <f t="shared" ref="D4:D33" ca="1" si="1">C4+K4</f>
        <v>-151</v>
      </c>
      <c r="E4" s="4" t="b">
        <f>IF(10,K4="ok",0)</f>
        <v>0</v>
      </c>
      <c r="F4" s="35" t="s">
        <v>13</v>
      </c>
      <c r="G4" s="36">
        <f>G3+I4</f>
        <v>5949.7800000000034</v>
      </c>
      <c r="H4" s="103" t="s">
        <v>84</v>
      </c>
      <c r="I4" s="104">
        <v>-27.99</v>
      </c>
      <c r="J4" s="105" t="s">
        <v>11</v>
      </c>
      <c r="K4" s="69"/>
      <c r="L4" s="20" t="str">
        <f t="shared" ref="L4:L24" ca="1" si="2">IF(A4=B4,"➜ Hoje","")</f>
        <v/>
      </c>
      <c r="M4" s="82">
        <v>0.2</v>
      </c>
      <c r="N4" s="83">
        <f>IF($N$2*M4&lt;=0,"Em vermelho",$N$2*M4)</f>
        <v>1504.4140000000011</v>
      </c>
      <c r="O4" s="133" t="s">
        <v>61</v>
      </c>
      <c r="P4" s="133"/>
      <c r="Q4" s="133"/>
      <c r="R4" s="173"/>
    </row>
    <row r="5" spans="1:19" ht="15" customHeight="1" x14ac:dyDescent="0.25">
      <c r="A5" s="68">
        <f t="shared" ca="1" si="0"/>
        <v>45567</v>
      </c>
      <c r="B5" s="3">
        <f t="shared" ref="B5:B32" si="3">B4+1</f>
        <v>45719</v>
      </c>
      <c r="C5" s="4">
        <f t="shared" ref="C5:C33" ca="1" si="4">A5-B5</f>
        <v>-152</v>
      </c>
      <c r="D5" s="4">
        <f t="shared" ca="1" si="1"/>
        <v>-152</v>
      </c>
      <c r="E5" s="4" t="b">
        <f t="shared" ref="E5:E33" si="5">IF(10,K5="ok",0)</f>
        <v>0</v>
      </c>
      <c r="F5" s="35" t="s">
        <v>14</v>
      </c>
      <c r="G5" s="36">
        <f>G4+I5</f>
        <v>5949.7800000000034</v>
      </c>
      <c r="H5" s="103"/>
      <c r="I5" s="104"/>
      <c r="J5" s="105"/>
      <c r="K5" s="69"/>
      <c r="L5" s="20" t="str">
        <f t="shared" ca="1" si="2"/>
        <v/>
      </c>
      <c r="M5" s="82">
        <v>0.1</v>
      </c>
      <c r="N5" s="83">
        <f t="shared" ref="N5:N7" si="6">IF($N$2*M5&lt;=0,"Em vermelho",$N$2*M5)</f>
        <v>752.20700000000056</v>
      </c>
      <c r="O5" s="133" t="s">
        <v>119</v>
      </c>
      <c r="P5" s="133"/>
      <c r="Q5" s="133"/>
      <c r="R5" s="173"/>
    </row>
    <row r="6" spans="1:19" ht="15" customHeight="1" x14ac:dyDescent="0.25">
      <c r="A6" s="68">
        <f t="shared" ca="1" si="0"/>
        <v>45567</v>
      </c>
      <c r="B6" s="3">
        <f t="shared" si="3"/>
        <v>45720</v>
      </c>
      <c r="C6" s="4">
        <f t="shared" ca="1" si="4"/>
        <v>-153</v>
      </c>
      <c r="D6" s="4">
        <f t="shared" ca="1" si="1"/>
        <v>-153</v>
      </c>
      <c r="E6" s="4" t="b">
        <f t="shared" si="5"/>
        <v>0</v>
      </c>
      <c r="F6" s="35" t="s">
        <v>15</v>
      </c>
      <c r="G6" s="36">
        <f t="shared" ref="G6:G7" si="7">G5+I6</f>
        <v>5914.7800000000034</v>
      </c>
      <c r="H6" s="103" t="s">
        <v>101</v>
      </c>
      <c r="I6" s="104">
        <v>-35</v>
      </c>
      <c r="J6" s="105" t="s">
        <v>16</v>
      </c>
      <c r="K6" s="69"/>
      <c r="L6" s="20" t="str">
        <f t="shared" ca="1" si="2"/>
        <v/>
      </c>
      <c r="M6" s="82">
        <v>0.4</v>
      </c>
      <c r="N6" s="83">
        <f t="shared" si="6"/>
        <v>3008.8280000000022</v>
      </c>
      <c r="O6" s="133" t="s">
        <v>118</v>
      </c>
      <c r="P6" s="133"/>
      <c r="Q6" s="133"/>
      <c r="R6" s="173"/>
    </row>
    <row r="7" spans="1:19" ht="15" customHeight="1" thickBot="1" x14ac:dyDescent="0.3">
      <c r="A7" s="68">
        <f t="shared" ca="1" si="0"/>
        <v>45567</v>
      </c>
      <c r="B7" s="3">
        <f t="shared" si="3"/>
        <v>45721</v>
      </c>
      <c r="C7" s="4">
        <f t="shared" ca="1" si="4"/>
        <v>-154</v>
      </c>
      <c r="D7" s="4">
        <f t="shared" ca="1" si="1"/>
        <v>-154</v>
      </c>
      <c r="E7" s="4" t="b">
        <f t="shared" si="5"/>
        <v>0</v>
      </c>
      <c r="F7" s="35" t="s">
        <v>16</v>
      </c>
      <c r="G7" s="36">
        <f t="shared" si="7"/>
        <v>7314.7800000000034</v>
      </c>
      <c r="H7" s="56" t="s">
        <v>17</v>
      </c>
      <c r="I7" s="41">
        <v>1400</v>
      </c>
      <c r="J7" s="40" t="s">
        <v>16</v>
      </c>
      <c r="K7" s="69"/>
      <c r="L7" s="20" t="str">
        <f t="shared" ca="1" si="2"/>
        <v/>
      </c>
      <c r="M7" s="84">
        <v>0.3</v>
      </c>
      <c r="N7" s="83">
        <f t="shared" si="6"/>
        <v>2256.6210000000015</v>
      </c>
      <c r="O7" s="174" t="s">
        <v>120</v>
      </c>
      <c r="P7" s="174"/>
      <c r="Q7" s="174"/>
      <c r="R7" s="175"/>
    </row>
    <row r="8" spans="1:19" ht="15" customHeight="1" thickTop="1" thickBot="1" x14ac:dyDescent="0.3">
      <c r="A8" s="68">
        <f t="shared" ca="1" si="0"/>
        <v>45567</v>
      </c>
      <c r="B8" s="3">
        <f t="shared" si="3"/>
        <v>45722</v>
      </c>
      <c r="C8" s="4">
        <f t="shared" ca="1" si="4"/>
        <v>-155</v>
      </c>
      <c r="D8" s="4">
        <f t="shared" ca="1" si="1"/>
        <v>-155</v>
      </c>
      <c r="E8" s="4" t="b">
        <f t="shared" si="5"/>
        <v>0</v>
      </c>
      <c r="F8" s="35" t="s">
        <v>18</v>
      </c>
      <c r="G8" s="36">
        <f>G7+I8</f>
        <v>7275.0800000000036</v>
      </c>
      <c r="H8" s="103" t="s">
        <v>86</v>
      </c>
      <c r="I8" s="104">
        <v>-39.700000000000003</v>
      </c>
      <c r="J8" s="105" t="s">
        <v>16</v>
      </c>
      <c r="K8" s="69"/>
      <c r="L8" s="20" t="str">
        <f t="shared" ca="1" si="2"/>
        <v/>
      </c>
      <c r="M8" s="51"/>
      <c r="N8" s="50"/>
      <c r="O8" s="52"/>
      <c r="P8" s="52"/>
      <c r="Q8" s="52"/>
      <c r="R8" s="52"/>
    </row>
    <row r="9" spans="1:19" ht="15" customHeight="1" thickTop="1" x14ac:dyDescent="0.25">
      <c r="A9" s="68">
        <f t="shared" ca="1" si="0"/>
        <v>45567</v>
      </c>
      <c r="B9" s="3">
        <f t="shared" si="3"/>
        <v>45723</v>
      </c>
      <c r="C9" s="4">
        <f t="shared" ca="1" si="4"/>
        <v>-156</v>
      </c>
      <c r="D9" s="4">
        <f t="shared" ca="1" si="1"/>
        <v>-156</v>
      </c>
      <c r="E9" s="4" t="b">
        <f t="shared" si="5"/>
        <v>0</v>
      </c>
      <c r="F9" s="35" t="s">
        <v>20</v>
      </c>
      <c r="G9" s="36">
        <f>G8+I9</f>
        <v>7275.0800000000036</v>
      </c>
      <c r="H9" s="55"/>
      <c r="I9" s="38"/>
      <c r="J9" s="37" t="s">
        <v>18</v>
      </c>
      <c r="K9" s="69"/>
      <c r="L9" s="20" t="str">
        <f t="shared" ca="1" si="2"/>
        <v/>
      </c>
      <c r="M9" s="143" t="s">
        <v>67</v>
      </c>
      <c r="N9" s="144"/>
      <c r="O9" s="144"/>
      <c r="P9" s="144"/>
      <c r="Q9" s="144"/>
      <c r="R9" s="145"/>
    </row>
    <row r="10" spans="1:19" ht="15" customHeight="1" x14ac:dyDescent="0.25">
      <c r="A10" s="68">
        <f t="shared" ca="1" si="0"/>
        <v>45567</v>
      </c>
      <c r="B10" s="3">
        <f t="shared" si="3"/>
        <v>45724</v>
      </c>
      <c r="C10" s="4">
        <f t="shared" ca="1" si="4"/>
        <v>-157</v>
      </c>
      <c r="D10" s="4">
        <f t="shared" ca="1" si="1"/>
        <v>-157</v>
      </c>
      <c r="E10" s="4" t="b">
        <f t="shared" si="5"/>
        <v>0</v>
      </c>
      <c r="F10" s="35" t="s">
        <v>22</v>
      </c>
      <c r="G10" s="36">
        <f t="shared" ref="G10:G33" si="8">G9+I10</f>
        <v>7117.0800000000036</v>
      </c>
      <c r="H10" s="103" t="s">
        <v>102</v>
      </c>
      <c r="I10" s="104">
        <v>-158</v>
      </c>
      <c r="J10" s="105" t="s">
        <v>18</v>
      </c>
      <c r="K10" s="69"/>
      <c r="L10" s="20" t="str">
        <f t="shared" ca="1" si="2"/>
        <v/>
      </c>
      <c r="M10" s="146"/>
      <c r="N10" s="147"/>
      <c r="O10" s="147"/>
      <c r="P10" s="147"/>
      <c r="Q10" s="147"/>
      <c r="R10" s="148"/>
    </row>
    <row r="11" spans="1:19" ht="15" customHeight="1" x14ac:dyDescent="0.25">
      <c r="A11" s="68">
        <f t="shared" ca="1" si="0"/>
        <v>45567</v>
      </c>
      <c r="B11" s="3">
        <f t="shared" si="3"/>
        <v>45725</v>
      </c>
      <c r="C11" s="4">
        <f t="shared" ca="1" si="4"/>
        <v>-158</v>
      </c>
      <c r="D11" s="4">
        <f t="shared" ca="1" si="1"/>
        <v>-158</v>
      </c>
      <c r="E11" s="4" t="b">
        <f t="shared" si="5"/>
        <v>0</v>
      </c>
      <c r="F11" s="35" t="s">
        <v>24</v>
      </c>
      <c r="G11" s="36">
        <f t="shared" si="8"/>
        <v>7078.0800000000036</v>
      </c>
      <c r="H11" s="103" t="s">
        <v>23</v>
      </c>
      <c r="I11" s="104">
        <v>-39</v>
      </c>
      <c r="J11" s="105" t="s">
        <v>18</v>
      </c>
      <c r="K11" s="69"/>
      <c r="L11" s="20" t="str">
        <f t="shared" ca="1" si="2"/>
        <v/>
      </c>
      <c r="M11" s="95" t="s">
        <v>68</v>
      </c>
      <c r="N11" s="96" t="s">
        <v>69</v>
      </c>
      <c r="O11" s="149" t="s">
        <v>70</v>
      </c>
      <c r="P11" s="150"/>
      <c r="Q11" s="150"/>
      <c r="R11" s="151"/>
    </row>
    <row r="12" spans="1:19" ht="15" customHeight="1" x14ac:dyDescent="0.25">
      <c r="A12" s="68">
        <f t="shared" ca="1" si="0"/>
        <v>45567</v>
      </c>
      <c r="B12" s="3">
        <f t="shared" si="3"/>
        <v>45726</v>
      </c>
      <c r="C12" s="4">
        <f t="shared" ca="1" si="4"/>
        <v>-159</v>
      </c>
      <c r="D12" s="4">
        <f t="shared" ca="1" si="1"/>
        <v>-159</v>
      </c>
      <c r="E12" s="4" t="b">
        <f t="shared" si="5"/>
        <v>0</v>
      </c>
      <c r="F12" s="35" t="s">
        <v>26</v>
      </c>
      <c r="G12" s="36">
        <f t="shared" si="8"/>
        <v>7078.0800000000036</v>
      </c>
      <c r="H12" s="55"/>
      <c r="I12" s="38"/>
      <c r="J12" s="37"/>
      <c r="K12" s="69"/>
      <c r="L12" s="20" t="str">
        <f t="shared" ca="1" si="2"/>
        <v/>
      </c>
      <c r="M12" s="86">
        <v>45046</v>
      </c>
      <c r="N12" s="46">
        <v>400</v>
      </c>
      <c r="O12" s="124" t="s">
        <v>71</v>
      </c>
      <c r="P12" s="125"/>
      <c r="Q12" s="125"/>
      <c r="R12" s="126"/>
    </row>
    <row r="13" spans="1:19" ht="15" customHeight="1" x14ac:dyDescent="0.25">
      <c r="A13" s="68">
        <f t="shared" ca="1" si="0"/>
        <v>45567</v>
      </c>
      <c r="B13" s="3">
        <f t="shared" si="3"/>
        <v>45727</v>
      </c>
      <c r="C13" s="4">
        <f t="shared" ca="1" si="4"/>
        <v>-160</v>
      </c>
      <c r="D13" s="4">
        <f t="shared" ca="1" si="1"/>
        <v>-160</v>
      </c>
      <c r="E13" s="4" t="b">
        <f t="shared" si="5"/>
        <v>0</v>
      </c>
      <c r="F13" s="35" t="s">
        <v>28</v>
      </c>
      <c r="G13" s="36">
        <f t="shared" si="8"/>
        <v>7078.0800000000036</v>
      </c>
      <c r="H13" s="55"/>
      <c r="I13" s="38"/>
      <c r="J13" s="37"/>
      <c r="K13" s="69"/>
      <c r="L13" s="20" t="str">
        <f t="shared" ca="1" si="2"/>
        <v/>
      </c>
      <c r="M13" s="87">
        <v>44540</v>
      </c>
      <c r="N13" s="46">
        <v>300</v>
      </c>
      <c r="O13" s="124" t="s">
        <v>72</v>
      </c>
      <c r="P13" s="125"/>
      <c r="Q13" s="125"/>
      <c r="R13" s="126"/>
    </row>
    <row r="14" spans="1:19" ht="15" customHeight="1" x14ac:dyDescent="0.25">
      <c r="A14" s="68">
        <f t="shared" ca="1" si="0"/>
        <v>45567</v>
      </c>
      <c r="B14" s="3">
        <f t="shared" si="3"/>
        <v>45728</v>
      </c>
      <c r="C14" s="4">
        <f t="shared" ca="1" si="4"/>
        <v>-161</v>
      </c>
      <c r="D14" s="4">
        <f t="shared" ca="1" si="1"/>
        <v>-161</v>
      </c>
      <c r="E14" s="4" t="b">
        <f t="shared" si="5"/>
        <v>0</v>
      </c>
      <c r="F14" s="35" t="s">
        <v>30</v>
      </c>
      <c r="G14" s="36">
        <f t="shared" si="8"/>
        <v>7047.1800000000039</v>
      </c>
      <c r="H14" s="103" t="s">
        <v>80</v>
      </c>
      <c r="I14" s="104">
        <v>-30.9</v>
      </c>
      <c r="J14" s="105" t="s">
        <v>24</v>
      </c>
      <c r="K14" s="69"/>
      <c r="L14" s="20" t="str">
        <f t="shared" ca="1" si="2"/>
        <v/>
      </c>
      <c r="M14" s="87"/>
      <c r="N14" s="46"/>
      <c r="O14" s="124"/>
      <c r="P14" s="125"/>
      <c r="Q14" s="125"/>
      <c r="R14" s="126"/>
    </row>
    <row r="15" spans="1:19" ht="15" customHeight="1" x14ac:dyDescent="0.25">
      <c r="A15" s="68">
        <f t="shared" ca="1" si="0"/>
        <v>45567</v>
      </c>
      <c r="B15" s="3">
        <f t="shared" si="3"/>
        <v>45729</v>
      </c>
      <c r="C15" s="4">
        <f t="shared" ca="1" si="4"/>
        <v>-162</v>
      </c>
      <c r="D15" s="4">
        <f t="shared" ca="1" si="1"/>
        <v>-162</v>
      </c>
      <c r="E15" s="4" t="b">
        <f t="shared" si="5"/>
        <v>0</v>
      </c>
      <c r="F15" s="35" t="s">
        <v>31</v>
      </c>
      <c r="G15" s="36">
        <f t="shared" si="8"/>
        <v>6907.1800000000039</v>
      </c>
      <c r="H15" s="103" t="s">
        <v>73</v>
      </c>
      <c r="I15" s="104">
        <v>-140</v>
      </c>
      <c r="J15" s="105" t="s">
        <v>24</v>
      </c>
      <c r="K15" s="69"/>
      <c r="L15" s="20" t="str">
        <f t="shared" ca="1" si="2"/>
        <v/>
      </c>
      <c r="M15" s="87"/>
      <c r="N15" s="46"/>
      <c r="O15" s="124"/>
      <c r="P15" s="125"/>
      <c r="Q15" s="125"/>
      <c r="R15" s="126"/>
    </row>
    <row r="16" spans="1:19" ht="15" customHeight="1" thickBot="1" x14ac:dyDescent="0.3">
      <c r="A16" s="68">
        <f t="shared" ca="1" si="0"/>
        <v>45567</v>
      </c>
      <c r="B16" s="3">
        <f t="shared" si="3"/>
        <v>45730</v>
      </c>
      <c r="C16" s="4">
        <f t="shared" ca="1" si="4"/>
        <v>-163</v>
      </c>
      <c r="D16" s="4">
        <f t="shared" ca="1" si="1"/>
        <v>-163</v>
      </c>
      <c r="E16" s="4" t="b">
        <f t="shared" si="5"/>
        <v>0</v>
      </c>
      <c r="F16" s="35" t="s">
        <v>32</v>
      </c>
      <c r="G16" s="36">
        <f t="shared" si="8"/>
        <v>6879.4000000000042</v>
      </c>
      <c r="H16" s="103" t="s">
        <v>105</v>
      </c>
      <c r="I16" s="104">
        <v>-27.78</v>
      </c>
      <c r="J16" s="105" t="s">
        <v>26</v>
      </c>
      <c r="K16" s="69"/>
      <c r="L16" s="20" t="str">
        <f t="shared" ca="1" si="2"/>
        <v/>
      </c>
      <c r="M16" s="88"/>
      <c r="N16" s="89"/>
      <c r="O16" s="127"/>
      <c r="P16" s="128"/>
      <c r="Q16" s="128"/>
      <c r="R16" s="129"/>
    </row>
    <row r="17" spans="1:20" ht="15" customHeight="1" thickTop="1" thickBot="1" x14ac:dyDescent="0.3">
      <c r="A17" s="68">
        <f t="shared" ca="1" si="0"/>
        <v>45567</v>
      </c>
      <c r="B17" s="3">
        <f t="shared" si="3"/>
        <v>45731</v>
      </c>
      <c r="C17" s="4">
        <f t="shared" ca="1" si="4"/>
        <v>-164</v>
      </c>
      <c r="D17" s="4">
        <f t="shared" ca="1" si="1"/>
        <v>-164</v>
      </c>
      <c r="E17" s="4" t="b">
        <f t="shared" si="5"/>
        <v>0</v>
      </c>
      <c r="F17" s="35" t="s">
        <v>33</v>
      </c>
      <c r="G17" s="36">
        <f t="shared" si="8"/>
        <v>6862.9100000000044</v>
      </c>
      <c r="H17" s="103" t="s">
        <v>104</v>
      </c>
      <c r="I17" s="104">
        <v>-16.489999999999998</v>
      </c>
      <c r="J17" s="105" t="s">
        <v>30</v>
      </c>
      <c r="K17" s="69"/>
      <c r="L17" s="20" t="str">
        <f t="shared" ca="1" si="2"/>
        <v/>
      </c>
      <c r="M17" s="47"/>
      <c r="N17" s="48"/>
      <c r="O17" s="49"/>
      <c r="P17" s="49"/>
      <c r="Q17" s="49"/>
      <c r="R17" s="49"/>
    </row>
    <row r="18" spans="1:20" ht="15" customHeight="1" thickTop="1" x14ac:dyDescent="0.25">
      <c r="A18" s="68">
        <f t="shared" ca="1" si="0"/>
        <v>45567</v>
      </c>
      <c r="B18" s="3">
        <f t="shared" si="3"/>
        <v>45732</v>
      </c>
      <c r="C18" s="4">
        <f t="shared" ca="1" si="4"/>
        <v>-165</v>
      </c>
      <c r="D18" s="4">
        <f t="shared" ca="1" si="1"/>
        <v>-165</v>
      </c>
      <c r="E18" s="4" t="b">
        <f t="shared" si="5"/>
        <v>0</v>
      </c>
      <c r="F18" s="35" t="s">
        <v>35</v>
      </c>
      <c r="G18" s="36">
        <f t="shared" si="8"/>
        <v>6862.9100000000044</v>
      </c>
      <c r="H18" s="55"/>
      <c r="I18" s="38"/>
      <c r="J18" s="37"/>
      <c r="K18" s="69"/>
      <c r="L18" s="20" t="str">
        <f t="shared" ca="1" si="2"/>
        <v/>
      </c>
      <c r="M18" s="137" t="s">
        <v>79</v>
      </c>
      <c r="N18" s="138"/>
      <c r="O18" s="138"/>
      <c r="P18" s="138"/>
      <c r="Q18" s="138"/>
      <c r="R18" s="139"/>
    </row>
    <row r="19" spans="1:20" ht="15" customHeight="1" x14ac:dyDescent="0.25">
      <c r="A19" s="68">
        <f t="shared" ca="1" si="0"/>
        <v>45567</v>
      </c>
      <c r="B19" s="3">
        <f t="shared" si="3"/>
        <v>45733</v>
      </c>
      <c r="C19" s="4">
        <f t="shared" ca="1" si="4"/>
        <v>-166</v>
      </c>
      <c r="D19" s="4">
        <f t="shared" ca="1" si="1"/>
        <v>-166</v>
      </c>
      <c r="E19" s="4" t="b">
        <f t="shared" si="5"/>
        <v>0</v>
      </c>
      <c r="F19" s="35" t="s">
        <v>37</v>
      </c>
      <c r="G19" s="36">
        <f t="shared" si="8"/>
        <v>6862.9100000000044</v>
      </c>
      <c r="H19" s="55"/>
      <c r="I19" s="38"/>
      <c r="J19" s="37"/>
      <c r="K19" s="69"/>
      <c r="L19" s="20" t="str">
        <f t="shared" ca="1" si="2"/>
        <v/>
      </c>
      <c r="M19" s="140"/>
      <c r="N19" s="141"/>
      <c r="O19" s="141"/>
      <c r="P19" s="141"/>
      <c r="Q19" s="141"/>
      <c r="R19" s="142"/>
    </row>
    <row r="20" spans="1:20" ht="15" customHeight="1" x14ac:dyDescent="0.25">
      <c r="A20" s="68">
        <f t="shared" ca="1" si="0"/>
        <v>45567</v>
      </c>
      <c r="B20" s="3">
        <f t="shared" si="3"/>
        <v>45734</v>
      </c>
      <c r="C20" s="4">
        <f t="shared" ca="1" si="4"/>
        <v>-167</v>
      </c>
      <c r="D20" s="4">
        <f t="shared" ca="1" si="1"/>
        <v>-167</v>
      </c>
      <c r="E20" s="4" t="b">
        <f t="shared" si="5"/>
        <v>0</v>
      </c>
      <c r="F20" s="35" t="s">
        <v>38</v>
      </c>
      <c r="G20" s="36">
        <f t="shared" si="8"/>
        <v>6862.9100000000044</v>
      </c>
      <c r="H20" s="55"/>
      <c r="I20" s="38"/>
      <c r="J20" s="37"/>
      <c r="K20" s="69"/>
      <c r="L20" s="20" t="str">
        <f t="shared" ca="1" si="2"/>
        <v/>
      </c>
      <c r="M20" s="90" t="s">
        <v>33</v>
      </c>
      <c r="N20" s="34">
        <v>210</v>
      </c>
      <c r="O20" s="130" t="s">
        <v>34</v>
      </c>
      <c r="P20" s="131"/>
      <c r="Q20" s="131"/>
      <c r="R20" s="132"/>
    </row>
    <row r="21" spans="1:20" ht="15" customHeight="1" thickBot="1" x14ac:dyDescent="0.3">
      <c r="A21" s="68">
        <f t="shared" ca="1" si="0"/>
        <v>45567</v>
      </c>
      <c r="B21" s="3">
        <f t="shared" si="3"/>
        <v>45735</v>
      </c>
      <c r="C21" s="4">
        <f t="shared" ca="1" si="4"/>
        <v>-168</v>
      </c>
      <c r="D21" s="4">
        <f t="shared" ca="1" si="1"/>
        <v>-168</v>
      </c>
      <c r="E21" s="4" t="b">
        <f t="shared" si="5"/>
        <v>0</v>
      </c>
      <c r="F21" s="35" t="s">
        <v>39</v>
      </c>
      <c r="G21" s="36">
        <f t="shared" si="8"/>
        <v>6862.9100000000044</v>
      </c>
      <c r="H21" s="103" t="s">
        <v>75</v>
      </c>
      <c r="I21" s="104">
        <v>0</v>
      </c>
      <c r="J21" s="105" t="s">
        <v>30</v>
      </c>
      <c r="K21" s="69"/>
      <c r="L21" s="20" t="str">
        <f t="shared" ca="1" si="2"/>
        <v/>
      </c>
      <c r="M21" s="98"/>
      <c r="N21" s="99"/>
      <c r="O21" s="164"/>
      <c r="P21" s="165"/>
      <c r="Q21" s="165"/>
      <c r="R21" s="166"/>
    </row>
    <row r="22" spans="1:20" ht="15" customHeight="1" thickTop="1" x14ac:dyDescent="0.25">
      <c r="A22" s="68">
        <f t="shared" ca="1" si="0"/>
        <v>45567</v>
      </c>
      <c r="B22" s="3">
        <f t="shared" si="3"/>
        <v>45736</v>
      </c>
      <c r="C22" s="4">
        <f t="shared" ca="1" si="4"/>
        <v>-169</v>
      </c>
      <c r="D22" s="4">
        <f t="shared" ca="1" si="1"/>
        <v>-169</v>
      </c>
      <c r="E22" s="4" t="b">
        <f t="shared" si="5"/>
        <v>0</v>
      </c>
      <c r="F22" s="42" t="s">
        <v>41</v>
      </c>
      <c r="G22" s="36">
        <f t="shared" si="8"/>
        <v>8062.9100000000044</v>
      </c>
      <c r="H22" s="56" t="s">
        <v>17</v>
      </c>
      <c r="I22" s="41">
        <v>1200</v>
      </c>
      <c r="J22" s="40" t="s">
        <v>41</v>
      </c>
      <c r="K22" s="69"/>
      <c r="L22" s="20" t="str">
        <f t="shared" ca="1" si="2"/>
        <v/>
      </c>
      <c r="M22" s="167" t="s">
        <v>110</v>
      </c>
      <c r="N22" s="168"/>
      <c r="O22" s="168"/>
      <c r="P22" s="168"/>
      <c r="Q22" s="168"/>
      <c r="R22" s="169"/>
    </row>
    <row r="23" spans="1:20" ht="15" customHeight="1" x14ac:dyDescent="0.25">
      <c r="A23" s="68">
        <f t="shared" ca="1" si="0"/>
        <v>45567</v>
      </c>
      <c r="B23" s="3">
        <f t="shared" si="3"/>
        <v>45737</v>
      </c>
      <c r="C23" s="4">
        <f t="shared" ca="1" si="4"/>
        <v>-170</v>
      </c>
      <c r="D23" s="4">
        <f t="shared" ca="1" si="1"/>
        <v>-170</v>
      </c>
      <c r="E23" s="4" t="b">
        <f t="shared" si="5"/>
        <v>0</v>
      </c>
      <c r="F23" s="35" t="s">
        <v>42</v>
      </c>
      <c r="G23" s="36">
        <f t="shared" si="8"/>
        <v>8062.9100000000044</v>
      </c>
      <c r="H23" s="55"/>
      <c r="I23" s="38"/>
      <c r="J23" s="37"/>
      <c r="K23" s="69"/>
      <c r="L23" s="20" t="str">
        <f t="shared" ca="1" si="2"/>
        <v/>
      </c>
      <c r="M23" s="170"/>
      <c r="N23" s="171"/>
      <c r="O23" s="171"/>
      <c r="P23" s="171"/>
      <c r="Q23" s="171"/>
      <c r="R23" s="172"/>
    </row>
    <row r="24" spans="1:20" ht="15" customHeight="1" x14ac:dyDescent="0.25">
      <c r="A24" s="68">
        <f t="shared" ca="1" si="0"/>
        <v>45567</v>
      </c>
      <c r="B24" s="3">
        <f t="shared" si="3"/>
        <v>45738</v>
      </c>
      <c r="C24" s="4">
        <f t="shared" ca="1" si="4"/>
        <v>-171</v>
      </c>
      <c r="D24" s="4">
        <f t="shared" ca="1" si="1"/>
        <v>-171</v>
      </c>
      <c r="E24" s="4" t="b">
        <f t="shared" si="5"/>
        <v>0</v>
      </c>
      <c r="F24" s="35" t="s">
        <v>43</v>
      </c>
      <c r="G24" s="36">
        <f t="shared" si="8"/>
        <v>7963.0100000000048</v>
      </c>
      <c r="H24" s="103" t="s">
        <v>85</v>
      </c>
      <c r="I24" s="104">
        <v>-99.9</v>
      </c>
      <c r="J24" s="105" t="s">
        <v>41</v>
      </c>
      <c r="K24" s="69"/>
      <c r="L24" s="20" t="str">
        <f t="shared" ca="1" si="2"/>
        <v/>
      </c>
      <c r="M24" s="90"/>
      <c r="N24" s="34"/>
      <c r="O24" s="161"/>
      <c r="P24" s="131"/>
      <c r="Q24" s="131"/>
      <c r="R24" s="132"/>
    </row>
    <row r="25" spans="1:20" ht="15" customHeight="1" x14ac:dyDescent="0.25">
      <c r="A25" s="68">
        <f t="shared" ca="1" si="0"/>
        <v>45567</v>
      </c>
      <c r="B25" s="3">
        <f t="shared" si="3"/>
        <v>45739</v>
      </c>
      <c r="C25" s="4">
        <f t="shared" ca="1" si="4"/>
        <v>-172</v>
      </c>
      <c r="D25" s="4">
        <f t="shared" ca="1" si="1"/>
        <v>-172</v>
      </c>
      <c r="E25" s="4" t="b">
        <f t="shared" si="5"/>
        <v>0</v>
      </c>
      <c r="F25" s="35" t="s">
        <v>44</v>
      </c>
      <c r="G25" s="36">
        <f t="shared" si="8"/>
        <v>7952.020000000005</v>
      </c>
      <c r="H25" s="103" t="s">
        <v>103</v>
      </c>
      <c r="I25" s="104">
        <v>-10.99</v>
      </c>
      <c r="J25" s="105" t="s">
        <v>42</v>
      </c>
      <c r="K25" s="69"/>
      <c r="L25" s="20" t="str">
        <f ca="1">IF(A25=B25,"➜ Hoje","")</f>
        <v/>
      </c>
      <c r="M25" s="90"/>
      <c r="N25" s="34"/>
      <c r="O25" s="161"/>
      <c r="P25" s="131"/>
      <c r="Q25" s="131"/>
      <c r="R25" s="132"/>
    </row>
    <row r="26" spans="1:20" ht="15" customHeight="1" x14ac:dyDescent="0.25">
      <c r="A26" s="68">
        <f t="shared" ca="1" si="0"/>
        <v>45567</v>
      </c>
      <c r="B26" s="3">
        <f t="shared" si="3"/>
        <v>45740</v>
      </c>
      <c r="C26" s="4">
        <f t="shared" ca="1" si="4"/>
        <v>-173</v>
      </c>
      <c r="D26" s="4">
        <f t="shared" ca="1" si="1"/>
        <v>-173</v>
      </c>
      <c r="E26" s="4" t="b">
        <f t="shared" si="5"/>
        <v>0</v>
      </c>
      <c r="F26" s="35" t="s">
        <v>45</v>
      </c>
      <c r="G26" s="36">
        <f t="shared" si="8"/>
        <v>7952.020000000005</v>
      </c>
      <c r="H26" s="55"/>
      <c r="I26" s="38"/>
      <c r="J26" s="37"/>
      <c r="K26" s="69"/>
      <c r="L26" s="33" t="str">
        <f ca="1">IF(A26=B26,"➜ Hoje","")</f>
        <v/>
      </c>
      <c r="M26" s="90"/>
      <c r="N26" s="34"/>
      <c r="O26" s="161"/>
      <c r="P26" s="162"/>
      <c r="Q26" s="162"/>
      <c r="R26" s="163"/>
    </row>
    <row r="27" spans="1:20" ht="15" customHeight="1" x14ac:dyDescent="0.25">
      <c r="A27" s="68">
        <f t="shared" ca="1" si="0"/>
        <v>45567</v>
      </c>
      <c r="B27" s="3">
        <f t="shared" si="3"/>
        <v>45741</v>
      </c>
      <c r="C27" s="4">
        <f t="shared" ca="1" si="4"/>
        <v>-174</v>
      </c>
      <c r="D27" s="4">
        <f t="shared" ca="1" si="1"/>
        <v>-174</v>
      </c>
      <c r="E27" s="4" t="b">
        <f t="shared" si="5"/>
        <v>0</v>
      </c>
      <c r="F27" s="35" t="s">
        <v>46</v>
      </c>
      <c r="G27" s="36">
        <f t="shared" si="8"/>
        <v>7832.020000000005</v>
      </c>
      <c r="H27" s="103" t="s">
        <v>87</v>
      </c>
      <c r="I27" s="104">
        <v>-120</v>
      </c>
      <c r="J27" s="105" t="s">
        <v>45</v>
      </c>
      <c r="K27" s="69"/>
      <c r="L27" s="20" t="str">
        <f t="shared" ref="L27:L33" ca="1" si="9">IF(A27=B27,"➜ Hoje","")</f>
        <v/>
      </c>
      <c r="M27" s="90"/>
      <c r="N27" s="34"/>
      <c r="O27" s="161"/>
      <c r="P27" s="162"/>
      <c r="Q27" s="162"/>
      <c r="R27" s="163"/>
    </row>
    <row r="28" spans="1:20" ht="15" customHeight="1" x14ac:dyDescent="0.25">
      <c r="A28" s="68">
        <f t="shared" ca="1" si="0"/>
        <v>45567</v>
      </c>
      <c r="B28" s="3">
        <f t="shared" si="3"/>
        <v>45742</v>
      </c>
      <c r="C28" s="4">
        <f t="shared" ca="1" si="4"/>
        <v>-175</v>
      </c>
      <c r="D28" s="4">
        <f t="shared" ca="1" si="1"/>
        <v>-175</v>
      </c>
      <c r="E28" s="4" t="b">
        <f t="shared" si="5"/>
        <v>0</v>
      </c>
      <c r="F28" s="35" t="s">
        <v>47</v>
      </c>
      <c r="G28" s="36">
        <f t="shared" si="8"/>
        <v>7712.020000000005</v>
      </c>
      <c r="H28" s="103" t="s">
        <v>29</v>
      </c>
      <c r="I28" s="104">
        <v>-120</v>
      </c>
      <c r="J28" s="105" t="s">
        <v>41</v>
      </c>
      <c r="K28" s="69"/>
      <c r="L28" s="20" t="str">
        <f t="shared" ca="1" si="9"/>
        <v/>
      </c>
      <c r="M28" s="90"/>
      <c r="N28" s="34"/>
      <c r="O28" s="161"/>
      <c r="P28" s="162"/>
      <c r="Q28" s="162"/>
      <c r="R28" s="163"/>
    </row>
    <row r="29" spans="1:20" ht="15" customHeight="1" x14ac:dyDescent="0.25">
      <c r="A29" s="68">
        <f t="shared" ca="1" si="0"/>
        <v>45567</v>
      </c>
      <c r="B29" s="3">
        <f t="shared" si="3"/>
        <v>45743</v>
      </c>
      <c r="C29" s="4">
        <f t="shared" ca="1" si="4"/>
        <v>-176</v>
      </c>
      <c r="D29" s="4">
        <f t="shared" ca="1" si="1"/>
        <v>-176</v>
      </c>
      <c r="E29" s="4" t="b">
        <f t="shared" si="5"/>
        <v>0</v>
      </c>
      <c r="F29" s="35" t="s">
        <v>49</v>
      </c>
      <c r="G29" s="36">
        <f t="shared" si="8"/>
        <v>7667.020000000005</v>
      </c>
      <c r="H29" s="103" t="s">
        <v>50</v>
      </c>
      <c r="I29" s="104">
        <v>-45</v>
      </c>
      <c r="J29" s="105" t="s">
        <v>49</v>
      </c>
      <c r="K29" s="69"/>
      <c r="L29" s="20" t="str">
        <f t="shared" ca="1" si="9"/>
        <v/>
      </c>
      <c r="M29" s="90"/>
      <c r="N29" s="34"/>
      <c r="O29" s="161"/>
      <c r="P29" s="162"/>
      <c r="Q29" s="162"/>
      <c r="R29" s="163"/>
    </row>
    <row r="30" spans="1:20" ht="15" customHeight="1" x14ac:dyDescent="0.25">
      <c r="A30" s="68">
        <f t="shared" ca="1" si="0"/>
        <v>45567</v>
      </c>
      <c r="B30" s="3">
        <f t="shared" si="3"/>
        <v>45744</v>
      </c>
      <c r="C30" s="4">
        <f t="shared" ca="1" si="4"/>
        <v>-177</v>
      </c>
      <c r="D30" s="4">
        <f t="shared" ca="1" si="1"/>
        <v>-177</v>
      </c>
      <c r="E30" s="4" t="b">
        <f t="shared" si="5"/>
        <v>0</v>
      </c>
      <c r="F30" s="35" t="s">
        <v>51</v>
      </c>
      <c r="G30" s="36">
        <f t="shared" si="8"/>
        <v>7539.520000000005</v>
      </c>
      <c r="H30" s="103" t="s">
        <v>52</v>
      </c>
      <c r="I30" s="104">
        <v>-127.5</v>
      </c>
      <c r="J30" s="105" t="s">
        <v>51</v>
      </c>
      <c r="K30" s="69"/>
      <c r="L30" s="20" t="str">
        <f t="shared" ca="1" si="9"/>
        <v/>
      </c>
      <c r="M30" s="90" t="s">
        <v>109</v>
      </c>
      <c r="N30" s="34">
        <f>SUM(N24:N29)</f>
        <v>0</v>
      </c>
      <c r="O30" s="53"/>
      <c r="P30" s="93"/>
      <c r="Q30" s="93"/>
      <c r="R30" s="94"/>
    </row>
    <row r="31" spans="1:20" ht="15" customHeight="1" x14ac:dyDescent="0.25">
      <c r="A31" s="68">
        <f t="shared" ca="1" si="0"/>
        <v>45567</v>
      </c>
      <c r="B31" s="3">
        <f t="shared" si="3"/>
        <v>45745</v>
      </c>
      <c r="C31" s="4">
        <f t="shared" ca="1" si="4"/>
        <v>-178</v>
      </c>
      <c r="D31" s="4">
        <f t="shared" ca="1" si="1"/>
        <v>-178</v>
      </c>
      <c r="E31" s="4" t="b">
        <f t="shared" si="5"/>
        <v>0</v>
      </c>
      <c r="F31" s="35" t="s">
        <v>53</v>
      </c>
      <c r="G31" s="36">
        <f t="shared" si="8"/>
        <v>7522.0700000000052</v>
      </c>
      <c r="H31" s="103" t="s">
        <v>54</v>
      </c>
      <c r="I31" s="104">
        <v>-17.45</v>
      </c>
      <c r="J31" s="105" t="s">
        <v>53</v>
      </c>
      <c r="K31" s="69"/>
      <c r="L31" s="20" t="str">
        <f t="shared" ca="1" si="9"/>
        <v/>
      </c>
      <c r="M31" s="79" t="str">
        <f>M2</f>
        <v>Dia 31</v>
      </c>
      <c r="N31" s="80">
        <f>N2+N30</f>
        <v>7522.0700000000052</v>
      </c>
      <c r="O31" s="157" t="s">
        <v>59</v>
      </c>
      <c r="P31" s="157"/>
      <c r="Q31" s="157"/>
      <c r="R31" s="158"/>
      <c r="S31" s="45"/>
      <c r="T31" s="45"/>
    </row>
    <row r="32" spans="1:20" ht="15" customHeight="1" x14ac:dyDescent="0.25">
      <c r="A32" s="68">
        <f t="shared" ca="1" si="0"/>
        <v>45567</v>
      </c>
      <c r="B32" s="3">
        <f t="shared" si="3"/>
        <v>45746</v>
      </c>
      <c r="C32" s="4">
        <f t="shared" ca="1" si="4"/>
        <v>-179</v>
      </c>
      <c r="D32" s="4">
        <f t="shared" ca="1" si="1"/>
        <v>-179</v>
      </c>
      <c r="E32" s="4" t="b">
        <f t="shared" si="5"/>
        <v>0</v>
      </c>
      <c r="F32" s="35" t="s">
        <v>55</v>
      </c>
      <c r="G32" s="36">
        <f>G31+I32</f>
        <v>7522.0700000000052</v>
      </c>
      <c r="H32" s="55"/>
      <c r="I32" s="38"/>
      <c r="J32" s="37"/>
      <c r="K32" s="69"/>
      <c r="L32" s="20" t="str">
        <f t="shared" ca="1" si="9"/>
        <v/>
      </c>
      <c r="N32" s="100">
        <f>N30*2</f>
        <v>0</v>
      </c>
    </row>
    <row r="33" spans="1:18" ht="15" customHeight="1" thickBot="1" x14ac:dyDescent="0.3">
      <c r="A33" s="70">
        <f t="shared" ca="1" si="0"/>
        <v>45567</v>
      </c>
      <c r="B33" s="71">
        <v>45596</v>
      </c>
      <c r="C33" s="72">
        <f t="shared" ca="1" si="4"/>
        <v>-29</v>
      </c>
      <c r="D33" s="72">
        <f t="shared" ca="1" si="1"/>
        <v>-29</v>
      </c>
      <c r="E33" s="72" t="b">
        <f t="shared" si="5"/>
        <v>0</v>
      </c>
      <c r="F33" s="73" t="s">
        <v>56</v>
      </c>
      <c r="G33" s="74">
        <f t="shared" si="8"/>
        <v>7522.0700000000052</v>
      </c>
      <c r="H33" s="75"/>
      <c r="I33" s="76"/>
      <c r="J33" s="77"/>
      <c r="K33" s="78"/>
      <c r="L33" s="20" t="str">
        <f t="shared" ca="1" si="9"/>
        <v/>
      </c>
      <c r="N33" s="100">
        <f>N30-N32</f>
        <v>0</v>
      </c>
    </row>
    <row r="34" spans="1:18" ht="15" thickTop="1" x14ac:dyDescent="0.25">
      <c r="M34" s="122" t="s">
        <v>91</v>
      </c>
      <c r="N34" s="123"/>
      <c r="O34" s="123"/>
      <c r="P34" s="123"/>
      <c r="Q34" s="123"/>
      <c r="R34" s="123"/>
    </row>
    <row r="35" spans="1:18" x14ac:dyDescent="0.25">
      <c r="M35" s="122"/>
      <c r="N35" s="123"/>
      <c r="O35" s="123"/>
      <c r="P35" s="123"/>
      <c r="Q35" s="123"/>
      <c r="R35" s="123"/>
    </row>
    <row r="36" spans="1:18" x14ac:dyDescent="0.25">
      <c r="M36" s="1" cm="1">
        <f t="array" ref="M36:R67">F2:K33</f>
        <v>0</v>
      </c>
      <c r="N36" s="1" t="str">
        <v>Saldo Prévio</v>
      </c>
      <c r="O36" s="1" t="str">
        <v>Descrição Conta</v>
      </c>
      <c r="P36" s="1" t="str">
        <v>Valor</v>
      </c>
      <c r="Q36" s="1" t="str">
        <v>Data vencimento</v>
      </c>
      <c r="R36" s="1" t="str">
        <v>Pago?</v>
      </c>
    </row>
    <row r="37" spans="1:18" hidden="1" x14ac:dyDescent="0.25">
      <c r="M37" s="59" t="str">
        <v>Dia 1</v>
      </c>
      <c r="N37" s="60">
        <v>5977.7700000000032</v>
      </c>
      <c r="O37" s="61">
        <v>0</v>
      </c>
      <c r="P37" s="60">
        <v>0</v>
      </c>
      <c r="Q37" s="59">
        <v>0</v>
      </c>
      <c r="R37" s="62">
        <v>0</v>
      </c>
    </row>
    <row r="38" spans="1:18" hidden="1" x14ac:dyDescent="0.25">
      <c r="M38" s="35" t="str">
        <v>Dia 2</v>
      </c>
      <c r="N38" s="36">
        <v>5949.7800000000034</v>
      </c>
      <c r="O38" s="55" t="str">
        <v>Nível 6 Mercado Livre - Automatico</v>
      </c>
      <c r="P38" s="38">
        <v>-27.99</v>
      </c>
      <c r="Q38" s="37" t="str">
        <v>Dia 1</v>
      </c>
      <c r="R38" s="39">
        <v>0</v>
      </c>
    </row>
    <row r="39" spans="1:18" hidden="1" x14ac:dyDescent="0.25">
      <c r="M39" s="35" t="str">
        <v>Dia 3</v>
      </c>
      <c r="N39" s="36">
        <v>5949.7800000000034</v>
      </c>
      <c r="O39" s="55">
        <v>0</v>
      </c>
      <c r="P39" s="38">
        <v>0</v>
      </c>
      <c r="Q39" s="37">
        <v>0</v>
      </c>
      <c r="R39" s="39">
        <v>0</v>
      </c>
    </row>
    <row r="40" spans="1:18" hidden="1" x14ac:dyDescent="0.25">
      <c r="M40" s="59" t="str">
        <v>Dia 4</v>
      </c>
      <c r="N40" s="60">
        <v>5914.7800000000034</v>
      </c>
      <c r="O40" s="61" t="str">
        <v>Granulado Madeira (10kg)</v>
      </c>
      <c r="P40" s="60">
        <v>-35</v>
      </c>
      <c r="Q40" s="59" t="str">
        <v>Dia 5</v>
      </c>
      <c r="R40" s="62">
        <v>0</v>
      </c>
    </row>
    <row r="41" spans="1:18" hidden="1" x14ac:dyDescent="0.25">
      <c r="M41" s="35" t="str">
        <v>Dia 5</v>
      </c>
      <c r="N41" s="36">
        <v>7314.7800000000034</v>
      </c>
      <c r="O41" s="55" t="str">
        <v>Pagamento Recebido Bellocopo</v>
      </c>
      <c r="P41" s="38">
        <v>1400</v>
      </c>
      <c r="Q41" s="37" t="str">
        <v>Dia 5</v>
      </c>
      <c r="R41" s="39">
        <v>0</v>
      </c>
    </row>
    <row r="42" spans="1:18" hidden="1" x14ac:dyDescent="0.25">
      <c r="M42" s="35" t="str">
        <v>Dia 6</v>
      </c>
      <c r="N42" s="36">
        <v>7275.0800000000036</v>
      </c>
      <c r="O42" s="55" t="str">
        <v>Fatura Cartão Mercado Livre</v>
      </c>
      <c r="P42" s="38">
        <v>-39.700000000000003</v>
      </c>
      <c r="Q42" s="37" t="str">
        <v>Dia 5</v>
      </c>
      <c r="R42" s="39">
        <v>0</v>
      </c>
    </row>
    <row r="43" spans="1:18" hidden="1" x14ac:dyDescent="0.25">
      <c r="M43" s="59" t="str">
        <v>Dia 7</v>
      </c>
      <c r="N43" s="60">
        <v>7275.0800000000036</v>
      </c>
      <c r="O43" s="61">
        <v>0</v>
      </c>
      <c r="P43" s="60">
        <v>0</v>
      </c>
      <c r="Q43" s="59" t="str">
        <v>Dia 6</v>
      </c>
      <c r="R43" s="62">
        <v>0</v>
      </c>
    </row>
    <row r="44" spans="1:18" hidden="1" x14ac:dyDescent="0.25">
      <c r="F44" s="63"/>
      <c r="G44" s="63"/>
      <c r="H44" s="64"/>
      <c r="I44" s="63"/>
      <c r="J44" s="63"/>
      <c r="K44" s="63"/>
      <c r="L44" s="63"/>
      <c r="M44" s="59" t="str">
        <v>Dia 8</v>
      </c>
      <c r="N44" s="60">
        <v>7117.0800000000036</v>
      </c>
      <c r="O44" s="61" t="str">
        <v>Ração Gatos Golden Castrados</v>
      </c>
      <c r="P44" s="60">
        <v>-158</v>
      </c>
      <c r="Q44" s="59" t="str">
        <v>Dia 6</v>
      </c>
      <c r="R44" s="62">
        <v>0</v>
      </c>
    </row>
    <row r="45" spans="1:18" hidden="1" x14ac:dyDescent="0.25">
      <c r="M45" s="59" t="str">
        <v>Dia 9</v>
      </c>
      <c r="N45" s="60">
        <v>7078.0800000000036</v>
      </c>
      <c r="O45" s="61" t="str">
        <v>Microsoft</v>
      </c>
      <c r="P45" s="60">
        <v>-39</v>
      </c>
      <c r="Q45" s="59" t="str">
        <v>Dia 6</v>
      </c>
      <c r="R45" s="62">
        <v>0</v>
      </c>
    </row>
    <row r="46" spans="1:18" x14ac:dyDescent="0.25">
      <c r="M46" s="59" t="str">
        <v>Dia 10</v>
      </c>
      <c r="N46" s="60">
        <v>7078.0800000000036</v>
      </c>
      <c r="O46" s="61">
        <v>0</v>
      </c>
      <c r="P46" s="60">
        <v>0</v>
      </c>
      <c r="Q46" s="59">
        <v>0</v>
      </c>
      <c r="R46" s="62">
        <v>0</v>
      </c>
    </row>
    <row r="47" spans="1:18" hidden="1" x14ac:dyDescent="0.25">
      <c r="M47" s="59" t="str">
        <v>Dia 11</v>
      </c>
      <c r="N47" s="60">
        <v>7078.0800000000036</v>
      </c>
      <c r="O47" s="61">
        <v>0</v>
      </c>
      <c r="P47" s="60">
        <v>0</v>
      </c>
      <c r="Q47" s="59">
        <v>0</v>
      </c>
      <c r="R47" s="62">
        <v>0</v>
      </c>
    </row>
    <row r="48" spans="1:18" x14ac:dyDescent="0.25">
      <c r="M48" s="59" t="str">
        <v>Dia 12</v>
      </c>
      <c r="N48" s="60">
        <v>7047.1800000000039</v>
      </c>
      <c r="O48" s="61" t="str">
        <v>Netflix - Automatico</v>
      </c>
      <c r="P48" s="60">
        <v>-30.9</v>
      </c>
      <c r="Q48" s="59" t="str">
        <v>Dia 9</v>
      </c>
      <c r="R48" s="62">
        <v>0</v>
      </c>
    </row>
    <row r="49" spans="13:18" hidden="1" x14ac:dyDescent="0.25">
      <c r="M49" s="59" t="str">
        <v>Dia 13</v>
      </c>
      <c r="N49" s="60">
        <v>6907.1800000000039</v>
      </c>
      <c r="O49" s="61" t="str">
        <v>Dízimo (1/2 parte)</v>
      </c>
      <c r="P49" s="60">
        <v>-140</v>
      </c>
      <c r="Q49" s="59" t="str">
        <v>Dia 9</v>
      </c>
      <c r="R49" s="62">
        <v>0</v>
      </c>
    </row>
    <row r="50" spans="13:18" hidden="1" x14ac:dyDescent="0.25">
      <c r="M50" s="59" t="str">
        <v>Dia 14</v>
      </c>
      <c r="N50" s="60">
        <v>6879.4000000000042</v>
      </c>
      <c r="O50" s="61" t="str">
        <v>Anticoncepcional</v>
      </c>
      <c r="P50" s="60">
        <v>-27.78</v>
      </c>
      <c r="Q50" s="59" t="str">
        <v>Dia 10</v>
      </c>
      <c r="R50" s="62">
        <v>0</v>
      </c>
    </row>
    <row r="51" spans="13:18" hidden="1" x14ac:dyDescent="0.25">
      <c r="M51" s="59" t="str">
        <v>Dia 15</v>
      </c>
      <c r="N51" s="60">
        <v>6862.9100000000044</v>
      </c>
      <c r="O51" s="61" t="str">
        <v>SimplyPiano</v>
      </c>
      <c r="P51" s="60">
        <v>-16.489999999999998</v>
      </c>
      <c r="Q51" s="59" t="str">
        <v>Dia 12</v>
      </c>
      <c r="R51" s="62">
        <v>0</v>
      </c>
    </row>
    <row r="52" spans="13:18" hidden="1" x14ac:dyDescent="0.25">
      <c r="M52" s="59" t="str">
        <v>Dia 16</v>
      </c>
      <c r="N52" s="60">
        <v>6862.9100000000044</v>
      </c>
      <c r="O52" s="61">
        <v>0</v>
      </c>
      <c r="P52" s="60">
        <v>0</v>
      </c>
      <c r="Q52" s="59">
        <v>0</v>
      </c>
      <c r="R52" s="62">
        <v>0</v>
      </c>
    </row>
    <row r="53" spans="13:18" hidden="1" x14ac:dyDescent="0.25">
      <c r="M53" s="59" t="str">
        <v>Dia 17</v>
      </c>
      <c r="N53" s="60">
        <v>6862.9100000000044</v>
      </c>
      <c r="O53" s="61">
        <v>0</v>
      </c>
      <c r="P53" s="60">
        <v>0</v>
      </c>
      <c r="Q53" s="59">
        <v>0</v>
      </c>
      <c r="R53" s="62">
        <v>0</v>
      </c>
    </row>
    <row r="54" spans="13:18" hidden="1" x14ac:dyDescent="0.25">
      <c r="M54" s="59" t="str">
        <v>Dia 18</v>
      </c>
      <c r="N54" s="60">
        <v>6862.9100000000044</v>
      </c>
      <c r="O54" s="61">
        <v>0</v>
      </c>
      <c r="P54" s="60">
        <v>0</v>
      </c>
      <c r="Q54" s="59">
        <v>0</v>
      </c>
      <c r="R54" s="62">
        <v>0</v>
      </c>
    </row>
    <row r="55" spans="13:18" hidden="1" x14ac:dyDescent="0.25">
      <c r="M55" s="59" t="str">
        <v>Dia 19</v>
      </c>
      <c r="N55" s="60">
        <v>6862.9100000000044</v>
      </c>
      <c r="O55" s="61" t="str">
        <v>Fatura Cartão Nubank</v>
      </c>
      <c r="P55" s="60">
        <v>0</v>
      </c>
      <c r="Q55" s="59" t="str">
        <v>Dia 12</v>
      </c>
      <c r="R55" s="62">
        <v>0</v>
      </c>
    </row>
    <row r="56" spans="13:18" hidden="1" x14ac:dyDescent="0.25">
      <c r="M56" s="59" t="str">
        <v>Dia 20</v>
      </c>
      <c r="N56" s="60">
        <v>8062.9100000000044</v>
      </c>
      <c r="O56" s="61" t="str">
        <v>Pagamento Recebido Bellocopo</v>
      </c>
      <c r="P56" s="60">
        <v>1200</v>
      </c>
      <c r="Q56" s="59" t="str">
        <v>Dia 20</v>
      </c>
      <c r="R56" s="62">
        <v>0</v>
      </c>
    </row>
    <row r="57" spans="13:18" hidden="1" x14ac:dyDescent="0.25">
      <c r="M57" s="59" t="str">
        <v>Dia 21</v>
      </c>
      <c r="N57" s="60">
        <v>8062.9100000000044</v>
      </c>
      <c r="O57" s="61">
        <v>0</v>
      </c>
      <c r="P57" s="60">
        <v>0</v>
      </c>
      <c r="Q57" s="59">
        <v>0</v>
      </c>
      <c r="R57" s="62">
        <v>0</v>
      </c>
    </row>
    <row r="58" spans="13:18" hidden="1" x14ac:dyDescent="0.25">
      <c r="M58" s="59" t="str">
        <v>Dia 22</v>
      </c>
      <c r="N58" s="60">
        <v>7963.0100000000048</v>
      </c>
      <c r="O58" s="61" t="str">
        <v>Internet Atranet</v>
      </c>
      <c r="P58" s="60">
        <v>-99.9</v>
      </c>
      <c r="Q58" s="59" t="str">
        <v>Dia 20</v>
      </c>
      <c r="R58" s="62">
        <v>0</v>
      </c>
    </row>
    <row r="59" spans="13:18" hidden="1" x14ac:dyDescent="0.25">
      <c r="M59" s="59" t="str">
        <v>Dia 23</v>
      </c>
      <c r="N59" s="60">
        <v>7952.020000000005</v>
      </c>
      <c r="O59" s="61" t="str">
        <v>PicsArt Photo</v>
      </c>
      <c r="P59" s="60">
        <v>-10.99</v>
      </c>
      <c r="Q59" s="59" t="str">
        <v>Dia 21</v>
      </c>
      <c r="R59" s="62">
        <v>0</v>
      </c>
    </row>
    <row r="60" spans="13:18" x14ac:dyDescent="0.25">
      <c r="M60" s="59" t="str">
        <v>Dia 24</v>
      </c>
      <c r="N60" s="60">
        <v>7952.020000000005</v>
      </c>
      <c r="O60" s="61">
        <v>0</v>
      </c>
      <c r="P60" s="60">
        <v>0</v>
      </c>
      <c r="Q60" s="59">
        <v>0</v>
      </c>
      <c r="R60" s="62">
        <v>0</v>
      </c>
    </row>
    <row r="61" spans="13:18" x14ac:dyDescent="0.25">
      <c r="M61" s="59" t="str">
        <v>Dia 25</v>
      </c>
      <c r="N61" s="60">
        <v>7832.020000000005</v>
      </c>
      <c r="O61" s="61" t="str">
        <v>Dízimo (2/2 parte)</v>
      </c>
      <c r="P61" s="60">
        <v>-120</v>
      </c>
      <c r="Q61" s="59" t="str">
        <v>Dia 24</v>
      </c>
      <c r="R61" s="62">
        <v>0</v>
      </c>
    </row>
    <row r="62" spans="13:18" x14ac:dyDescent="0.25">
      <c r="M62" s="59" t="str">
        <v>Dia 26</v>
      </c>
      <c r="N62" s="60">
        <v>7712.020000000005</v>
      </c>
      <c r="O62" s="61" t="str">
        <v>Energia Elétrica (1/4 pagamento)</v>
      </c>
      <c r="P62" s="60">
        <v>-120</v>
      </c>
      <c r="Q62" s="59" t="str">
        <v>Dia 20</v>
      </c>
      <c r="R62" s="62">
        <v>0</v>
      </c>
    </row>
    <row r="63" spans="13:18" x14ac:dyDescent="0.25">
      <c r="M63" s="59" t="str">
        <v>Dia 27</v>
      </c>
      <c r="N63" s="60">
        <v>7667.020000000005</v>
      </c>
      <c r="O63" s="61" t="str">
        <v>Internet Celular Vivo</v>
      </c>
      <c r="P63" s="60">
        <v>-45</v>
      </c>
      <c r="Q63" s="59" t="str">
        <v>Dia 27</v>
      </c>
      <c r="R63" s="62">
        <v>0</v>
      </c>
    </row>
    <row r="64" spans="13:18" hidden="1" x14ac:dyDescent="0.25">
      <c r="M64" s="59" t="str">
        <v>Dia 28</v>
      </c>
      <c r="N64" s="60">
        <v>7539.520000000005</v>
      </c>
      <c r="O64" s="61" t="str">
        <v>Cílios</v>
      </c>
      <c r="P64" s="60">
        <v>-127.5</v>
      </c>
      <c r="Q64" s="59" t="str">
        <v>Dia 28</v>
      </c>
      <c r="R64" s="62">
        <v>0</v>
      </c>
    </row>
    <row r="65" spans="13:18" x14ac:dyDescent="0.25">
      <c r="M65" s="59" t="str">
        <v>Dia 29</v>
      </c>
      <c r="N65" s="60">
        <v>7522.0700000000052</v>
      </c>
      <c r="O65" s="61" t="str">
        <v>HBO</v>
      </c>
      <c r="P65" s="60">
        <v>-17.45</v>
      </c>
      <c r="Q65" s="59" t="str">
        <v>Dia 29</v>
      </c>
      <c r="R65" s="62">
        <v>0</v>
      </c>
    </row>
    <row r="66" spans="13:18" x14ac:dyDescent="0.25">
      <c r="M66" s="59" t="str">
        <v>Dia 30</v>
      </c>
      <c r="N66" s="60">
        <v>7522.0700000000052</v>
      </c>
      <c r="O66" s="61">
        <v>0</v>
      </c>
      <c r="P66" s="60">
        <v>0</v>
      </c>
      <c r="Q66" s="59">
        <v>0</v>
      </c>
      <c r="R66" s="62">
        <v>0</v>
      </c>
    </row>
    <row r="67" spans="13:18" x14ac:dyDescent="0.25">
      <c r="M67" s="59" t="str">
        <v>Dia 31</v>
      </c>
      <c r="N67" s="60">
        <v>7522.0700000000052</v>
      </c>
      <c r="O67" s="61">
        <v>0</v>
      </c>
      <c r="P67" s="60">
        <v>0</v>
      </c>
      <c r="Q67" s="59">
        <v>0</v>
      </c>
      <c r="R67" s="62">
        <v>0</v>
      </c>
    </row>
  </sheetData>
  <autoFilter ref="M36:R67" xr:uid="{79D77F2B-00FB-4305-B7EF-54B7CC5B6123}">
    <filterColumn colId="5">
      <filters>
        <filter val="0"/>
      </filters>
    </filterColumn>
  </autoFilter>
  <mergeCells count="28">
    <mergeCell ref="M34:R35"/>
    <mergeCell ref="O13:R13"/>
    <mergeCell ref="O14:R14"/>
    <mergeCell ref="O15:R15"/>
    <mergeCell ref="O16:R16"/>
    <mergeCell ref="M18:R19"/>
    <mergeCell ref="O20:R20"/>
    <mergeCell ref="M22:R23"/>
    <mergeCell ref="O24:R24"/>
    <mergeCell ref="O25:R25"/>
    <mergeCell ref="O26:R26"/>
    <mergeCell ref="O27:R27"/>
    <mergeCell ref="O28:R28"/>
    <mergeCell ref="O29:R29"/>
    <mergeCell ref="O31:R31"/>
    <mergeCell ref="O12:R12"/>
    <mergeCell ref="A1:H1"/>
    <mergeCell ref="J1:K1"/>
    <mergeCell ref="M1:R1"/>
    <mergeCell ref="O2:R2"/>
    <mergeCell ref="O3:R3"/>
    <mergeCell ref="O4:R4"/>
    <mergeCell ref="O5:R5"/>
    <mergeCell ref="O6:R6"/>
    <mergeCell ref="O7:R7"/>
    <mergeCell ref="M9:R10"/>
    <mergeCell ref="O11:R11"/>
    <mergeCell ref="O21:R21"/>
  </mergeCells>
  <conditionalFormatting sqref="A3:A33">
    <cfRule type="expression" dxfId="109" priority="35">
      <formula>$D3&gt;0</formula>
    </cfRule>
  </conditionalFormatting>
  <conditionalFormatting sqref="A3:B33 C4:K7">
    <cfRule type="expression" dxfId="108" priority="32">
      <formula>$D3&gt;0</formula>
    </cfRule>
  </conditionalFormatting>
  <conditionalFormatting sqref="A3:K3 B4:K7 B8:G8 B9:K33">
    <cfRule type="expression" dxfId="107" priority="34">
      <formula>$D3&gt;0</formula>
    </cfRule>
  </conditionalFormatting>
  <conditionalFormatting sqref="A3:K3 G4:G33">
    <cfRule type="expression" dxfId="106" priority="33">
      <formula>$E3=TRUE</formula>
    </cfRule>
  </conditionalFormatting>
  <conditionalFormatting sqref="A3:K7 A8:G8 A9:K33">
    <cfRule type="expression" dxfId="105" priority="36">
      <formula>$A3=$B3</formula>
    </cfRule>
  </conditionalFormatting>
  <conditionalFormatting sqref="C4:K7 A3:B33">
    <cfRule type="expression" dxfId="104" priority="31">
      <formula>$E3=TRUE</formula>
    </cfRule>
  </conditionalFormatting>
  <conditionalFormatting sqref="C8:K33">
    <cfRule type="expression" dxfId="103" priority="2">
      <formula>$E8=TRUE</formula>
    </cfRule>
    <cfRule type="expression" dxfId="102" priority="3">
      <formula>$D8&gt;0</formula>
    </cfRule>
  </conditionalFormatting>
  <conditionalFormatting sqref="G1:G1048576">
    <cfRule type="cellIs" dxfId="101" priority="11" operator="lessThan">
      <formula>0</formula>
    </cfRule>
  </conditionalFormatting>
  <conditionalFormatting sqref="H3:J3">
    <cfRule type="expression" dxfId="100" priority="15">
      <formula>$D3&gt;0</formula>
    </cfRule>
  </conditionalFormatting>
  <conditionalFormatting sqref="H3:J4">
    <cfRule type="expression" dxfId="99" priority="14">
      <formula>$E3=TRUE</formula>
    </cfRule>
  </conditionalFormatting>
  <conditionalFormatting sqref="H4:J4">
    <cfRule type="expression" dxfId="98" priority="12">
      <formula>$E4=TRUE</formula>
    </cfRule>
    <cfRule type="expression" dxfId="97" priority="13">
      <formula>$D4&gt;0</formula>
    </cfRule>
  </conditionalFormatting>
  <conditionalFormatting sqref="H8:K8">
    <cfRule type="expression" dxfId="96" priority="5">
      <formula>$A8=$B8</formula>
    </cfRule>
  </conditionalFormatting>
  <conditionalFormatting sqref="I38:I1048576 I1:I34">
    <cfRule type="dataBar" priority="29">
      <dataBar>
        <cfvo type="min"/>
        <cfvo type="num" val="0"/>
        <color rgb="FFC00000"/>
      </dataBar>
      <extLst>
        <ext xmlns:x14="http://schemas.microsoft.com/office/spreadsheetml/2009/9/main" uri="{B025F937-C7B1-47D3-B67F-A62EFF666E3E}">
          <x14:id>{07234517-AA36-44C9-92FA-443A51C0BF11}</x14:id>
        </ext>
      </extLst>
    </cfRule>
  </conditionalFormatting>
  <conditionalFormatting sqref="L1:L1048576">
    <cfRule type="containsText" dxfId="95" priority="27" operator="containsText" text="➜ Hoje">
      <formula>NOT(ISERROR(SEARCH("➜ Hoje",L1)))</formula>
    </cfRule>
  </conditionalFormatting>
  <conditionalFormatting sqref="L26">
    <cfRule type="expression" dxfId="94" priority="30">
      <formula>$L51="➜ Hoje"</formula>
    </cfRule>
  </conditionalFormatting>
  <conditionalFormatting sqref="M36:R67">
    <cfRule type="top10" dxfId="93" priority="16" bottom="1" rank="20"/>
  </conditionalFormatting>
  <conditionalFormatting sqref="M37:R67">
    <cfRule type="expression" dxfId="92" priority="18">
      <formula>$E3=TRUE</formula>
    </cfRule>
    <cfRule type="expression" dxfId="91" priority="19">
      <formula>$D3&gt;0</formula>
    </cfRule>
    <cfRule type="expression" dxfId="90" priority="20">
      <formula>$A3=$B3</formula>
    </cfRule>
  </conditionalFormatting>
  <conditionalFormatting sqref="N2:N7">
    <cfRule type="cellIs" dxfId="89" priority="28" operator="lessThan">
      <formula>$S$1</formula>
    </cfRule>
  </conditionalFormatting>
  <conditionalFormatting sqref="N31">
    <cfRule type="cellIs" dxfId="88" priority="1" operator="lessThan">
      <formula>$S$1</formula>
    </cfRule>
  </conditionalFormatting>
  <conditionalFormatting sqref="P37:P67">
    <cfRule type="dataBar" priority="17">
      <dataBar>
        <cfvo type="min"/>
        <cfvo type="num" val="0"/>
        <color rgb="FFC00000"/>
      </dataBar>
      <extLst>
        <ext xmlns:x14="http://schemas.microsoft.com/office/spreadsheetml/2009/9/main" uri="{B025F937-C7B1-47D3-B67F-A62EFF666E3E}">
          <x14:id>{C9940417-3C2D-4E45-9F1B-0AEDAF11EEF1}</x14:id>
        </ext>
      </extLst>
    </cfRule>
  </conditionalFormatting>
  <pageMargins left="0.511811024" right="0.511811024" top="0.78740157499999996" bottom="0.78740157499999996" header="0.31496062000000002" footer="0.31496062000000002"/>
  <pageSetup paperSize="9" orientation="landscape" r:id="rId1"/>
  <legacyDrawing r:id="rId2"/>
  <picture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7234517-AA36-44C9-92FA-443A51C0BF11}">
            <x14:dataBar minLength="0" maxLength="100" border="1" negativeBarColorSameAsPositive="1">
              <x14:cfvo type="min"/>
              <x14:cfvo type="num">
                <xm:f>0</xm:f>
              </x14:cfvo>
              <x14:borderColor rgb="FFFFFF00"/>
              <x14:axisColor rgb="FF000000"/>
            </x14:dataBar>
          </x14:cfRule>
          <xm:sqref>I38:I1048576 I1:I34</xm:sqref>
        </x14:conditionalFormatting>
        <x14:conditionalFormatting xmlns:xm="http://schemas.microsoft.com/office/excel/2006/main">
          <x14:cfRule type="dataBar" id="{C9940417-3C2D-4E45-9F1B-0AEDAF11EEF1}">
            <x14:dataBar minLength="0" maxLength="100" border="1" negativeBarColorSameAsPositive="1">
              <x14:cfvo type="min"/>
              <x14:cfvo type="num">
                <xm:f>0</xm:f>
              </x14:cfvo>
              <x14:borderColor rgb="FFFFFF00"/>
              <x14:axisColor rgb="FF000000"/>
            </x14:dataBar>
          </x14:cfRule>
          <xm:sqref>P37:P67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77BD4-A72B-406E-BEFF-49FDC5328E5F}">
  <sheetPr filterMode="1"/>
  <dimension ref="A1:T67"/>
  <sheetViews>
    <sheetView showGridLines="0" topLeftCell="F10" zoomScaleNormal="100" workbookViewId="0">
      <selection activeCell="N24" sqref="N24:R28"/>
    </sheetView>
  </sheetViews>
  <sheetFormatPr defaultColWidth="9.140625" defaultRowHeight="14.25" x14ac:dyDescent="0.25"/>
  <cols>
    <col min="1" max="1" width="24.140625" style="1" hidden="1" customWidth="1"/>
    <col min="2" max="5" width="16.140625" style="1" hidden="1" customWidth="1"/>
    <col min="6" max="6" width="8.85546875" style="1" customWidth="1"/>
    <col min="7" max="7" width="13.7109375" style="1" bestFit="1" customWidth="1"/>
    <col min="8" max="8" width="34.42578125" style="57" customWidth="1"/>
    <col min="9" max="9" width="13.7109375" style="1" bestFit="1" customWidth="1"/>
    <col min="10" max="10" width="11.85546875" style="1" customWidth="1"/>
    <col min="11" max="11" width="6.5703125" style="1" customWidth="1"/>
    <col min="12" max="12" width="9.140625" style="1"/>
    <col min="13" max="13" width="8" style="1" customWidth="1"/>
    <col min="14" max="14" width="13.7109375" style="1" customWidth="1"/>
    <col min="15" max="15" width="33.42578125" style="1" customWidth="1"/>
    <col min="16" max="16" width="13.7109375" style="1" customWidth="1"/>
    <col min="17" max="17" width="13.85546875" style="1" customWidth="1"/>
    <col min="18" max="18" width="9.140625" style="1" customWidth="1"/>
    <col min="19" max="16384" width="9.140625" style="1"/>
  </cols>
  <sheetData>
    <row r="1" spans="1:19" ht="29.25" customHeight="1" thickTop="1" x14ac:dyDescent="0.25">
      <c r="A1" s="152" t="s">
        <v>0</v>
      </c>
      <c r="B1" s="153"/>
      <c r="C1" s="153"/>
      <c r="D1" s="153"/>
      <c r="E1" s="153"/>
      <c r="F1" s="120"/>
      <c r="G1" s="120"/>
      <c r="H1" s="154"/>
      <c r="I1" s="65" t="s">
        <v>1</v>
      </c>
      <c r="J1" s="181">
        <f>B3</f>
        <v>45748</v>
      </c>
      <c r="K1" s="156"/>
      <c r="M1" s="119" t="s">
        <v>58</v>
      </c>
      <c r="N1" s="120"/>
      <c r="O1" s="120"/>
      <c r="P1" s="120"/>
      <c r="Q1" s="120"/>
      <c r="R1" s="121"/>
      <c r="S1" s="1">
        <v>0</v>
      </c>
    </row>
    <row r="2" spans="1:19" ht="24.75" customHeight="1" x14ac:dyDescent="0.25">
      <c r="A2" s="66" t="s">
        <v>3</v>
      </c>
      <c r="B2" s="2" t="s">
        <v>4</v>
      </c>
      <c r="C2" s="2" t="s">
        <v>5</v>
      </c>
      <c r="D2" s="2"/>
      <c r="E2" s="22"/>
      <c r="F2" s="28"/>
      <c r="G2" s="29" t="s">
        <v>6</v>
      </c>
      <c r="H2" s="54" t="s">
        <v>7</v>
      </c>
      <c r="I2" s="29" t="s">
        <v>8</v>
      </c>
      <c r="J2" s="31" t="s">
        <v>9</v>
      </c>
      <c r="K2" s="67" t="s">
        <v>10</v>
      </c>
      <c r="M2" s="79" t="str">
        <f>F33</f>
        <v>Dia 31</v>
      </c>
      <c r="N2" s="80">
        <f>G33</f>
        <v>9066.3700000000044</v>
      </c>
      <c r="O2" s="157" t="s">
        <v>59</v>
      </c>
      <c r="P2" s="157"/>
      <c r="Q2" s="157"/>
      <c r="R2" s="158"/>
    </row>
    <row r="3" spans="1:19" ht="15" customHeight="1" x14ac:dyDescent="0.25">
      <c r="A3" s="68">
        <f t="shared" ref="A3:A33" ca="1" si="0">TODAY()</f>
        <v>45567</v>
      </c>
      <c r="B3" s="3">
        <v>45748</v>
      </c>
      <c r="C3" s="4">
        <f ca="1">A3-B3</f>
        <v>-181</v>
      </c>
      <c r="D3" s="4">
        <f ca="1">C3+K3</f>
        <v>-181</v>
      </c>
      <c r="E3" s="4" t="b">
        <f>IF(10,K3="ok",0)</f>
        <v>0</v>
      </c>
      <c r="F3" s="35" t="s">
        <v>11</v>
      </c>
      <c r="G3" s="36">
        <f>'Março 2025'!G33+'Abril 2025'!I3</f>
        <v>7522.0700000000052</v>
      </c>
      <c r="H3" s="55"/>
      <c r="I3" s="38"/>
      <c r="J3" s="37"/>
      <c r="K3" s="69"/>
      <c r="L3" s="20" t="str">
        <f ca="1">IF(A3=B3,"➜ Hoje","")</f>
        <v/>
      </c>
      <c r="M3" s="81"/>
      <c r="N3" s="50"/>
      <c r="O3" s="159"/>
      <c r="P3" s="159"/>
      <c r="Q3" s="159"/>
      <c r="R3" s="160"/>
    </row>
    <row r="4" spans="1:19" ht="15" customHeight="1" x14ac:dyDescent="0.25">
      <c r="A4" s="68">
        <f t="shared" ca="1" si="0"/>
        <v>45567</v>
      </c>
      <c r="B4" s="3">
        <f>B3+1</f>
        <v>45749</v>
      </c>
      <c r="C4" s="4">
        <f ca="1">A4-B4</f>
        <v>-182</v>
      </c>
      <c r="D4" s="4">
        <f t="shared" ref="D4:D33" ca="1" si="1">C4+K4</f>
        <v>-182</v>
      </c>
      <c r="E4" s="4" t="b">
        <f>IF(10,K4="ok",0)</f>
        <v>0</v>
      </c>
      <c r="F4" s="35" t="s">
        <v>13</v>
      </c>
      <c r="G4" s="36">
        <f>G3+I4</f>
        <v>7494.0800000000054</v>
      </c>
      <c r="H4" s="103" t="s">
        <v>84</v>
      </c>
      <c r="I4" s="104">
        <v>-27.99</v>
      </c>
      <c r="J4" s="105" t="s">
        <v>11</v>
      </c>
      <c r="K4" s="69"/>
      <c r="L4" s="20" t="str">
        <f t="shared" ref="L4:L24" ca="1" si="2">IF(A4=B4,"➜ Hoje","")</f>
        <v/>
      </c>
      <c r="M4" s="82">
        <v>0.2</v>
      </c>
      <c r="N4" s="83">
        <f>IF($N$2*M4&lt;=0,"Em vermelho",$N$2*M4)</f>
        <v>1813.274000000001</v>
      </c>
      <c r="O4" s="133" t="s">
        <v>61</v>
      </c>
      <c r="P4" s="133"/>
      <c r="Q4" s="133"/>
      <c r="R4" s="173"/>
    </row>
    <row r="5" spans="1:19" ht="15" customHeight="1" x14ac:dyDescent="0.25">
      <c r="A5" s="68">
        <f t="shared" ca="1" si="0"/>
        <v>45567</v>
      </c>
      <c r="B5" s="3">
        <f t="shared" ref="B5:B32" si="3">B4+1</f>
        <v>45750</v>
      </c>
      <c r="C5" s="4">
        <f t="shared" ref="C5:C33" ca="1" si="4">A5-B5</f>
        <v>-183</v>
      </c>
      <c r="D5" s="4">
        <f t="shared" ca="1" si="1"/>
        <v>-183</v>
      </c>
      <c r="E5" s="4" t="b">
        <f t="shared" ref="E5:E33" si="5">IF(10,K5="ok",0)</f>
        <v>0</v>
      </c>
      <c r="F5" s="35" t="s">
        <v>14</v>
      </c>
      <c r="G5" s="36">
        <f>G4+I5</f>
        <v>7494.0800000000054</v>
      </c>
      <c r="H5" s="103"/>
      <c r="I5" s="104"/>
      <c r="J5" s="105"/>
      <c r="K5" s="69"/>
      <c r="L5" s="20" t="str">
        <f t="shared" ca="1" si="2"/>
        <v/>
      </c>
      <c r="M5" s="82">
        <v>0.1</v>
      </c>
      <c r="N5" s="83">
        <f t="shared" ref="N5:N7" si="6">IF($N$2*M5&lt;=0,"Em vermelho",$N$2*M5)</f>
        <v>906.63700000000051</v>
      </c>
      <c r="O5" s="133" t="s">
        <v>119</v>
      </c>
      <c r="P5" s="133"/>
      <c r="Q5" s="133"/>
      <c r="R5" s="173"/>
    </row>
    <row r="6" spans="1:19" ht="15" customHeight="1" x14ac:dyDescent="0.25">
      <c r="A6" s="68">
        <f t="shared" ca="1" si="0"/>
        <v>45567</v>
      </c>
      <c r="B6" s="3">
        <f t="shared" si="3"/>
        <v>45751</v>
      </c>
      <c r="C6" s="4">
        <f t="shared" ca="1" si="4"/>
        <v>-184</v>
      </c>
      <c r="D6" s="4">
        <f t="shared" ca="1" si="1"/>
        <v>-184</v>
      </c>
      <c r="E6" s="4" t="b">
        <f t="shared" si="5"/>
        <v>0</v>
      </c>
      <c r="F6" s="35" t="s">
        <v>15</v>
      </c>
      <c r="G6" s="36">
        <f t="shared" ref="G6:G7" si="7">G5+I6</f>
        <v>7459.0800000000054</v>
      </c>
      <c r="H6" s="103" t="s">
        <v>101</v>
      </c>
      <c r="I6" s="104">
        <v>-35</v>
      </c>
      <c r="J6" s="105" t="s">
        <v>16</v>
      </c>
      <c r="K6" s="69"/>
      <c r="L6" s="20" t="str">
        <f t="shared" ca="1" si="2"/>
        <v/>
      </c>
      <c r="M6" s="82">
        <v>0.4</v>
      </c>
      <c r="N6" s="83">
        <f t="shared" si="6"/>
        <v>3626.548000000002</v>
      </c>
      <c r="O6" s="133" t="s">
        <v>118</v>
      </c>
      <c r="P6" s="133"/>
      <c r="Q6" s="133"/>
      <c r="R6" s="173"/>
    </row>
    <row r="7" spans="1:19" ht="15" customHeight="1" thickBot="1" x14ac:dyDescent="0.3">
      <c r="A7" s="68">
        <f t="shared" ca="1" si="0"/>
        <v>45567</v>
      </c>
      <c r="B7" s="3">
        <f t="shared" si="3"/>
        <v>45752</v>
      </c>
      <c r="C7" s="4">
        <f t="shared" ca="1" si="4"/>
        <v>-185</v>
      </c>
      <c r="D7" s="4">
        <f t="shared" ca="1" si="1"/>
        <v>-185</v>
      </c>
      <c r="E7" s="4" t="b">
        <f t="shared" si="5"/>
        <v>0</v>
      </c>
      <c r="F7" s="35" t="s">
        <v>16</v>
      </c>
      <c r="G7" s="36">
        <f t="shared" si="7"/>
        <v>8859.0800000000054</v>
      </c>
      <c r="H7" s="56" t="s">
        <v>17</v>
      </c>
      <c r="I7" s="41">
        <v>1400</v>
      </c>
      <c r="J7" s="40" t="s">
        <v>16</v>
      </c>
      <c r="K7" s="69"/>
      <c r="L7" s="20" t="str">
        <f t="shared" ca="1" si="2"/>
        <v/>
      </c>
      <c r="M7" s="84">
        <v>0.3</v>
      </c>
      <c r="N7" s="83">
        <f t="shared" si="6"/>
        <v>2719.9110000000014</v>
      </c>
      <c r="O7" s="174" t="s">
        <v>120</v>
      </c>
      <c r="P7" s="174"/>
      <c r="Q7" s="174"/>
      <c r="R7" s="175"/>
    </row>
    <row r="8" spans="1:19" ht="15" customHeight="1" thickTop="1" thickBot="1" x14ac:dyDescent="0.3">
      <c r="A8" s="68">
        <f t="shared" ca="1" si="0"/>
        <v>45567</v>
      </c>
      <c r="B8" s="3">
        <f t="shared" si="3"/>
        <v>45753</v>
      </c>
      <c r="C8" s="4">
        <f t="shared" ca="1" si="4"/>
        <v>-186</v>
      </c>
      <c r="D8" s="4">
        <f t="shared" ca="1" si="1"/>
        <v>-186</v>
      </c>
      <c r="E8" s="4" t="b">
        <f t="shared" si="5"/>
        <v>0</v>
      </c>
      <c r="F8" s="35" t="s">
        <v>18</v>
      </c>
      <c r="G8" s="36">
        <f>G7+I8</f>
        <v>8819.3800000000047</v>
      </c>
      <c r="H8" s="103" t="s">
        <v>86</v>
      </c>
      <c r="I8" s="104">
        <v>-39.700000000000003</v>
      </c>
      <c r="J8" s="105" t="s">
        <v>16</v>
      </c>
      <c r="K8" s="69"/>
      <c r="L8" s="20" t="str">
        <f t="shared" ca="1" si="2"/>
        <v/>
      </c>
      <c r="M8" s="51"/>
      <c r="N8" s="50"/>
      <c r="O8" s="52"/>
      <c r="P8" s="52"/>
      <c r="Q8" s="52"/>
      <c r="R8" s="52"/>
    </row>
    <row r="9" spans="1:19" ht="15" customHeight="1" thickTop="1" x14ac:dyDescent="0.25">
      <c r="A9" s="68">
        <f t="shared" ca="1" si="0"/>
        <v>45567</v>
      </c>
      <c r="B9" s="3">
        <f t="shared" si="3"/>
        <v>45754</v>
      </c>
      <c r="C9" s="4">
        <f t="shared" ca="1" si="4"/>
        <v>-187</v>
      </c>
      <c r="D9" s="4">
        <f t="shared" ca="1" si="1"/>
        <v>-187</v>
      </c>
      <c r="E9" s="4" t="b">
        <f t="shared" si="5"/>
        <v>0</v>
      </c>
      <c r="F9" s="35" t="s">
        <v>20</v>
      </c>
      <c r="G9" s="36">
        <f>G8+I9</f>
        <v>8819.3800000000047</v>
      </c>
      <c r="H9" s="55"/>
      <c r="I9" s="38"/>
      <c r="J9" s="37" t="s">
        <v>18</v>
      </c>
      <c r="K9" s="69"/>
      <c r="L9" s="20" t="str">
        <f t="shared" ca="1" si="2"/>
        <v/>
      </c>
      <c r="M9" s="143" t="s">
        <v>67</v>
      </c>
      <c r="N9" s="144"/>
      <c r="O9" s="144"/>
      <c r="P9" s="144"/>
      <c r="Q9" s="144"/>
      <c r="R9" s="145"/>
    </row>
    <row r="10" spans="1:19" ht="15" customHeight="1" x14ac:dyDescent="0.25">
      <c r="A10" s="68">
        <f t="shared" ca="1" si="0"/>
        <v>45567</v>
      </c>
      <c r="B10" s="3">
        <f t="shared" si="3"/>
        <v>45755</v>
      </c>
      <c r="C10" s="4">
        <f t="shared" ca="1" si="4"/>
        <v>-188</v>
      </c>
      <c r="D10" s="4">
        <f t="shared" ca="1" si="1"/>
        <v>-188</v>
      </c>
      <c r="E10" s="4" t="b">
        <f t="shared" si="5"/>
        <v>0</v>
      </c>
      <c r="F10" s="35" t="s">
        <v>22</v>
      </c>
      <c r="G10" s="36">
        <f t="shared" ref="G10:G33" si="8">G9+I10</f>
        <v>8661.3800000000047</v>
      </c>
      <c r="H10" s="103" t="s">
        <v>102</v>
      </c>
      <c r="I10" s="104">
        <v>-158</v>
      </c>
      <c r="J10" s="105" t="s">
        <v>18</v>
      </c>
      <c r="K10" s="69"/>
      <c r="L10" s="20" t="str">
        <f t="shared" ca="1" si="2"/>
        <v/>
      </c>
      <c r="M10" s="146"/>
      <c r="N10" s="147"/>
      <c r="O10" s="147"/>
      <c r="P10" s="147"/>
      <c r="Q10" s="147"/>
      <c r="R10" s="148"/>
    </row>
    <row r="11" spans="1:19" ht="15" customHeight="1" x14ac:dyDescent="0.25">
      <c r="A11" s="68">
        <f t="shared" ca="1" si="0"/>
        <v>45567</v>
      </c>
      <c r="B11" s="3">
        <f t="shared" si="3"/>
        <v>45756</v>
      </c>
      <c r="C11" s="4">
        <f t="shared" ca="1" si="4"/>
        <v>-189</v>
      </c>
      <c r="D11" s="4">
        <f t="shared" ca="1" si="1"/>
        <v>-189</v>
      </c>
      <c r="E11" s="4" t="b">
        <f t="shared" si="5"/>
        <v>0</v>
      </c>
      <c r="F11" s="35" t="s">
        <v>24</v>
      </c>
      <c r="G11" s="36">
        <f t="shared" si="8"/>
        <v>8622.3800000000047</v>
      </c>
      <c r="H11" s="103" t="s">
        <v>23</v>
      </c>
      <c r="I11" s="104">
        <v>-39</v>
      </c>
      <c r="J11" s="105" t="s">
        <v>18</v>
      </c>
      <c r="K11" s="69"/>
      <c r="L11" s="20" t="str">
        <f t="shared" ca="1" si="2"/>
        <v/>
      </c>
      <c r="M11" s="95" t="s">
        <v>68</v>
      </c>
      <c r="N11" s="96" t="s">
        <v>69</v>
      </c>
      <c r="O11" s="149" t="s">
        <v>70</v>
      </c>
      <c r="P11" s="150"/>
      <c r="Q11" s="150"/>
      <c r="R11" s="151"/>
    </row>
    <row r="12" spans="1:19" ht="15" customHeight="1" x14ac:dyDescent="0.25">
      <c r="A12" s="68">
        <f t="shared" ca="1" si="0"/>
        <v>45567</v>
      </c>
      <c r="B12" s="3">
        <f t="shared" si="3"/>
        <v>45757</v>
      </c>
      <c r="C12" s="4">
        <f t="shared" ca="1" si="4"/>
        <v>-190</v>
      </c>
      <c r="D12" s="4">
        <f t="shared" ca="1" si="1"/>
        <v>-190</v>
      </c>
      <c r="E12" s="4" t="b">
        <f t="shared" si="5"/>
        <v>0</v>
      </c>
      <c r="F12" s="35" t="s">
        <v>26</v>
      </c>
      <c r="G12" s="36">
        <f t="shared" si="8"/>
        <v>8622.3800000000047</v>
      </c>
      <c r="H12" s="55"/>
      <c r="I12" s="38"/>
      <c r="J12" s="37"/>
      <c r="K12" s="69"/>
      <c r="L12" s="20" t="str">
        <f t="shared" ca="1" si="2"/>
        <v/>
      </c>
      <c r="M12" s="86">
        <v>45046</v>
      </c>
      <c r="N12" s="46">
        <v>400</v>
      </c>
      <c r="O12" s="124" t="s">
        <v>71</v>
      </c>
      <c r="P12" s="125"/>
      <c r="Q12" s="125"/>
      <c r="R12" s="126"/>
    </row>
    <row r="13" spans="1:19" ht="15" customHeight="1" x14ac:dyDescent="0.25">
      <c r="A13" s="68">
        <f t="shared" ca="1" si="0"/>
        <v>45567</v>
      </c>
      <c r="B13" s="3">
        <f t="shared" si="3"/>
        <v>45758</v>
      </c>
      <c r="C13" s="4">
        <f t="shared" ca="1" si="4"/>
        <v>-191</v>
      </c>
      <c r="D13" s="4">
        <f t="shared" ca="1" si="1"/>
        <v>-191</v>
      </c>
      <c r="E13" s="4" t="b">
        <f t="shared" si="5"/>
        <v>0</v>
      </c>
      <c r="F13" s="35" t="s">
        <v>28</v>
      </c>
      <c r="G13" s="36">
        <f t="shared" si="8"/>
        <v>8622.3800000000047</v>
      </c>
      <c r="H13" s="55"/>
      <c r="I13" s="38"/>
      <c r="J13" s="37"/>
      <c r="K13" s="69"/>
      <c r="L13" s="20" t="str">
        <f t="shared" ca="1" si="2"/>
        <v/>
      </c>
      <c r="M13" s="87">
        <v>44540</v>
      </c>
      <c r="N13" s="46">
        <v>300</v>
      </c>
      <c r="O13" s="124" t="s">
        <v>72</v>
      </c>
      <c r="P13" s="125"/>
      <c r="Q13" s="125"/>
      <c r="R13" s="126"/>
    </row>
    <row r="14" spans="1:19" ht="15" customHeight="1" x14ac:dyDescent="0.25">
      <c r="A14" s="68">
        <f t="shared" ca="1" si="0"/>
        <v>45567</v>
      </c>
      <c r="B14" s="3">
        <f t="shared" si="3"/>
        <v>45759</v>
      </c>
      <c r="C14" s="4">
        <f t="shared" ca="1" si="4"/>
        <v>-192</v>
      </c>
      <c r="D14" s="4">
        <f t="shared" ca="1" si="1"/>
        <v>-192</v>
      </c>
      <c r="E14" s="4" t="b">
        <f t="shared" si="5"/>
        <v>0</v>
      </c>
      <c r="F14" s="35" t="s">
        <v>30</v>
      </c>
      <c r="G14" s="36">
        <f t="shared" si="8"/>
        <v>8591.480000000005</v>
      </c>
      <c r="H14" s="103" t="s">
        <v>80</v>
      </c>
      <c r="I14" s="104">
        <v>-30.9</v>
      </c>
      <c r="J14" s="105" t="s">
        <v>24</v>
      </c>
      <c r="K14" s="69"/>
      <c r="L14" s="20" t="str">
        <f t="shared" ca="1" si="2"/>
        <v/>
      </c>
      <c r="M14" s="87"/>
      <c r="N14" s="46"/>
      <c r="O14" s="124"/>
      <c r="P14" s="125"/>
      <c r="Q14" s="125"/>
      <c r="R14" s="126"/>
    </row>
    <row r="15" spans="1:19" ht="15" customHeight="1" x14ac:dyDescent="0.25">
      <c r="A15" s="68">
        <f t="shared" ca="1" si="0"/>
        <v>45567</v>
      </c>
      <c r="B15" s="3">
        <f t="shared" si="3"/>
        <v>45760</v>
      </c>
      <c r="C15" s="4">
        <f t="shared" ca="1" si="4"/>
        <v>-193</v>
      </c>
      <c r="D15" s="4">
        <f t="shared" ca="1" si="1"/>
        <v>-193</v>
      </c>
      <c r="E15" s="4" t="b">
        <f t="shared" si="5"/>
        <v>0</v>
      </c>
      <c r="F15" s="35" t="s">
        <v>31</v>
      </c>
      <c r="G15" s="36">
        <f t="shared" si="8"/>
        <v>8451.480000000005</v>
      </c>
      <c r="H15" s="103" t="s">
        <v>73</v>
      </c>
      <c r="I15" s="104">
        <v>-140</v>
      </c>
      <c r="J15" s="105" t="s">
        <v>24</v>
      </c>
      <c r="K15" s="69"/>
      <c r="L15" s="20" t="str">
        <f t="shared" ca="1" si="2"/>
        <v/>
      </c>
      <c r="M15" s="87"/>
      <c r="N15" s="46"/>
      <c r="O15" s="124"/>
      <c r="P15" s="125"/>
      <c r="Q15" s="125"/>
      <c r="R15" s="126"/>
    </row>
    <row r="16" spans="1:19" ht="15" customHeight="1" thickBot="1" x14ac:dyDescent="0.3">
      <c r="A16" s="68">
        <f t="shared" ca="1" si="0"/>
        <v>45567</v>
      </c>
      <c r="B16" s="3">
        <f t="shared" si="3"/>
        <v>45761</v>
      </c>
      <c r="C16" s="4">
        <f t="shared" ca="1" si="4"/>
        <v>-194</v>
      </c>
      <c r="D16" s="4">
        <f t="shared" ca="1" si="1"/>
        <v>-194</v>
      </c>
      <c r="E16" s="4" t="b">
        <f t="shared" si="5"/>
        <v>0</v>
      </c>
      <c r="F16" s="35" t="s">
        <v>32</v>
      </c>
      <c r="G16" s="36">
        <f t="shared" si="8"/>
        <v>8423.7000000000044</v>
      </c>
      <c r="H16" s="103" t="s">
        <v>105</v>
      </c>
      <c r="I16" s="104">
        <v>-27.78</v>
      </c>
      <c r="J16" s="105" t="s">
        <v>26</v>
      </c>
      <c r="K16" s="69"/>
      <c r="L16" s="20" t="str">
        <f t="shared" ca="1" si="2"/>
        <v/>
      </c>
      <c r="M16" s="88"/>
      <c r="N16" s="89"/>
      <c r="O16" s="127"/>
      <c r="P16" s="128"/>
      <c r="Q16" s="128"/>
      <c r="R16" s="129"/>
    </row>
    <row r="17" spans="1:20" ht="15" customHeight="1" thickTop="1" thickBot="1" x14ac:dyDescent="0.3">
      <c r="A17" s="68">
        <f t="shared" ca="1" si="0"/>
        <v>45567</v>
      </c>
      <c r="B17" s="3">
        <f t="shared" si="3"/>
        <v>45762</v>
      </c>
      <c r="C17" s="4">
        <f t="shared" ca="1" si="4"/>
        <v>-195</v>
      </c>
      <c r="D17" s="4">
        <f t="shared" ca="1" si="1"/>
        <v>-195</v>
      </c>
      <c r="E17" s="4" t="b">
        <f t="shared" si="5"/>
        <v>0</v>
      </c>
      <c r="F17" s="35" t="s">
        <v>33</v>
      </c>
      <c r="G17" s="36">
        <f t="shared" si="8"/>
        <v>8407.2100000000046</v>
      </c>
      <c r="H17" s="103" t="s">
        <v>104</v>
      </c>
      <c r="I17" s="104">
        <v>-16.489999999999998</v>
      </c>
      <c r="J17" s="105" t="s">
        <v>30</v>
      </c>
      <c r="K17" s="69"/>
      <c r="L17" s="20" t="str">
        <f t="shared" ca="1" si="2"/>
        <v/>
      </c>
      <c r="M17" s="47"/>
      <c r="N17" s="48"/>
      <c r="O17" s="49"/>
      <c r="P17" s="49"/>
      <c r="Q17" s="49"/>
      <c r="R17" s="49"/>
    </row>
    <row r="18" spans="1:20" ht="15" customHeight="1" thickTop="1" x14ac:dyDescent="0.25">
      <c r="A18" s="68">
        <f t="shared" ca="1" si="0"/>
        <v>45567</v>
      </c>
      <c r="B18" s="3">
        <f t="shared" si="3"/>
        <v>45763</v>
      </c>
      <c r="C18" s="4">
        <f t="shared" ca="1" si="4"/>
        <v>-196</v>
      </c>
      <c r="D18" s="4">
        <f t="shared" ca="1" si="1"/>
        <v>-196</v>
      </c>
      <c r="E18" s="4" t="b">
        <f t="shared" si="5"/>
        <v>0</v>
      </c>
      <c r="F18" s="35" t="s">
        <v>35</v>
      </c>
      <c r="G18" s="36">
        <f t="shared" si="8"/>
        <v>8407.2100000000046</v>
      </c>
      <c r="H18" s="55"/>
      <c r="I18" s="38"/>
      <c r="J18" s="37"/>
      <c r="K18" s="69"/>
      <c r="L18" s="20" t="str">
        <f t="shared" ca="1" si="2"/>
        <v/>
      </c>
      <c r="M18" s="137" t="s">
        <v>79</v>
      </c>
      <c r="N18" s="138"/>
      <c r="O18" s="138"/>
      <c r="P18" s="138"/>
      <c r="Q18" s="138"/>
      <c r="R18" s="139"/>
    </row>
    <row r="19" spans="1:20" ht="15" customHeight="1" x14ac:dyDescent="0.25">
      <c r="A19" s="68">
        <f t="shared" ca="1" si="0"/>
        <v>45567</v>
      </c>
      <c r="B19" s="3">
        <f t="shared" si="3"/>
        <v>45764</v>
      </c>
      <c r="C19" s="4">
        <f t="shared" ca="1" si="4"/>
        <v>-197</v>
      </c>
      <c r="D19" s="4">
        <f t="shared" ca="1" si="1"/>
        <v>-197</v>
      </c>
      <c r="E19" s="4" t="b">
        <f t="shared" si="5"/>
        <v>0</v>
      </c>
      <c r="F19" s="35" t="s">
        <v>37</v>
      </c>
      <c r="G19" s="36">
        <f t="shared" si="8"/>
        <v>8407.2100000000046</v>
      </c>
      <c r="H19" s="55"/>
      <c r="I19" s="38"/>
      <c r="J19" s="37"/>
      <c r="K19" s="69"/>
      <c r="L19" s="20" t="str">
        <f t="shared" ca="1" si="2"/>
        <v/>
      </c>
      <c r="M19" s="140"/>
      <c r="N19" s="141"/>
      <c r="O19" s="141"/>
      <c r="P19" s="141"/>
      <c r="Q19" s="141"/>
      <c r="R19" s="142"/>
    </row>
    <row r="20" spans="1:20" ht="15" customHeight="1" x14ac:dyDescent="0.25">
      <c r="A20" s="68">
        <f t="shared" ca="1" si="0"/>
        <v>45567</v>
      </c>
      <c r="B20" s="3">
        <f t="shared" si="3"/>
        <v>45765</v>
      </c>
      <c r="C20" s="4">
        <f t="shared" ca="1" si="4"/>
        <v>-198</v>
      </c>
      <c r="D20" s="4">
        <f t="shared" ca="1" si="1"/>
        <v>-198</v>
      </c>
      <c r="E20" s="4" t="b">
        <f t="shared" si="5"/>
        <v>0</v>
      </c>
      <c r="F20" s="35" t="s">
        <v>38</v>
      </c>
      <c r="G20" s="36">
        <f t="shared" si="8"/>
        <v>8407.2100000000046</v>
      </c>
      <c r="H20" s="55"/>
      <c r="I20" s="38"/>
      <c r="J20" s="37"/>
      <c r="K20" s="69"/>
      <c r="L20" s="20" t="str">
        <f t="shared" ca="1" si="2"/>
        <v/>
      </c>
      <c r="M20" s="90" t="s">
        <v>33</v>
      </c>
      <c r="N20" s="34">
        <v>210</v>
      </c>
      <c r="O20" s="130" t="s">
        <v>34</v>
      </c>
      <c r="P20" s="131"/>
      <c r="Q20" s="131"/>
      <c r="R20" s="132"/>
    </row>
    <row r="21" spans="1:20" ht="15" customHeight="1" thickBot="1" x14ac:dyDescent="0.3">
      <c r="A21" s="68">
        <f t="shared" ca="1" si="0"/>
        <v>45567</v>
      </c>
      <c r="B21" s="3">
        <f t="shared" si="3"/>
        <v>45766</v>
      </c>
      <c r="C21" s="4">
        <f t="shared" ca="1" si="4"/>
        <v>-199</v>
      </c>
      <c r="D21" s="4">
        <f t="shared" ca="1" si="1"/>
        <v>-199</v>
      </c>
      <c r="E21" s="4" t="b">
        <f t="shared" si="5"/>
        <v>0</v>
      </c>
      <c r="F21" s="35" t="s">
        <v>39</v>
      </c>
      <c r="G21" s="36">
        <f t="shared" si="8"/>
        <v>8407.2100000000046</v>
      </c>
      <c r="H21" s="103" t="s">
        <v>75</v>
      </c>
      <c r="I21" s="104">
        <v>0</v>
      </c>
      <c r="J21" s="105" t="s">
        <v>30</v>
      </c>
      <c r="K21" s="69"/>
      <c r="L21" s="20" t="str">
        <f t="shared" ca="1" si="2"/>
        <v/>
      </c>
      <c r="M21" s="98"/>
      <c r="N21" s="99"/>
      <c r="O21" s="164"/>
      <c r="P21" s="165"/>
      <c r="Q21" s="165"/>
      <c r="R21" s="166"/>
    </row>
    <row r="22" spans="1:20" ht="15" customHeight="1" thickTop="1" x14ac:dyDescent="0.25">
      <c r="A22" s="68">
        <f t="shared" ca="1" si="0"/>
        <v>45567</v>
      </c>
      <c r="B22" s="3">
        <f t="shared" si="3"/>
        <v>45767</v>
      </c>
      <c r="C22" s="4">
        <f t="shared" ca="1" si="4"/>
        <v>-200</v>
      </c>
      <c r="D22" s="4">
        <f t="shared" ca="1" si="1"/>
        <v>-200</v>
      </c>
      <c r="E22" s="4" t="b">
        <f t="shared" si="5"/>
        <v>0</v>
      </c>
      <c r="F22" s="42" t="s">
        <v>41</v>
      </c>
      <c r="G22" s="36">
        <f t="shared" si="8"/>
        <v>9607.2100000000046</v>
      </c>
      <c r="H22" s="56" t="s">
        <v>17</v>
      </c>
      <c r="I22" s="41">
        <v>1200</v>
      </c>
      <c r="J22" s="40" t="s">
        <v>41</v>
      </c>
      <c r="K22" s="69"/>
      <c r="L22" s="20" t="str">
        <f t="shared" ca="1" si="2"/>
        <v/>
      </c>
      <c r="M22" s="167" t="s">
        <v>110</v>
      </c>
      <c r="N22" s="168"/>
      <c r="O22" s="168"/>
      <c r="P22" s="168"/>
      <c r="Q22" s="168"/>
      <c r="R22" s="169"/>
    </row>
    <row r="23" spans="1:20" ht="15" customHeight="1" x14ac:dyDescent="0.25">
      <c r="A23" s="68">
        <f t="shared" ca="1" si="0"/>
        <v>45567</v>
      </c>
      <c r="B23" s="3">
        <f t="shared" si="3"/>
        <v>45768</v>
      </c>
      <c r="C23" s="4">
        <f t="shared" ca="1" si="4"/>
        <v>-201</v>
      </c>
      <c r="D23" s="4">
        <f t="shared" ca="1" si="1"/>
        <v>-201</v>
      </c>
      <c r="E23" s="4" t="b">
        <f t="shared" si="5"/>
        <v>0</v>
      </c>
      <c r="F23" s="35" t="s">
        <v>42</v>
      </c>
      <c r="G23" s="36">
        <f t="shared" si="8"/>
        <v>9607.2100000000046</v>
      </c>
      <c r="H23" s="55"/>
      <c r="I23" s="38"/>
      <c r="J23" s="37"/>
      <c r="K23" s="69"/>
      <c r="L23" s="20" t="str">
        <f t="shared" ca="1" si="2"/>
        <v/>
      </c>
      <c r="M23" s="170"/>
      <c r="N23" s="171"/>
      <c r="O23" s="171"/>
      <c r="P23" s="171"/>
      <c r="Q23" s="171"/>
      <c r="R23" s="172"/>
    </row>
    <row r="24" spans="1:20" ht="15" customHeight="1" x14ac:dyDescent="0.25">
      <c r="A24" s="68">
        <f t="shared" ca="1" si="0"/>
        <v>45567</v>
      </c>
      <c r="B24" s="3">
        <f t="shared" si="3"/>
        <v>45769</v>
      </c>
      <c r="C24" s="4">
        <f t="shared" ca="1" si="4"/>
        <v>-202</v>
      </c>
      <c r="D24" s="4">
        <f t="shared" ca="1" si="1"/>
        <v>-202</v>
      </c>
      <c r="E24" s="4" t="b">
        <f t="shared" si="5"/>
        <v>0</v>
      </c>
      <c r="F24" s="35" t="s">
        <v>43</v>
      </c>
      <c r="G24" s="36">
        <f t="shared" si="8"/>
        <v>9507.3100000000049</v>
      </c>
      <c r="H24" s="103" t="s">
        <v>85</v>
      </c>
      <c r="I24" s="104">
        <v>-99.9</v>
      </c>
      <c r="J24" s="105" t="s">
        <v>41</v>
      </c>
      <c r="K24" s="69"/>
      <c r="L24" s="20" t="str">
        <f t="shared" ca="1" si="2"/>
        <v/>
      </c>
      <c r="M24" s="90"/>
      <c r="N24" s="34"/>
      <c r="O24" s="161"/>
      <c r="P24" s="131"/>
      <c r="Q24" s="131"/>
      <c r="R24" s="132"/>
    </row>
    <row r="25" spans="1:20" ht="15" customHeight="1" x14ac:dyDescent="0.25">
      <c r="A25" s="68">
        <f t="shared" ca="1" si="0"/>
        <v>45567</v>
      </c>
      <c r="B25" s="3">
        <f t="shared" si="3"/>
        <v>45770</v>
      </c>
      <c r="C25" s="4">
        <f t="shared" ca="1" si="4"/>
        <v>-203</v>
      </c>
      <c r="D25" s="4">
        <f t="shared" ca="1" si="1"/>
        <v>-203</v>
      </c>
      <c r="E25" s="4" t="b">
        <f t="shared" si="5"/>
        <v>0</v>
      </c>
      <c r="F25" s="35" t="s">
        <v>44</v>
      </c>
      <c r="G25" s="36">
        <f t="shared" si="8"/>
        <v>9496.3200000000052</v>
      </c>
      <c r="H25" s="103" t="s">
        <v>103</v>
      </c>
      <c r="I25" s="104">
        <v>-10.99</v>
      </c>
      <c r="J25" s="105" t="s">
        <v>42</v>
      </c>
      <c r="K25" s="69"/>
      <c r="L25" s="20" t="str">
        <f ca="1">IF(A25=B25,"➜ Hoje","")</f>
        <v/>
      </c>
      <c r="M25" s="90"/>
      <c r="N25" s="34"/>
      <c r="O25" s="161"/>
      <c r="P25" s="131"/>
      <c r="Q25" s="131"/>
      <c r="R25" s="132"/>
    </row>
    <row r="26" spans="1:20" ht="15" customHeight="1" x14ac:dyDescent="0.25">
      <c r="A26" s="68">
        <f t="shared" ca="1" si="0"/>
        <v>45567</v>
      </c>
      <c r="B26" s="3">
        <f t="shared" si="3"/>
        <v>45771</v>
      </c>
      <c r="C26" s="4">
        <f t="shared" ca="1" si="4"/>
        <v>-204</v>
      </c>
      <c r="D26" s="4">
        <f t="shared" ca="1" si="1"/>
        <v>-204</v>
      </c>
      <c r="E26" s="4" t="b">
        <f t="shared" si="5"/>
        <v>0</v>
      </c>
      <c r="F26" s="35" t="s">
        <v>45</v>
      </c>
      <c r="G26" s="36">
        <f t="shared" si="8"/>
        <v>9496.3200000000052</v>
      </c>
      <c r="H26" s="55"/>
      <c r="I26" s="38"/>
      <c r="J26" s="37"/>
      <c r="K26" s="69"/>
      <c r="L26" s="33" t="str">
        <f ca="1">IF(A26=B26,"➜ Hoje","")</f>
        <v/>
      </c>
      <c r="M26" s="90"/>
      <c r="N26" s="34"/>
      <c r="O26" s="161"/>
      <c r="P26" s="162"/>
      <c r="Q26" s="162"/>
      <c r="R26" s="163"/>
    </row>
    <row r="27" spans="1:20" ht="15" customHeight="1" x14ac:dyDescent="0.25">
      <c r="A27" s="68">
        <f t="shared" ca="1" si="0"/>
        <v>45567</v>
      </c>
      <c r="B27" s="3">
        <f t="shared" si="3"/>
        <v>45772</v>
      </c>
      <c r="C27" s="4">
        <f t="shared" ca="1" si="4"/>
        <v>-205</v>
      </c>
      <c r="D27" s="4">
        <f t="shared" ca="1" si="1"/>
        <v>-205</v>
      </c>
      <c r="E27" s="4" t="b">
        <f t="shared" si="5"/>
        <v>0</v>
      </c>
      <c r="F27" s="35" t="s">
        <v>46</v>
      </c>
      <c r="G27" s="36">
        <f t="shared" si="8"/>
        <v>9376.3200000000052</v>
      </c>
      <c r="H27" s="103" t="s">
        <v>87</v>
      </c>
      <c r="I27" s="104">
        <v>-120</v>
      </c>
      <c r="J27" s="105" t="s">
        <v>45</v>
      </c>
      <c r="K27" s="69"/>
      <c r="L27" s="20" t="str">
        <f t="shared" ref="L27:L33" ca="1" si="9">IF(A27=B27,"➜ Hoje","")</f>
        <v/>
      </c>
      <c r="M27" s="90"/>
      <c r="N27" s="34"/>
      <c r="O27" s="161"/>
      <c r="P27" s="162"/>
      <c r="Q27" s="162"/>
      <c r="R27" s="163"/>
    </row>
    <row r="28" spans="1:20" ht="15" customHeight="1" x14ac:dyDescent="0.25">
      <c r="A28" s="68">
        <f t="shared" ca="1" si="0"/>
        <v>45567</v>
      </c>
      <c r="B28" s="3">
        <f t="shared" si="3"/>
        <v>45773</v>
      </c>
      <c r="C28" s="4">
        <f t="shared" ca="1" si="4"/>
        <v>-206</v>
      </c>
      <c r="D28" s="4">
        <f t="shared" ca="1" si="1"/>
        <v>-206</v>
      </c>
      <c r="E28" s="4" t="b">
        <f t="shared" si="5"/>
        <v>0</v>
      </c>
      <c r="F28" s="35" t="s">
        <v>47</v>
      </c>
      <c r="G28" s="36">
        <f t="shared" si="8"/>
        <v>9256.3200000000052</v>
      </c>
      <c r="H28" s="103" t="s">
        <v>29</v>
      </c>
      <c r="I28" s="104">
        <v>-120</v>
      </c>
      <c r="J28" s="105" t="s">
        <v>41</v>
      </c>
      <c r="K28" s="69"/>
      <c r="L28" s="20" t="str">
        <f t="shared" ca="1" si="9"/>
        <v/>
      </c>
      <c r="M28" s="90"/>
      <c r="N28" s="34"/>
      <c r="O28" s="161"/>
      <c r="P28" s="162"/>
      <c r="Q28" s="162"/>
      <c r="R28" s="163"/>
    </row>
    <row r="29" spans="1:20" ht="15" customHeight="1" x14ac:dyDescent="0.25">
      <c r="A29" s="68">
        <f t="shared" ca="1" si="0"/>
        <v>45567</v>
      </c>
      <c r="B29" s="3">
        <f t="shared" si="3"/>
        <v>45774</v>
      </c>
      <c r="C29" s="4">
        <f t="shared" ca="1" si="4"/>
        <v>-207</v>
      </c>
      <c r="D29" s="4">
        <f t="shared" ca="1" si="1"/>
        <v>-207</v>
      </c>
      <c r="E29" s="4" t="b">
        <f t="shared" si="5"/>
        <v>0</v>
      </c>
      <c r="F29" s="35" t="s">
        <v>49</v>
      </c>
      <c r="G29" s="36">
        <f t="shared" si="8"/>
        <v>9211.3200000000052</v>
      </c>
      <c r="H29" s="103" t="s">
        <v>50</v>
      </c>
      <c r="I29" s="104">
        <v>-45</v>
      </c>
      <c r="J29" s="105" t="s">
        <v>49</v>
      </c>
      <c r="K29" s="69"/>
      <c r="L29" s="20" t="str">
        <f t="shared" ca="1" si="9"/>
        <v/>
      </c>
      <c r="M29" s="90"/>
      <c r="N29" s="34"/>
      <c r="O29" s="161"/>
      <c r="P29" s="162"/>
      <c r="Q29" s="162"/>
      <c r="R29" s="163"/>
    </row>
    <row r="30" spans="1:20" ht="15" customHeight="1" x14ac:dyDescent="0.25">
      <c r="A30" s="68">
        <f t="shared" ca="1" si="0"/>
        <v>45567</v>
      </c>
      <c r="B30" s="3">
        <f t="shared" si="3"/>
        <v>45775</v>
      </c>
      <c r="C30" s="4">
        <f t="shared" ca="1" si="4"/>
        <v>-208</v>
      </c>
      <c r="D30" s="4">
        <f t="shared" ca="1" si="1"/>
        <v>-208</v>
      </c>
      <c r="E30" s="4" t="b">
        <f t="shared" si="5"/>
        <v>0</v>
      </c>
      <c r="F30" s="35" t="s">
        <v>51</v>
      </c>
      <c r="G30" s="36">
        <f t="shared" si="8"/>
        <v>9083.8200000000052</v>
      </c>
      <c r="H30" s="103" t="s">
        <v>52</v>
      </c>
      <c r="I30" s="104">
        <v>-127.5</v>
      </c>
      <c r="J30" s="105" t="s">
        <v>51</v>
      </c>
      <c r="K30" s="69"/>
      <c r="L30" s="20" t="str">
        <f t="shared" ca="1" si="9"/>
        <v/>
      </c>
      <c r="M30" s="90" t="s">
        <v>109</v>
      </c>
      <c r="N30" s="34">
        <f>SUM(N24:N29)</f>
        <v>0</v>
      </c>
      <c r="O30" s="53"/>
      <c r="P30" s="93"/>
      <c r="Q30" s="93"/>
      <c r="R30" s="94"/>
    </row>
    <row r="31" spans="1:20" ht="15" customHeight="1" x14ac:dyDescent="0.25">
      <c r="A31" s="68">
        <f t="shared" ca="1" si="0"/>
        <v>45567</v>
      </c>
      <c r="B31" s="3">
        <f t="shared" si="3"/>
        <v>45776</v>
      </c>
      <c r="C31" s="4">
        <f t="shared" ca="1" si="4"/>
        <v>-209</v>
      </c>
      <c r="D31" s="4">
        <f t="shared" ca="1" si="1"/>
        <v>-209</v>
      </c>
      <c r="E31" s="4" t="b">
        <f t="shared" si="5"/>
        <v>0</v>
      </c>
      <c r="F31" s="35" t="s">
        <v>53</v>
      </c>
      <c r="G31" s="36">
        <f t="shared" si="8"/>
        <v>9066.3700000000044</v>
      </c>
      <c r="H31" s="103" t="s">
        <v>54</v>
      </c>
      <c r="I31" s="104">
        <v>-17.45</v>
      </c>
      <c r="J31" s="105" t="s">
        <v>53</v>
      </c>
      <c r="K31" s="69"/>
      <c r="L31" s="20" t="str">
        <f t="shared" ca="1" si="9"/>
        <v/>
      </c>
      <c r="M31" s="79" t="str">
        <f>M2</f>
        <v>Dia 31</v>
      </c>
      <c r="N31" s="80">
        <f>N2+N30</f>
        <v>9066.3700000000044</v>
      </c>
      <c r="O31" s="157" t="s">
        <v>59</v>
      </c>
      <c r="P31" s="157"/>
      <c r="Q31" s="157"/>
      <c r="R31" s="158"/>
      <c r="S31" s="45"/>
      <c r="T31" s="45"/>
    </row>
    <row r="32" spans="1:20" ht="15" customHeight="1" x14ac:dyDescent="0.25">
      <c r="A32" s="68">
        <f t="shared" ca="1" si="0"/>
        <v>45567</v>
      </c>
      <c r="B32" s="3">
        <f t="shared" si="3"/>
        <v>45777</v>
      </c>
      <c r="C32" s="4">
        <f t="shared" ca="1" si="4"/>
        <v>-210</v>
      </c>
      <c r="D32" s="4">
        <f t="shared" ca="1" si="1"/>
        <v>-210</v>
      </c>
      <c r="E32" s="4" t="b">
        <f t="shared" si="5"/>
        <v>0</v>
      </c>
      <c r="F32" s="35" t="s">
        <v>55</v>
      </c>
      <c r="G32" s="36">
        <f>G31+I32</f>
        <v>9066.3700000000044</v>
      </c>
      <c r="H32" s="55"/>
      <c r="I32" s="38"/>
      <c r="J32" s="37"/>
      <c r="K32" s="69"/>
      <c r="L32" s="20" t="str">
        <f t="shared" ca="1" si="9"/>
        <v/>
      </c>
      <c r="N32" s="100">
        <f>N30*2</f>
        <v>0</v>
      </c>
    </row>
    <row r="33" spans="1:18" ht="15" customHeight="1" thickBot="1" x14ac:dyDescent="0.3">
      <c r="A33" s="70">
        <f t="shared" ca="1" si="0"/>
        <v>45567</v>
      </c>
      <c r="B33" s="71">
        <v>45596</v>
      </c>
      <c r="C33" s="72">
        <f t="shared" ca="1" si="4"/>
        <v>-29</v>
      </c>
      <c r="D33" s="72">
        <f t="shared" ca="1" si="1"/>
        <v>-29</v>
      </c>
      <c r="E33" s="72" t="b">
        <f t="shared" si="5"/>
        <v>0</v>
      </c>
      <c r="F33" s="73" t="s">
        <v>56</v>
      </c>
      <c r="G33" s="74">
        <f t="shared" si="8"/>
        <v>9066.3700000000044</v>
      </c>
      <c r="H33" s="75"/>
      <c r="I33" s="76"/>
      <c r="J33" s="77"/>
      <c r="K33" s="78"/>
      <c r="L33" s="20" t="str">
        <f t="shared" ca="1" si="9"/>
        <v/>
      </c>
      <c r="N33" s="100">
        <f>N30-N32</f>
        <v>0</v>
      </c>
    </row>
    <row r="34" spans="1:18" ht="15" thickTop="1" x14ac:dyDescent="0.25">
      <c r="M34" s="122" t="s">
        <v>91</v>
      </c>
      <c r="N34" s="123"/>
      <c r="O34" s="123"/>
      <c r="P34" s="123"/>
      <c r="Q34" s="123"/>
      <c r="R34" s="123"/>
    </row>
    <row r="35" spans="1:18" x14ac:dyDescent="0.25">
      <c r="M35" s="122"/>
      <c r="N35" s="123"/>
      <c r="O35" s="123"/>
      <c r="P35" s="123"/>
      <c r="Q35" s="123"/>
      <c r="R35" s="123"/>
    </row>
    <row r="36" spans="1:18" x14ac:dyDescent="0.25">
      <c r="M36" s="1" cm="1">
        <f t="array" ref="M36:R67">F2:K33</f>
        <v>0</v>
      </c>
      <c r="N36" s="1" t="str">
        <v>Saldo Prévio</v>
      </c>
      <c r="O36" s="1" t="str">
        <v>Descrição Conta</v>
      </c>
      <c r="P36" s="1" t="str">
        <v>Valor</v>
      </c>
      <c r="Q36" s="1" t="str">
        <v>Data vencimento</v>
      </c>
      <c r="R36" s="1" t="str">
        <v>Pago?</v>
      </c>
    </row>
    <row r="37" spans="1:18" hidden="1" x14ac:dyDescent="0.25">
      <c r="M37" s="59" t="str">
        <v>Dia 1</v>
      </c>
      <c r="N37" s="60">
        <v>7522.0700000000052</v>
      </c>
      <c r="O37" s="61">
        <v>0</v>
      </c>
      <c r="P37" s="60">
        <v>0</v>
      </c>
      <c r="Q37" s="59">
        <v>0</v>
      </c>
      <c r="R37" s="62">
        <v>0</v>
      </c>
    </row>
    <row r="38" spans="1:18" hidden="1" x14ac:dyDescent="0.25">
      <c r="M38" s="35" t="str">
        <v>Dia 2</v>
      </c>
      <c r="N38" s="36">
        <v>7494.0800000000054</v>
      </c>
      <c r="O38" s="55" t="str">
        <v>Nível 6 Mercado Livre - Automatico</v>
      </c>
      <c r="P38" s="38">
        <v>-27.99</v>
      </c>
      <c r="Q38" s="37" t="str">
        <v>Dia 1</v>
      </c>
      <c r="R38" s="39">
        <v>0</v>
      </c>
    </row>
    <row r="39" spans="1:18" hidden="1" x14ac:dyDescent="0.25">
      <c r="M39" s="35" t="str">
        <v>Dia 3</v>
      </c>
      <c r="N39" s="36">
        <v>7494.0800000000054</v>
      </c>
      <c r="O39" s="55">
        <v>0</v>
      </c>
      <c r="P39" s="38">
        <v>0</v>
      </c>
      <c r="Q39" s="37">
        <v>0</v>
      </c>
      <c r="R39" s="39">
        <v>0</v>
      </c>
    </row>
    <row r="40" spans="1:18" hidden="1" x14ac:dyDescent="0.25">
      <c r="M40" s="59" t="str">
        <v>Dia 4</v>
      </c>
      <c r="N40" s="60">
        <v>7459.0800000000054</v>
      </c>
      <c r="O40" s="61" t="str">
        <v>Granulado Madeira (10kg)</v>
      </c>
      <c r="P40" s="60">
        <v>-35</v>
      </c>
      <c r="Q40" s="59" t="str">
        <v>Dia 5</v>
      </c>
      <c r="R40" s="62">
        <v>0</v>
      </c>
    </row>
    <row r="41" spans="1:18" hidden="1" x14ac:dyDescent="0.25">
      <c r="M41" s="35" t="str">
        <v>Dia 5</v>
      </c>
      <c r="N41" s="36">
        <v>8859.0800000000054</v>
      </c>
      <c r="O41" s="55" t="str">
        <v>Pagamento Recebido Bellocopo</v>
      </c>
      <c r="P41" s="38">
        <v>1400</v>
      </c>
      <c r="Q41" s="37" t="str">
        <v>Dia 5</v>
      </c>
      <c r="R41" s="39">
        <v>0</v>
      </c>
    </row>
    <row r="42" spans="1:18" hidden="1" x14ac:dyDescent="0.25">
      <c r="M42" s="35" t="str">
        <v>Dia 6</v>
      </c>
      <c r="N42" s="36">
        <v>8819.3800000000047</v>
      </c>
      <c r="O42" s="55" t="str">
        <v>Fatura Cartão Mercado Livre</v>
      </c>
      <c r="P42" s="38">
        <v>-39.700000000000003</v>
      </c>
      <c r="Q42" s="37" t="str">
        <v>Dia 5</v>
      </c>
      <c r="R42" s="39">
        <v>0</v>
      </c>
    </row>
    <row r="43" spans="1:18" hidden="1" x14ac:dyDescent="0.25">
      <c r="M43" s="59" t="str">
        <v>Dia 7</v>
      </c>
      <c r="N43" s="60">
        <v>8819.3800000000047</v>
      </c>
      <c r="O43" s="61">
        <v>0</v>
      </c>
      <c r="P43" s="60">
        <v>0</v>
      </c>
      <c r="Q43" s="59" t="str">
        <v>Dia 6</v>
      </c>
      <c r="R43" s="62">
        <v>0</v>
      </c>
    </row>
    <row r="44" spans="1:18" hidden="1" x14ac:dyDescent="0.25">
      <c r="F44" s="63"/>
      <c r="G44" s="63"/>
      <c r="H44" s="64"/>
      <c r="I44" s="63"/>
      <c r="J44" s="63"/>
      <c r="K44" s="63"/>
      <c r="L44" s="63"/>
      <c r="M44" s="59" t="str">
        <v>Dia 8</v>
      </c>
      <c r="N44" s="60">
        <v>8661.3800000000047</v>
      </c>
      <c r="O44" s="61" t="str">
        <v>Ração Gatos Golden Castrados</v>
      </c>
      <c r="P44" s="60">
        <v>-158</v>
      </c>
      <c r="Q44" s="59" t="str">
        <v>Dia 6</v>
      </c>
      <c r="R44" s="62">
        <v>0</v>
      </c>
    </row>
    <row r="45" spans="1:18" hidden="1" x14ac:dyDescent="0.25">
      <c r="M45" s="59" t="str">
        <v>Dia 9</v>
      </c>
      <c r="N45" s="60">
        <v>8622.3800000000047</v>
      </c>
      <c r="O45" s="61" t="str">
        <v>Microsoft</v>
      </c>
      <c r="P45" s="60">
        <v>-39</v>
      </c>
      <c r="Q45" s="59" t="str">
        <v>Dia 6</v>
      </c>
      <c r="R45" s="62">
        <v>0</v>
      </c>
    </row>
    <row r="46" spans="1:18" x14ac:dyDescent="0.25">
      <c r="M46" s="59" t="str">
        <v>Dia 10</v>
      </c>
      <c r="N46" s="60">
        <v>8622.3800000000047</v>
      </c>
      <c r="O46" s="61">
        <v>0</v>
      </c>
      <c r="P46" s="60">
        <v>0</v>
      </c>
      <c r="Q46" s="59">
        <v>0</v>
      </c>
      <c r="R46" s="62">
        <v>0</v>
      </c>
    </row>
    <row r="47" spans="1:18" hidden="1" x14ac:dyDescent="0.25">
      <c r="M47" s="59" t="str">
        <v>Dia 11</v>
      </c>
      <c r="N47" s="60">
        <v>8622.3800000000047</v>
      </c>
      <c r="O47" s="61">
        <v>0</v>
      </c>
      <c r="P47" s="60">
        <v>0</v>
      </c>
      <c r="Q47" s="59">
        <v>0</v>
      </c>
      <c r="R47" s="62">
        <v>0</v>
      </c>
    </row>
    <row r="48" spans="1:18" x14ac:dyDescent="0.25">
      <c r="M48" s="59" t="str">
        <v>Dia 12</v>
      </c>
      <c r="N48" s="60">
        <v>8591.480000000005</v>
      </c>
      <c r="O48" s="61" t="str">
        <v>Netflix - Automatico</v>
      </c>
      <c r="P48" s="60">
        <v>-30.9</v>
      </c>
      <c r="Q48" s="59" t="str">
        <v>Dia 9</v>
      </c>
      <c r="R48" s="62">
        <v>0</v>
      </c>
    </row>
    <row r="49" spans="13:18" hidden="1" x14ac:dyDescent="0.25">
      <c r="M49" s="59" t="str">
        <v>Dia 13</v>
      </c>
      <c r="N49" s="60">
        <v>8451.480000000005</v>
      </c>
      <c r="O49" s="61" t="str">
        <v>Dízimo (1/2 parte)</v>
      </c>
      <c r="P49" s="60">
        <v>-140</v>
      </c>
      <c r="Q49" s="59" t="str">
        <v>Dia 9</v>
      </c>
      <c r="R49" s="62">
        <v>0</v>
      </c>
    </row>
    <row r="50" spans="13:18" hidden="1" x14ac:dyDescent="0.25">
      <c r="M50" s="59" t="str">
        <v>Dia 14</v>
      </c>
      <c r="N50" s="60">
        <v>8423.7000000000044</v>
      </c>
      <c r="O50" s="61" t="str">
        <v>Anticoncepcional</v>
      </c>
      <c r="P50" s="60">
        <v>-27.78</v>
      </c>
      <c r="Q50" s="59" t="str">
        <v>Dia 10</v>
      </c>
      <c r="R50" s="62">
        <v>0</v>
      </c>
    </row>
    <row r="51" spans="13:18" hidden="1" x14ac:dyDescent="0.25">
      <c r="M51" s="59" t="str">
        <v>Dia 15</v>
      </c>
      <c r="N51" s="60">
        <v>8407.2100000000046</v>
      </c>
      <c r="O51" s="61" t="str">
        <v>SimplyPiano</v>
      </c>
      <c r="P51" s="60">
        <v>-16.489999999999998</v>
      </c>
      <c r="Q51" s="59" t="str">
        <v>Dia 12</v>
      </c>
      <c r="R51" s="62">
        <v>0</v>
      </c>
    </row>
    <row r="52" spans="13:18" hidden="1" x14ac:dyDescent="0.25">
      <c r="M52" s="59" t="str">
        <v>Dia 16</v>
      </c>
      <c r="N52" s="60">
        <v>8407.2100000000046</v>
      </c>
      <c r="O52" s="61">
        <v>0</v>
      </c>
      <c r="P52" s="60">
        <v>0</v>
      </c>
      <c r="Q52" s="59">
        <v>0</v>
      </c>
      <c r="R52" s="62">
        <v>0</v>
      </c>
    </row>
    <row r="53" spans="13:18" hidden="1" x14ac:dyDescent="0.25">
      <c r="M53" s="59" t="str">
        <v>Dia 17</v>
      </c>
      <c r="N53" s="60">
        <v>8407.2100000000046</v>
      </c>
      <c r="O53" s="61">
        <v>0</v>
      </c>
      <c r="P53" s="60">
        <v>0</v>
      </c>
      <c r="Q53" s="59">
        <v>0</v>
      </c>
      <c r="R53" s="62">
        <v>0</v>
      </c>
    </row>
    <row r="54" spans="13:18" hidden="1" x14ac:dyDescent="0.25">
      <c r="M54" s="59" t="str">
        <v>Dia 18</v>
      </c>
      <c r="N54" s="60">
        <v>8407.2100000000046</v>
      </c>
      <c r="O54" s="61">
        <v>0</v>
      </c>
      <c r="P54" s="60">
        <v>0</v>
      </c>
      <c r="Q54" s="59">
        <v>0</v>
      </c>
      <c r="R54" s="62">
        <v>0</v>
      </c>
    </row>
    <row r="55" spans="13:18" hidden="1" x14ac:dyDescent="0.25">
      <c r="M55" s="59" t="str">
        <v>Dia 19</v>
      </c>
      <c r="N55" s="60">
        <v>8407.2100000000046</v>
      </c>
      <c r="O55" s="61" t="str">
        <v>Fatura Cartão Nubank</v>
      </c>
      <c r="P55" s="60">
        <v>0</v>
      </c>
      <c r="Q55" s="59" t="str">
        <v>Dia 12</v>
      </c>
      <c r="R55" s="62">
        <v>0</v>
      </c>
    </row>
    <row r="56" spans="13:18" hidden="1" x14ac:dyDescent="0.25">
      <c r="M56" s="59" t="str">
        <v>Dia 20</v>
      </c>
      <c r="N56" s="60">
        <v>9607.2100000000046</v>
      </c>
      <c r="O56" s="61" t="str">
        <v>Pagamento Recebido Bellocopo</v>
      </c>
      <c r="P56" s="60">
        <v>1200</v>
      </c>
      <c r="Q56" s="59" t="str">
        <v>Dia 20</v>
      </c>
      <c r="R56" s="62">
        <v>0</v>
      </c>
    </row>
    <row r="57" spans="13:18" hidden="1" x14ac:dyDescent="0.25">
      <c r="M57" s="59" t="str">
        <v>Dia 21</v>
      </c>
      <c r="N57" s="60">
        <v>9607.2100000000046</v>
      </c>
      <c r="O57" s="61">
        <v>0</v>
      </c>
      <c r="P57" s="60">
        <v>0</v>
      </c>
      <c r="Q57" s="59">
        <v>0</v>
      </c>
      <c r="R57" s="62">
        <v>0</v>
      </c>
    </row>
    <row r="58" spans="13:18" hidden="1" x14ac:dyDescent="0.25">
      <c r="M58" s="59" t="str">
        <v>Dia 22</v>
      </c>
      <c r="N58" s="60">
        <v>9507.3100000000049</v>
      </c>
      <c r="O58" s="61" t="str">
        <v>Internet Atranet</v>
      </c>
      <c r="P58" s="60">
        <v>-99.9</v>
      </c>
      <c r="Q58" s="59" t="str">
        <v>Dia 20</v>
      </c>
      <c r="R58" s="62">
        <v>0</v>
      </c>
    </row>
    <row r="59" spans="13:18" hidden="1" x14ac:dyDescent="0.25">
      <c r="M59" s="59" t="str">
        <v>Dia 23</v>
      </c>
      <c r="N59" s="60">
        <v>9496.3200000000052</v>
      </c>
      <c r="O59" s="61" t="str">
        <v>PicsArt Photo</v>
      </c>
      <c r="P59" s="60">
        <v>-10.99</v>
      </c>
      <c r="Q59" s="59" t="str">
        <v>Dia 21</v>
      </c>
      <c r="R59" s="62">
        <v>0</v>
      </c>
    </row>
    <row r="60" spans="13:18" x14ac:dyDescent="0.25">
      <c r="M60" s="59" t="str">
        <v>Dia 24</v>
      </c>
      <c r="N60" s="60">
        <v>9496.3200000000052</v>
      </c>
      <c r="O60" s="61">
        <v>0</v>
      </c>
      <c r="P60" s="60">
        <v>0</v>
      </c>
      <c r="Q60" s="59">
        <v>0</v>
      </c>
      <c r="R60" s="62">
        <v>0</v>
      </c>
    </row>
    <row r="61" spans="13:18" x14ac:dyDescent="0.25">
      <c r="M61" s="59" t="str">
        <v>Dia 25</v>
      </c>
      <c r="N61" s="60">
        <v>9376.3200000000052</v>
      </c>
      <c r="O61" s="61" t="str">
        <v>Dízimo (2/2 parte)</v>
      </c>
      <c r="P61" s="60">
        <v>-120</v>
      </c>
      <c r="Q61" s="59" t="str">
        <v>Dia 24</v>
      </c>
      <c r="R61" s="62">
        <v>0</v>
      </c>
    </row>
    <row r="62" spans="13:18" x14ac:dyDescent="0.25">
      <c r="M62" s="59" t="str">
        <v>Dia 26</v>
      </c>
      <c r="N62" s="60">
        <v>9256.3200000000052</v>
      </c>
      <c r="O62" s="61" t="str">
        <v>Energia Elétrica (1/4 pagamento)</v>
      </c>
      <c r="P62" s="60">
        <v>-120</v>
      </c>
      <c r="Q62" s="59" t="str">
        <v>Dia 20</v>
      </c>
      <c r="R62" s="62">
        <v>0</v>
      </c>
    </row>
    <row r="63" spans="13:18" x14ac:dyDescent="0.25">
      <c r="M63" s="59" t="str">
        <v>Dia 27</v>
      </c>
      <c r="N63" s="60">
        <v>9211.3200000000052</v>
      </c>
      <c r="O63" s="61" t="str">
        <v>Internet Celular Vivo</v>
      </c>
      <c r="P63" s="60">
        <v>-45</v>
      </c>
      <c r="Q63" s="59" t="str">
        <v>Dia 27</v>
      </c>
      <c r="R63" s="62">
        <v>0</v>
      </c>
    </row>
    <row r="64" spans="13:18" hidden="1" x14ac:dyDescent="0.25">
      <c r="M64" s="59" t="str">
        <v>Dia 28</v>
      </c>
      <c r="N64" s="60">
        <v>9083.8200000000052</v>
      </c>
      <c r="O64" s="61" t="str">
        <v>Cílios</v>
      </c>
      <c r="P64" s="60">
        <v>-127.5</v>
      </c>
      <c r="Q64" s="59" t="str">
        <v>Dia 28</v>
      </c>
      <c r="R64" s="62">
        <v>0</v>
      </c>
    </row>
    <row r="65" spans="13:18" x14ac:dyDescent="0.25">
      <c r="M65" s="59" t="str">
        <v>Dia 29</v>
      </c>
      <c r="N65" s="60">
        <v>9066.3700000000044</v>
      </c>
      <c r="O65" s="61" t="str">
        <v>HBO</v>
      </c>
      <c r="P65" s="60">
        <v>-17.45</v>
      </c>
      <c r="Q65" s="59" t="str">
        <v>Dia 29</v>
      </c>
      <c r="R65" s="62">
        <v>0</v>
      </c>
    </row>
    <row r="66" spans="13:18" x14ac:dyDescent="0.25">
      <c r="M66" s="59" t="str">
        <v>Dia 30</v>
      </c>
      <c r="N66" s="60">
        <v>9066.3700000000044</v>
      </c>
      <c r="O66" s="61">
        <v>0</v>
      </c>
      <c r="P66" s="60">
        <v>0</v>
      </c>
      <c r="Q66" s="59">
        <v>0</v>
      </c>
      <c r="R66" s="62">
        <v>0</v>
      </c>
    </row>
    <row r="67" spans="13:18" x14ac:dyDescent="0.25">
      <c r="M67" s="59" t="str">
        <v>Dia 31</v>
      </c>
      <c r="N67" s="60">
        <v>9066.3700000000044</v>
      </c>
      <c r="O67" s="61">
        <v>0</v>
      </c>
      <c r="P67" s="60">
        <v>0</v>
      </c>
      <c r="Q67" s="59">
        <v>0</v>
      </c>
      <c r="R67" s="62">
        <v>0</v>
      </c>
    </row>
  </sheetData>
  <autoFilter ref="M36:R67" xr:uid="{79D77F2B-00FB-4305-B7EF-54B7CC5B6123}">
    <filterColumn colId="5">
      <filters>
        <filter val="0"/>
      </filters>
    </filterColumn>
  </autoFilter>
  <mergeCells count="28">
    <mergeCell ref="O4:R4"/>
    <mergeCell ref="A1:H1"/>
    <mergeCell ref="J1:K1"/>
    <mergeCell ref="M1:R1"/>
    <mergeCell ref="O2:R2"/>
    <mergeCell ref="O3:R3"/>
    <mergeCell ref="O20:R20"/>
    <mergeCell ref="O5:R5"/>
    <mergeCell ref="O6:R6"/>
    <mergeCell ref="O7:R7"/>
    <mergeCell ref="M9:R10"/>
    <mergeCell ref="O11:R11"/>
    <mergeCell ref="O12:R12"/>
    <mergeCell ref="O13:R13"/>
    <mergeCell ref="O14:R14"/>
    <mergeCell ref="O15:R15"/>
    <mergeCell ref="O16:R16"/>
    <mergeCell ref="M18:R19"/>
    <mergeCell ref="O31:R31"/>
    <mergeCell ref="O21:R21"/>
    <mergeCell ref="M34:R35"/>
    <mergeCell ref="M22:R23"/>
    <mergeCell ref="O24:R24"/>
    <mergeCell ref="O25:R25"/>
    <mergeCell ref="O26:R26"/>
    <mergeCell ref="O27:R27"/>
    <mergeCell ref="O28:R28"/>
    <mergeCell ref="O29:R29"/>
  </mergeCells>
  <conditionalFormatting sqref="A3:A33">
    <cfRule type="expression" dxfId="87" priority="34">
      <formula>$D3&gt;0</formula>
    </cfRule>
  </conditionalFormatting>
  <conditionalFormatting sqref="A3:B33 C4:K7">
    <cfRule type="expression" dxfId="86" priority="31">
      <formula>$D3&gt;0</formula>
    </cfRule>
  </conditionalFormatting>
  <conditionalFormatting sqref="A3:K3 B4:K7 B8:G8 B9:K33">
    <cfRule type="expression" dxfId="85" priority="33">
      <formula>$D3&gt;0</formula>
    </cfRule>
  </conditionalFormatting>
  <conditionalFormatting sqref="A3:K3 G4:G33">
    <cfRule type="expression" dxfId="84" priority="32">
      <formula>$E3=TRUE</formula>
    </cfRule>
  </conditionalFormatting>
  <conditionalFormatting sqref="A3:K7 A8:G8 A9:K33">
    <cfRule type="expression" dxfId="83" priority="35">
      <formula>$A3=$B3</formula>
    </cfRule>
  </conditionalFormatting>
  <conditionalFormatting sqref="C4:K7 A3:B33">
    <cfRule type="expression" dxfId="82" priority="30">
      <formula>$E3=TRUE</formula>
    </cfRule>
  </conditionalFormatting>
  <conditionalFormatting sqref="C8:K33">
    <cfRule type="expression" dxfId="81" priority="2">
      <formula>$E8=TRUE</formula>
    </cfRule>
    <cfRule type="expression" dxfId="80" priority="3">
      <formula>$D8&gt;0</formula>
    </cfRule>
  </conditionalFormatting>
  <conditionalFormatting sqref="G1:G1048576">
    <cfRule type="cellIs" dxfId="79" priority="10" operator="lessThan">
      <formula>0</formula>
    </cfRule>
  </conditionalFormatting>
  <conditionalFormatting sqref="H3:J3">
    <cfRule type="expression" dxfId="78" priority="14">
      <formula>$D3&gt;0</formula>
    </cfRule>
  </conditionalFormatting>
  <conditionalFormatting sqref="H3:J4">
    <cfRule type="expression" dxfId="77" priority="13">
      <formula>$E3=TRUE</formula>
    </cfRule>
  </conditionalFormatting>
  <conditionalFormatting sqref="H4:J4">
    <cfRule type="expression" dxfId="76" priority="11">
      <formula>$E4=TRUE</formula>
    </cfRule>
    <cfRule type="expression" dxfId="75" priority="12">
      <formula>$D4&gt;0</formula>
    </cfRule>
  </conditionalFormatting>
  <conditionalFormatting sqref="H8:K8">
    <cfRule type="expression" dxfId="74" priority="5">
      <formula>$A8=$B8</formula>
    </cfRule>
  </conditionalFormatting>
  <conditionalFormatting sqref="I38:I1048576 I1:I34">
    <cfRule type="dataBar" priority="28">
      <dataBar>
        <cfvo type="min"/>
        <cfvo type="num" val="0"/>
        <color rgb="FFC00000"/>
      </dataBar>
      <extLst>
        <ext xmlns:x14="http://schemas.microsoft.com/office/spreadsheetml/2009/9/main" uri="{B025F937-C7B1-47D3-B67F-A62EFF666E3E}">
          <x14:id>{20EDCFE1-BCE1-44C2-AD39-8CF6D33AECD6}</x14:id>
        </ext>
      </extLst>
    </cfRule>
  </conditionalFormatting>
  <conditionalFormatting sqref="L1:L1048576">
    <cfRule type="containsText" dxfId="73" priority="26" operator="containsText" text="➜ Hoje">
      <formula>NOT(ISERROR(SEARCH("➜ Hoje",L1)))</formula>
    </cfRule>
  </conditionalFormatting>
  <conditionalFormatting sqref="L26">
    <cfRule type="expression" dxfId="72" priority="29">
      <formula>$L51="➜ Hoje"</formula>
    </cfRule>
  </conditionalFormatting>
  <conditionalFormatting sqref="M36:R67">
    <cfRule type="top10" dxfId="71" priority="15" bottom="1" rank="20"/>
  </conditionalFormatting>
  <conditionalFormatting sqref="M37:R67">
    <cfRule type="expression" dxfId="70" priority="17">
      <formula>$E3=TRUE</formula>
    </cfRule>
    <cfRule type="expression" dxfId="69" priority="18">
      <formula>$D3&gt;0</formula>
    </cfRule>
    <cfRule type="expression" dxfId="68" priority="19">
      <formula>$A3=$B3</formula>
    </cfRule>
  </conditionalFormatting>
  <conditionalFormatting sqref="N2:N7">
    <cfRule type="cellIs" dxfId="67" priority="27" operator="lessThan">
      <formula>$S$1</formula>
    </cfRule>
  </conditionalFormatting>
  <conditionalFormatting sqref="N31">
    <cfRule type="cellIs" dxfId="66" priority="1" operator="lessThan">
      <formula>$S$1</formula>
    </cfRule>
  </conditionalFormatting>
  <conditionalFormatting sqref="P37:P67">
    <cfRule type="dataBar" priority="16">
      <dataBar>
        <cfvo type="min"/>
        <cfvo type="num" val="0"/>
        <color rgb="FFC00000"/>
      </dataBar>
      <extLst>
        <ext xmlns:x14="http://schemas.microsoft.com/office/spreadsheetml/2009/9/main" uri="{B025F937-C7B1-47D3-B67F-A62EFF666E3E}">
          <x14:id>{77DDE51D-C15C-44F6-82CD-A551D8B6DC62}</x14:id>
        </ext>
      </extLst>
    </cfRule>
  </conditionalFormatting>
  <pageMargins left="0.511811024" right="0.511811024" top="0.78740157499999996" bottom="0.78740157499999996" header="0.31496062000000002" footer="0.31496062000000002"/>
  <pageSetup paperSize="9" orientation="landscape" r:id="rId1"/>
  <legacyDrawing r:id="rId2"/>
  <picture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0EDCFE1-BCE1-44C2-AD39-8CF6D33AECD6}">
            <x14:dataBar minLength="0" maxLength="100" border="1" negativeBarColorSameAsPositive="1">
              <x14:cfvo type="min"/>
              <x14:cfvo type="num">
                <xm:f>0</xm:f>
              </x14:cfvo>
              <x14:borderColor rgb="FFFFFF00"/>
              <x14:axisColor rgb="FF000000"/>
            </x14:dataBar>
          </x14:cfRule>
          <xm:sqref>I38:I1048576 I1:I34</xm:sqref>
        </x14:conditionalFormatting>
        <x14:conditionalFormatting xmlns:xm="http://schemas.microsoft.com/office/excel/2006/main">
          <x14:cfRule type="dataBar" id="{77DDE51D-C15C-44F6-82CD-A551D8B6DC62}">
            <x14:dataBar minLength="0" maxLength="100" border="1" negativeBarColorSameAsPositive="1">
              <x14:cfvo type="min"/>
              <x14:cfvo type="num">
                <xm:f>0</xm:f>
              </x14:cfvo>
              <x14:borderColor rgb="FFFFFF00"/>
              <x14:axisColor rgb="FF000000"/>
            </x14:dataBar>
          </x14:cfRule>
          <xm:sqref>P37:P67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71795-2EB1-4C81-BF40-BE3C4B35750D}">
  <sheetPr filterMode="1"/>
  <dimension ref="A1:T67"/>
  <sheetViews>
    <sheetView showGridLines="0" topLeftCell="F7" zoomScaleNormal="100" workbookViewId="0">
      <selection activeCell="N24" sqref="N24:R28"/>
    </sheetView>
  </sheetViews>
  <sheetFormatPr defaultColWidth="9.140625" defaultRowHeight="14.25" x14ac:dyDescent="0.25"/>
  <cols>
    <col min="1" max="1" width="24.140625" style="1" hidden="1" customWidth="1"/>
    <col min="2" max="5" width="16.140625" style="1" hidden="1" customWidth="1"/>
    <col min="6" max="6" width="8.85546875" style="1" customWidth="1"/>
    <col min="7" max="7" width="14.42578125" style="1" customWidth="1"/>
    <col min="8" max="8" width="34.42578125" style="57" customWidth="1"/>
    <col min="9" max="9" width="13.7109375" style="1" bestFit="1" customWidth="1"/>
    <col min="10" max="10" width="11.85546875" style="1" customWidth="1"/>
    <col min="11" max="11" width="6.5703125" style="1" customWidth="1"/>
    <col min="12" max="12" width="8.7109375" style="1" customWidth="1"/>
    <col min="13" max="13" width="8" style="1" customWidth="1"/>
    <col min="14" max="14" width="15.28515625" style="1" customWidth="1"/>
    <col min="15" max="15" width="29" style="1" customWidth="1"/>
    <col min="16" max="16" width="13.7109375" style="1" customWidth="1"/>
    <col min="17" max="17" width="13.85546875" style="1" customWidth="1"/>
    <col min="18" max="18" width="9.140625" style="1" customWidth="1"/>
    <col min="19" max="16384" width="9.140625" style="1"/>
  </cols>
  <sheetData>
    <row r="1" spans="1:19" ht="29.25" customHeight="1" thickTop="1" x14ac:dyDescent="0.25">
      <c r="A1" s="152" t="s">
        <v>0</v>
      </c>
      <c r="B1" s="153"/>
      <c r="C1" s="153"/>
      <c r="D1" s="153"/>
      <c r="E1" s="153"/>
      <c r="F1" s="120"/>
      <c r="G1" s="120"/>
      <c r="H1" s="154"/>
      <c r="I1" s="65" t="s">
        <v>1</v>
      </c>
      <c r="J1" s="181">
        <f>B3</f>
        <v>45778</v>
      </c>
      <c r="K1" s="156"/>
      <c r="M1" s="119" t="s">
        <v>58</v>
      </c>
      <c r="N1" s="120"/>
      <c r="O1" s="120"/>
      <c r="P1" s="120"/>
      <c r="Q1" s="120"/>
      <c r="R1" s="121"/>
      <c r="S1" s="1">
        <v>0</v>
      </c>
    </row>
    <row r="2" spans="1:19" ht="24.75" customHeight="1" x14ac:dyDescent="0.25">
      <c r="A2" s="66" t="s">
        <v>3</v>
      </c>
      <c r="B2" s="2" t="s">
        <v>4</v>
      </c>
      <c r="C2" s="2" t="s">
        <v>5</v>
      </c>
      <c r="D2" s="2"/>
      <c r="E2" s="22"/>
      <c r="F2" s="28"/>
      <c r="G2" s="29" t="s">
        <v>6</v>
      </c>
      <c r="H2" s="54" t="s">
        <v>7</v>
      </c>
      <c r="I2" s="29" t="s">
        <v>8</v>
      </c>
      <c r="J2" s="31" t="s">
        <v>9</v>
      </c>
      <c r="K2" s="67" t="s">
        <v>10</v>
      </c>
      <c r="M2" s="79" t="str">
        <f>F33</f>
        <v>Dia 31</v>
      </c>
      <c r="N2" s="80">
        <f>G33</f>
        <v>10610.670000000004</v>
      </c>
      <c r="O2" s="157" t="s">
        <v>59</v>
      </c>
      <c r="P2" s="157"/>
      <c r="Q2" s="157"/>
      <c r="R2" s="158"/>
    </row>
    <row r="3" spans="1:19" ht="15" customHeight="1" x14ac:dyDescent="0.25">
      <c r="A3" s="68">
        <f t="shared" ref="A3:A33" ca="1" si="0">TODAY()</f>
        <v>45567</v>
      </c>
      <c r="B3" s="3">
        <v>45778</v>
      </c>
      <c r="C3" s="4">
        <f ca="1">A3-B3</f>
        <v>-211</v>
      </c>
      <c r="D3" s="4">
        <f ca="1">C3+K3</f>
        <v>-211</v>
      </c>
      <c r="E3" s="4" t="b">
        <f>IF(10,K3="ok",0)</f>
        <v>0</v>
      </c>
      <c r="F3" s="35" t="s">
        <v>11</v>
      </c>
      <c r="G3" s="36">
        <f>'Abril 2025'!G33+'Maio 2025'!I3</f>
        <v>9066.3700000000044</v>
      </c>
      <c r="H3" s="55"/>
      <c r="I3" s="38"/>
      <c r="J3" s="37"/>
      <c r="K3" s="69"/>
      <c r="L3" s="20" t="str">
        <f ca="1">IF(A3=B3,"➜ Hoje","")</f>
        <v/>
      </c>
      <c r="M3" s="81"/>
      <c r="N3" s="50"/>
      <c r="O3" s="159"/>
      <c r="P3" s="159"/>
      <c r="Q3" s="159"/>
      <c r="R3" s="160"/>
    </row>
    <row r="4" spans="1:19" ht="15" customHeight="1" x14ac:dyDescent="0.25">
      <c r="A4" s="68">
        <f t="shared" ca="1" si="0"/>
        <v>45567</v>
      </c>
      <c r="B4" s="3">
        <f>B3+1</f>
        <v>45779</v>
      </c>
      <c r="C4" s="4">
        <f ca="1">A4-B4</f>
        <v>-212</v>
      </c>
      <c r="D4" s="4">
        <f t="shared" ref="D4:D33" ca="1" si="1">C4+K4</f>
        <v>-212</v>
      </c>
      <c r="E4" s="4" t="b">
        <f>IF(10,K4="ok",0)</f>
        <v>0</v>
      </c>
      <c r="F4" s="35" t="s">
        <v>13</v>
      </c>
      <c r="G4" s="36">
        <f>G3+I4</f>
        <v>9038.3800000000047</v>
      </c>
      <c r="H4" s="103" t="s">
        <v>84</v>
      </c>
      <c r="I4" s="104">
        <v>-27.99</v>
      </c>
      <c r="J4" s="105" t="s">
        <v>11</v>
      </c>
      <c r="K4" s="69"/>
      <c r="L4" s="20" t="str">
        <f t="shared" ref="L4:L24" ca="1" si="2">IF(A4=B4,"➜ Hoje","")</f>
        <v/>
      </c>
      <c r="M4" s="82">
        <v>0.2</v>
      </c>
      <c r="N4" s="83">
        <f>IF($N$2*M4&lt;=0,"Em vermelho",$N$2*M4)</f>
        <v>2122.1340000000009</v>
      </c>
      <c r="O4" s="133" t="s">
        <v>61</v>
      </c>
      <c r="P4" s="133"/>
      <c r="Q4" s="133"/>
      <c r="R4" s="173"/>
    </row>
    <row r="5" spans="1:19" ht="15" customHeight="1" x14ac:dyDescent="0.25">
      <c r="A5" s="68">
        <f t="shared" ca="1" si="0"/>
        <v>45567</v>
      </c>
      <c r="B5" s="3">
        <f t="shared" ref="B5:B32" si="3">B4+1</f>
        <v>45780</v>
      </c>
      <c r="C5" s="4">
        <f t="shared" ref="C5:C33" ca="1" si="4">A5-B5</f>
        <v>-213</v>
      </c>
      <c r="D5" s="4">
        <f t="shared" ca="1" si="1"/>
        <v>-213</v>
      </c>
      <c r="E5" s="4" t="b">
        <f t="shared" ref="E5:E33" si="5">IF(10,K5="ok",0)</f>
        <v>0</v>
      </c>
      <c r="F5" s="35" t="s">
        <v>14</v>
      </c>
      <c r="G5" s="36">
        <f>G4+I5</f>
        <v>9038.3800000000047</v>
      </c>
      <c r="H5" s="103"/>
      <c r="I5" s="104"/>
      <c r="J5" s="105"/>
      <c r="K5" s="69"/>
      <c r="L5" s="20" t="str">
        <f t="shared" ca="1" si="2"/>
        <v/>
      </c>
      <c r="M5" s="82">
        <v>0.1</v>
      </c>
      <c r="N5" s="83">
        <f t="shared" ref="N5:N7" si="6">IF($N$2*M5&lt;=0,"Em vermelho",$N$2*M5)</f>
        <v>1061.0670000000005</v>
      </c>
      <c r="O5" s="133" t="s">
        <v>119</v>
      </c>
      <c r="P5" s="133"/>
      <c r="Q5" s="133"/>
      <c r="R5" s="173"/>
    </row>
    <row r="6" spans="1:19" ht="15" customHeight="1" x14ac:dyDescent="0.25">
      <c r="A6" s="68">
        <f t="shared" ca="1" si="0"/>
        <v>45567</v>
      </c>
      <c r="B6" s="3">
        <f t="shared" si="3"/>
        <v>45781</v>
      </c>
      <c r="C6" s="4">
        <f t="shared" ca="1" si="4"/>
        <v>-214</v>
      </c>
      <c r="D6" s="4">
        <f t="shared" ca="1" si="1"/>
        <v>-214</v>
      </c>
      <c r="E6" s="4" t="b">
        <f t="shared" si="5"/>
        <v>0</v>
      </c>
      <c r="F6" s="35" t="s">
        <v>15</v>
      </c>
      <c r="G6" s="36">
        <f t="shared" ref="G6:G7" si="7">G5+I6</f>
        <v>9003.3800000000047</v>
      </c>
      <c r="H6" s="103" t="s">
        <v>101</v>
      </c>
      <c r="I6" s="104">
        <v>-35</v>
      </c>
      <c r="J6" s="105" t="s">
        <v>16</v>
      </c>
      <c r="K6" s="69"/>
      <c r="L6" s="20" t="str">
        <f t="shared" ca="1" si="2"/>
        <v/>
      </c>
      <c r="M6" s="82">
        <v>0.4</v>
      </c>
      <c r="N6" s="83">
        <f t="shared" si="6"/>
        <v>4244.2680000000018</v>
      </c>
      <c r="O6" s="133" t="s">
        <v>118</v>
      </c>
      <c r="P6" s="133"/>
      <c r="Q6" s="133"/>
      <c r="R6" s="173"/>
    </row>
    <row r="7" spans="1:19" ht="15" customHeight="1" thickBot="1" x14ac:dyDescent="0.3">
      <c r="A7" s="68">
        <f t="shared" ca="1" si="0"/>
        <v>45567</v>
      </c>
      <c r="B7" s="3">
        <f t="shared" si="3"/>
        <v>45782</v>
      </c>
      <c r="C7" s="4">
        <f t="shared" ca="1" si="4"/>
        <v>-215</v>
      </c>
      <c r="D7" s="4">
        <f t="shared" ca="1" si="1"/>
        <v>-215</v>
      </c>
      <c r="E7" s="4" t="b">
        <f t="shared" si="5"/>
        <v>0</v>
      </c>
      <c r="F7" s="35" t="s">
        <v>16</v>
      </c>
      <c r="G7" s="36">
        <f t="shared" si="7"/>
        <v>10403.380000000005</v>
      </c>
      <c r="H7" s="56" t="s">
        <v>17</v>
      </c>
      <c r="I7" s="41">
        <v>1400</v>
      </c>
      <c r="J7" s="40" t="s">
        <v>16</v>
      </c>
      <c r="K7" s="69"/>
      <c r="L7" s="20" t="str">
        <f t="shared" ca="1" si="2"/>
        <v/>
      </c>
      <c r="M7" s="84">
        <v>0.3</v>
      </c>
      <c r="N7" s="83">
        <f t="shared" si="6"/>
        <v>3183.2010000000009</v>
      </c>
      <c r="O7" s="174" t="s">
        <v>120</v>
      </c>
      <c r="P7" s="174"/>
      <c r="Q7" s="174"/>
      <c r="R7" s="175"/>
    </row>
    <row r="8" spans="1:19" ht="15" customHeight="1" thickTop="1" thickBot="1" x14ac:dyDescent="0.3">
      <c r="A8" s="68">
        <f t="shared" ca="1" si="0"/>
        <v>45567</v>
      </c>
      <c r="B8" s="3">
        <f t="shared" si="3"/>
        <v>45783</v>
      </c>
      <c r="C8" s="4">
        <f t="shared" ca="1" si="4"/>
        <v>-216</v>
      </c>
      <c r="D8" s="4">
        <f t="shared" ca="1" si="1"/>
        <v>-216</v>
      </c>
      <c r="E8" s="4" t="b">
        <f t="shared" si="5"/>
        <v>0</v>
      </c>
      <c r="F8" s="35" t="s">
        <v>18</v>
      </c>
      <c r="G8" s="36">
        <f>G7+I8</f>
        <v>10363.680000000004</v>
      </c>
      <c r="H8" s="103" t="s">
        <v>86</v>
      </c>
      <c r="I8" s="104">
        <v>-39.700000000000003</v>
      </c>
      <c r="J8" s="105" t="s">
        <v>16</v>
      </c>
      <c r="K8" s="69"/>
      <c r="L8" s="20" t="str">
        <f t="shared" ca="1" si="2"/>
        <v/>
      </c>
      <c r="M8" s="51"/>
      <c r="N8" s="50"/>
      <c r="O8" s="52"/>
      <c r="P8" s="52"/>
      <c r="Q8" s="52"/>
      <c r="R8" s="52"/>
    </row>
    <row r="9" spans="1:19" ht="15" customHeight="1" thickTop="1" x14ac:dyDescent="0.25">
      <c r="A9" s="68">
        <f t="shared" ca="1" si="0"/>
        <v>45567</v>
      </c>
      <c r="B9" s="3">
        <f t="shared" si="3"/>
        <v>45784</v>
      </c>
      <c r="C9" s="4">
        <f t="shared" ca="1" si="4"/>
        <v>-217</v>
      </c>
      <c r="D9" s="4">
        <f t="shared" ca="1" si="1"/>
        <v>-217</v>
      </c>
      <c r="E9" s="4" t="b">
        <f t="shared" si="5"/>
        <v>0</v>
      </c>
      <c r="F9" s="35" t="s">
        <v>20</v>
      </c>
      <c r="G9" s="36">
        <f>G8+I9</f>
        <v>10363.680000000004</v>
      </c>
      <c r="H9" s="55"/>
      <c r="I9" s="38"/>
      <c r="J9" s="37" t="s">
        <v>18</v>
      </c>
      <c r="K9" s="69"/>
      <c r="L9" s="20" t="str">
        <f t="shared" ca="1" si="2"/>
        <v/>
      </c>
      <c r="M9" s="143" t="s">
        <v>67</v>
      </c>
      <c r="N9" s="144"/>
      <c r="O9" s="144"/>
      <c r="P9" s="144"/>
      <c r="Q9" s="144"/>
      <c r="R9" s="145"/>
    </row>
    <row r="10" spans="1:19" ht="15" customHeight="1" x14ac:dyDescent="0.25">
      <c r="A10" s="68">
        <f t="shared" ca="1" si="0"/>
        <v>45567</v>
      </c>
      <c r="B10" s="3">
        <f t="shared" si="3"/>
        <v>45785</v>
      </c>
      <c r="C10" s="4">
        <f t="shared" ca="1" si="4"/>
        <v>-218</v>
      </c>
      <c r="D10" s="4">
        <f t="shared" ca="1" si="1"/>
        <v>-218</v>
      </c>
      <c r="E10" s="4" t="b">
        <f t="shared" si="5"/>
        <v>0</v>
      </c>
      <c r="F10" s="35" t="s">
        <v>22</v>
      </c>
      <c r="G10" s="36">
        <f t="shared" ref="G10:G33" si="8">G9+I10</f>
        <v>10205.680000000004</v>
      </c>
      <c r="H10" s="103" t="s">
        <v>102</v>
      </c>
      <c r="I10" s="104">
        <v>-158</v>
      </c>
      <c r="J10" s="105" t="s">
        <v>18</v>
      </c>
      <c r="K10" s="69"/>
      <c r="L10" s="20" t="str">
        <f t="shared" ca="1" si="2"/>
        <v/>
      </c>
      <c r="M10" s="146"/>
      <c r="N10" s="147"/>
      <c r="O10" s="147"/>
      <c r="P10" s="147"/>
      <c r="Q10" s="147"/>
      <c r="R10" s="148"/>
    </row>
    <row r="11" spans="1:19" ht="15" customHeight="1" x14ac:dyDescent="0.25">
      <c r="A11" s="68">
        <f t="shared" ca="1" si="0"/>
        <v>45567</v>
      </c>
      <c r="B11" s="3">
        <f t="shared" si="3"/>
        <v>45786</v>
      </c>
      <c r="C11" s="4">
        <f t="shared" ca="1" si="4"/>
        <v>-219</v>
      </c>
      <c r="D11" s="4">
        <f t="shared" ca="1" si="1"/>
        <v>-219</v>
      </c>
      <c r="E11" s="4" t="b">
        <f t="shared" si="5"/>
        <v>0</v>
      </c>
      <c r="F11" s="35" t="s">
        <v>24</v>
      </c>
      <c r="G11" s="36">
        <f t="shared" si="8"/>
        <v>10166.680000000004</v>
      </c>
      <c r="H11" s="103" t="s">
        <v>23</v>
      </c>
      <c r="I11" s="104">
        <v>-39</v>
      </c>
      <c r="J11" s="105" t="s">
        <v>18</v>
      </c>
      <c r="K11" s="69"/>
      <c r="L11" s="20" t="str">
        <f t="shared" ca="1" si="2"/>
        <v/>
      </c>
      <c r="M11" s="95" t="s">
        <v>68</v>
      </c>
      <c r="N11" s="96" t="s">
        <v>69</v>
      </c>
      <c r="O11" s="149" t="s">
        <v>70</v>
      </c>
      <c r="P11" s="150"/>
      <c r="Q11" s="150"/>
      <c r="R11" s="151"/>
    </row>
    <row r="12" spans="1:19" ht="15" customHeight="1" x14ac:dyDescent="0.25">
      <c r="A12" s="68">
        <f t="shared" ca="1" si="0"/>
        <v>45567</v>
      </c>
      <c r="B12" s="3">
        <f t="shared" si="3"/>
        <v>45787</v>
      </c>
      <c r="C12" s="4">
        <f t="shared" ca="1" si="4"/>
        <v>-220</v>
      </c>
      <c r="D12" s="4">
        <f t="shared" ca="1" si="1"/>
        <v>-220</v>
      </c>
      <c r="E12" s="4" t="b">
        <f t="shared" si="5"/>
        <v>0</v>
      </c>
      <c r="F12" s="35" t="s">
        <v>26</v>
      </c>
      <c r="G12" s="36">
        <f t="shared" si="8"/>
        <v>10166.680000000004</v>
      </c>
      <c r="H12" s="55"/>
      <c r="I12" s="38"/>
      <c r="J12" s="37"/>
      <c r="K12" s="69"/>
      <c r="L12" s="20" t="str">
        <f t="shared" ca="1" si="2"/>
        <v/>
      </c>
      <c r="M12" s="86">
        <v>45046</v>
      </c>
      <c r="N12" s="46">
        <v>400</v>
      </c>
      <c r="O12" s="124" t="s">
        <v>71</v>
      </c>
      <c r="P12" s="125"/>
      <c r="Q12" s="125"/>
      <c r="R12" s="126"/>
    </row>
    <row r="13" spans="1:19" ht="15" customHeight="1" x14ac:dyDescent="0.25">
      <c r="A13" s="68">
        <f t="shared" ca="1" si="0"/>
        <v>45567</v>
      </c>
      <c r="B13" s="3">
        <f t="shared" si="3"/>
        <v>45788</v>
      </c>
      <c r="C13" s="4">
        <f t="shared" ca="1" si="4"/>
        <v>-221</v>
      </c>
      <c r="D13" s="4">
        <f t="shared" ca="1" si="1"/>
        <v>-221</v>
      </c>
      <c r="E13" s="4" t="b">
        <f t="shared" si="5"/>
        <v>0</v>
      </c>
      <c r="F13" s="35" t="s">
        <v>28</v>
      </c>
      <c r="G13" s="36">
        <f t="shared" si="8"/>
        <v>10166.680000000004</v>
      </c>
      <c r="H13" s="55"/>
      <c r="I13" s="38"/>
      <c r="J13" s="37"/>
      <c r="K13" s="69"/>
      <c r="L13" s="20" t="str">
        <f t="shared" ca="1" si="2"/>
        <v/>
      </c>
      <c r="M13" s="87">
        <v>44540</v>
      </c>
      <c r="N13" s="46">
        <v>300</v>
      </c>
      <c r="O13" s="124" t="s">
        <v>72</v>
      </c>
      <c r="P13" s="125"/>
      <c r="Q13" s="125"/>
      <c r="R13" s="126"/>
    </row>
    <row r="14" spans="1:19" ht="15" customHeight="1" x14ac:dyDescent="0.25">
      <c r="A14" s="68">
        <f t="shared" ca="1" si="0"/>
        <v>45567</v>
      </c>
      <c r="B14" s="3">
        <f t="shared" si="3"/>
        <v>45789</v>
      </c>
      <c r="C14" s="4">
        <f t="shared" ca="1" si="4"/>
        <v>-222</v>
      </c>
      <c r="D14" s="4">
        <f t="shared" ca="1" si="1"/>
        <v>-222</v>
      </c>
      <c r="E14" s="4" t="b">
        <f t="shared" si="5"/>
        <v>0</v>
      </c>
      <c r="F14" s="35" t="s">
        <v>30</v>
      </c>
      <c r="G14" s="36">
        <f t="shared" si="8"/>
        <v>10135.780000000004</v>
      </c>
      <c r="H14" s="103" t="s">
        <v>80</v>
      </c>
      <c r="I14" s="104">
        <v>-30.9</v>
      </c>
      <c r="J14" s="105" t="s">
        <v>24</v>
      </c>
      <c r="K14" s="69"/>
      <c r="L14" s="20" t="str">
        <f t="shared" ca="1" si="2"/>
        <v/>
      </c>
      <c r="M14" s="87"/>
      <c r="N14" s="46"/>
      <c r="O14" s="124"/>
      <c r="P14" s="125"/>
      <c r="Q14" s="125"/>
      <c r="R14" s="126"/>
    </row>
    <row r="15" spans="1:19" ht="15" customHeight="1" x14ac:dyDescent="0.25">
      <c r="A15" s="68">
        <f t="shared" ca="1" si="0"/>
        <v>45567</v>
      </c>
      <c r="B15" s="3">
        <f t="shared" si="3"/>
        <v>45790</v>
      </c>
      <c r="C15" s="4">
        <f t="shared" ca="1" si="4"/>
        <v>-223</v>
      </c>
      <c r="D15" s="4">
        <f t="shared" ca="1" si="1"/>
        <v>-223</v>
      </c>
      <c r="E15" s="4" t="b">
        <f t="shared" si="5"/>
        <v>0</v>
      </c>
      <c r="F15" s="35" t="s">
        <v>31</v>
      </c>
      <c r="G15" s="36">
        <f t="shared" si="8"/>
        <v>9995.7800000000043</v>
      </c>
      <c r="H15" s="103" t="s">
        <v>73</v>
      </c>
      <c r="I15" s="104">
        <v>-140</v>
      </c>
      <c r="J15" s="105" t="s">
        <v>24</v>
      </c>
      <c r="K15" s="69"/>
      <c r="L15" s="20" t="str">
        <f t="shared" ca="1" si="2"/>
        <v/>
      </c>
      <c r="M15" s="87"/>
      <c r="N15" s="46"/>
      <c r="O15" s="124"/>
      <c r="P15" s="125"/>
      <c r="Q15" s="125"/>
      <c r="R15" s="126"/>
    </row>
    <row r="16" spans="1:19" ht="15" customHeight="1" thickBot="1" x14ac:dyDescent="0.3">
      <c r="A16" s="68">
        <f t="shared" ca="1" si="0"/>
        <v>45567</v>
      </c>
      <c r="B16" s="3">
        <f t="shared" si="3"/>
        <v>45791</v>
      </c>
      <c r="C16" s="4">
        <f t="shared" ca="1" si="4"/>
        <v>-224</v>
      </c>
      <c r="D16" s="4">
        <f t="shared" ca="1" si="1"/>
        <v>-224</v>
      </c>
      <c r="E16" s="4" t="b">
        <f t="shared" si="5"/>
        <v>0</v>
      </c>
      <c r="F16" s="35" t="s">
        <v>32</v>
      </c>
      <c r="G16" s="36">
        <f t="shared" si="8"/>
        <v>9968.0000000000036</v>
      </c>
      <c r="H16" s="103" t="s">
        <v>105</v>
      </c>
      <c r="I16" s="104">
        <v>-27.78</v>
      </c>
      <c r="J16" s="105" t="s">
        <v>26</v>
      </c>
      <c r="K16" s="69"/>
      <c r="L16" s="20" t="str">
        <f t="shared" ca="1" si="2"/>
        <v/>
      </c>
      <c r="M16" s="88"/>
      <c r="N16" s="89"/>
      <c r="O16" s="127"/>
      <c r="P16" s="128"/>
      <c r="Q16" s="128"/>
      <c r="R16" s="129"/>
    </row>
    <row r="17" spans="1:20" ht="15" customHeight="1" thickTop="1" thickBot="1" x14ac:dyDescent="0.3">
      <c r="A17" s="68">
        <f t="shared" ca="1" si="0"/>
        <v>45567</v>
      </c>
      <c r="B17" s="3">
        <f t="shared" si="3"/>
        <v>45792</v>
      </c>
      <c r="C17" s="4">
        <f t="shared" ca="1" si="4"/>
        <v>-225</v>
      </c>
      <c r="D17" s="4">
        <f t="shared" ca="1" si="1"/>
        <v>-225</v>
      </c>
      <c r="E17" s="4" t="b">
        <f t="shared" si="5"/>
        <v>0</v>
      </c>
      <c r="F17" s="35" t="s">
        <v>33</v>
      </c>
      <c r="G17" s="36">
        <f t="shared" si="8"/>
        <v>9951.5100000000039</v>
      </c>
      <c r="H17" s="103" t="s">
        <v>104</v>
      </c>
      <c r="I17" s="104">
        <v>-16.489999999999998</v>
      </c>
      <c r="J17" s="105" t="s">
        <v>30</v>
      </c>
      <c r="K17" s="69"/>
      <c r="L17" s="20" t="str">
        <f t="shared" ca="1" si="2"/>
        <v/>
      </c>
      <c r="M17" s="47"/>
      <c r="N17" s="48"/>
      <c r="O17" s="49"/>
      <c r="P17" s="49"/>
      <c r="Q17" s="49"/>
      <c r="R17" s="49"/>
    </row>
    <row r="18" spans="1:20" ht="15" customHeight="1" thickTop="1" x14ac:dyDescent="0.25">
      <c r="A18" s="68">
        <f t="shared" ca="1" si="0"/>
        <v>45567</v>
      </c>
      <c r="B18" s="3">
        <f t="shared" si="3"/>
        <v>45793</v>
      </c>
      <c r="C18" s="4">
        <f t="shared" ca="1" si="4"/>
        <v>-226</v>
      </c>
      <c r="D18" s="4">
        <f t="shared" ca="1" si="1"/>
        <v>-226</v>
      </c>
      <c r="E18" s="4" t="b">
        <f t="shared" si="5"/>
        <v>0</v>
      </c>
      <c r="F18" s="35" t="s">
        <v>35</v>
      </c>
      <c r="G18" s="36">
        <f t="shared" si="8"/>
        <v>9951.5100000000039</v>
      </c>
      <c r="H18" s="55"/>
      <c r="I18" s="38"/>
      <c r="J18" s="37"/>
      <c r="K18" s="69"/>
      <c r="L18" s="20" t="str">
        <f t="shared" ca="1" si="2"/>
        <v/>
      </c>
      <c r="M18" s="137" t="s">
        <v>79</v>
      </c>
      <c r="N18" s="138"/>
      <c r="O18" s="138"/>
      <c r="P18" s="138"/>
      <c r="Q18" s="138"/>
      <c r="R18" s="139"/>
    </row>
    <row r="19" spans="1:20" ht="15" customHeight="1" x14ac:dyDescent="0.25">
      <c r="A19" s="68">
        <f t="shared" ca="1" si="0"/>
        <v>45567</v>
      </c>
      <c r="B19" s="3">
        <f t="shared" si="3"/>
        <v>45794</v>
      </c>
      <c r="C19" s="4">
        <f t="shared" ca="1" si="4"/>
        <v>-227</v>
      </c>
      <c r="D19" s="4">
        <f t="shared" ca="1" si="1"/>
        <v>-227</v>
      </c>
      <c r="E19" s="4" t="b">
        <f t="shared" si="5"/>
        <v>0</v>
      </c>
      <c r="F19" s="35" t="s">
        <v>37</v>
      </c>
      <c r="G19" s="36">
        <f t="shared" si="8"/>
        <v>9951.5100000000039</v>
      </c>
      <c r="H19" s="55"/>
      <c r="I19" s="38"/>
      <c r="J19" s="37"/>
      <c r="K19" s="69"/>
      <c r="L19" s="20" t="str">
        <f t="shared" ca="1" si="2"/>
        <v/>
      </c>
      <c r="M19" s="140"/>
      <c r="N19" s="141"/>
      <c r="O19" s="141"/>
      <c r="P19" s="141"/>
      <c r="Q19" s="141"/>
      <c r="R19" s="142"/>
    </row>
    <row r="20" spans="1:20" ht="15" customHeight="1" x14ac:dyDescent="0.25">
      <c r="A20" s="68">
        <f t="shared" ca="1" si="0"/>
        <v>45567</v>
      </c>
      <c r="B20" s="3">
        <f t="shared" si="3"/>
        <v>45795</v>
      </c>
      <c r="C20" s="4">
        <f t="shared" ca="1" si="4"/>
        <v>-228</v>
      </c>
      <c r="D20" s="4">
        <f t="shared" ca="1" si="1"/>
        <v>-228</v>
      </c>
      <c r="E20" s="4" t="b">
        <f t="shared" si="5"/>
        <v>0</v>
      </c>
      <c r="F20" s="35" t="s">
        <v>38</v>
      </c>
      <c r="G20" s="36">
        <f t="shared" si="8"/>
        <v>9951.5100000000039</v>
      </c>
      <c r="H20" s="55"/>
      <c r="I20" s="38"/>
      <c r="J20" s="37"/>
      <c r="K20" s="69"/>
      <c r="L20" s="20" t="str">
        <f t="shared" ca="1" si="2"/>
        <v/>
      </c>
      <c r="M20" s="90" t="s">
        <v>33</v>
      </c>
      <c r="N20" s="34">
        <v>210</v>
      </c>
      <c r="O20" s="130" t="s">
        <v>34</v>
      </c>
      <c r="P20" s="131"/>
      <c r="Q20" s="131"/>
      <c r="R20" s="132"/>
    </row>
    <row r="21" spans="1:20" ht="15" customHeight="1" thickBot="1" x14ac:dyDescent="0.3">
      <c r="A21" s="68">
        <f t="shared" ca="1" si="0"/>
        <v>45567</v>
      </c>
      <c r="B21" s="3">
        <f t="shared" si="3"/>
        <v>45796</v>
      </c>
      <c r="C21" s="4">
        <f t="shared" ca="1" si="4"/>
        <v>-229</v>
      </c>
      <c r="D21" s="4">
        <f t="shared" ca="1" si="1"/>
        <v>-229</v>
      </c>
      <c r="E21" s="4" t="b">
        <f t="shared" si="5"/>
        <v>0</v>
      </c>
      <c r="F21" s="35" t="s">
        <v>39</v>
      </c>
      <c r="G21" s="36">
        <f t="shared" si="8"/>
        <v>9951.5100000000039</v>
      </c>
      <c r="H21" s="103" t="s">
        <v>75</v>
      </c>
      <c r="I21" s="104">
        <v>0</v>
      </c>
      <c r="J21" s="105" t="s">
        <v>30</v>
      </c>
      <c r="K21" s="69"/>
      <c r="L21" s="20" t="str">
        <f t="shared" ca="1" si="2"/>
        <v/>
      </c>
      <c r="M21" s="98"/>
      <c r="N21" s="99"/>
      <c r="O21" s="164"/>
      <c r="P21" s="165"/>
      <c r="Q21" s="165"/>
      <c r="R21" s="166"/>
    </row>
    <row r="22" spans="1:20" ht="15" customHeight="1" thickTop="1" x14ac:dyDescent="0.25">
      <c r="A22" s="68">
        <f t="shared" ca="1" si="0"/>
        <v>45567</v>
      </c>
      <c r="B22" s="3">
        <f t="shared" si="3"/>
        <v>45797</v>
      </c>
      <c r="C22" s="4">
        <f t="shared" ca="1" si="4"/>
        <v>-230</v>
      </c>
      <c r="D22" s="4">
        <f t="shared" ca="1" si="1"/>
        <v>-230</v>
      </c>
      <c r="E22" s="4" t="b">
        <f t="shared" si="5"/>
        <v>0</v>
      </c>
      <c r="F22" s="42" t="s">
        <v>41</v>
      </c>
      <c r="G22" s="36">
        <f t="shared" si="8"/>
        <v>11151.510000000004</v>
      </c>
      <c r="H22" s="56" t="s">
        <v>17</v>
      </c>
      <c r="I22" s="41">
        <v>1200</v>
      </c>
      <c r="J22" s="40" t="s">
        <v>41</v>
      </c>
      <c r="K22" s="69"/>
      <c r="L22" s="20" t="str">
        <f t="shared" ca="1" si="2"/>
        <v/>
      </c>
      <c r="M22" s="167" t="s">
        <v>110</v>
      </c>
      <c r="N22" s="168"/>
      <c r="O22" s="168"/>
      <c r="P22" s="168"/>
      <c r="Q22" s="168"/>
      <c r="R22" s="169"/>
    </row>
    <row r="23" spans="1:20" ht="15" customHeight="1" x14ac:dyDescent="0.25">
      <c r="A23" s="68">
        <f t="shared" ca="1" si="0"/>
        <v>45567</v>
      </c>
      <c r="B23" s="3">
        <f t="shared" si="3"/>
        <v>45798</v>
      </c>
      <c r="C23" s="4">
        <f t="shared" ca="1" si="4"/>
        <v>-231</v>
      </c>
      <c r="D23" s="4">
        <f t="shared" ca="1" si="1"/>
        <v>-231</v>
      </c>
      <c r="E23" s="4" t="b">
        <f t="shared" si="5"/>
        <v>0</v>
      </c>
      <c r="F23" s="35" t="s">
        <v>42</v>
      </c>
      <c r="G23" s="36">
        <f t="shared" si="8"/>
        <v>11151.510000000004</v>
      </c>
      <c r="H23" s="55"/>
      <c r="I23" s="38"/>
      <c r="J23" s="37"/>
      <c r="K23" s="69"/>
      <c r="L23" s="20" t="str">
        <f t="shared" ca="1" si="2"/>
        <v/>
      </c>
      <c r="M23" s="170"/>
      <c r="N23" s="171"/>
      <c r="O23" s="171"/>
      <c r="P23" s="171"/>
      <c r="Q23" s="171"/>
      <c r="R23" s="172"/>
    </row>
    <row r="24" spans="1:20" ht="15" customHeight="1" x14ac:dyDescent="0.25">
      <c r="A24" s="68">
        <f t="shared" ca="1" si="0"/>
        <v>45567</v>
      </c>
      <c r="B24" s="3">
        <f t="shared" si="3"/>
        <v>45799</v>
      </c>
      <c r="C24" s="4">
        <f t="shared" ca="1" si="4"/>
        <v>-232</v>
      </c>
      <c r="D24" s="4">
        <f t="shared" ca="1" si="1"/>
        <v>-232</v>
      </c>
      <c r="E24" s="4" t="b">
        <f t="shared" si="5"/>
        <v>0</v>
      </c>
      <c r="F24" s="35" t="s">
        <v>43</v>
      </c>
      <c r="G24" s="36">
        <f t="shared" si="8"/>
        <v>11051.610000000004</v>
      </c>
      <c r="H24" s="103" t="s">
        <v>85</v>
      </c>
      <c r="I24" s="104">
        <v>-99.9</v>
      </c>
      <c r="J24" s="105" t="s">
        <v>41</v>
      </c>
      <c r="K24" s="69"/>
      <c r="L24" s="20" t="str">
        <f t="shared" ca="1" si="2"/>
        <v/>
      </c>
      <c r="M24" s="90"/>
      <c r="N24" s="34"/>
      <c r="O24" s="161"/>
      <c r="P24" s="131"/>
      <c r="Q24" s="131"/>
      <c r="R24" s="132"/>
    </row>
    <row r="25" spans="1:20" ht="15" customHeight="1" x14ac:dyDescent="0.25">
      <c r="A25" s="68">
        <f t="shared" ca="1" si="0"/>
        <v>45567</v>
      </c>
      <c r="B25" s="3">
        <f t="shared" si="3"/>
        <v>45800</v>
      </c>
      <c r="C25" s="4">
        <f t="shared" ca="1" si="4"/>
        <v>-233</v>
      </c>
      <c r="D25" s="4">
        <f t="shared" ca="1" si="1"/>
        <v>-233</v>
      </c>
      <c r="E25" s="4" t="b">
        <f t="shared" si="5"/>
        <v>0</v>
      </c>
      <c r="F25" s="35" t="s">
        <v>44</v>
      </c>
      <c r="G25" s="36">
        <f t="shared" si="8"/>
        <v>11040.620000000004</v>
      </c>
      <c r="H25" s="103" t="s">
        <v>103</v>
      </c>
      <c r="I25" s="104">
        <v>-10.99</v>
      </c>
      <c r="J25" s="105" t="s">
        <v>42</v>
      </c>
      <c r="K25" s="69"/>
      <c r="L25" s="20" t="str">
        <f ca="1">IF(A25=B25,"➜ Hoje","")</f>
        <v/>
      </c>
      <c r="M25" s="90"/>
      <c r="N25" s="34"/>
      <c r="O25" s="161"/>
      <c r="P25" s="131"/>
      <c r="Q25" s="131"/>
      <c r="R25" s="132"/>
    </row>
    <row r="26" spans="1:20" ht="15" customHeight="1" x14ac:dyDescent="0.25">
      <c r="A26" s="68">
        <f t="shared" ca="1" si="0"/>
        <v>45567</v>
      </c>
      <c r="B26" s="3">
        <f t="shared" si="3"/>
        <v>45801</v>
      </c>
      <c r="C26" s="4">
        <f t="shared" ca="1" si="4"/>
        <v>-234</v>
      </c>
      <c r="D26" s="4">
        <f t="shared" ca="1" si="1"/>
        <v>-234</v>
      </c>
      <c r="E26" s="4" t="b">
        <f t="shared" si="5"/>
        <v>0</v>
      </c>
      <c r="F26" s="35" t="s">
        <v>45</v>
      </c>
      <c r="G26" s="36">
        <f t="shared" si="8"/>
        <v>11040.620000000004</v>
      </c>
      <c r="H26" s="55"/>
      <c r="I26" s="38"/>
      <c r="J26" s="37"/>
      <c r="K26" s="69"/>
      <c r="L26" s="33" t="str">
        <f ca="1">IF(A26=B26,"➜ Hoje","")</f>
        <v/>
      </c>
      <c r="M26" s="90"/>
      <c r="N26" s="34"/>
      <c r="O26" s="161"/>
      <c r="P26" s="162"/>
      <c r="Q26" s="162"/>
      <c r="R26" s="163"/>
    </row>
    <row r="27" spans="1:20" ht="15" customHeight="1" x14ac:dyDescent="0.25">
      <c r="A27" s="68">
        <f t="shared" ca="1" si="0"/>
        <v>45567</v>
      </c>
      <c r="B27" s="3">
        <f t="shared" si="3"/>
        <v>45802</v>
      </c>
      <c r="C27" s="4">
        <f t="shared" ca="1" si="4"/>
        <v>-235</v>
      </c>
      <c r="D27" s="4">
        <f t="shared" ca="1" si="1"/>
        <v>-235</v>
      </c>
      <c r="E27" s="4" t="b">
        <f t="shared" si="5"/>
        <v>0</v>
      </c>
      <c r="F27" s="35" t="s">
        <v>46</v>
      </c>
      <c r="G27" s="36">
        <f t="shared" si="8"/>
        <v>10920.620000000004</v>
      </c>
      <c r="H27" s="103" t="s">
        <v>87</v>
      </c>
      <c r="I27" s="104">
        <v>-120</v>
      </c>
      <c r="J27" s="105" t="s">
        <v>45</v>
      </c>
      <c r="K27" s="69"/>
      <c r="L27" s="20" t="str">
        <f t="shared" ref="L27:L33" ca="1" si="9">IF(A27=B27,"➜ Hoje","")</f>
        <v/>
      </c>
      <c r="M27" s="90"/>
      <c r="N27" s="34"/>
      <c r="O27" s="161"/>
      <c r="P27" s="162"/>
      <c r="Q27" s="162"/>
      <c r="R27" s="163"/>
    </row>
    <row r="28" spans="1:20" ht="15" customHeight="1" x14ac:dyDescent="0.25">
      <c r="A28" s="68">
        <f t="shared" ca="1" si="0"/>
        <v>45567</v>
      </c>
      <c r="B28" s="3">
        <f t="shared" si="3"/>
        <v>45803</v>
      </c>
      <c r="C28" s="4">
        <f t="shared" ca="1" si="4"/>
        <v>-236</v>
      </c>
      <c r="D28" s="4">
        <f t="shared" ca="1" si="1"/>
        <v>-236</v>
      </c>
      <c r="E28" s="4" t="b">
        <f t="shared" si="5"/>
        <v>0</v>
      </c>
      <c r="F28" s="35" t="s">
        <v>47</v>
      </c>
      <c r="G28" s="36">
        <f t="shared" si="8"/>
        <v>10800.620000000004</v>
      </c>
      <c r="H28" s="103" t="s">
        <v>29</v>
      </c>
      <c r="I28" s="104">
        <v>-120</v>
      </c>
      <c r="J28" s="105" t="s">
        <v>41</v>
      </c>
      <c r="K28" s="69"/>
      <c r="L28" s="20" t="str">
        <f t="shared" ca="1" si="9"/>
        <v/>
      </c>
      <c r="M28" s="90"/>
      <c r="N28" s="34"/>
      <c r="O28" s="161"/>
      <c r="P28" s="162"/>
      <c r="Q28" s="162"/>
      <c r="R28" s="163"/>
    </row>
    <row r="29" spans="1:20" ht="15" customHeight="1" x14ac:dyDescent="0.25">
      <c r="A29" s="68">
        <f t="shared" ca="1" si="0"/>
        <v>45567</v>
      </c>
      <c r="B29" s="3">
        <f t="shared" si="3"/>
        <v>45804</v>
      </c>
      <c r="C29" s="4">
        <f t="shared" ca="1" si="4"/>
        <v>-237</v>
      </c>
      <c r="D29" s="4">
        <f t="shared" ca="1" si="1"/>
        <v>-237</v>
      </c>
      <c r="E29" s="4" t="b">
        <f t="shared" si="5"/>
        <v>0</v>
      </c>
      <c r="F29" s="35" t="s">
        <v>49</v>
      </c>
      <c r="G29" s="36">
        <f t="shared" si="8"/>
        <v>10755.620000000004</v>
      </c>
      <c r="H29" s="103" t="s">
        <v>50</v>
      </c>
      <c r="I29" s="104">
        <v>-45</v>
      </c>
      <c r="J29" s="105" t="s">
        <v>49</v>
      </c>
      <c r="K29" s="69"/>
      <c r="L29" s="20" t="str">
        <f t="shared" ca="1" si="9"/>
        <v/>
      </c>
      <c r="M29" s="90"/>
      <c r="N29" s="34"/>
      <c r="O29" s="161"/>
      <c r="P29" s="162"/>
      <c r="Q29" s="162"/>
      <c r="R29" s="163"/>
    </row>
    <row r="30" spans="1:20" ht="15" customHeight="1" x14ac:dyDescent="0.25">
      <c r="A30" s="68">
        <f t="shared" ca="1" si="0"/>
        <v>45567</v>
      </c>
      <c r="B30" s="3">
        <f t="shared" si="3"/>
        <v>45805</v>
      </c>
      <c r="C30" s="4">
        <f t="shared" ca="1" si="4"/>
        <v>-238</v>
      </c>
      <c r="D30" s="4">
        <f t="shared" ca="1" si="1"/>
        <v>-238</v>
      </c>
      <c r="E30" s="4" t="b">
        <f t="shared" si="5"/>
        <v>0</v>
      </c>
      <c r="F30" s="35" t="s">
        <v>51</v>
      </c>
      <c r="G30" s="36">
        <f t="shared" si="8"/>
        <v>10628.120000000004</v>
      </c>
      <c r="H30" s="103" t="s">
        <v>52</v>
      </c>
      <c r="I30" s="104">
        <v>-127.5</v>
      </c>
      <c r="J30" s="105" t="s">
        <v>51</v>
      </c>
      <c r="K30" s="69"/>
      <c r="L30" s="20" t="str">
        <f t="shared" ca="1" si="9"/>
        <v/>
      </c>
      <c r="M30" s="90" t="s">
        <v>109</v>
      </c>
      <c r="N30" s="34">
        <f>SUM(N24:N29)</f>
        <v>0</v>
      </c>
      <c r="O30" s="53"/>
      <c r="P30" s="93"/>
      <c r="Q30" s="93"/>
      <c r="R30" s="94"/>
    </row>
    <row r="31" spans="1:20" ht="15" customHeight="1" x14ac:dyDescent="0.25">
      <c r="A31" s="68">
        <f t="shared" ca="1" si="0"/>
        <v>45567</v>
      </c>
      <c r="B31" s="3">
        <f t="shared" si="3"/>
        <v>45806</v>
      </c>
      <c r="C31" s="4">
        <f t="shared" ca="1" si="4"/>
        <v>-239</v>
      </c>
      <c r="D31" s="4">
        <f t="shared" ca="1" si="1"/>
        <v>-239</v>
      </c>
      <c r="E31" s="4" t="b">
        <f t="shared" si="5"/>
        <v>0</v>
      </c>
      <c r="F31" s="35" t="s">
        <v>53</v>
      </c>
      <c r="G31" s="36">
        <f t="shared" si="8"/>
        <v>10610.670000000004</v>
      </c>
      <c r="H31" s="103" t="s">
        <v>54</v>
      </c>
      <c r="I31" s="104">
        <v>-17.45</v>
      </c>
      <c r="J31" s="105" t="s">
        <v>53</v>
      </c>
      <c r="K31" s="69"/>
      <c r="L31" s="20" t="str">
        <f t="shared" ca="1" si="9"/>
        <v/>
      </c>
      <c r="M31" s="79" t="str">
        <f>M2</f>
        <v>Dia 31</v>
      </c>
      <c r="N31" s="80">
        <f>N2+N30</f>
        <v>10610.670000000004</v>
      </c>
      <c r="O31" s="157" t="s">
        <v>59</v>
      </c>
      <c r="P31" s="157"/>
      <c r="Q31" s="157"/>
      <c r="R31" s="158"/>
      <c r="S31" s="45"/>
      <c r="T31" s="45"/>
    </row>
    <row r="32" spans="1:20" ht="15" customHeight="1" x14ac:dyDescent="0.25">
      <c r="A32" s="68">
        <f t="shared" ca="1" si="0"/>
        <v>45567</v>
      </c>
      <c r="B32" s="3">
        <f t="shared" si="3"/>
        <v>45807</v>
      </c>
      <c r="C32" s="4">
        <f t="shared" ca="1" si="4"/>
        <v>-240</v>
      </c>
      <c r="D32" s="4">
        <f t="shared" ca="1" si="1"/>
        <v>-240</v>
      </c>
      <c r="E32" s="4" t="b">
        <f t="shared" si="5"/>
        <v>0</v>
      </c>
      <c r="F32" s="35" t="s">
        <v>55</v>
      </c>
      <c r="G32" s="36">
        <f>G31+I32</f>
        <v>10610.670000000004</v>
      </c>
      <c r="H32" s="55"/>
      <c r="I32" s="38"/>
      <c r="J32" s="37"/>
      <c r="K32" s="69"/>
      <c r="L32" s="20" t="str">
        <f t="shared" ca="1" si="9"/>
        <v/>
      </c>
      <c r="N32" s="100">
        <f>N30*2</f>
        <v>0</v>
      </c>
    </row>
    <row r="33" spans="1:18" ht="15" customHeight="1" thickBot="1" x14ac:dyDescent="0.3">
      <c r="A33" s="70">
        <f t="shared" ca="1" si="0"/>
        <v>45567</v>
      </c>
      <c r="B33" s="71">
        <v>45596</v>
      </c>
      <c r="C33" s="72">
        <f t="shared" ca="1" si="4"/>
        <v>-29</v>
      </c>
      <c r="D33" s="72">
        <f t="shared" ca="1" si="1"/>
        <v>-29</v>
      </c>
      <c r="E33" s="72" t="b">
        <f t="shared" si="5"/>
        <v>0</v>
      </c>
      <c r="F33" s="73" t="s">
        <v>56</v>
      </c>
      <c r="G33" s="74">
        <f t="shared" si="8"/>
        <v>10610.670000000004</v>
      </c>
      <c r="H33" s="75"/>
      <c r="I33" s="76"/>
      <c r="J33" s="77"/>
      <c r="K33" s="78"/>
      <c r="L33" s="20" t="str">
        <f t="shared" ca="1" si="9"/>
        <v/>
      </c>
      <c r="N33" s="100">
        <f>N30-N32</f>
        <v>0</v>
      </c>
    </row>
    <row r="34" spans="1:18" ht="15" thickTop="1" x14ac:dyDescent="0.25">
      <c r="M34" s="122" t="s">
        <v>91</v>
      </c>
      <c r="N34" s="123"/>
      <c r="O34" s="123"/>
      <c r="P34" s="123"/>
      <c r="Q34" s="123"/>
      <c r="R34" s="123"/>
    </row>
    <row r="35" spans="1:18" x14ac:dyDescent="0.25">
      <c r="M35" s="122"/>
      <c r="N35" s="123"/>
      <c r="O35" s="123"/>
      <c r="P35" s="123"/>
      <c r="Q35" s="123"/>
      <c r="R35" s="123"/>
    </row>
    <row r="36" spans="1:18" x14ac:dyDescent="0.25">
      <c r="M36" s="1" cm="1">
        <f t="array" ref="M36:R67">F2:K33</f>
        <v>0</v>
      </c>
      <c r="N36" s="1" t="str">
        <v>Saldo Prévio</v>
      </c>
      <c r="O36" s="1" t="str">
        <v>Descrição Conta</v>
      </c>
      <c r="P36" s="1" t="str">
        <v>Valor</v>
      </c>
      <c r="Q36" s="1" t="str">
        <v>Data vencimento</v>
      </c>
      <c r="R36" s="1" t="str">
        <v>Pago?</v>
      </c>
    </row>
    <row r="37" spans="1:18" hidden="1" x14ac:dyDescent="0.25">
      <c r="M37" s="59" t="str">
        <v>Dia 1</v>
      </c>
      <c r="N37" s="60">
        <v>9066.3700000000044</v>
      </c>
      <c r="O37" s="61">
        <v>0</v>
      </c>
      <c r="P37" s="60">
        <v>0</v>
      </c>
      <c r="Q37" s="59">
        <v>0</v>
      </c>
      <c r="R37" s="62">
        <v>0</v>
      </c>
    </row>
    <row r="38" spans="1:18" hidden="1" x14ac:dyDescent="0.25">
      <c r="M38" s="35" t="str">
        <v>Dia 2</v>
      </c>
      <c r="N38" s="36">
        <v>9038.3800000000047</v>
      </c>
      <c r="O38" s="55" t="str">
        <v>Nível 6 Mercado Livre - Automatico</v>
      </c>
      <c r="P38" s="38">
        <v>-27.99</v>
      </c>
      <c r="Q38" s="37" t="str">
        <v>Dia 1</v>
      </c>
      <c r="R38" s="39">
        <v>0</v>
      </c>
    </row>
    <row r="39" spans="1:18" hidden="1" x14ac:dyDescent="0.25">
      <c r="M39" s="35" t="str">
        <v>Dia 3</v>
      </c>
      <c r="N39" s="36">
        <v>9038.3800000000047</v>
      </c>
      <c r="O39" s="55">
        <v>0</v>
      </c>
      <c r="P39" s="38">
        <v>0</v>
      </c>
      <c r="Q39" s="37">
        <v>0</v>
      </c>
      <c r="R39" s="39">
        <v>0</v>
      </c>
    </row>
    <row r="40" spans="1:18" hidden="1" x14ac:dyDescent="0.25">
      <c r="M40" s="59" t="str">
        <v>Dia 4</v>
      </c>
      <c r="N40" s="60">
        <v>9003.3800000000047</v>
      </c>
      <c r="O40" s="61" t="str">
        <v>Granulado Madeira (10kg)</v>
      </c>
      <c r="P40" s="60">
        <v>-35</v>
      </c>
      <c r="Q40" s="59" t="str">
        <v>Dia 5</v>
      </c>
      <c r="R40" s="62">
        <v>0</v>
      </c>
    </row>
    <row r="41" spans="1:18" hidden="1" x14ac:dyDescent="0.25">
      <c r="M41" s="35" t="str">
        <v>Dia 5</v>
      </c>
      <c r="N41" s="36">
        <v>10403.380000000005</v>
      </c>
      <c r="O41" s="55" t="str">
        <v>Pagamento Recebido Bellocopo</v>
      </c>
      <c r="P41" s="38">
        <v>1400</v>
      </c>
      <c r="Q41" s="37" t="str">
        <v>Dia 5</v>
      </c>
      <c r="R41" s="39">
        <v>0</v>
      </c>
    </row>
    <row r="42" spans="1:18" hidden="1" x14ac:dyDescent="0.25">
      <c r="M42" s="35" t="str">
        <v>Dia 6</v>
      </c>
      <c r="N42" s="36">
        <v>10363.680000000004</v>
      </c>
      <c r="O42" s="55" t="str">
        <v>Fatura Cartão Mercado Livre</v>
      </c>
      <c r="P42" s="38">
        <v>-39.700000000000003</v>
      </c>
      <c r="Q42" s="37" t="str">
        <v>Dia 5</v>
      </c>
      <c r="R42" s="39">
        <v>0</v>
      </c>
    </row>
    <row r="43" spans="1:18" hidden="1" x14ac:dyDescent="0.25">
      <c r="M43" s="59" t="str">
        <v>Dia 7</v>
      </c>
      <c r="N43" s="60">
        <v>10363.680000000004</v>
      </c>
      <c r="O43" s="61">
        <v>0</v>
      </c>
      <c r="P43" s="60">
        <v>0</v>
      </c>
      <c r="Q43" s="59" t="str">
        <v>Dia 6</v>
      </c>
      <c r="R43" s="62">
        <v>0</v>
      </c>
    </row>
    <row r="44" spans="1:18" hidden="1" x14ac:dyDescent="0.25">
      <c r="F44" s="63"/>
      <c r="G44" s="63"/>
      <c r="H44" s="64"/>
      <c r="I44" s="63"/>
      <c r="J44" s="63"/>
      <c r="K44" s="63"/>
      <c r="L44" s="63"/>
      <c r="M44" s="59" t="str">
        <v>Dia 8</v>
      </c>
      <c r="N44" s="60">
        <v>10205.680000000004</v>
      </c>
      <c r="O44" s="61" t="str">
        <v>Ração Gatos Golden Castrados</v>
      </c>
      <c r="P44" s="60">
        <v>-158</v>
      </c>
      <c r="Q44" s="59" t="str">
        <v>Dia 6</v>
      </c>
      <c r="R44" s="62">
        <v>0</v>
      </c>
    </row>
    <row r="45" spans="1:18" hidden="1" x14ac:dyDescent="0.25">
      <c r="M45" s="59" t="str">
        <v>Dia 9</v>
      </c>
      <c r="N45" s="60">
        <v>10166.680000000004</v>
      </c>
      <c r="O45" s="61" t="str">
        <v>Microsoft</v>
      </c>
      <c r="P45" s="60">
        <v>-39</v>
      </c>
      <c r="Q45" s="59" t="str">
        <v>Dia 6</v>
      </c>
      <c r="R45" s="62">
        <v>0</v>
      </c>
    </row>
    <row r="46" spans="1:18" x14ac:dyDescent="0.25">
      <c r="M46" s="59" t="str">
        <v>Dia 10</v>
      </c>
      <c r="N46" s="60">
        <v>10166.680000000004</v>
      </c>
      <c r="O46" s="61">
        <v>0</v>
      </c>
      <c r="P46" s="60">
        <v>0</v>
      </c>
      <c r="Q46" s="59">
        <v>0</v>
      </c>
      <c r="R46" s="62">
        <v>0</v>
      </c>
    </row>
    <row r="47" spans="1:18" hidden="1" x14ac:dyDescent="0.25">
      <c r="M47" s="59" t="str">
        <v>Dia 11</v>
      </c>
      <c r="N47" s="60">
        <v>10166.680000000004</v>
      </c>
      <c r="O47" s="61">
        <v>0</v>
      </c>
      <c r="P47" s="60">
        <v>0</v>
      </c>
      <c r="Q47" s="59">
        <v>0</v>
      </c>
      <c r="R47" s="62">
        <v>0</v>
      </c>
    </row>
    <row r="48" spans="1:18" x14ac:dyDescent="0.25">
      <c r="M48" s="59" t="str">
        <v>Dia 12</v>
      </c>
      <c r="N48" s="60">
        <v>10135.780000000004</v>
      </c>
      <c r="O48" s="61" t="str">
        <v>Netflix - Automatico</v>
      </c>
      <c r="P48" s="60">
        <v>-30.9</v>
      </c>
      <c r="Q48" s="59" t="str">
        <v>Dia 9</v>
      </c>
      <c r="R48" s="62">
        <v>0</v>
      </c>
    </row>
    <row r="49" spans="13:18" hidden="1" x14ac:dyDescent="0.25">
      <c r="M49" s="59" t="str">
        <v>Dia 13</v>
      </c>
      <c r="N49" s="60">
        <v>9995.7800000000043</v>
      </c>
      <c r="O49" s="61" t="str">
        <v>Dízimo (1/2 parte)</v>
      </c>
      <c r="P49" s="60">
        <v>-140</v>
      </c>
      <c r="Q49" s="59" t="str">
        <v>Dia 9</v>
      </c>
      <c r="R49" s="62">
        <v>0</v>
      </c>
    </row>
    <row r="50" spans="13:18" hidden="1" x14ac:dyDescent="0.25">
      <c r="M50" s="59" t="str">
        <v>Dia 14</v>
      </c>
      <c r="N50" s="60">
        <v>9968.0000000000036</v>
      </c>
      <c r="O50" s="61" t="str">
        <v>Anticoncepcional</v>
      </c>
      <c r="P50" s="60">
        <v>-27.78</v>
      </c>
      <c r="Q50" s="59" t="str">
        <v>Dia 10</v>
      </c>
      <c r="R50" s="62">
        <v>0</v>
      </c>
    </row>
    <row r="51" spans="13:18" hidden="1" x14ac:dyDescent="0.25">
      <c r="M51" s="59" t="str">
        <v>Dia 15</v>
      </c>
      <c r="N51" s="60">
        <v>9951.5100000000039</v>
      </c>
      <c r="O51" s="61" t="str">
        <v>SimplyPiano</v>
      </c>
      <c r="P51" s="60">
        <v>-16.489999999999998</v>
      </c>
      <c r="Q51" s="59" t="str">
        <v>Dia 12</v>
      </c>
      <c r="R51" s="62">
        <v>0</v>
      </c>
    </row>
    <row r="52" spans="13:18" hidden="1" x14ac:dyDescent="0.25">
      <c r="M52" s="59" t="str">
        <v>Dia 16</v>
      </c>
      <c r="N52" s="60">
        <v>9951.5100000000039</v>
      </c>
      <c r="O52" s="61">
        <v>0</v>
      </c>
      <c r="P52" s="60">
        <v>0</v>
      </c>
      <c r="Q52" s="59">
        <v>0</v>
      </c>
      <c r="R52" s="62">
        <v>0</v>
      </c>
    </row>
    <row r="53" spans="13:18" hidden="1" x14ac:dyDescent="0.25">
      <c r="M53" s="59" t="str">
        <v>Dia 17</v>
      </c>
      <c r="N53" s="60">
        <v>9951.5100000000039</v>
      </c>
      <c r="O53" s="61">
        <v>0</v>
      </c>
      <c r="P53" s="60">
        <v>0</v>
      </c>
      <c r="Q53" s="59">
        <v>0</v>
      </c>
      <c r="R53" s="62">
        <v>0</v>
      </c>
    </row>
    <row r="54" spans="13:18" hidden="1" x14ac:dyDescent="0.25">
      <c r="M54" s="59" t="str">
        <v>Dia 18</v>
      </c>
      <c r="N54" s="60">
        <v>9951.5100000000039</v>
      </c>
      <c r="O54" s="61">
        <v>0</v>
      </c>
      <c r="P54" s="60">
        <v>0</v>
      </c>
      <c r="Q54" s="59">
        <v>0</v>
      </c>
      <c r="R54" s="62">
        <v>0</v>
      </c>
    </row>
    <row r="55" spans="13:18" hidden="1" x14ac:dyDescent="0.25">
      <c r="M55" s="59" t="str">
        <v>Dia 19</v>
      </c>
      <c r="N55" s="60">
        <v>9951.5100000000039</v>
      </c>
      <c r="O55" s="61" t="str">
        <v>Fatura Cartão Nubank</v>
      </c>
      <c r="P55" s="60">
        <v>0</v>
      </c>
      <c r="Q55" s="59" t="str">
        <v>Dia 12</v>
      </c>
      <c r="R55" s="62">
        <v>0</v>
      </c>
    </row>
    <row r="56" spans="13:18" hidden="1" x14ac:dyDescent="0.25">
      <c r="M56" s="59" t="str">
        <v>Dia 20</v>
      </c>
      <c r="N56" s="60">
        <v>11151.510000000004</v>
      </c>
      <c r="O56" s="61" t="str">
        <v>Pagamento Recebido Bellocopo</v>
      </c>
      <c r="P56" s="60">
        <v>1200</v>
      </c>
      <c r="Q56" s="59" t="str">
        <v>Dia 20</v>
      </c>
      <c r="R56" s="62">
        <v>0</v>
      </c>
    </row>
    <row r="57" spans="13:18" hidden="1" x14ac:dyDescent="0.25">
      <c r="M57" s="59" t="str">
        <v>Dia 21</v>
      </c>
      <c r="N57" s="60">
        <v>11151.510000000004</v>
      </c>
      <c r="O57" s="61">
        <v>0</v>
      </c>
      <c r="P57" s="60">
        <v>0</v>
      </c>
      <c r="Q57" s="59">
        <v>0</v>
      </c>
      <c r="R57" s="62">
        <v>0</v>
      </c>
    </row>
    <row r="58" spans="13:18" hidden="1" x14ac:dyDescent="0.25">
      <c r="M58" s="59" t="str">
        <v>Dia 22</v>
      </c>
      <c r="N58" s="60">
        <v>11051.610000000004</v>
      </c>
      <c r="O58" s="61" t="str">
        <v>Internet Atranet</v>
      </c>
      <c r="P58" s="60">
        <v>-99.9</v>
      </c>
      <c r="Q58" s="59" t="str">
        <v>Dia 20</v>
      </c>
      <c r="R58" s="62">
        <v>0</v>
      </c>
    </row>
    <row r="59" spans="13:18" hidden="1" x14ac:dyDescent="0.25">
      <c r="M59" s="59" t="str">
        <v>Dia 23</v>
      </c>
      <c r="N59" s="60">
        <v>11040.620000000004</v>
      </c>
      <c r="O59" s="61" t="str">
        <v>PicsArt Photo</v>
      </c>
      <c r="P59" s="60">
        <v>-10.99</v>
      </c>
      <c r="Q59" s="59" t="str">
        <v>Dia 21</v>
      </c>
      <c r="R59" s="62">
        <v>0</v>
      </c>
    </row>
    <row r="60" spans="13:18" x14ac:dyDescent="0.25">
      <c r="M60" s="59" t="str">
        <v>Dia 24</v>
      </c>
      <c r="N60" s="60">
        <v>11040.620000000004</v>
      </c>
      <c r="O60" s="61">
        <v>0</v>
      </c>
      <c r="P60" s="60">
        <v>0</v>
      </c>
      <c r="Q60" s="59">
        <v>0</v>
      </c>
      <c r="R60" s="62">
        <v>0</v>
      </c>
    </row>
    <row r="61" spans="13:18" x14ac:dyDescent="0.25">
      <c r="M61" s="59" t="str">
        <v>Dia 25</v>
      </c>
      <c r="N61" s="60">
        <v>10920.620000000004</v>
      </c>
      <c r="O61" s="61" t="str">
        <v>Dízimo (2/2 parte)</v>
      </c>
      <c r="P61" s="60">
        <v>-120</v>
      </c>
      <c r="Q61" s="59" t="str">
        <v>Dia 24</v>
      </c>
      <c r="R61" s="62">
        <v>0</v>
      </c>
    </row>
    <row r="62" spans="13:18" x14ac:dyDescent="0.25">
      <c r="M62" s="59" t="str">
        <v>Dia 26</v>
      </c>
      <c r="N62" s="60">
        <v>10800.620000000004</v>
      </c>
      <c r="O62" s="61" t="str">
        <v>Energia Elétrica (1/4 pagamento)</v>
      </c>
      <c r="P62" s="60">
        <v>-120</v>
      </c>
      <c r="Q62" s="59" t="str">
        <v>Dia 20</v>
      </c>
      <c r="R62" s="62">
        <v>0</v>
      </c>
    </row>
    <row r="63" spans="13:18" x14ac:dyDescent="0.25">
      <c r="M63" s="59" t="str">
        <v>Dia 27</v>
      </c>
      <c r="N63" s="60">
        <v>10755.620000000004</v>
      </c>
      <c r="O63" s="61" t="str">
        <v>Internet Celular Vivo</v>
      </c>
      <c r="P63" s="60">
        <v>-45</v>
      </c>
      <c r="Q63" s="59" t="str">
        <v>Dia 27</v>
      </c>
      <c r="R63" s="62">
        <v>0</v>
      </c>
    </row>
    <row r="64" spans="13:18" hidden="1" x14ac:dyDescent="0.25">
      <c r="M64" s="59" t="str">
        <v>Dia 28</v>
      </c>
      <c r="N64" s="60">
        <v>10628.120000000004</v>
      </c>
      <c r="O64" s="61" t="str">
        <v>Cílios</v>
      </c>
      <c r="P64" s="60">
        <v>-127.5</v>
      </c>
      <c r="Q64" s="59" t="str">
        <v>Dia 28</v>
      </c>
      <c r="R64" s="62">
        <v>0</v>
      </c>
    </row>
    <row r="65" spans="13:18" x14ac:dyDescent="0.25">
      <c r="M65" s="59" t="str">
        <v>Dia 29</v>
      </c>
      <c r="N65" s="60">
        <v>10610.670000000004</v>
      </c>
      <c r="O65" s="61" t="str">
        <v>HBO</v>
      </c>
      <c r="P65" s="60">
        <v>-17.45</v>
      </c>
      <c r="Q65" s="59" t="str">
        <v>Dia 29</v>
      </c>
      <c r="R65" s="62">
        <v>0</v>
      </c>
    </row>
    <row r="66" spans="13:18" x14ac:dyDescent="0.25">
      <c r="M66" s="59" t="str">
        <v>Dia 30</v>
      </c>
      <c r="N66" s="60">
        <v>10610.670000000004</v>
      </c>
      <c r="O66" s="61">
        <v>0</v>
      </c>
      <c r="P66" s="60">
        <v>0</v>
      </c>
      <c r="Q66" s="59">
        <v>0</v>
      </c>
      <c r="R66" s="62">
        <v>0</v>
      </c>
    </row>
    <row r="67" spans="13:18" x14ac:dyDescent="0.25">
      <c r="M67" s="59" t="str">
        <v>Dia 31</v>
      </c>
      <c r="N67" s="60">
        <v>10610.670000000004</v>
      </c>
      <c r="O67" s="61">
        <v>0</v>
      </c>
      <c r="P67" s="60">
        <v>0</v>
      </c>
      <c r="Q67" s="59">
        <v>0</v>
      </c>
      <c r="R67" s="62">
        <v>0</v>
      </c>
    </row>
  </sheetData>
  <autoFilter ref="M36:R67" xr:uid="{79D77F2B-00FB-4305-B7EF-54B7CC5B6123}">
    <filterColumn colId="5">
      <filters>
        <filter val="0"/>
      </filters>
    </filterColumn>
  </autoFilter>
  <mergeCells count="28">
    <mergeCell ref="O4:R4"/>
    <mergeCell ref="A1:H1"/>
    <mergeCell ref="J1:K1"/>
    <mergeCell ref="M1:R1"/>
    <mergeCell ref="O2:R2"/>
    <mergeCell ref="O3:R3"/>
    <mergeCell ref="O20:R20"/>
    <mergeCell ref="O5:R5"/>
    <mergeCell ref="O6:R6"/>
    <mergeCell ref="O7:R7"/>
    <mergeCell ref="M9:R10"/>
    <mergeCell ref="O11:R11"/>
    <mergeCell ref="O12:R12"/>
    <mergeCell ref="O13:R13"/>
    <mergeCell ref="O14:R14"/>
    <mergeCell ref="O15:R15"/>
    <mergeCell ref="O16:R16"/>
    <mergeCell ref="M18:R19"/>
    <mergeCell ref="O31:R31"/>
    <mergeCell ref="O21:R21"/>
    <mergeCell ref="M34:R35"/>
    <mergeCell ref="M22:R23"/>
    <mergeCell ref="O24:R24"/>
    <mergeCell ref="O25:R25"/>
    <mergeCell ref="O26:R26"/>
    <mergeCell ref="O27:R27"/>
    <mergeCell ref="O28:R28"/>
    <mergeCell ref="O29:R29"/>
  </mergeCells>
  <conditionalFormatting sqref="A3:A33">
    <cfRule type="expression" dxfId="65" priority="34">
      <formula>$D3&gt;0</formula>
    </cfRule>
  </conditionalFormatting>
  <conditionalFormatting sqref="A3:B33 C4:K7">
    <cfRule type="expression" dxfId="64" priority="31">
      <formula>$D3&gt;0</formula>
    </cfRule>
  </conditionalFormatting>
  <conditionalFormatting sqref="A3:K3 B4:K7 B8:G8 B9:K33">
    <cfRule type="expression" dxfId="63" priority="33">
      <formula>$D3&gt;0</formula>
    </cfRule>
  </conditionalFormatting>
  <conditionalFormatting sqref="A3:K3 G4:G33">
    <cfRule type="expression" dxfId="62" priority="32">
      <formula>$E3=TRUE</formula>
    </cfRule>
  </conditionalFormatting>
  <conditionalFormatting sqref="A3:K7 A8:G8 A9:K33">
    <cfRule type="expression" dxfId="61" priority="35">
      <formula>$A3=$B3</formula>
    </cfRule>
  </conditionalFormatting>
  <conditionalFormatting sqref="C4:K7 A3:B33">
    <cfRule type="expression" dxfId="60" priority="30">
      <formula>$E3=TRUE</formula>
    </cfRule>
  </conditionalFormatting>
  <conditionalFormatting sqref="C8:K33">
    <cfRule type="expression" dxfId="59" priority="2">
      <formula>$E8=TRUE</formula>
    </cfRule>
    <cfRule type="expression" dxfId="58" priority="3">
      <formula>$D8&gt;0</formula>
    </cfRule>
  </conditionalFormatting>
  <conditionalFormatting sqref="G1:G1048576">
    <cfRule type="cellIs" dxfId="57" priority="10" operator="lessThan">
      <formula>0</formula>
    </cfRule>
  </conditionalFormatting>
  <conditionalFormatting sqref="H3:J3">
    <cfRule type="expression" dxfId="56" priority="14">
      <formula>$D3&gt;0</formula>
    </cfRule>
  </conditionalFormatting>
  <conditionalFormatting sqref="H3:J4">
    <cfRule type="expression" dxfId="55" priority="13">
      <formula>$E3=TRUE</formula>
    </cfRule>
  </conditionalFormatting>
  <conditionalFormatting sqref="H4:J4">
    <cfRule type="expression" dxfId="54" priority="11">
      <formula>$E4=TRUE</formula>
    </cfRule>
    <cfRule type="expression" dxfId="53" priority="12">
      <formula>$D4&gt;0</formula>
    </cfRule>
  </conditionalFormatting>
  <conditionalFormatting sqref="H8:K8">
    <cfRule type="expression" dxfId="52" priority="5">
      <formula>$A8=$B8</formula>
    </cfRule>
  </conditionalFormatting>
  <conditionalFormatting sqref="I38:I1048576 I1:I34">
    <cfRule type="dataBar" priority="28">
      <dataBar>
        <cfvo type="min"/>
        <cfvo type="num" val="0"/>
        <color rgb="FFC00000"/>
      </dataBar>
      <extLst>
        <ext xmlns:x14="http://schemas.microsoft.com/office/spreadsheetml/2009/9/main" uri="{B025F937-C7B1-47D3-B67F-A62EFF666E3E}">
          <x14:id>{C38707A0-CDB8-4E1A-9A02-C85A72B5FBF0}</x14:id>
        </ext>
      </extLst>
    </cfRule>
  </conditionalFormatting>
  <conditionalFormatting sqref="L1:L1048576">
    <cfRule type="containsText" dxfId="51" priority="26" operator="containsText" text="➜ Hoje">
      <formula>NOT(ISERROR(SEARCH("➜ Hoje",L1)))</formula>
    </cfRule>
  </conditionalFormatting>
  <conditionalFormatting sqref="L26">
    <cfRule type="expression" dxfId="50" priority="29">
      <formula>$L51="➜ Hoje"</formula>
    </cfRule>
  </conditionalFormatting>
  <conditionalFormatting sqref="M36:R67">
    <cfRule type="top10" dxfId="49" priority="15" bottom="1" rank="20"/>
  </conditionalFormatting>
  <conditionalFormatting sqref="M37:R67">
    <cfRule type="expression" dxfId="48" priority="17">
      <formula>$E3=TRUE</formula>
    </cfRule>
    <cfRule type="expression" dxfId="47" priority="18">
      <formula>$D3&gt;0</formula>
    </cfRule>
    <cfRule type="expression" dxfId="46" priority="19">
      <formula>$A3=$B3</formula>
    </cfRule>
  </conditionalFormatting>
  <conditionalFormatting sqref="N2:N7">
    <cfRule type="cellIs" dxfId="45" priority="27" operator="lessThan">
      <formula>$S$1</formula>
    </cfRule>
  </conditionalFormatting>
  <conditionalFormatting sqref="N31">
    <cfRule type="cellIs" dxfId="44" priority="1" operator="lessThan">
      <formula>$S$1</formula>
    </cfRule>
  </conditionalFormatting>
  <conditionalFormatting sqref="P37:P67">
    <cfRule type="dataBar" priority="16">
      <dataBar>
        <cfvo type="min"/>
        <cfvo type="num" val="0"/>
        <color rgb="FFC00000"/>
      </dataBar>
      <extLst>
        <ext xmlns:x14="http://schemas.microsoft.com/office/spreadsheetml/2009/9/main" uri="{B025F937-C7B1-47D3-B67F-A62EFF666E3E}">
          <x14:id>{1B0FBDDB-5CA2-47BE-9EE3-85BA51FF94D4}</x14:id>
        </ext>
      </extLst>
    </cfRule>
  </conditionalFormatting>
  <pageMargins left="0.511811024" right="0.511811024" top="0.78740157499999996" bottom="0.78740157499999996" header="0.31496062000000002" footer="0.31496062000000002"/>
  <pageSetup paperSize="9" orientation="landscape" r:id="rId1"/>
  <legacyDrawing r:id="rId2"/>
  <picture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38707A0-CDB8-4E1A-9A02-C85A72B5FBF0}">
            <x14:dataBar minLength="0" maxLength="100" border="1" negativeBarColorSameAsPositive="1">
              <x14:cfvo type="min"/>
              <x14:cfvo type="num">
                <xm:f>0</xm:f>
              </x14:cfvo>
              <x14:borderColor rgb="FFFFFF00"/>
              <x14:axisColor rgb="FF000000"/>
            </x14:dataBar>
          </x14:cfRule>
          <xm:sqref>I38:I1048576 I1:I34</xm:sqref>
        </x14:conditionalFormatting>
        <x14:conditionalFormatting xmlns:xm="http://schemas.microsoft.com/office/excel/2006/main">
          <x14:cfRule type="dataBar" id="{1B0FBDDB-5CA2-47BE-9EE3-85BA51FF94D4}">
            <x14:dataBar minLength="0" maxLength="100" border="1" negativeBarColorSameAsPositive="1">
              <x14:cfvo type="min"/>
              <x14:cfvo type="num">
                <xm:f>0</xm:f>
              </x14:cfvo>
              <x14:borderColor rgb="FFFFFF00"/>
              <x14:axisColor rgb="FF000000"/>
            </x14:dataBar>
          </x14:cfRule>
          <xm:sqref>P37:P67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0AD61-7C70-4A27-A493-F80F9599BD7F}">
  <sheetPr filterMode="1"/>
  <dimension ref="A1:T67"/>
  <sheetViews>
    <sheetView showGridLines="0" topLeftCell="F10" zoomScaleNormal="100" workbookViewId="0">
      <selection activeCell="N24" sqref="N24:R28"/>
    </sheetView>
  </sheetViews>
  <sheetFormatPr defaultColWidth="9.140625" defaultRowHeight="14.25" x14ac:dyDescent="0.25"/>
  <cols>
    <col min="1" max="1" width="24.140625" style="1" hidden="1" customWidth="1"/>
    <col min="2" max="5" width="16.140625" style="1" hidden="1" customWidth="1"/>
    <col min="6" max="6" width="8.85546875" style="1" customWidth="1"/>
    <col min="7" max="7" width="14.42578125" style="1" customWidth="1"/>
    <col min="8" max="8" width="34.42578125" style="57" customWidth="1"/>
    <col min="9" max="9" width="13.7109375" style="1" bestFit="1" customWidth="1"/>
    <col min="10" max="10" width="11.85546875" style="1" customWidth="1"/>
    <col min="11" max="11" width="6.5703125" style="1" customWidth="1"/>
    <col min="12" max="12" width="8.7109375" style="1" customWidth="1"/>
    <col min="13" max="13" width="8" style="1" customWidth="1"/>
    <col min="14" max="14" width="15.28515625" style="1" customWidth="1"/>
    <col min="15" max="15" width="29" style="1" customWidth="1"/>
    <col min="16" max="16" width="13.7109375" style="1" customWidth="1"/>
    <col min="17" max="17" width="13.85546875" style="1" customWidth="1"/>
    <col min="18" max="18" width="9.140625" style="1" customWidth="1"/>
    <col min="19" max="16384" width="9.140625" style="1"/>
  </cols>
  <sheetData>
    <row r="1" spans="1:19" ht="29.25" customHeight="1" thickTop="1" x14ac:dyDescent="0.25">
      <c r="A1" s="152" t="s">
        <v>0</v>
      </c>
      <c r="B1" s="153"/>
      <c r="C1" s="153"/>
      <c r="D1" s="153"/>
      <c r="E1" s="153"/>
      <c r="F1" s="120"/>
      <c r="G1" s="120"/>
      <c r="H1" s="154"/>
      <c r="I1" s="65" t="s">
        <v>1</v>
      </c>
      <c r="J1" s="181">
        <f>B3</f>
        <v>45809</v>
      </c>
      <c r="K1" s="156"/>
      <c r="M1" s="119" t="s">
        <v>58</v>
      </c>
      <c r="N1" s="120"/>
      <c r="O1" s="120"/>
      <c r="P1" s="120"/>
      <c r="Q1" s="120"/>
      <c r="R1" s="121"/>
      <c r="S1" s="1">
        <v>0</v>
      </c>
    </row>
    <row r="2" spans="1:19" ht="24.75" customHeight="1" x14ac:dyDescent="0.25">
      <c r="A2" s="66" t="s">
        <v>3</v>
      </c>
      <c r="B2" s="2" t="s">
        <v>4</v>
      </c>
      <c r="C2" s="2" t="s">
        <v>5</v>
      </c>
      <c r="D2" s="2"/>
      <c r="E2" s="22"/>
      <c r="F2" s="28"/>
      <c r="G2" s="29" t="s">
        <v>6</v>
      </c>
      <c r="H2" s="54" t="s">
        <v>7</v>
      </c>
      <c r="I2" s="29" t="s">
        <v>8</v>
      </c>
      <c r="J2" s="31" t="s">
        <v>9</v>
      </c>
      <c r="K2" s="67" t="s">
        <v>10</v>
      </c>
      <c r="M2" s="79" t="str">
        <f>F33</f>
        <v>Dia 31</v>
      </c>
      <c r="N2" s="80">
        <f>G33</f>
        <v>12154.970000000003</v>
      </c>
      <c r="O2" s="157" t="s">
        <v>59</v>
      </c>
      <c r="P2" s="157"/>
      <c r="Q2" s="157"/>
      <c r="R2" s="158"/>
    </row>
    <row r="3" spans="1:19" ht="15" customHeight="1" x14ac:dyDescent="0.25">
      <c r="A3" s="68">
        <f t="shared" ref="A3:A33" ca="1" si="0">TODAY()</f>
        <v>45567</v>
      </c>
      <c r="B3" s="3">
        <v>45809</v>
      </c>
      <c r="C3" s="4">
        <f ca="1">A3-B3</f>
        <v>-242</v>
      </c>
      <c r="D3" s="4">
        <f ca="1">C3+K3</f>
        <v>-242</v>
      </c>
      <c r="E3" s="4" t="b">
        <f>IF(10,K3="ok",0)</f>
        <v>0</v>
      </c>
      <c r="F3" s="35" t="s">
        <v>11</v>
      </c>
      <c r="G3" s="36">
        <f>'Maio 2025'!G33+'Junho 2025'!I3</f>
        <v>10610.670000000004</v>
      </c>
      <c r="H3" s="55"/>
      <c r="I3" s="38"/>
      <c r="J3" s="37"/>
      <c r="K3" s="69"/>
      <c r="L3" s="20" t="str">
        <f ca="1">IF(A3=B3,"➜ Hoje","")</f>
        <v/>
      </c>
      <c r="M3" s="81"/>
      <c r="N3" s="50"/>
      <c r="O3" s="159"/>
      <c r="P3" s="159"/>
      <c r="Q3" s="159"/>
      <c r="R3" s="160"/>
    </row>
    <row r="4" spans="1:19" ht="15" customHeight="1" x14ac:dyDescent="0.25">
      <c r="A4" s="68">
        <f t="shared" ca="1" si="0"/>
        <v>45567</v>
      </c>
      <c r="B4" s="3">
        <f>B3+1</f>
        <v>45810</v>
      </c>
      <c r="C4" s="4">
        <f ca="1">A4-B4</f>
        <v>-243</v>
      </c>
      <c r="D4" s="4">
        <f t="shared" ref="D4:D33" ca="1" si="1">C4+K4</f>
        <v>-243</v>
      </c>
      <c r="E4" s="4" t="b">
        <f>IF(10,K4="ok",0)</f>
        <v>0</v>
      </c>
      <c r="F4" s="35" t="s">
        <v>13</v>
      </c>
      <c r="G4" s="36">
        <f>G3+I4</f>
        <v>10582.680000000004</v>
      </c>
      <c r="H4" s="103" t="s">
        <v>84</v>
      </c>
      <c r="I4" s="104">
        <v>-27.99</v>
      </c>
      <c r="J4" s="105" t="s">
        <v>11</v>
      </c>
      <c r="K4" s="69"/>
      <c r="L4" s="20" t="str">
        <f t="shared" ref="L4:L24" ca="1" si="2">IF(A4=B4,"➜ Hoje","")</f>
        <v/>
      </c>
      <c r="M4" s="82">
        <v>0.2</v>
      </c>
      <c r="N4" s="83">
        <f>IF($N$2*M4&lt;=0,"Em vermelho",$N$2*M4)</f>
        <v>2430.9940000000006</v>
      </c>
      <c r="O4" s="133" t="s">
        <v>61</v>
      </c>
      <c r="P4" s="133"/>
      <c r="Q4" s="133"/>
      <c r="R4" s="173"/>
    </row>
    <row r="5" spans="1:19" ht="15" customHeight="1" x14ac:dyDescent="0.25">
      <c r="A5" s="68">
        <f t="shared" ca="1" si="0"/>
        <v>45567</v>
      </c>
      <c r="B5" s="3">
        <f t="shared" ref="B5:B32" si="3">B4+1</f>
        <v>45811</v>
      </c>
      <c r="C5" s="4">
        <f t="shared" ref="C5:C33" ca="1" si="4">A5-B5</f>
        <v>-244</v>
      </c>
      <c r="D5" s="4">
        <f t="shared" ca="1" si="1"/>
        <v>-244</v>
      </c>
      <c r="E5" s="4" t="b">
        <f t="shared" ref="E5:E33" si="5">IF(10,K5="ok",0)</f>
        <v>0</v>
      </c>
      <c r="F5" s="35" t="s">
        <v>14</v>
      </c>
      <c r="G5" s="36">
        <f>G4+I5</f>
        <v>10582.680000000004</v>
      </c>
      <c r="H5" s="103"/>
      <c r="I5" s="104"/>
      <c r="J5" s="105"/>
      <c r="K5" s="69"/>
      <c r="L5" s="20" t="str">
        <f t="shared" ca="1" si="2"/>
        <v/>
      </c>
      <c r="M5" s="82">
        <v>0.1</v>
      </c>
      <c r="N5" s="83">
        <f t="shared" ref="N5:N7" si="6">IF($N$2*M5&lt;=0,"Em vermelho",$N$2*M5)</f>
        <v>1215.4970000000003</v>
      </c>
      <c r="O5" s="133" t="s">
        <v>119</v>
      </c>
      <c r="P5" s="133"/>
      <c r="Q5" s="133"/>
      <c r="R5" s="173"/>
    </row>
    <row r="6" spans="1:19" ht="15" customHeight="1" x14ac:dyDescent="0.25">
      <c r="A6" s="68">
        <f t="shared" ca="1" si="0"/>
        <v>45567</v>
      </c>
      <c r="B6" s="3">
        <f t="shared" si="3"/>
        <v>45812</v>
      </c>
      <c r="C6" s="4">
        <f t="shared" ca="1" si="4"/>
        <v>-245</v>
      </c>
      <c r="D6" s="4">
        <f t="shared" ca="1" si="1"/>
        <v>-245</v>
      </c>
      <c r="E6" s="4" t="b">
        <f t="shared" si="5"/>
        <v>0</v>
      </c>
      <c r="F6" s="35" t="s">
        <v>15</v>
      </c>
      <c r="G6" s="36">
        <f t="shared" ref="G6:G7" si="7">G5+I6</f>
        <v>10547.680000000004</v>
      </c>
      <c r="H6" s="103" t="s">
        <v>101</v>
      </c>
      <c r="I6" s="104">
        <v>-35</v>
      </c>
      <c r="J6" s="105" t="s">
        <v>16</v>
      </c>
      <c r="K6" s="69"/>
      <c r="L6" s="20" t="str">
        <f t="shared" ca="1" si="2"/>
        <v/>
      </c>
      <c r="M6" s="82">
        <v>0.4</v>
      </c>
      <c r="N6" s="83">
        <f t="shared" si="6"/>
        <v>4861.9880000000012</v>
      </c>
      <c r="O6" s="133" t="s">
        <v>118</v>
      </c>
      <c r="P6" s="133"/>
      <c r="Q6" s="133"/>
      <c r="R6" s="173"/>
    </row>
    <row r="7" spans="1:19" ht="15" customHeight="1" thickBot="1" x14ac:dyDescent="0.3">
      <c r="A7" s="68">
        <f t="shared" ca="1" si="0"/>
        <v>45567</v>
      </c>
      <c r="B7" s="3">
        <f t="shared" si="3"/>
        <v>45813</v>
      </c>
      <c r="C7" s="4">
        <f t="shared" ca="1" si="4"/>
        <v>-246</v>
      </c>
      <c r="D7" s="4">
        <f t="shared" ca="1" si="1"/>
        <v>-246</v>
      </c>
      <c r="E7" s="4" t="b">
        <f t="shared" si="5"/>
        <v>0</v>
      </c>
      <c r="F7" s="35" t="s">
        <v>16</v>
      </c>
      <c r="G7" s="36">
        <f t="shared" si="7"/>
        <v>11947.680000000004</v>
      </c>
      <c r="H7" s="56" t="s">
        <v>17</v>
      </c>
      <c r="I7" s="41">
        <v>1400</v>
      </c>
      <c r="J7" s="40" t="s">
        <v>16</v>
      </c>
      <c r="K7" s="69"/>
      <c r="L7" s="20" t="str">
        <f t="shared" ca="1" si="2"/>
        <v/>
      </c>
      <c r="M7" s="84">
        <v>0.3</v>
      </c>
      <c r="N7" s="83">
        <f t="shared" si="6"/>
        <v>3646.4910000000009</v>
      </c>
      <c r="O7" s="174" t="s">
        <v>120</v>
      </c>
      <c r="P7" s="174"/>
      <c r="Q7" s="174"/>
      <c r="R7" s="175"/>
    </row>
    <row r="8" spans="1:19" ht="15" customHeight="1" thickTop="1" thickBot="1" x14ac:dyDescent="0.3">
      <c r="A8" s="68">
        <f t="shared" ca="1" si="0"/>
        <v>45567</v>
      </c>
      <c r="B8" s="3">
        <f t="shared" si="3"/>
        <v>45814</v>
      </c>
      <c r="C8" s="4">
        <f t="shared" ca="1" si="4"/>
        <v>-247</v>
      </c>
      <c r="D8" s="4">
        <f t="shared" ca="1" si="1"/>
        <v>-247</v>
      </c>
      <c r="E8" s="4" t="b">
        <f t="shared" si="5"/>
        <v>0</v>
      </c>
      <c r="F8" s="35" t="s">
        <v>18</v>
      </c>
      <c r="G8" s="36">
        <f>G7+I8</f>
        <v>11907.980000000003</v>
      </c>
      <c r="H8" s="103" t="s">
        <v>86</v>
      </c>
      <c r="I8" s="104">
        <v>-39.700000000000003</v>
      </c>
      <c r="J8" s="105" t="s">
        <v>16</v>
      </c>
      <c r="K8" s="69"/>
      <c r="L8" s="20" t="str">
        <f t="shared" ca="1" si="2"/>
        <v/>
      </c>
      <c r="M8" s="51"/>
      <c r="N8" s="50"/>
      <c r="O8" s="52"/>
      <c r="P8" s="52"/>
      <c r="Q8" s="52"/>
      <c r="R8" s="52"/>
    </row>
    <row r="9" spans="1:19" ht="15" customHeight="1" thickTop="1" x14ac:dyDescent="0.25">
      <c r="A9" s="68">
        <f t="shared" ca="1" si="0"/>
        <v>45567</v>
      </c>
      <c r="B9" s="3">
        <f t="shared" si="3"/>
        <v>45815</v>
      </c>
      <c r="C9" s="4">
        <f t="shared" ca="1" si="4"/>
        <v>-248</v>
      </c>
      <c r="D9" s="4">
        <f t="shared" ca="1" si="1"/>
        <v>-248</v>
      </c>
      <c r="E9" s="4" t="b">
        <f t="shared" si="5"/>
        <v>0</v>
      </c>
      <c r="F9" s="35" t="s">
        <v>20</v>
      </c>
      <c r="G9" s="36">
        <f>G8+I9</f>
        <v>11907.980000000003</v>
      </c>
      <c r="H9" s="55"/>
      <c r="I9" s="38"/>
      <c r="J9" s="37" t="s">
        <v>18</v>
      </c>
      <c r="K9" s="69"/>
      <c r="L9" s="20" t="str">
        <f t="shared" ca="1" si="2"/>
        <v/>
      </c>
      <c r="M9" s="143" t="s">
        <v>67</v>
      </c>
      <c r="N9" s="144"/>
      <c r="O9" s="144"/>
      <c r="P9" s="144"/>
      <c r="Q9" s="144"/>
      <c r="R9" s="145"/>
    </row>
    <row r="10" spans="1:19" ht="15" customHeight="1" x14ac:dyDescent="0.25">
      <c r="A10" s="68">
        <f t="shared" ca="1" si="0"/>
        <v>45567</v>
      </c>
      <c r="B10" s="3">
        <f t="shared" si="3"/>
        <v>45816</v>
      </c>
      <c r="C10" s="4">
        <f t="shared" ca="1" si="4"/>
        <v>-249</v>
      </c>
      <c r="D10" s="4">
        <f t="shared" ca="1" si="1"/>
        <v>-249</v>
      </c>
      <c r="E10" s="4" t="b">
        <f t="shared" si="5"/>
        <v>0</v>
      </c>
      <c r="F10" s="35" t="s">
        <v>22</v>
      </c>
      <c r="G10" s="36">
        <f t="shared" ref="G10:G33" si="8">G9+I10</f>
        <v>11749.980000000003</v>
      </c>
      <c r="H10" s="103" t="s">
        <v>102</v>
      </c>
      <c r="I10" s="104">
        <v>-158</v>
      </c>
      <c r="J10" s="105" t="s">
        <v>18</v>
      </c>
      <c r="K10" s="69"/>
      <c r="L10" s="20" t="str">
        <f t="shared" ca="1" si="2"/>
        <v/>
      </c>
      <c r="M10" s="146"/>
      <c r="N10" s="147"/>
      <c r="O10" s="147"/>
      <c r="P10" s="147"/>
      <c r="Q10" s="147"/>
      <c r="R10" s="148"/>
    </row>
    <row r="11" spans="1:19" ht="15" customHeight="1" x14ac:dyDescent="0.25">
      <c r="A11" s="68">
        <f t="shared" ca="1" si="0"/>
        <v>45567</v>
      </c>
      <c r="B11" s="3">
        <f t="shared" si="3"/>
        <v>45817</v>
      </c>
      <c r="C11" s="4">
        <f t="shared" ca="1" si="4"/>
        <v>-250</v>
      </c>
      <c r="D11" s="4">
        <f t="shared" ca="1" si="1"/>
        <v>-250</v>
      </c>
      <c r="E11" s="4" t="b">
        <f t="shared" si="5"/>
        <v>0</v>
      </c>
      <c r="F11" s="35" t="s">
        <v>24</v>
      </c>
      <c r="G11" s="36">
        <f t="shared" si="8"/>
        <v>11710.980000000003</v>
      </c>
      <c r="H11" s="103" t="s">
        <v>23</v>
      </c>
      <c r="I11" s="104">
        <v>-39</v>
      </c>
      <c r="J11" s="105" t="s">
        <v>18</v>
      </c>
      <c r="K11" s="69"/>
      <c r="L11" s="20" t="str">
        <f t="shared" ca="1" si="2"/>
        <v/>
      </c>
      <c r="M11" s="95" t="s">
        <v>68</v>
      </c>
      <c r="N11" s="96" t="s">
        <v>69</v>
      </c>
      <c r="O11" s="149" t="s">
        <v>70</v>
      </c>
      <c r="P11" s="150"/>
      <c r="Q11" s="150"/>
      <c r="R11" s="151"/>
    </row>
    <row r="12" spans="1:19" ht="15" customHeight="1" x14ac:dyDescent="0.25">
      <c r="A12" s="68">
        <f t="shared" ca="1" si="0"/>
        <v>45567</v>
      </c>
      <c r="B12" s="3">
        <f t="shared" si="3"/>
        <v>45818</v>
      </c>
      <c r="C12" s="4">
        <f t="shared" ca="1" si="4"/>
        <v>-251</v>
      </c>
      <c r="D12" s="4">
        <f t="shared" ca="1" si="1"/>
        <v>-251</v>
      </c>
      <c r="E12" s="4" t="b">
        <f t="shared" si="5"/>
        <v>0</v>
      </c>
      <c r="F12" s="35" t="s">
        <v>26</v>
      </c>
      <c r="G12" s="36">
        <f t="shared" si="8"/>
        <v>11710.980000000003</v>
      </c>
      <c r="H12" s="55"/>
      <c r="I12" s="38"/>
      <c r="J12" s="37"/>
      <c r="K12" s="69"/>
      <c r="L12" s="20" t="str">
        <f t="shared" ca="1" si="2"/>
        <v/>
      </c>
      <c r="M12" s="86">
        <v>45046</v>
      </c>
      <c r="N12" s="46">
        <v>400</v>
      </c>
      <c r="O12" s="124" t="s">
        <v>71</v>
      </c>
      <c r="P12" s="125"/>
      <c r="Q12" s="125"/>
      <c r="R12" s="126"/>
    </row>
    <row r="13" spans="1:19" ht="15" customHeight="1" x14ac:dyDescent="0.25">
      <c r="A13" s="68">
        <f t="shared" ca="1" si="0"/>
        <v>45567</v>
      </c>
      <c r="B13" s="3">
        <f t="shared" si="3"/>
        <v>45819</v>
      </c>
      <c r="C13" s="4">
        <f t="shared" ca="1" si="4"/>
        <v>-252</v>
      </c>
      <c r="D13" s="4">
        <f t="shared" ca="1" si="1"/>
        <v>-252</v>
      </c>
      <c r="E13" s="4" t="b">
        <f t="shared" si="5"/>
        <v>0</v>
      </c>
      <c r="F13" s="35" t="s">
        <v>28</v>
      </c>
      <c r="G13" s="36">
        <f t="shared" si="8"/>
        <v>11710.980000000003</v>
      </c>
      <c r="H13" s="55"/>
      <c r="I13" s="38"/>
      <c r="J13" s="37"/>
      <c r="K13" s="69"/>
      <c r="L13" s="20" t="str">
        <f t="shared" ca="1" si="2"/>
        <v/>
      </c>
      <c r="M13" s="87">
        <v>44540</v>
      </c>
      <c r="N13" s="46">
        <v>300</v>
      </c>
      <c r="O13" s="124" t="s">
        <v>72</v>
      </c>
      <c r="P13" s="125"/>
      <c r="Q13" s="125"/>
      <c r="R13" s="126"/>
    </row>
    <row r="14" spans="1:19" ht="15" customHeight="1" x14ac:dyDescent="0.25">
      <c r="A14" s="68">
        <f t="shared" ca="1" si="0"/>
        <v>45567</v>
      </c>
      <c r="B14" s="3">
        <f t="shared" si="3"/>
        <v>45820</v>
      </c>
      <c r="C14" s="4">
        <f t="shared" ca="1" si="4"/>
        <v>-253</v>
      </c>
      <c r="D14" s="4">
        <f t="shared" ca="1" si="1"/>
        <v>-253</v>
      </c>
      <c r="E14" s="4" t="b">
        <f t="shared" si="5"/>
        <v>0</v>
      </c>
      <c r="F14" s="35" t="s">
        <v>30</v>
      </c>
      <c r="G14" s="36">
        <f t="shared" si="8"/>
        <v>11680.080000000004</v>
      </c>
      <c r="H14" s="103" t="s">
        <v>80</v>
      </c>
      <c r="I14" s="104">
        <v>-30.9</v>
      </c>
      <c r="J14" s="105" t="s">
        <v>24</v>
      </c>
      <c r="K14" s="69"/>
      <c r="L14" s="20" t="str">
        <f t="shared" ca="1" si="2"/>
        <v/>
      </c>
      <c r="M14" s="87"/>
      <c r="N14" s="46"/>
      <c r="O14" s="124"/>
      <c r="P14" s="125"/>
      <c r="Q14" s="125"/>
      <c r="R14" s="126"/>
    </row>
    <row r="15" spans="1:19" ht="15" customHeight="1" x14ac:dyDescent="0.25">
      <c r="A15" s="68">
        <f t="shared" ca="1" si="0"/>
        <v>45567</v>
      </c>
      <c r="B15" s="3">
        <f t="shared" si="3"/>
        <v>45821</v>
      </c>
      <c r="C15" s="4">
        <f t="shared" ca="1" si="4"/>
        <v>-254</v>
      </c>
      <c r="D15" s="4">
        <f t="shared" ca="1" si="1"/>
        <v>-254</v>
      </c>
      <c r="E15" s="4" t="b">
        <f t="shared" si="5"/>
        <v>0</v>
      </c>
      <c r="F15" s="35" t="s">
        <v>31</v>
      </c>
      <c r="G15" s="36">
        <f t="shared" si="8"/>
        <v>11540.080000000004</v>
      </c>
      <c r="H15" s="103" t="s">
        <v>73</v>
      </c>
      <c r="I15" s="104">
        <v>-140</v>
      </c>
      <c r="J15" s="105" t="s">
        <v>24</v>
      </c>
      <c r="K15" s="69"/>
      <c r="L15" s="20" t="str">
        <f t="shared" ca="1" si="2"/>
        <v/>
      </c>
      <c r="M15" s="87"/>
      <c r="N15" s="46"/>
      <c r="O15" s="124"/>
      <c r="P15" s="125"/>
      <c r="Q15" s="125"/>
      <c r="R15" s="126"/>
    </row>
    <row r="16" spans="1:19" ht="15" customHeight="1" thickBot="1" x14ac:dyDescent="0.3">
      <c r="A16" s="68">
        <f t="shared" ca="1" si="0"/>
        <v>45567</v>
      </c>
      <c r="B16" s="3">
        <f t="shared" si="3"/>
        <v>45822</v>
      </c>
      <c r="C16" s="4">
        <f t="shared" ca="1" si="4"/>
        <v>-255</v>
      </c>
      <c r="D16" s="4">
        <f t="shared" ca="1" si="1"/>
        <v>-255</v>
      </c>
      <c r="E16" s="4" t="b">
        <f t="shared" si="5"/>
        <v>0</v>
      </c>
      <c r="F16" s="35" t="s">
        <v>32</v>
      </c>
      <c r="G16" s="36">
        <f t="shared" si="8"/>
        <v>11512.300000000003</v>
      </c>
      <c r="H16" s="103" t="s">
        <v>105</v>
      </c>
      <c r="I16" s="104">
        <v>-27.78</v>
      </c>
      <c r="J16" s="105" t="s">
        <v>26</v>
      </c>
      <c r="K16" s="69"/>
      <c r="L16" s="20" t="str">
        <f t="shared" ca="1" si="2"/>
        <v/>
      </c>
      <c r="M16" s="88"/>
      <c r="N16" s="89"/>
      <c r="O16" s="127"/>
      <c r="P16" s="128"/>
      <c r="Q16" s="128"/>
      <c r="R16" s="129"/>
    </row>
    <row r="17" spans="1:20" ht="15" customHeight="1" thickTop="1" thickBot="1" x14ac:dyDescent="0.3">
      <c r="A17" s="68">
        <f t="shared" ca="1" si="0"/>
        <v>45567</v>
      </c>
      <c r="B17" s="3">
        <f t="shared" si="3"/>
        <v>45823</v>
      </c>
      <c r="C17" s="4">
        <f t="shared" ca="1" si="4"/>
        <v>-256</v>
      </c>
      <c r="D17" s="4">
        <f t="shared" ca="1" si="1"/>
        <v>-256</v>
      </c>
      <c r="E17" s="4" t="b">
        <f t="shared" si="5"/>
        <v>0</v>
      </c>
      <c r="F17" s="35" t="s">
        <v>33</v>
      </c>
      <c r="G17" s="36">
        <f t="shared" si="8"/>
        <v>11495.810000000003</v>
      </c>
      <c r="H17" s="103" t="s">
        <v>104</v>
      </c>
      <c r="I17" s="104">
        <v>-16.489999999999998</v>
      </c>
      <c r="J17" s="105" t="s">
        <v>30</v>
      </c>
      <c r="K17" s="69"/>
      <c r="L17" s="20" t="str">
        <f t="shared" ca="1" si="2"/>
        <v/>
      </c>
      <c r="M17" s="47"/>
      <c r="N17" s="48"/>
      <c r="O17" s="49"/>
      <c r="P17" s="49"/>
      <c r="Q17" s="49"/>
      <c r="R17" s="49"/>
    </row>
    <row r="18" spans="1:20" ht="15" customHeight="1" thickTop="1" x14ac:dyDescent="0.25">
      <c r="A18" s="68">
        <f t="shared" ca="1" si="0"/>
        <v>45567</v>
      </c>
      <c r="B18" s="3">
        <f t="shared" si="3"/>
        <v>45824</v>
      </c>
      <c r="C18" s="4">
        <f t="shared" ca="1" si="4"/>
        <v>-257</v>
      </c>
      <c r="D18" s="4">
        <f t="shared" ca="1" si="1"/>
        <v>-257</v>
      </c>
      <c r="E18" s="4" t="b">
        <f t="shared" si="5"/>
        <v>0</v>
      </c>
      <c r="F18" s="35" t="s">
        <v>35</v>
      </c>
      <c r="G18" s="36">
        <f t="shared" si="8"/>
        <v>11495.810000000003</v>
      </c>
      <c r="H18" s="55"/>
      <c r="I18" s="38"/>
      <c r="J18" s="37"/>
      <c r="K18" s="69"/>
      <c r="L18" s="20" t="str">
        <f t="shared" ca="1" si="2"/>
        <v/>
      </c>
      <c r="M18" s="137" t="s">
        <v>79</v>
      </c>
      <c r="N18" s="138"/>
      <c r="O18" s="138"/>
      <c r="P18" s="138"/>
      <c r="Q18" s="138"/>
      <c r="R18" s="139"/>
    </row>
    <row r="19" spans="1:20" ht="15" customHeight="1" x14ac:dyDescent="0.25">
      <c r="A19" s="68">
        <f t="shared" ca="1" si="0"/>
        <v>45567</v>
      </c>
      <c r="B19" s="3">
        <f t="shared" si="3"/>
        <v>45825</v>
      </c>
      <c r="C19" s="4">
        <f t="shared" ca="1" si="4"/>
        <v>-258</v>
      </c>
      <c r="D19" s="4">
        <f t="shared" ca="1" si="1"/>
        <v>-258</v>
      </c>
      <c r="E19" s="4" t="b">
        <f t="shared" si="5"/>
        <v>0</v>
      </c>
      <c r="F19" s="35" t="s">
        <v>37</v>
      </c>
      <c r="G19" s="36">
        <f t="shared" si="8"/>
        <v>11495.810000000003</v>
      </c>
      <c r="H19" s="55"/>
      <c r="I19" s="38"/>
      <c r="J19" s="37"/>
      <c r="K19" s="69"/>
      <c r="L19" s="20" t="str">
        <f t="shared" ca="1" si="2"/>
        <v/>
      </c>
      <c r="M19" s="140"/>
      <c r="N19" s="141"/>
      <c r="O19" s="141"/>
      <c r="P19" s="141"/>
      <c r="Q19" s="141"/>
      <c r="R19" s="142"/>
    </row>
    <row r="20" spans="1:20" ht="15" customHeight="1" x14ac:dyDescent="0.25">
      <c r="A20" s="68">
        <f t="shared" ca="1" si="0"/>
        <v>45567</v>
      </c>
      <c r="B20" s="3">
        <f t="shared" si="3"/>
        <v>45826</v>
      </c>
      <c r="C20" s="4">
        <f t="shared" ca="1" si="4"/>
        <v>-259</v>
      </c>
      <c r="D20" s="4">
        <f t="shared" ca="1" si="1"/>
        <v>-259</v>
      </c>
      <c r="E20" s="4" t="b">
        <f t="shared" si="5"/>
        <v>0</v>
      </c>
      <c r="F20" s="35" t="s">
        <v>38</v>
      </c>
      <c r="G20" s="36">
        <f t="shared" si="8"/>
        <v>11495.810000000003</v>
      </c>
      <c r="H20" s="55"/>
      <c r="I20" s="38"/>
      <c r="J20" s="37"/>
      <c r="K20" s="69"/>
      <c r="L20" s="20" t="str">
        <f t="shared" ca="1" si="2"/>
        <v/>
      </c>
      <c r="M20" s="90" t="s">
        <v>33</v>
      </c>
      <c r="N20" s="34">
        <v>210</v>
      </c>
      <c r="O20" s="130" t="s">
        <v>34</v>
      </c>
      <c r="P20" s="131"/>
      <c r="Q20" s="131"/>
      <c r="R20" s="132"/>
    </row>
    <row r="21" spans="1:20" ht="15" customHeight="1" thickBot="1" x14ac:dyDescent="0.3">
      <c r="A21" s="68">
        <f t="shared" ca="1" si="0"/>
        <v>45567</v>
      </c>
      <c r="B21" s="3">
        <f t="shared" si="3"/>
        <v>45827</v>
      </c>
      <c r="C21" s="4">
        <f t="shared" ca="1" si="4"/>
        <v>-260</v>
      </c>
      <c r="D21" s="4">
        <f t="shared" ca="1" si="1"/>
        <v>-260</v>
      </c>
      <c r="E21" s="4" t="b">
        <f t="shared" si="5"/>
        <v>0</v>
      </c>
      <c r="F21" s="35" t="s">
        <v>39</v>
      </c>
      <c r="G21" s="36">
        <f t="shared" si="8"/>
        <v>11495.810000000003</v>
      </c>
      <c r="H21" s="103" t="s">
        <v>75</v>
      </c>
      <c r="I21" s="104">
        <v>0</v>
      </c>
      <c r="J21" s="105" t="s">
        <v>30</v>
      </c>
      <c r="K21" s="69"/>
      <c r="L21" s="20" t="str">
        <f t="shared" ca="1" si="2"/>
        <v/>
      </c>
      <c r="M21" s="98"/>
      <c r="N21" s="99"/>
      <c r="O21" s="164"/>
      <c r="P21" s="165"/>
      <c r="Q21" s="165"/>
      <c r="R21" s="166"/>
    </row>
    <row r="22" spans="1:20" ht="15" customHeight="1" thickTop="1" x14ac:dyDescent="0.25">
      <c r="A22" s="68">
        <f t="shared" ca="1" si="0"/>
        <v>45567</v>
      </c>
      <c r="B22" s="3">
        <f t="shared" si="3"/>
        <v>45828</v>
      </c>
      <c r="C22" s="4">
        <f t="shared" ca="1" si="4"/>
        <v>-261</v>
      </c>
      <c r="D22" s="4">
        <f t="shared" ca="1" si="1"/>
        <v>-261</v>
      </c>
      <c r="E22" s="4" t="b">
        <f t="shared" si="5"/>
        <v>0</v>
      </c>
      <c r="F22" s="42" t="s">
        <v>41</v>
      </c>
      <c r="G22" s="36">
        <f t="shared" si="8"/>
        <v>12695.810000000003</v>
      </c>
      <c r="H22" s="56" t="s">
        <v>17</v>
      </c>
      <c r="I22" s="41">
        <v>1200</v>
      </c>
      <c r="J22" s="40" t="s">
        <v>41</v>
      </c>
      <c r="K22" s="69"/>
      <c r="L22" s="20" t="str">
        <f t="shared" ca="1" si="2"/>
        <v/>
      </c>
      <c r="M22" s="167" t="s">
        <v>110</v>
      </c>
      <c r="N22" s="168"/>
      <c r="O22" s="168"/>
      <c r="P22" s="168"/>
      <c r="Q22" s="168"/>
      <c r="R22" s="169"/>
    </row>
    <row r="23" spans="1:20" ht="15" customHeight="1" x14ac:dyDescent="0.25">
      <c r="A23" s="68">
        <f t="shared" ca="1" si="0"/>
        <v>45567</v>
      </c>
      <c r="B23" s="3">
        <f t="shared" si="3"/>
        <v>45829</v>
      </c>
      <c r="C23" s="4">
        <f t="shared" ca="1" si="4"/>
        <v>-262</v>
      </c>
      <c r="D23" s="4">
        <f t="shared" ca="1" si="1"/>
        <v>-262</v>
      </c>
      <c r="E23" s="4" t="b">
        <f t="shared" si="5"/>
        <v>0</v>
      </c>
      <c r="F23" s="35" t="s">
        <v>42</v>
      </c>
      <c r="G23" s="36">
        <f t="shared" si="8"/>
        <v>12695.810000000003</v>
      </c>
      <c r="H23" s="55"/>
      <c r="I23" s="38"/>
      <c r="J23" s="37"/>
      <c r="K23" s="69"/>
      <c r="L23" s="20" t="str">
        <f t="shared" ca="1" si="2"/>
        <v/>
      </c>
      <c r="M23" s="170"/>
      <c r="N23" s="171"/>
      <c r="O23" s="171"/>
      <c r="P23" s="171"/>
      <c r="Q23" s="171"/>
      <c r="R23" s="172"/>
    </row>
    <row r="24" spans="1:20" ht="15" customHeight="1" x14ac:dyDescent="0.25">
      <c r="A24" s="68">
        <f t="shared" ca="1" si="0"/>
        <v>45567</v>
      </c>
      <c r="B24" s="3">
        <f t="shared" si="3"/>
        <v>45830</v>
      </c>
      <c r="C24" s="4">
        <f t="shared" ca="1" si="4"/>
        <v>-263</v>
      </c>
      <c r="D24" s="4">
        <f t="shared" ca="1" si="1"/>
        <v>-263</v>
      </c>
      <c r="E24" s="4" t="b">
        <f t="shared" si="5"/>
        <v>0</v>
      </c>
      <c r="F24" s="35" t="s">
        <v>43</v>
      </c>
      <c r="G24" s="36">
        <f t="shared" si="8"/>
        <v>12595.910000000003</v>
      </c>
      <c r="H24" s="103" t="s">
        <v>85</v>
      </c>
      <c r="I24" s="104">
        <v>-99.9</v>
      </c>
      <c r="J24" s="105" t="s">
        <v>41</v>
      </c>
      <c r="K24" s="69"/>
      <c r="L24" s="20" t="str">
        <f t="shared" ca="1" si="2"/>
        <v/>
      </c>
      <c r="M24" s="90"/>
      <c r="N24" s="34"/>
      <c r="O24" s="161"/>
      <c r="P24" s="131"/>
      <c r="Q24" s="131"/>
      <c r="R24" s="132"/>
    </row>
    <row r="25" spans="1:20" ht="15" customHeight="1" x14ac:dyDescent="0.25">
      <c r="A25" s="68">
        <f t="shared" ca="1" si="0"/>
        <v>45567</v>
      </c>
      <c r="B25" s="3">
        <f t="shared" si="3"/>
        <v>45831</v>
      </c>
      <c r="C25" s="4">
        <f t="shared" ca="1" si="4"/>
        <v>-264</v>
      </c>
      <c r="D25" s="4">
        <f t="shared" ca="1" si="1"/>
        <v>-264</v>
      </c>
      <c r="E25" s="4" t="b">
        <f t="shared" si="5"/>
        <v>0</v>
      </c>
      <c r="F25" s="35" t="s">
        <v>44</v>
      </c>
      <c r="G25" s="36">
        <f t="shared" si="8"/>
        <v>12584.920000000004</v>
      </c>
      <c r="H25" s="103" t="s">
        <v>103</v>
      </c>
      <c r="I25" s="104">
        <v>-10.99</v>
      </c>
      <c r="J25" s="105" t="s">
        <v>42</v>
      </c>
      <c r="K25" s="69"/>
      <c r="L25" s="20" t="str">
        <f ca="1">IF(A25=B25,"➜ Hoje","")</f>
        <v/>
      </c>
      <c r="M25" s="90"/>
      <c r="N25" s="34"/>
      <c r="O25" s="161"/>
      <c r="P25" s="131"/>
      <c r="Q25" s="131"/>
      <c r="R25" s="132"/>
    </row>
    <row r="26" spans="1:20" ht="15" customHeight="1" x14ac:dyDescent="0.25">
      <c r="A26" s="68">
        <f t="shared" ca="1" si="0"/>
        <v>45567</v>
      </c>
      <c r="B26" s="3">
        <f t="shared" si="3"/>
        <v>45832</v>
      </c>
      <c r="C26" s="4">
        <f t="shared" ca="1" si="4"/>
        <v>-265</v>
      </c>
      <c r="D26" s="4">
        <f t="shared" ca="1" si="1"/>
        <v>-265</v>
      </c>
      <c r="E26" s="4" t="b">
        <f t="shared" si="5"/>
        <v>0</v>
      </c>
      <c r="F26" s="35" t="s">
        <v>45</v>
      </c>
      <c r="G26" s="36">
        <f t="shared" si="8"/>
        <v>12584.920000000004</v>
      </c>
      <c r="H26" s="55"/>
      <c r="I26" s="38"/>
      <c r="J26" s="37"/>
      <c r="K26" s="69"/>
      <c r="L26" s="33" t="str">
        <f ca="1">IF(A26=B26,"➜ Hoje","")</f>
        <v/>
      </c>
      <c r="M26" s="90"/>
      <c r="N26" s="34"/>
      <c r="O26" s="161"/>
      <c r="P26" s="162"/>
      <c r="Q26" s="162"/>
      <c r="R26" s="163"/>
    </row>
    <row r="27" spans="1:20" ht="15" customHeight="1" x14ac:dyDescent="0.25">
      <c r="A27" s="68">
        <f t="shared" ca="1" si="0"/>
        <v>45567</v>
      </c>
      <c r="B27" s="3">
        <f t="shared" si="3"/>
        <v>45833</v>
      </c>
      <c r="C27" s="4">
        <f t="shared" ca="1" si="4"/>
        <v>-266</v>
      </c>
      <c r="D27" s="4">
        <f t="shared" ca="1" si="1"/>
        <v>-266</v>
      </c>
      <c r="E27" s="4" t="b">
        <f t="shared" si="5"/>
        <v>0</v>
      </c>
      <c r="F27" s="35" t="s">
        <v>46</v>
      </c>
      <c r="G27" s="36">
        <f t="shared" si="8"/>
        <v>12464.920000000004</v>
      </c>
      <c r="H27" s="103" t="s">
        <v>87</v>
      </c>
      <c r="I27" s="104">
        <v>-120</v>
      </c>
      <c r="J27" s="105" t="s">
        <v>45</v>
      </c>
      <c r="K27" s="69"/>
      <c r="L27" s="20" t="str">
        <f t="shared" ref="L27:L33" ca="1" si="9">IF(A27=B27,"➜ Hoje","")</f>
        <v/>
      </c>
      <c r="M27" s="90"/>
      <c r="N27" s="34"/>
      <c r="O27" s="161"/>
      <c r="P27" s="162"/>
      <c r="Q27" s="162"/>
      <c r="R27" s="163"/>
    </row>
    <row r="28" spans="1:20" ht="15" customHeight="1" x14ac:dyDescent="0.25">
      <c r="A28" s="68">
        <f t="shared" ca="1" si="0"/>
        <v>45567</v>
      </c>
      <c r="B28" s="3">
        <f t="shared" si="3"/>
        <v>45834</v>
      </c>
      <c r="C28" s="4">
        <f t="shared" ca="1" si="4"/>
        <v>-267</v>
      </c>
      <c r="D28" s="4">
        <f t="shared" ca="1" si="1"/>
        <v>-267</v>
      </c>
      <c r="E28" s="4" t="b">
        <f t="shared" si="5"/>
        <v>0</v>
      </c>
      <c r="F28" s="35" t="s">
        <v>47</v>
      </c>
      <c r="G28" s="36">
        <f t="shared" si="8"/>
        <v>12344.920000000004</v>
      </c>
      <c r="H28" s="103" t="s">
        <v>29</v>
      </c>
      <c r="I28" s="104">
        <v>-120</v>
      </c>
      <c r="J28" s="105" t="s">
        <v>41</v>
      </c>
      <c r="K28" s="69"/>
      <c r="L28" s="20" t="str">
        <f t="shared" ca="1" si="9"/>
        <v/>
      </c>
      <c r="M28" s="90"/>
      <c r="N28" s="34"/>
      <c r="O28" s="161"/>
      <c r="P28" s="162"/>
      <c r="Q28" s="162"/>
      <c r="R28" s="163"/>
    </row>
    <row r="29" spans="1:20" ht="15" customHeight="1" x14ac:dyDescent="0.25">
      <c r="A29" s="68">
        <f t="shared" ca="1" si="0"/>
        <v>45567</v>
      </c>
      <c r="B29" s="3">
        <f t="shared" si="3"/>
        <v>45835</v>
      </c>
      <c r="C29" s="4">
        <f t="shared" ca="1" si="4"/>
        <v>-268</v>
      </c>
      <c r="D29" s="4">
        <f t="shared" ca="1" si="1"/>
        <v>-268</v>
      </c>
      <c r="E29" s="4" t="b">
        <f t="shared" si="5"/>
        <v>0</v>
      </c>
      <c r="F29" s="35" t="s">
        <v>49</v>
      </c>
      <c r="G29" s="36">
        <f t="shared" si="8"/>
        <v>12299.920000000004</v>
      </c>
      <c r="H29" s="103" t="s">
        <v>50</v>
      </c>
      <c r="I29" s="104">
        <v>-45</v>
      </c>
      <c r="J29" s="105" t="s">
        <v>49</v>
      </c>
      <c r="K29" s="69"/>
      <c r="L29" s="20" t="str">
        <f t="shared" ca="1" si="9"/>
        <v/>
      </c>
      <c r="M29" s="90"/>
      <c r="N29" s="34"/>
      <c r="O29" s="161"/>
      <c r="P29" s="162"/>
      <c r="Q29" s="162"/>
      <c r="R29" s="163"/>
    </row>
    <row r="30" spans="1:20" ht="15" customHeight="1" x14ac:dyDescent="0.25">
      <c r="A30" s="68">
        <f t="shared" ca="1" si="0"/>
        <v>45567</v>
      </c>
      <c r="B30" s="3">
        <f t="shared" si="3"/>
        <v>45836</v>
      </c>
      <c r="C30" s="4">
        <f t="shared" ca="1" si="4"/>
        <v>-269</v>
      </c>
      <c r="D30" s="4">
        <f t="shared" ca="1" si="1"/>
        <v>-269</v>
      </c>
      <c r="E30" s="4" t="b">
        <f t="shared" si="5"/>
        <v>0</v>
      </c>
      <c r="F30" s="35" t="s">
        <v>51</v>
      </c>
      <c r="G30" s="36">
        <f t="shared" si="8"/>
        <v>12172.420000000004</v>
      </c>
      <c r="H30" s="103" t="s">
        <v>52</v>
      </c>
      <c r="I30" s="104">
        <v>-127.5</v>
      </c>
      <c r="J30" s="105" t="s">
        <v>51</v>
      </c>
      <c r="K30" s="69"/>
      <c r="L30" s="20" t="str">
        <f t="shared" ca="1" si="9"/>
        <v/>
      </c>
      <c r="M30" s="90" t="s">
        <v>109</v>
      </c>
      <c r="N30" s="34">
        <f>SUM(N24:N29)</f>
        <v>0</v>
      </c>
      <c r="O30" s="53"/>
      <c r="P30" s="93"/>
      <c r="Q30" s="93"/>
      <c r="R30" s="94"/>
    </row>
    <row r="31" spans="1:20" ht="15" customHeight="1" x14ac:dyDescent="0.25">
      <c r="A31" s="68">
        <f t="shared" ca="1" si="0"/>
        <v>45567</v>
      </c>
      <c r="B31" s="3">
        <f t="shared" si="3"/>
        <v>45837</v>
      </c>
      <c r="C31" s="4">
        <f t="shared" ca="1" si="4"/>
        <v>-270</v>
      </c>
      <c r="D31" s="4">
        <f t="shared" ca="1" si="1"/>
        <v>-270</v>
      </c>
      <c r="E31" s="4" t="b">
        <f t="shared" si="5"/>
        <v>0</v>
      </c>
      <c r="F31" s="35" t="s">
        <v>53</v>
      </c>
      <c r="G31" s="36">
        <f t="shared" si="8"/>
        <v>12154.970000000003</v>
      </c>
      <c r="H31" s="103" t="s">
        <v>54</v>
      </c>
      <c r="I31" s="104">
        <v>-17.45</v>
      </c>
      <c r="J31" s="105" t="s">
        <v>53</v>
      </c>
      <c r="K31" s="69"/>
      <c r="L31" s="20" t="str">
        <f t="shared" ca="1" si="9"/>
        <v/>
      </c>
      <c r="M31" s="79" t="str">
        <f>M2</f>
        <v>Dia 31</v>
      </c>
      <c r="N31" s="80">
        <f>N2+N30</f>
        <v>12154.970000000003</v>
      </c>
      <c r="O31" s="157" t="s">
        <v>59</v>
      </c>
      <c r="P31" s="157"/>
      <c r="Q31" s="157"/>
      <c r="R31" s="158"/>
      <c r="S31" s="45"/>
      <c r="T31" s="45"/>
    </row>
    <row r="32" spans="1:20" ht="15" customHeight="1" x14ac:dyDescent="0.25">
      <c r="A32" s="68">
        <f t="shared" ca="1" si="0"/>
        <v>45567</v>
      </c>
      <c r="B32" s="3">
        <f t="shared" si="3"/>
        <v>45838</v>
      </c>
      <c r="C32" s="4">
        <f t="shared" ca="1" si="4"/>
        <v>-271</v>
      </c>
      <c r="D32" s="4">
        <f t="shared" ca="1" si="1"/>
        <v>-271</v>
      </c>
      <c r="E32" s="4" t="b">
        <f t="shared" si="5"/>
        <v>0</v>
      </c>
      <c r="F32" s="35" t="s">
        <v>55</v>
      </c>
      <c r="G32" s="36">
        <f>G31+I32</f>
        <v>12154.970000000003</v>
      </c>
      <c r="H32" s="55"/>
      <c r="I32" s="38"/>
      <c r="J32" s="37"/>
      <c r="K32" s="69"/>
      <c r="L32" s="20" t="str">
        <f t="shared" ca="1" si="9"/>
        <v/>
      </c>
      <c r="N32" s="100">
        <f>N30*2</f>
        <v>0</v>
      </c>
    </row>
    <row r="33" spans="1:18" ht="15" customHeight="1" thickBot="1" x14ac:dyDescent="0.3">
      <c r="A33" s="70">
        <f t="shared" ca="1" si="0"/>
        <v>45567</v>
      </c>
      <c r="B33" s="71">
        <v>45596</v>
      </c>
      <c r="C33" s="72">
        <f t="shared" ca="1" si="4"/>
        <v>-29</v>
      </c>
      <c r="D33" s="72">
        <f t="shared" ca="1" si="1"/>
        <v>-29</v>
      </c>
      <c r="E33" s="72" t="b">
        <f t="shared" si="5"/>
        <v>0</v>
      </c>
      <c r="F33" s="73" t="s">
        <v>56</v>
      </c>
      <c r="G33" s="74">
        <f t="shared" si="8"/>
        <v>12154.970000000003</v>
      </c>
      <c r="H33" s="75"/>
      <c r="I33" s="76"/>
      <c r="J33" s="77"/>
      <c r="K33" s="78"/>
      <c r="L33" s="20" t="str">
        <f t="shared" ca="1" si="9"/>
        <v/>
      </c>
      <c r="N33" s="100">
        <f>N30-N32</f>
        <v>0</v>
      </c>
    </row>
    <row r="34" spans="1:18" ht="15" thickTop="1" x14ac:dyDescent="0.25">
      <c r="M34" s="122" t="s">
        <v>91</v>
      </c>
      <c r="N34" s="123"/>
      <c r="O34" s="123"/>
      <c r="P34" s="123"/>
      <c r="Q34" s="123"/>
      <c r="R34" s="123"/>
    </row>
    <row r="35" spans="1:18" x14ac:dyDescent="0.25">
      <c r="M35" s="122"/>
      <c r="N35" s="123"/>
      <c r="O35" s="123"/>
      <c r="P35" s="123"/>
      <c r="Q35" s="123"/>
      <c r="R35" s="123"/>
    </row>
    <row r="36" spans="1:18" x14ac:dyDescent="0.25">
      <c r="M36" s="1" cm="1">
        <f t="array" ref="M36:R67">F2:K33</f>
        <v>0</v>
      </c>
      <c r="N36" s="1" t="str">
        <v>Saldo Prévio</v>
      </c>
      <c r="O36" s="1" t="str">
        <v>Descrição Conta</v>
      </c>
      <c r="P36" s="1" t="str">
        <v>Valor</v>
      </c>
      <c r="Q36" s="1" t="str">
        <v>Data vencimento</v>
      </c>
      <c r="R36" s="1" t="str">
        <v>Pago?</v>
      </c>
    </row>
    <row r="37" spans="1:18" hidden="1" x14ac:dyDescent="0.25">
      <c r="M37" s="59" t="str">
        <v>Dia 1</v>
      </c>
      <c r="N37" s="60">
        <v>10610.670000000004</v>
      </c>
      <c r="O37" s="61">
        <v>0</v>
      </c>
      <c r="P37" s="60">
        <v>0</v>
      </c>
      <c r="Q37" s="59">
        <v>0</v>
      </c>
      <c r="R37" s="62">
        <v>0</v>
      </c>
    </row>
    <row r="38" spans="1:18" hidden="1" x14ac:dyDescent="0.25">
      <c r="M38" s="35" t="str">
        <v>Dia 2</v>
      </c>
      <c r="N38" s="36">
        <v>10582.680000000004</v>
      </c>
      <c r="O38" s="55" t="str">
        <v>Nível 6 Mercado Livre - Automatico</v>
      </c>
      <c r="P38" s="38">
        <v>-27.99</v>
      </c>
      <c r="Q38" s="37" t="str">
        <v>Dia 1</v>
      </c>
      <c r="R38" s="39">
        <v>0</v>
      </c>
    </row>
    <row r="39" spans="1:18" hidden="1" x14ac:dyDescent="0.25">
      <c r="M39" s="35" t="str">
        <v>Dia 3</v>
      </c>
      <c r="N39" s="36">
        <v>10582.680000000004</v>
      </c>
      <c r="O39" s="55">
        <v>0</v>
      </c>
      <c r="P39" s="38">
        <v>0</v>
      </c>
      <c r="Q39" s="37">
        <v>0</v>
      </c>
      <c r="R39" s="39">
        <v>0</v>
      </c>
    </row>
    <row r="40" spans="1:18" hidden="1" x14ac:dyDescent="0.25">
      <c r="M40" s="59" t="str">
        <v>Dia 4</v>
      </c>
      <c r="N40" s="60">
        <v>10547.680000000004</v>
      </c>
      <c r="O40" s="61" t="str">
        <v>Granulado Madeira (10kg)</v>
      </c>
      <c r="P40" s="60">
        <v>-35</v>
      </c>
      <c r="Q40" s="59" t="str">
        <v>Dia 5</v>
      </c>
      <c r="R40" s="62">
        <v>0</v>
      </c>
    </row>
    <row r="41" spans="1:18" hidden="1" x14ac:dyDescent="0.25">
      <c r="M41" s="35" t="str">
        <v>Dia 5</v>
      </c>
      <c r="N41" s="36">
        <v>11947.680000000004</v>
      </c>
      <c r="O41" s="55" t="str">
        <v>Pagamento Recebido Bellocopo</v>
      </c>
      <c r="P41" s="38">
        <v>1400</v>
      </c>
      <c r="Q41" s="37" t="str">
        <v>Dia 5</v>
      </c>
      <c r="R41" s="39">
        <v>0</v>
      </c>
    </row>
    <row r="42" spans="1:18" hidden="1" x14ac:dyDescent="0.25">
      <c r="M42" s="35" t="str">
        <v>Dia 6</v>
      </c>
      <c r="N42" s="36">
        <v>11907.980000000003</v>
      </c>
      <c r="O42" s="55" t="str">
        <v>Fatura Cartão Mercado Livre</v>
      </c>
      <c r="P42" s="38">
        <v>-39.700000000000003</v>
      </c>
      <c r="Q42" s="37" t="str">
        <v>Dia 5</v>
      </c>
      <c r="R42" s="39">
        <v>0</v>
      </c>
    </row>
    <row r="43" spans="1:18" hidden="1" x14ac:dyDescent="0.25">
      <c r="M43" s="59" t="str">
        <v>Dia 7</v>
      </c>
      <c r="N43" s="60">
        <v>11907.980000000003</v>
      </c>
      <c r="O43" s="61">
        <v>0</v>
      </c>
      <c r="P43" s="60">
        <v>0</v>
      </c>
      <c r="Q43" s="59" t="str">
        <v>Dia 6</v>
      </c>
      <c r="R43" s="62">
        <v>0</v>
      </c>
    </row>
    <row r="44" spans="1:18" hidden="1" x14ac:dyDescent="0.25">
      <c r="F44" s="63"/>
      <c r="G44" s="63"/>
      <c r="H44" s="64"/>
      <c r="I44" s="63"/>
      <c r="J44" s="63"/>
      <c r="K44" s="63"/>
      <c r="L44" s="63"/>
      <c r="M44" s="59" t="str">
        <v>Dia 8</v>
      </c>
      <c r="N44" s="60">
        <v>11749.980000000003</v>
      </c>
      <c r="O44" s="61" t="str">
        <v>Ração Gatos Golden Castrados</v>
      </c>
      <c r="P44" s="60">
        <v>-158</v>
      </c>
      <c r="Q44" s="59" t="str">
        <v>Dia 6</v>
      </c>
      <c r="R44" s="62">
        <v>0</v>
      </c>
    </row>
    <row r="45" spans="1:18" hidden="1" x14ac:dyDescent="0.25">
      <c r="M45" s="59" t="str">
        <v>Dia 9</v>
      </c>
      <c r="N45" s="60">
        <v>11710.980000000003</v>
      </c>
      <c r="O45" s="61" t="str">
        <v>Microsoft</v>
      </c>
      <c r="P45" s="60">
        <v>-39</v>
      </c>
      <c r="Q45" s="59" t="str">
        <v>Dia 6</v>
      </c>
      <c r="R45" s="62">
        <v>0</v>
      </c>
    </row>
    <row r="46" spans="1:18" x14ac:dyDescent="0.25">
      <c r="M46" s="59" t="str">
        <v>Dia 10</v>
      </c>
      <c r="N46" s="60">
        <v>11710.980000000003</v>
      </c>
      <c r="O46" s="61">
        <v>0</v>
      </c>
      <c r="P46" s="60">
        <v>0</v>
      </c>
      <c r="Q46" s="59">
        <v>0</v>
      </c>
      <c r="R46" s="62">
        <v>0</v>
      </c>
    </row>
    <row r="47" spans="1:18" hidden="1" x14ac:dyDescent="0.25">
      <c r="M47" s="59" t="str">
        <v>Dia 11</v>
      </c>
      <c r="N47" s="60">
        <v>11710.980000000003</v>
      </c>
      <c r="O47" s="61">
        <v>0</v>
      </c>
      <c r="P47" s="60">
        <v>0</v>
      </c>
      <c r="Q47" s="59">
        <v>0</v>
      </c>
      <c r="R47" s="62">
        <v>0</v>
      </c>
    </row>
    <row r="48" spans="1:18" x14ac:dyDescent="0.25">
      <c r="M48" s="59" t="str">
        <v>Dia 12</v>
      </c>
      <c r="N48" s="60">
        <v>11680.080000000004</v>
      </c>
      <c r="O48" s="61" t="str">
        <v>Netflix - Automatico</v>
      </c>
      <c r="P48" s="60">
        <v>-30.9</v>
      </c>
      <c r="Q48" s="59" t="str">
        <v>Dia 9</v>
      </c>
      <c r="R48" s="62">
        <v>0</v>
      </c>
    </row>
    <row r="49" spans="13:18" hidden="1" x14ac:dyDescent="0.25">
      <c r="M49" s="59" t="str">
        <v>Dia 13</v>
      </c>
      <c r="N49" s="60">
        <v>11540.080000000004</v>
      </c>
      <c r="O49" s="61" t="str">
        <v>Dízimo (1/2 parte)</v>
      </c>
      <c r="P49" s="60">
        <v>-140</v>
      </c>
      <c r="Q49" s="59" t="str">
        <v>Dia 9</v>
      </c>
      <c r="R49" s="62">
        <v>0</v>
      </c>
    </row>
    <row r="50" spans="13:18" hidden="1" x14ac:dyDescent="0.25">
      <c r="M50" s="59" t="str">
        <v>Dia 14</v>
      </c>
      <c r="N50" s="60">
        <v>11512.300000000003</v>
      </c>
      <c r="O50" s="61" t="str">
        <v>Anticoncepcional</v>
      </c>
      <c r="P50" s="60">
        <v>-27.78</v>
      </c>
      <c r="Q50" s="59" t="str">
        <v>Dia 10</v>
      </c>
      <c r="R50" s="62">
        <v>0</v>
      </c>
    </row>
    <row r="51" spans="13:18" hidden="1" x14ac:dyDescent="0.25">
      <c r="M51" s="59" t="str">
        <v>Dia 15</v>
      </c>
      <c r="N51" s="60">
        <v>11495.810000000003</v>
      </c>
      <c r="O51" s="61" t="str">
        <v>SimplyPiano</v>
      </c>
      <c r="P51" s="60">
        <v>-16.489999999999998</v>
      </c>
      <c r="Q51" s="59" t="str">
        <v>Dia 12</v>
      </c>
      <c r="R51" s="62">
        <v>0</v>
      </c>
    </row>
    <row r="52" spans="13:18" hidden="1" x14ac:dyDescent="0.25">
      <c r="M52" s="59" t="str">
        <v>Dia 16</v>
      </c>
      <c r="N52" s="60">
        <v>11495.810000000003</v>
      </c>
      <c r="O52" s="61">
        <v>0</v>
      </c>
      <c r="P52" s="60">
        <v>0</v>
      </c>
      <c r="Q52" s="59">
        <v>0</v>
      </c>
      <c r="R52" s="62">
        <v>0</v>
      </c>
    </row>
    <row r="53" spans="13:18" hidden="1" x14ac:dyDescent="0.25">
      <c r="M53" s="59" t="str">
        <v>Dia 17</v>
      </c>
      <c r="N53" s="60">
        <v>11495.810000000003</v>
      </c>
      <c r="O53" s="61">
        <v>0</v>
      </c>
      <c r="P53" s="60">
        <v>0</v>
      </c>
      <c r="Q53" s="59">
        <v>0</v>
      </c>
      <c r="R53" s="62">
        <v>0</v>
      </c>
    </row>
    <row r="54" spans="13:18" hidden="1" x14ac:dyDescent="0.25">
      <c r="M54" s="59" t="str">
        <v>Dia 18</v>
      </c>
      <c r="N54" s="60">
        <v>11495.810000000003</v>
      </c>
      <c r="O54" s="61">
        <v>0</v>
      </c>
      <c r="P54" s="60">
        <v>0</v>
      </c>
      <c r="Q54" s="59">
        <v>0</v>
      </c>
      <c r="R54" s="62">
        <v>0</v>
      </c>
    </row>
    <row r="55" spans="13:18" hidden="1" x14ac:dyDescent="0.25">
      <c r="M55" s="59" t="str">
        <v>Dia 19</v>
      </c>
      <c r="N55" s="60">
        <v>11495.810000000003</v>
      </c>
      <c r="O55" s="61" t="str">
        <v>Fatura Cartão Nubank</v>
      </c>
      <c r="P55" s="60">
        <v>0</v>
      </c>
      <c r="Q55" s="59" t="str">
        <v>Dia 12</v>
      </c>
      <c r="R55" s="62">
        <v>0</v>
      </c>
    </row>
    <row r="56" spans="13:18" hidden="1" x14ac:dyDescent="0.25">
      <c r="M56" s="59" t="str">
        <v>Dia 20</v>
      </c>
      <c r="N56" s="60">
        <v>12695.810000000003</v>
      </c>
      <c r="O56" s="61" t="str">
        <v>Pagamento Recebido Bellocopo</v>
      </c>
      <c r="P56" s="60">
        <v>1200</v>
      </c>
      <c r="Q56" s="59" t="str">
        <v>Dia 20</v>
      </c>
      <c r="R56" s="62">
        <v>0</v>
      </c>
    </row>
    <row r="57" spans="13:18" hidden="1" x14ac:dyDescent="0.25">
      <c r="M57" s="59" t="str">
        <v>Dia 21</v>
      </c>
      <c r="N57" s="60">
        <v>12695.810000000003</v>
      </c>
      <c r="O57" s="61">
        <v>0</v>
      </c>
      <c r="P57" s="60">
        <v>0</v>
      </c>
      <c r="Q57" s="59">
        <v>0</v>
      </c>
      <c r="R57" s="62">
        <v>0</v>
      </c>
    </row>
    <row r="58" spans="13:18" hidden="1" x14ac:dyDescent="0.25">
      <c r="M58" s="59" t="str">
        <v>Dia 22</v>
      </c>
      <c r="N58" s="60">
        <v>12595.910000000003</v>
      </c>
      <c r="O58" s="61" t="str">
        <v>Internet Atranet</v>
      </c>
      <c r="P58" s="60">
        <v>-99.9</v>
      </c>
      <c r="Q58" s="59" t="str">
        <v>Dia 20</v>
      </c>
      <c r="R58" s="62">
        <v>0</v>
      </c>
    </row>
    <row r="59" spans="13:18" hidden="1" x14ac:dyDescent="0.25">
      <c r="M59" s="59" t="str">
        <v>Dia 23</v>
      </c>
      <c r="N59" s="60">
        <v>12584.920000000004</v>
      </c>
      <c r="O59" s="61" t="str">
        <v>PicsArt Photo</v>
      </c>
      <c r="P59" s="60">
        <v>-10.99</v>
      </c>
      <c r="Q59" s="59" t="str">
        <v>Dia 21</v>
      </c>
      <c r="R59" s="62">
        <v>0</v>
      </c>
    </row>
    <row r="60" spans="13:18" x14ac:dyDescent="0.25">
      <c r="M60" s="59" t="str">
        <v>Dia 24</v>
      </c>
      <c r="N60" s="60">
        <v>12584.920000000004</v>
      </c>
      <c r="O60" s="61">
        <v>0</v>
      </c>
      <c r="P60" s="60">
        <v>0</v>
      </c>
      <c r="Q60" s="59">
        <v>0</v>
      </c>
      <c r="R60" s="62">
        <v>0</v>
      </c>
    </row>
    <row r="61" spans="13:18" x14ac:dyDescent="0.25">
      <c r="M61" s="59" t="str">
        <v>Dia 25</v>
      </c>
      <c r="N61" s="60">
        <v>12464.920000000004</v>
      </c>
      <c r="O61" s="61" t="str">
        <v>Dízimo (2/2 parte)</v>
      </c>
      <c r="P61" s="60">
        <v>-120</v>
      </c>
      <c r="Q61" s="59" t="str">
        <v>Dia 24</v>
      </c>
      <c r="R61" s="62">
        <v>0</v>
      </c>
    </row>
    <row r="62" spans="13:18" x14ac:dyDescent="0.25">
      <c r="M62" s="59" t="str">
        <v>Dia 26</v>
      </c>
      <c r="N62" s="60">
        <v>12344.920000000004</v>
      </c>
      <c r="O62" s="61" t="str">
        <v>Energia Elétrica (1/4 pagamento)</v>
      </c>
      <c r="P62" s="60">
        <v>-120</v>
      </c>
      <c r="Q62" s="59" t="str">
        <v>Dia 20</v>
      </c>
      <c r="R62" s="62">
        <v>0</v>
      </c>
    </row>
    <row r="63" spans="13:18" x14ac:dyDescent="0.25">
      <c r="M63" s="59" t="str">
        <v>Dia 27</v>
      </c>
      <c r="N63" s="60">
        <v>12299.920000000004</v>
      </c>
      <c r="O63" s="61" t="str">
        <v>Internet Celular Vivo</v>
      </c>
      <c r="P63" s="60">
        <v>-45</v>
      </c>
      <c r="Q63" s="59" t="str">
        <v>Dia 27</v>
      </c>
      <c r="R63" s="62">
        <v>0</v>
      </c>
    </row>
    <row r="64" spans="13:18" hidden="1" x14ac:dyDescent="0.25">
      <c r="M64" s="59" t="str">
        <v>Dia 28</v>
      </c>
      <c r="N64" s="60">
        <v>12172.420000000004</v>
      </c>
      <c r="O64" s="61" t="str">
        <v>Cílios</v>
      </c>
      <c r="P64" s="60">
        <v>-127.5</v>
      </c>
      <c r="Q64" s="59" t="str">
        <v>Dia 28</v>
      </c>
      <c r="R64" s="62">
        <v>0</v>
      </c>
    </row>
    <row r="65" spans="13:18" x14ac:dyDescent="0.25">
      <c r="M65" s="59" t="str">
        <v>Dia 29</v>
      </c>
      <c r="N65" s="60">
        <v>12154.970000000003</v>
      </c>
      <c r="O65" s="61" t="str">
        <v>HBO</v>
      </c>
      <c r="P65" s="60">
        <v>-17.45</v>
      </c>
      <c r="Q65" s="59" t="str">
        <v>Dia 29</v>
      </c>
      <c r="R65" s="62">
        <v>0</v>
      </c>
    </row>
    <row r="66" spans="13:18" x14ac:dyDescent="0.25">
      <c r="M66" s="59" t="str">
        <v>Dia 30</v>
      </c>
      <c r="N66" s="60">
        <v>12154.970000000003</v>
      </c>
      <c r="O66" s="61">
        <v>0</v>
      </c>
      <c r="P66" s="60">
        <v>0</v>
      </c>
      <c r="Q66" s="59">
        <v>0</v>
      </c>
      <c r="R66" s="62">
        <v>0</v>
      </c>
    </row>
    <row r="67" spans="13:18" x14ac:dyDescent="0.25">
      <c r="M67" s="59" t="str">
        <v>Dia 31</v>
      </c>
      <c r="N67" s="60">
        <v>12154.970000000003</v>
      </c>
      <c r="O67" s="61">
        <v>0</v>
      </c>
      <c r="P67" s="60">
        <v>0</v>
      </c>
      <c r="Q67" s="59">
        <v>0</v>
      </c>
      <c r="R67" s="62">
        <v>0</v>
      </c>
    </row>
  </sheetData>
  <autoFilter ref="M36:R67" xr:uid="{79D77F2B-00FB-4305-B7EF-54B7CC5B6123}">
    <filterColumn colId="5">
      <filters>
        <filter val="0"/>
      </filters>
    </filterColumn>
  </autoFilter>
  <mergeCells count="28">
    <mergeCell ref="O4:R4"/>
    <mergeCell ref="A1:H1"/>
    <mergeCell ref="J1:K1"/>
    <mergeCell ref="M1:R1"/>
    <mergeCell ref="O2:R2"/>
    <mergeCell ref="O3:R3"/>
    <mergeCell ref="O20:R20"/>
    <mergeCell ref="O5:R5"/>
    <mergeCell ref="O6:R6"/>
    <mergeCell ref="O7:R7"/>
    <mergeCell ref="M9:R10"/>
    <mergeCell ref="O11:R11"/>
    <mergeCell ref="O12:R12"/>
    <mergeCell ref="O13:R13"/>
    <mergeCell ref="O14:R14"/>
    <mergeCell ref="O15:R15"/>
    <mergeCell ref="O16:R16"/>
    <mergeCell ref="M18:R19"/>
    <mergeCell ref="O31:R31"/>
    <mergeCell ref="O21:R21"/>
    <mergeCell ref="M34:R35"/>
    <mergeCell ref="M22:R23"/>
    <mergeCell ref="O24:R24"/>
    <mergeCell ref="O25:R25"/>
    <mergeCell ref="O26:R26"/>
    <mergeCell ref="O27:R27"/>
    <mergeCell ref="O28:R28"/>
    <mergeCell ref="O29:R29"/>
  </mergeCells>
  <conditionalFormatting sqref="A3:A33">
    <cfRule type="expression" dxfId="43" priority="34">
      <formula>$D3&gt;0</formula>
    </cfRule>
  </conditionalFormatting>
  <conditionalFormatting sqref="A3:B33 C4:K7">
    <cfRule type="expression" dxfId="42" priority="31">
      <formula>$D3&gt;0</formula>
    </cfRule>
  </conditionalFormatting>
  <conditionalFormatting sqref="A3:K3 B4:K7 B8:G8 B9:K33">
    <cfRule type="expression" dxfId="41" priority="33">
      <formula>$D3&gt;0</formula>
    </cfRule>
  </conditionalFormatting>
  <conditionalFormatting sqref="A3:K3 G4:G33">
    <cfRule type="expression" dxfId="40" priority="32">
      <formula>$E3=TRUE</formula>
    </cfRule>
  </conditionalFormatting>
  <conditionalFormatting sqref="A3:K7 A8:G8 A9:K33">
    <cfRule type="expression" dxfId="39" priority="35">
      <formula>$A3=$B3</formula>
    </cfRule>
  </conditionalFormatting>
  <conditionalFormatting sqref="C4:K7 A3:B33">
    <cfRule type="expression" dxfId="38" priority="30">
      <formula>$E3=TRUE</formula>
    </cfRule>
  </conditionalFormatting>
  <conditionalFormatting sqref="C8:K33">
    <cfRule type="expression" dxfId="37" priority="2">
      <formula>$E8=TRUE</formula>
    </cfRule>
    <cfRule type="expression" dxfId="36" priority="3">
      <formula>$D8&gt;0</formula>
    </cfRule>
  </conditionalFormatting>
  <conditionalFormatting sqref="G1:G1048576">
    <cfRule type="cellIs" dxfId="35" priority="10" operator="lessThan">
      <formula>0</formula>
    </cfRule>
  </conditionalFormatting>
  <conditionalFormatting sqref="H3:J3">
    <cfRule type="expression" dxfId="34" priority="14">
      <formula>$D3&gt;0</formula>
    </cfRule>
  </conditionalFormatting>
  <conditionalFormatting sqref="H3:J4">
    <cfRule type="expression" dxfId="33" priority="13">
      <formula>$E3=TRUE</formula>
    </cfRule>
  </conditionalFormatting>
  <conditionalFormatting sqref="H4:J4">
    <cfRule type="expression" dxfId="32" priority="11">
      <formula>$E4=TRUE</formula>
    </cfRule>
    <cfRule type="expression" dxfId="31" priority="12">
      <formula>$D4&gt;0</formula>
    </cfRule>
  </conditionalFormatting>
  <conditionalFormatting sqref="H8:K8">
    <cfRule type="expression" dxfId="30" priority="5">
      <formula>$A8=$B8</formula>
    </cfRule>
  </conditionalFormatting>
  <conditionalFormatting sqref="I38:I1048576 I1:I34">
    <cfRule type="dataBar" priority="28">
      <dataBar>
        <cfvo type="min"/>
        <cfvo type="num" val="0"/>
        <color rgb="FFC00000"/>
      </dataBar>
      <extLst>
        <ext xmlns:x14="http://schemas.microsoft.com/office/spreadsheetml/2009/9/main" uri="{B025F937-C7B1-47D3-B67F-A62EFF666E3E}">
          <x14:id>{78CE7E17-764C-4C47-BD08-D5F7C5079870}</x14:id>
        </ext>
      </extLst>
    </cfRule>
  </conditionalFormatting>
  <conditionalFormatting sqref="L1:L1048576">
    <cfRule type="containsText" dxfId="29" priority="26" operator="containsText" text="➜ Hoje">
      <formula>NOT(ISERROR(SEARCH("➜ Hoje",L1)))</formula>
    </cfRule>
  </conditionalFormatting>
  <conditionalFormatting sqref="L26">
    <cfRule type="expression" dxfId="28" priority="29">
      <formula>$L51="➜ Hoje"</formula>
    </cfRule>
  </conditionalFormatting>
  <conditionalFormatting sqref="M36:R67">
    <cfRule type="top10" dxfId="27" priority="15" bottom="1" rank="20"/>
  </conditionalFormatting>
  <conditionalFormatting sqref="M37:R67">
    <cfRule type="expression" dxfId="26" priority="17">
      <formula>$E3=TRUE</formula>
    </cfRule>
    <cfRule type="expression" dxfId="25" priority="18">
      <formula>$D3&gt;0</formula>
    </cfRule>
    <cfRule type="expression" dxfId="24" priority="19">
      <formula>$A3=$B3</formula>
    </cfRule>
  </conditionalFormatting>
  <conditionalFormatting sqref="N2:N7">
    <cfRule type="cellIs" dxfId="23" priority="27" operator="lessThan">
      <formula>$S$1</formula>
    </cfRule>
  </conditionalFormatting>
  <conditionalFormatting sqref="N31">
    <cfRule type="cellIs" dxfId="22" priority="1" operator="lessThan">
      <formula>$S$1</formula>
    </cfRule>
  </conditionalFormatting>
  <conditionalFormatting sqref="P37:P67">
    <cfRule type="dataBar" priority="16">
      <dataBar>
        <cfvo type="min"/>
        <cfvo type="num" val="0"/>
        <color rgb="FFC00000"/>
      </dataBar>
      <extLst>
        <ext xmlns:x14="http://schemas.microsoft.com/office/spreadsheetml/2009/9/main" uri="{B025F937-C7B1-47D3-B67F-A62EFF666E3E}">
          <x14:id>{846B523E-C4D6-4CCC-A619-67B03D81A775}</x14:id>
        </ext>
      </extLst>
    </cfRule>
  </conditionalFormatting>
  <pageMargins left="0.511811024" right="0.511811024" top="0.78740157499999996" bottom="0.78740157499999996" header="0.31496062000000002" footer="0.31496062000000002"/>
  <pageSetup paperSize="9" orientation="landscape" r:id="rId1"/>
  <legacyDrawing r:id="rId2"/>
  <picture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8CE7E17-764C-4C47-BD08-D5F7C5079870}">
            <x14:dataBar minLength="0" maxLength="100" border="1" negativeBarColorSameAsPositive="1">
              <x14:cfvo type="min"/>
              <x14:cfvo type="num">
                <xm:f>0</xm:f>
              </x14:cfvo>
              <x14:borderColor rgb="FFFFFF00"/>
              <x14:axisColor rgb="FF000000"/>
            </x14:dataBar>
          </x14:cfRule>
          <xm:sqref>I38:I1048576 I1:I34</xm:sqref>
        </x14:conditionalFormatting>
        <x14:conditionalFormatting xmlns:xm="http://schemas.microsoft.com/office/excel/2006/main">
          <x14:cfRule type="dataBar" id="{846B523E-C4D6-4CCC-A619-67B03D81A775}">
            <x14:dataBar minLength="0" maxLength="100" border="1" negativeBarColorSameAsPositive="1">
              <x14:cfvo type="min"/>
              <x14:cfvo type="num">
                <xm:f>0</xm:f>
              </x14:cfvo>
              <x14:borderColor rgb="FFFFFF00"/>
              <x14:axisColor rgb="FF000000"/>
            </x14:dataBar>
          </x14:cfRule>
          <xm:sqref>P37:P67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5EA7D-89A4-4400-A2E0-F2BA87A0E11D}">
  <sheetPr filterMode="1"/>
  <dimension ref="A1:T67"/>
  <sheetViews>
    <sheetView showGridLines="0" topLeftCell="F10" zoomScaleNormal="100" workbookViewId="0">
      <selection activeCell="N24" sqref="N24:R28"/>
    </sheetView>
  </sheetViews>
  <sheetFormatPr defaultColWidth="9.140625" defaultRowHeight="14.25" x14ac:dyDescent="0.25"/>
  <cols>
    <col min="1" max="1" width="24.140625" style="1" hidden="1" customWidth="1"/>
    <col min="2" max="5" width="16.140625" style="1" hidden="1" customWidth="1"/>
    <col min="6" max="6" width="8.85546875" style="1" customWidth="1"/>
    <col min="7" max="7" width="14.42578125" style="1" customWidth="1"/>
    <col min="8" max="8" width="34.42578125" style="57" customWidth="1"/>
    <col min="9" max="9" width="13.7109375" style="1" bestFit="1" customWidth="1"/>
    <col min="10" max="10" width="11.85546875" style="1" customWidth="1"/>
    <col min="11" max="11" width="6.5703125" style="1" customWidth="1"/>
    <col min="12" max="12" width="8.7109375" style="1" customWidth="1"/>
    <col min="13" max="13" width="8" style="1" customWidth="1"/>
    <col min="14" max="14" width="15.28515625" style="1" customWidth="1"/>
    <col min="15" max="15" width="29" style="1" customWidth="1"/>
    <col min="16" max="16" width="13.7109375" style="1" customWidth="1"/>
    <col min="17" max="17" width="13.85546875" style="1" customWidth="1"/>
    <col min="18" max="18" width="9.140625" style="1" customWidth="1"/>
    <col min="19" max="16384" width="9.140625" style="1"/>
  </cols>
  <sheetData>
    <row r="1" spans="1:19" ht="29.25" customHeight="1" thickTop="1" x14ac:dyDescent="0.25">
      <c r="A1" s="152" t="s">
        <v>0</v>
      </c>
      <c r="B1" s="153"/>
      <c r="C1" s="153"/>
      <c r="D1" s="153"/>
      <c r="E1" s="153"/>
      <c r="F1" s="120"/>
      <c r="G1" s="120"/>
      <c r="H1" s="154"/>
      <c r="I1" s="65" t="s">
        <v>1</v>
      </c>
      <c r="J1" s="181">
        <f>B3</f>
        <v>45809</v>
      </c>
      <c r="K1" s="156"/>
      <c r="M1" s="119" t="s">
        <v>58</v>
      </c>
      <c r="N1" s="120"/>
      <c r="O1" s="120"/>
      <c r="P1" s="120"/>
      <c r="Q1" s="120"/>
      <c r="R1" s="121"/>
      <c r="S1" s="1">
        <v>0</v>
      </c>
    </row>
    <row r="2" spans="1:19" ht="24.75" customHeight="1" x14ac:dyDescent="0.25">
      <c r="A2" s="66" t="s">
        <v>3</v>
      </c>
      <c r="B2" s="2" t="s">
        <v>4</v>
      </c>
      <c r="C2" s="2" t="s">
        <v>5</v>
      </c>
      <c r="D2" s="2"/>
      <c r="E2" s="22"/>
      <c r="F2" s="28"/>
      <c r="G2" s="29" t="s">
        <v>6</v>
      </c>
      <c r="H2" s="54" t="s">
        <v>7</v>
      </c>
      <c r="I2" s="29" t="s">
        <v>8</v>
      </c>
      <c r="J2" s="31" t="s">
        <v>9</v>
      </c>
      <c r="K2" s="67" t="s">
        <v>10</v>
      </c>
      <c r="M2" s="79" t="str">
        <f>F33</f>
        <v>Dia 31</v>
      </c>
      <c r="N2" s="80">
        <f>G33</f>
        <v>13738.970000000003</v>
      </c>
      <c r="O2" s="157" t="s">
        <v>59</v>
      </c>
      <c r="P2" s="157"/>
      <c r="Q2" s="157"/>
      <c r="R2" s="158"/>
    </row>
    <row r="3" spans="1:19" ht="15" customHeight="1" x14ac:dyDescent="0.25">
      <c r="A3" s="68">
        <f t="shared" ref="A3:A33" ca="1" si="0">TODAY()</f>
        <v>45567</v>
      </c>
      <c r="B3" s="3">
        <v>45809</v>
      </c>
      <c r="C3" s="4">
        <f ca="1">A3-B3</f>
        <v>-242</v>
      </c>
      <c r="D3" s="4">
        <f ca="1">C3+K3</f>
        <v>-242</v>
      </c>
      <c r="E3" s="4" t="b">
        <f>IF(10,K3="ok",0)</f>
        <v>0</v>
      </c>
      <c r="F3" s="35" t="s">
        <v>11</v>
      </c>
      <c r="G3" s="36">
        <f>'Junho 2025'!G33+'Julho 2025'!I3</f>
        <v>12154.970000000003</v>
      </c>
      <c r="H3" s="55"/>
      <c r="I3" s="38"/>
      <c r="J3" s="37"/>
      <c r="K3" s="69"/>
      <c r="L3" s="20" t="str">
        <f ca="1">IF(A3=B3,"➜ Hoje","")</f>
        <v/>
      </c>
      <c r="M3" s="81"/>
      <c r="N3" s="50"/>
      <c r="O3" s="159"/>
      <c r="P3" s="159"/>
      <c r="Q3" s="159"/>
      <c r="R3" s="160"/>
    </row>
    <row r="4" spans="1:19" ht="15" customHeight="1" x14ac:dyDescent="0.25">
      <c r="A4" s="68">
        <f t="shared" ca="1" si="0"/>
        <v>45567</v>
      </c>
      <c r="B4" s="3">
        <f>B3+1</f>
        <v>45810</v>
      </c>
      <c r="C4" s="4">
        <f ca="1">A4-B4</f>
        <v>-243</v>
      </c>
      <c r="D4" s="4">
        <f t="shared" ref="D4:D33" ca="1" si="1">C4+K4</f>
        <v>-243</v>
      </c>
      <c r="E4" s="4" t="b">
        <f>IF(10,K4="ok",0)</f>
        <v>0</v>
      </c>
      <c r="F4" s="35" t="s">
        <v>13</v>
      </c>
      <c r="G4" s="36">
        <f>G3+I4</f>
        <v>12126.980000000003</v>
      </c>
      <c r="H4" s="103" t="s">
        <v>84</v>
      </c>
      <c r="I4" s="104">
        <v>-27.99</v>
      </c>
      <c r="J4" s="105" t="s">
        <v>11</v>
      </c>
      <c r="K4" s="69"/>
      <c r="L4" s="20" t="str">
        <f t="shared" ref="L4:L24" ca="1" si="2">IF(A4=B4,"➜ Hoje","")</f>
        <v/>
      </c>
      <c r="M4" s="82">
        <v>0.2</v>
      </c>
      <c r="N4" s="83">
        <f>IF($N$2*M4&lt;=0,"Em vermelho",$N$2*M4)</f>
        <v>2747.7940000000008</v>
      </c>
      <c r="O4" s="133" t="s">
        <v>61</v>
      </c>
      <c r="P4" s="133"/>
      <c r="Q4" s="133"/>
      <c r="R4" s="173"/>
    </row>
    <row r="5" spans="1:19" ht="15" customHeight="1" x14ac:dyDescent="0.25">
      <c r="A5" s="68">
        <f t="shared" ca="1" si="0"/>
        <v>45567</v>
      </c>
      <c r="B5" s="3">
        <f t="shared" ref="B5:B32" si="3">B4+1</f>
        <v>45811</v>
      </c>
      <c r="C5" s="4">
        <f t="shared" ref="C5:C33" ca="1" si="4">A5-B5</f>
        <v>-244</v>
      </c>
      <c r="D5" s="4">
        <f t="shared" ca="1" si="1"/>
        <v>-244</v>
      </c>
      <c r="E5" s="4" t="b">
        <f t="shared" ref="E5:E33" si="5">IF(10,K5="ok",0)</f>
        <v>0</v>
      </c>
      <c r="F5" s="35" t="s">
        <v>14</v>
      </c>
      <c r="G5" s="36">
        <f>G4+I5</f>
        <v>12126.980000000003</v>
      </c>
      <c r="H5" s="103"/>
      <c r="I5" s="104"/>
      <c r="J5" s="105"/>
      <c r="K5" s="69"/>
      <c r="L5" s="20" t="str">
        <f t="shared" ca="1" si="2"/>
        <v/>
      </c>
      <c r="M5" s="82">
        <v>0.1</v>
      </c>
      <c r="N5" s="83">
        <f t="shared" ref="N5:N7" si="6">IF($N$2*M5&lt;=0,"Em vermelho",$N$2*M5)</f>
        <v>1373.8970000000004</v>
      </c>
      <c r="O5" s="133" t="s">
        <v>119</v>
      </c>
      <c r="P5" s="133"/>
      <c r="Q5" s="133"/>
      <c r="R5" s="173"/>
    </row>
    <row r="6" spans="1:19" ht="15" customHeight="1" x14ac:dyDescent="0.25">
      <c r="A6" s="68">
        <f t="shared" ca="1" si="0"/>
        <v>45567</v>
      </c>
      <c r="B6" s="3">
        <f t="shared" si="3"/>
        <v>45812</v>
      </c>
      <c r="C6" s="4">
        <f t="shared" ca="1" si="4"/>
        <v>-245</v>
      </c>
      <c r="D6" s="4">
        <f t="shared" ca="1" si="1"/>
        <v>-245</v>
      </c>
      <c r="E6" s="4" t="b">
        <f t="shared" si="5"/>
        <v>0</v>
      </c>
      <c r="F6" s="35" t="s">
        <v>15</v>
      </c>
      <c r="G6" s="36">
        <f t="shared" ref="G6:G7" si="7">G5+I6</f>
        <v>12091.980000000003</v>
      </c>
      <c r="H6" s="103" t="s">
        <v>101</v>
      </c>
      <c r="I6" s="104">
        <v>-35</v>
      </c>
      <c r="J6" s="105" t="s">
        <v>16</v>
      </c>
      <c r="K6" s="69"/>
      <c r="L6" s="20" t="str">
        <f t="shared" ca="1" si="2"/>
        <v/>
      </c>
      <c r="M6" s="82">
        <v>0.4</v>
      </c>
      <c r="N6" s="83">
        <f t="shared" si="6"/>
        <v>5495.5880000000016</v>
      </c>
      <c r="O6" s="133" t="s">
        <v>118</v>
      </c>
      <c r="P6" s="133"/>
      <c r="Q6" s="133"/>
      <c r="R6" s="173"/>
    </row>
    <row r="7" spans="1:19" ht="15" customHeight="1" thickBot="1" x14ac:dyDescent="0.3">
      <c r="A7" s="68">
        <f t="shared" ca="1" si="0"/>
        <v>45567</v>
      </c>
      <c r="B7" s="3">
        <f t="shared" si="3"/>
        <v>45813</v>
      </c>
      <c r="C7" s="4">
        <f t="shared" ca="1" si="4"/>
        <v>-246</v>
      </c>
      <c r="D7" s="4">
        <f t="shared" ca="1" si="1"/>
        <v>-246</v>
      </c>
      <c r="E7" s="4" t="b">
        <f t="shared" si="5"/>
        <v>0</v>
      </c>
      <c r="F7" s="35" t="s">
        <v>16</v>
      </c>
      <c r="G7" s="36">
        <f t="shared" si="7"/>
        <v>13491.980000000003</v>
      </c>
      <c r="H7" s="56" t="s">
        <v>17</v>
      </c>
      <c r="I7" s="41">
        <v>1400</v>
      </c>
      <c r="J7" s="40" t="s">
        <v>16</v>
      </c>
      <c r="K7" s="69"/>
      <c r="L7" s="20" t="str">
        <f t="shared" ca="1" si="2"/>
        <v/>
      </c>
      <c r="M7" s="84">
        <v>0.3</v>
      </c>
      <c r="N7" s="83">
        <f t="shared" si="6"/>
        <v>4121.6910000000007</v>
      </c>
      <c r="O7" s="174" t="s">
        <v>120</v>
      </c>
      <c r="P7" s="174"/>
      <c r="Q7" s="174"/>
      <c r="R7" s="175"/>
    </row>
    <row r="8" spans="1:19" ht="15" customHeight="1" thickTop="1" thickBot="1" x14ac:dyDescent="0.3">
      <c r="A8" s="68">
        <f t="shared" ca="1" si="0"/>
        <v>45567</v>
      </c>
      <c r="B8" s="3">
        <f t="shared" si="3"/>
        <v>45814</v>
      </c>
      <c r="C8" s="4">
        <f t="shared" ca="1" si="4"/>
        <v>-247</v>
      </c>
      <c r="D8" s="4">
        <f t="shared" ca="1" si="1"/>
        <v>-247</v>
      </c>
      <c r="E8" s="4" t="b">
        <f t="shared" si="5"/>
        <v>0</v>
      </c>
      <c r="F8" s="35" t="s">
        <v>18</v>
      </c>
      <c r="G8" s="36">
        <f>G7+I8</f>
        <v>13491.980000000003</v>
      </c>
      <c r="H8" s="55" t="s">
        <v>86</v>
      </c>
      <c r="I8" s="38">
        <v>0</v>
      </c>
      <c r="J8" s="37" t="s">
        <v>16</v>
      </c>
      <c r="K8" s="69"/>
      <c r="L8" s="20" t="str">
        <f t="shared" ca="1" si="2"/>
        <v/>
      </c>
      <c r="M8" s="51"/>
      <c r="N8" s="50"/>
      <c r="O8" s="52"/>
      <c r="P8" s="52"/>
      <c r="Q8" s="52"/>
      <c r="R8" s="52"/>
    </row>
    <row r="9" spans="1:19" ht="15" customHeight="1" thickTop="1" x14ac:dyDescent="0.25">
      <c r="A9" s="68">
        <f t="shared" ca="1" si="0"/>
        <v>45567</v>
      </c>
      <c r="B9" s="3">
        <f t="shared" si="3"/>
        <v>45815</v>
      </c>
      <c r="C9" s="4">
        <f t="shared" ca="1" si="4"/>
        <v>-248</v>
      </c>
      <c r="D9" s="4">
        <f t="shared" ca="1" si="1"/>
        <v>-248</v>
      </c>
      <c r="E9" s="4" t="b">
        <f t="shared" si="5"/>
        <v>0</v>
      </c>
      <c r="F9" s="35" t="s">
        <v>20</v>
      </c>
      <c r="G9" s="36">
        <f>G8+I9</f>
        <v>13491.980000000003</v>
      </c>
      <c r="H9" s="55"/>
      <c r="I9" s="38"/>
      <c r="J9" s="37" t="s">
        <v>18</v>
      </c>
      <c r="K9" s="69"/>
      <c r="L9" s="20" t="str">
        <f t="shared" ca="1" si="2"/>
        <v/>
      </c>
      <c r="M9" s="143" t="s">
        <v>67</v>
      </c>
      <c r="N9" s="144"/>
      <c r="O9" s="144"/>
      <c r="P9" s="144"/>
      <c r="Q9" s="144"/>
      <c r="R9" s="145"/>
    </row>
    <row r="10" spans="1:19" ht="15" customHeight="1" x14ac:dyDescent="0.25">
      <c r="A10" s="68">
        <f t="shared" ca="1" si="0"/>
        <v>45567</v>
      </c>
      <c r="B10" s="3">
        <f t="shared" si="3"/>
        <v>45816</v>
      </c>
      <c r="C10" s="4">
        <f t="shared" ca="1" si="4"/>
        <v>-249</v>
      </c>
      <c r="D10" s="4">
        <f t="shared" ca="1" si="1"/>
        <v>-249</v>
      </c>
      <c r="E10" s="4" t="b">
        <f t="shared" si="5"/>
        <v>0</v>
      </c>
      <c r="F10" s="35" t="s">
        <v>22</v>
      </c>
      <c r="G10" s="36">
        <f t="shared" ref="G10:G33" si="8">G9+I10</f>
        <v>13333.980000000003</v>
      </c>
      <c r="H10" s="103" t="s">
        <v>102</v>
      </c>
      <c r="I10" s="104">
        <v>-158</v>
      </c>
      <c r="J10" s="105" t="s">
        <v>18</v>
      </c>
      <c r="K10" s="69"/>
      <c r="L10" s="20" t="str">
        <f t="shared" ca="1" si="2"/>
        <v/>
      </c>
      <c r="M10" s="146"/>
      <c r="N10" s="147"/>
      <c r="O10" s="147"/>
      <c r="P10" s="147"/>
      <c r="Q10" s="147"/>
      <c r="R10" s="148"/>
    </row>
    <row r="11" spans="1:19" ht="15" customHeight="1" x14ac:dyDescent="0.25">
      <c r="A11" s="68">
        <f t="shared" ca="1" si="0"/>
        <v>45567</v>
      </c>
      <c r="B11" s="3">
        <f t="shared" si="3"/>
        <v>45817</v>
      </c>
      <c r="C11" s="4">
        <f t="shared" ca="1" si="4"/>
        <v>-250</v>
      </c>
      <c r="D11" s="4">
        <f t="shared" ca="1" si="1"/>
        <v>-250</v>
      </c>
      <c r="E11" s="4" t="b">
        <f t="shared" si="5"/>
        <v>0</v>
      </c>
      <c r="F11" s="35" t="s">
        <v>24</v>
      </c>
      <c r="G11" s="36">
        <f t="shared" si="8"/>
        <v>13294.980000000003</v>
      </c>
      <c r="H11" s="103" t="s">
        <v>23</v>
      </c>
      <c r="I11" s="104">
        <v>-39</v>
      </c>
      <c r="J11" s="105" t="s">
        <v>18</v>
      </c>
      <c r="K11" s="69"/>
      <c r="L11" s="20" t="str">
        <f t="shared" ca="1" si="2"/>
        <v/>
      </c>
      <c r="M11" s="95" t="s">
        <v>68</v>
      </c>
      <c r="N11" s="96" t="s">
        <v>69</v>
      </c>
      <c r="O11" s="149" t="s">
        <v>70</v>
      </c>
      <c r="P11" s="150"/>
      <c r="Q11" s="150"/>
      <c r="R11" s="151"/>
    </row>
    <row r="12" spans="1:19" ht="15" customHeight="1" x14ac:dyDescent="0.25">
      <c r="A12" s="68">
        <f t="shared" ca="1" si="0"/>
        <v>45567</v>
      </c>
      <c r="B12" s="3">
        <f t="shared" si="3"/>
        <v>45818</v>
      </c>
      <c r="C12" s="4">
        <f t="shared" ca="1" si="4"/>
        <v>-251</v>
      </c>
      <c r="D12" s="4">
        <f t="shared" ca="1" si="1"/>
        <v>-251</v>
      </c>
      <c r="E12" s="4" t="b">
        <f t="shared" si="5"/>
        <v>0</v>
      </c>
      <c r="F12" s="35" t="s">
        <v>26</v>
      </c>
      <c r="G12" s="36">
        <f t="shared" si="8"/>
        <v>13294.980000000003</v>
      </c>
      <c r="H12" s="55"/>
      <c r="I12" s="38"/>
      <c r="J12" s="37"/>
      <c r="K12" s="69"/>
      <c r="L12" s="20" t="str">
        <f t="shared" ca="1" si="2"/>
        <v/>
      </c>
      <c r="M12" s="86">
        <v>45046</v>
      </c>
      <c r="N12" s="46">
        <v>400</v>
      </c>
      <c r="O12" s="124" t="s">
        <v>71</v>
      </c>
      <c r="P12" s="125"/>
      <c r="Q12" s="125"/>
      <c r="R12" s="126"/>
    </row>
    <row r="13" spans="1:19" ht="15" customHeight="1" x14ac:dyDescent="0.25">
      <c r="A13" s="68">
        <f t="shared" ca="1" si="0"/>
        <v>45567</v>
      </c>
      <c r="B13" s="3">
        <f t="shared" si="3"/>
        <v>45819</v>
      </c>
      <c r="C13" s="4">
        <f t="shared" ca="1" si="4"/>
        <v>-252</v>
      </c>
      <c r="D13" s="4">
        <f t="shared" ca="1" si="1"/>
        <v>-252</v>
      </c>
      <c r="E13" s="4" t="b">
        <f t="shared" si="5"/>
        <v>0</v>
      </c>
      <c r="F13" s="35" t="s">
        <v>28</v>
      </c>
      <c r="G13" s="36">
        <f t="shared" si="8"/>
        <v>13294.980000000003</v>
      </c>
      <c r="H13" s="55"/>
      <c r="I13" s="38"/>
      <c r="J13" s="37"/>
      <c r="K13" s="69"/>
      <c r="L13" s="20" t="str">
        <f t="shared" ca="1" si="2"/>
        <v/>
      </c>
      <c r="M13" s="87">
        <v>44540</v>
      </c>
      <c r="N13" s="46">
        <v>300</v>
      </c>
      <c r="O13" s="124" t="s">
        <v>72</v>
      </c>
      <c r="P13" s="125"/>
      <c r="Q13" s="125"/>
      <c r="R13" s="126"/>
    </row>
    <row r="14" spans="1:19" ht="15" customHeight="1" x14ac:dyDescent="0.25">
      <c r="A14" s="68">
        <f t="shared" ca="1" si="0"/>
        <v>45567</v>
      </c>
      <c r="B14" s="3">
        <f t="shared" si="3"/>
        <v>45820</v>
      </c>
      <c r="C14" s="4">
        <f t="shared" ca="1" si="4"/>
        <v>-253</v>
      </c>
      <c r="D14" s="4">
        <f t="shared" ca="1" si="1"/>
        <v>-253</v>
      </c>
      <c r="E14" s="4" t="b">
        <f t="shared" si="5"/>
        <v>0</v>
      </c>
      <c r="F14" s="35" t="s">
        <v>30</v>
      </c>
      <c r="G14" s="36">
        <f t="shared" si="8"/>
        <v>13264.080000000004</v>
      </c>
      <c r="H14" s="103" t="s">
        <v>80</v>
      </c>
      <c r="I14" s="104">
        <v>-30.9</v>
      </c>
      <c r="J14" s="105" t="s">
        <v>24</v>
      </c>
      <c r="K14" s="69"/>
      <c r="L14" s="20" t="str">
        <f t="shared" ca="1" si="2"/>
        <v/>
      </c>
      <c r="M14" s="87"/>
      <c r="N14" s="46"/>
      <c r="O14" s="124"/>
      <c r="P14" s="125"/>
      <c r="Q14" s="125"/>
      <c r="R14" s="126"/>
    </row>
    <row r="15" spans="1:19" ht="15" customHeight="1" x14ac:dyDescent="0.25">
      <c r="A15" s="68">
        <f t="shared" ca="1" si="0"/>
        <v>45567</v>
      </c>
      <c r="B15" s="3">
        <f t="shared" si="3"/>
        <v>45821</v>
      </c>
      <c r="C15" s="4">
        <f t="shared" ca="1" si="4"/>
        <v>-254</v>
      </c>
      <c r="D15" s="4">
        <f t="shared" ca="1" si="1"/>
        <v>-254</v>
      </c>
      <c r="E15" s="4" t="b">
        <f t="shared" si="5"/>
        <v>0</v>
      </c>
      <c r="F15" s="35" t="s">
        <v>31</v>
      </c>
      <c r="G15" s="36">
        <f t="shared" si="8"/>
        <v>13124.080000000004</v>
      </c>
      <c r="H15" s="103" t="s">
        <v>73</v>
      </c>
      <c r="I15" s="104">
        <v>-140</v>
      </c>
      <c r="J15" s="105" t="s">
        <v>24</v>
      </c>
      <c r="K15" s="69"/>
      <c r="L15" s="20" t="str">
        <f t="shared" ca="1" si="2"/>
        <v/>
      </c>
      <c r="M15" s="87"/>
      <c r="N15" s="46"/>
      <c r="O15" s="124"/>
      <c r="P15" s="125"/>
      <c r="Q15" s="125"/>
      <c r="R15" s="126"/>
    </row>
    <row r="16" spans="1:19" ht="15" customHeight="1" thickBot="1" x14ac:dyDescent="0.3">
      <c r="A16" s="68">
        <f t="shared" ca="1" si="0"/>
        <v>45567</v>
      </c>
      <c r="B16" s="3">
        <f t="shared" si="3"/>
        <v>45822</v>
      </c>
      <c r="C16" s="4">
        <f t="shared" ca="1" si="4"/>
        <v>-255</v>
      </c>
      <c r="D16" s="4">
        <f t="shared" ca="1" si="1"/>
        <v>-255</v>
      </c>
      <c r="E16" s="4" t="b">
        <f t="shared" si="5"/>
        <v>0</v>
      </c>
      <c r="F16" s="35" t="s">
        <v>32</v>
      </c>
      <c r="G16" s="36">
        <f t="shared" si="8"/>
        <v>13096.300000000003</v>
      </c>
      <c r="H16" s="103" t="s">
        <v>105</v>
      </c>
      <c r="I16" s="104">
        <v>-27.78</v>
      </c>
      <c r="J16" s="105" t="s">
        <v>26</v>
      </c>
      <c r="K16" s="69"/>
      <c r="L16" s="20" t="str">
        <f t="shared" ca="1" si="2"/>
        <v/>
      </c>
      <c r="M16" s="88"/>
      <c r="N16" s="89"/>
      <c r="O16" s="127"/>
      <c r="P16" s="128"/>
      <c r="Q16" s="128"/>
      <c r="R16" s="129"/>
    </row>
    <row r="17" spans="1:20" ht="15" customHeight="1" thickTop="1" thickBot="1" x14ac:dyDescent="0.3">
      <c r="A17" s="68">
        <f t="shared" ca="1" si="0"/>
        <v>45567</v>
      </c>
      <c r="B17" s="3">
        <f t="shared" si="3"/>
        <v>45823</v>
      </c>
      <c r="C17" s="4">
        <f t="shared" ca="1" si="4"/>
        <v>-256</v>
      </c>
      <c r="D17" s="4">
        <f t="shared" ca="1" si="1"/>
        <v>-256</v>
      </c>
      <c r="E17" s="4" t="b">
        <f t="shared" si="5"/>
        <v>0</v>
      </c>
      <c r="F17" s="35" t="s">
        <v>33</v>
      </c>
      <c r="G17" s="36">
        <f t="shared" si="8"/>
        <v>13079.810000000003</v>
      </c>
      <c r="H17" s="103" t="s">
        <v>104</v>
      </c>
      <c r="I17" s="104">
        <v>-16.489999999999998</v>
      </c>
      <c r="J17" s="105" t="s">
        <v>30</v>
      </c>
      <c r="K17" s="69"/>
      <c r="L17" s="20" t="str">
        <f t="shared" ca="1" si="2"/>
        <v/>
      </c>
      <c r="M17" s="47"/>
      <c r="N17" s="48"/>
      <c r="O17" s="49"/>
      <c r="P17" s="49"/>
      <c r="Q17" s="49"/>
      <c r="R17" s="49"/>
    </row>
    <row r="18" spans="1:20" ht="15" customHeight="1" thickTop="1" x14ac:dyDescent="0.25">
      <c r="A18" s="68">
        <f t="shared" ca="1" si="0"/>
        <v>45567</v>
      </c>
      <c r="B18" s="3">
        <f t="shared" si="3"/>
        <v>45824</v>
      </c>
      <c r="C18" s="4">
        <f t="shared" ca="1" si="4"/>
        <v>-257</v>
      </c>
      <c r="D18" s="4">
        <f t="shared" ca="1" si="1"/>
        <v>-257</v>
      </c>
      <c r="E18" s="4" t="b">
        <f t="shared" si="5"/>
        <v>0</v>
      </c>
      <c r="F18" s="35" t="s">
        <v>35</v>
      </c>
      <c r="G18" s="36">
        <f t="shared" si="8"/>
        <v>13079.810000000003</v>
      </c>
      <c r="H18" s="55"/>
      <c r="I18" s="38"/>
      <c r="J18" s="37"/>
      <c r="K18" s="69"/>
      <c r="L18" s="20" t="str">
        <f t="shared" ca="1" si="2"/>
        <v/>
      </c>
      <c r="M18" s="137" t="s">
        <v>79</v>
      </c>
      <c r="N18" s="138"/>
      <c r="O18" s="138"/>
      <c r="P18" s="138"/>
      <c r="Q18" s="138"/>
      <c r="R18" s="139"/>
    </row>
    <row r="19" spans="1:20" ht="15" customHeight="1" x14ac:dyDescent="0.25">
      <c r="A19" s="68">
        <f t="shared" ca="1" si="0"/>
        <v>45567</v>
      </c>
      <c r="B19" s="3">
        <f t="shared" si="3"/>
        <v>45825</v>
      </c>
      <c r="C19" s="4">
        <f t="shared" ca="1" si="4"/>
        <v>-258</v>
      </c>
      <c r="D19" s="4">
        <f t="shared" ca="1" si="1"/>
        <v>-258</v>
      </c>
      <c r="E19" s="4" t="b">
        <f t="shared" si="5"/>
        <v>0</v>
      </c>
      <c r="F19" s="35" t="s">
        <v>37</v>
      </c>
      <c r="G19" s="36">
        <f t="shared" si="8"/>
        <v>13079.810000000003</v>
      </c>
      <c r="H19" s="55"/>
      <c r="I19" s="38"/>
      <c r="J19" s="37"/>
      <c r="K19" s="69"/>
      <c r="L19" s="20" t="str">
        <f t="shared" ca="1" si="2"/>
        <v/>
      </c>
      <c r="M19" s="140"/>
      <c r="N19" s="141"/>
      <c r="O19" s="141"/>
      <c r="P19" s="141"/>
      <c r="Q19" s="141"/>
      <c r="R19" s="142"/>
    </row>
    <row r="20" spans="1:20" ht="15" customHeight="1" x14ac:dyDescent="0.25">
      <c r="A20" s="68">
        <f t="shared" ca="1" si="0"/>
        <v>45567</v>
      </c>
      <c r="B20" s="3">
        <f t="shared" si="3"/>
        <v>45826</v>
      </c>
      <c r="C20" s="4">
        <f t="shared" ca="1" si="4"/>
        <v>-259</v>
      </c>
      <c r="D20" s="4">
        <f t="shared" ca="1" si="1"/>
        <v>-259</v>
      </c>
      <c r="E20" s="4" t="b">
        <f t="shared" si="5"/>
        <v>0</v>
      </c>
      <c r="F20" s="35" t="s">
        <v>38</v>
      </c>
      <c r="G20" s="36">
        <f t="shared" si="8"/>
        <v>13079.810000000003</v>
      </c>
      <c r="H20" s="55"/>
      <c r="I20" s="38"/>
      <c r="J20" s="37"/>
      <c r="K20" s="69"/>
      <c r="L20" s="20" t="str">
        <f t="shared" ca="1" si="2"/>
        <v/>
      </c>
      <c r="M20" s="90" t="s">
        <v>33</v>
      </c>
      <c r="N20" s="34">
        <v>210</v>
      </c>
      <c r="O20" s="130" t="s">
        <v>34</v>
      </c>
      <c r="P20" s="131"/>
      <c r="Q20" s="131"/>
      <c r="R20" s="132"/>
    </row>
    <row r="21" spans="1:20" ht="15" customHeight="1" thickBot="1" x14ac:dyDescent="0.3">
      <c r="A21" s="68">
        <f t="shared" ca="1" si="0"/>
        <v>45567</v>
      </c>
      <c r="B21" s="3">
        <f t="shared" si="3"/>
        <v>45827</v>
      </c>
      <c r="C21" s="4">
        <f t="shared" ca="1" si="4"/>
        <v>-260</v>
      </c>
      <c r="D21" s="4">
        <f t="shared" ca="1" si="1"/>
        <v>-260</v>
      </c>
      <c r="E21" s="4" t="b">
        <f t="shared" si="5"/>
        <v>0</v>
      </c>
      <c r="F21" s="35" t="s">
        <v>39</v>
      </c>
      <c r="G21" s="36">
        <f t="shared" si="8"/>
        <v>13079.810000000003</v>
      </c>
      <c r="H21" s="103" t="s">
        <v>75</v>
      </c>
      <c r="I21" s="104">
        <v>0</v>
      </c>
      <c r="J21" s="105" t="s">
        <v>30</v>
      </c>
      <c r="K21" s="69"/>
      <c r="L21" s="20" t="str">
        <f t="shared" ca="1" si="2"/>
        <v/>
      </c>
      <c r="M21" s="98"/>
      <c r="N21" s="99"/>
      <c r="O21" s="164"/>
      <c r="P21" s="165"/>
      <c r="Q21" s="165"/>
      <c r="R21" s="166"/>
    </row>
    <row r="22" spans="1:20" ht="15" customHeight="1" thickTop="1" x14ac:dyDescent="0.25">
      <c r="A22" s="68">
        <f t="shared" ca="1" si="0"/>
        <v>45567</v>
      </c>
      <c r="B22" s="3">
        <f t="shared" si="3"/>
        <v>45828</v>
      </c>
      <c r="C22" s="4">
        <f t="shared" ca="1" si="4"/>
        <v>-261</v>
      </c>
      <c r="D22" s="4">
        <f t="shared" ca="1" si="1"/>
        <v>-261</v>
      </c>
      <c r="E22" s="4" t="b">
        <f t="shared" si="5"/>
        <v>0</v>
      </c>
      <c r="F22" s="42" t="s">
        <v>41</v>
      </c>
      <c r="G22" s="36">
        <f t="shared" si="8"/>
        <v>14279.810000000003</v>
      </c>
      <c r="H22" s="56" t="s">
        <v>17</v>
      </c>
      <c r="I22" s="41">
        <v>1200</v>
      </c>
      <c r="J22" s="40" t="s">
        <v>41</v>
      </c>
      <c r="K22" s="69"/>
      <c r="L22" s="20" t="str">
        <f t="shared" ca="1" si="2"/>
        <v/>
      </c>
      <c r="M22" s="167" t="s">
        <v>110</v>
      </c>
      <c r="N22" s="168"/>
      <c r="O22" s="168"/>
      <c r="P22" s="168"/>
      <c r="Q22" s="168"/>
      <c r="R22" s="169"/>
    </row>
    <row r="23" spans="1:20" ht="15" customHeight="1" x14ac:dyDescent="0.25">
      <c r="A23" s="68">
        <f t="shared" ca="1" si="0"/>
        <v>45567</v>
      </c>
      <c r="B23" s="3">
        <f t="shared" si="3"/>
        <v>45829</v>
      </c>
      <c r="C23" s="4">
        <f t="shared" ca="1" si="4"/>
        <v>-262</v>
      </c>
      <c r="D23" s="4">
        <f t="shared" ca="1" si="1"/>
        <v>-262</v>
      </c>
      <c r="E23" s="4" t="b">
        <f t="shared" si="5"/>
        <v>0</v>
      </c>
      <c r="F23" s="35" t="s">
        <v>42</v>
      </c>
      <c r="G23" s="36">
        <f t="shared" si="8"/>
        <v>14279.810000000003</v>
      </c>
      <c r="H23" s="55"/>
      <c r="I23" s="38"/>
      <c r="J23" s="37"/>
      <c r="K23" s="69"/>
      <c r="L23" s="20" t="str">
        <f t="shared" ca="1" si="2"/>
        <v/>
      </c>
      <c r="M23" s="170"/>
      <c r="N23" s="171"/>
      <c r="O23" s="171"/>
      <c r="P23" s="171"/>
      <c r="Q23" s="171"/>
      <c r="R23" s="172"/>
    </row>
    <row r="24" spans="1:20" ht="15" customHeight="1" x14ac:dyDescent="0.25">
      <c r="A24" s="68">
        <f t="shared" ca="1" si="0"/>
        <v>45567</v>
      </c>
      <c r="B24" s="3">
        <f t="shared" si="3"/>
        <v>45830</v>
      </c>
      <c r="C24" s="4">
        <f t="shared" ca="1" si="4"/>
        <v>-263</v>
      </c>
      <c r="D24" s="4">
        <f t="shared" ca="1" si="1"/>
        <v>-263</v>
      </c>
      <c r="E24" s="4" t="b">
        <f t="shared" si="5"/>
        <v>0</v>
      </c>
      <c r="F24" s="35" t="s">
        <v>43</v>
      </c>
      <c r="G24" s="36">
        <f t="shared" si="8"/>
        <v>14179.910000000003</v>
      </c>
      <c r="H24" s="103" t="s">
        <v>85</v>
      </c>
      <c r="I24" s="104">
        <v>-99.9</v>
      </c>
      <c r="J24" s="105" t="s">
        <v>41</v>
      </c>
      <c r="K24" s="69"/>
      <c r="L24" s="20" t="str">
        <f t="shared" ca="1" si="2"/>
        <v/>
      </c>
      <c r="M24" s="90"/>
      <c r="N24" s="34"/>
      <c r="O24" s="161"/>
      <c r="P24" s="131"/>
      <c r="Q24" s="131"/>
      <c r="R24" s="132"/>
    </row>
    <row r="25" spans="1:20" ht="15" customHeight="1" x14ac:dyDescent="0.25">
      <c r="A25" s="68">
        <f t="shared" ca="1" si="0"/>
        <v>45567</v>
      </c>
      <c r="B25" s="3">
        <f t="shared" si="3"/>
        <v>45831</v>
      </c>
      <c r="C25" s="4">
        <f t="shared" ca="1" si="4"/>
        <v>-264</v>
      </c>
      <c r="D25" s="4">
        <f t="shared" ca="1" si="1"/>
        <v>-264</v>
      </c>
      <c r="E25" s="4" t="b">
        <f t="shared" si="5"/>
        <v>0</v>
      </c>
      <c r="F25" s="35" t="s">
        <v>44</v>
      </c>
      <c r="G25" s="36">
        <f t="shared" si="8"/>
        <v>14168.920000000004</v>
      </c>
      <c r="H25" s="103" t="s">
        <v>103</v>
      </c>
      <c r="I25" s="104">
        <v>-10.99</v>
      </c>
      <c r="J25" s="105" t="s">
        <v>42</v>
      </c>
      <c r="K25" s="69"/>
      <c r="L25" s="20" t="str">
        <f ca="1">IF(A25=B25,"➜ Hoje","")</f>
        <v/>
      </c>
      <c r="M25" s="90"/>
      <c r="N25" s="34"/>
      <c r="O25" s="161"/>
      <c r="P25" s="131"/>
      <c r="Q25" s="131"/>
      <c r="R25" s="132"/>
    </row>
    <row r="26" spans="1:20" ht="15" customHeight="1" x14ac:dyDescent="0.25">
      <c r="A26" s="68">
        <f t="shared" ca="1" si="0"/>
        <v>45567</v>
      </c>
      <c r="B26" s="3">
        <f t="shared" si="3"/>
        <v>45832</v>
      </c>
      <c r="C26" s="4">
        <f t="shared" ca="1" si="4"/>
        <v>-265</v>
      </c>
      <c r="D26" s="4">
        <f t="shared" ca="1" si="1"/>
        <v>-265</v>
      </c>
      <c r="E26" s="4" t="b">
        <f t="shared" si="5"/>
        <v>0</v>
      </c>
      <c r="F26" s="35" t="s">
        <v>45</v>
      </c>
      <c r="G26" s="36">
        <f t="shared" si="8"/>
        <v>14168.920000000004</v>
      </c>
      <c r="H26" s="55"/>
      <c r="I26" s="38"/>
      <c r="J26" s="37"/>
      <c r="K26" s="69"/>
      <c r="L26" s="33" t="str">
        <f ca="1">IF(A26=B26,"➜ Hoje","")</f>
        <v/>
      </c>
      <c r="M26" s="90"/>
      <c r="N26" s="34"/>
      <c r="O26" s="161"/>
      <c r="P26" s="162"/>
      <c r="Q26" s="162"/>
      <c r="R26" s="163"/>
    </row>
    <row r="27" spans="1:20" ht="15" customHeight="1" x14ac:dyDescent="0.25">
      <c r="A27" s="68">
        <f t="shared" ca="1" si="0"/>
        <v>45567</v>
      </c>
      <c r="B27" s="3">
        <f t="shared" si="3"/>
        <v>45833</v>
      </c>
      <c r="C27" s="4">
        <f t="shared" ca="1" si="4"/>
        <v>-266</v>
      </c>
      <c r="D27" s="4">
        <f t="shared" ca="1" si="1"/>
        <v>-266</v>
      </c>
      <c r="E27" s="4" t="b">
        <f t="shared" si="5"/>
        <v>0</v>
      </c>
      <c r="F27" s="35" t="s">
        <v>46</v>
      </c>
      <c r="G27" s="36">
        <f t="shared" si="8"/>
        <v>14048.920000000004</v>
      </c>
      <c r="H27" s="103" t="s">
        <v>87</v>
      </c>
      <c r="I27" s="104">
        <v>-120</v>
      </c>
      <c r="J27" s="105" t="s">
        <v>45</v>
      </c>
      <c r="K27" s="69"/>
      <c r="L27" s="20" t="str">
        <f t="shared" ref="L27:L33" ca="1" si="9">IF(A27=B27,"➜ Hoje","")</f>
        <v/>
      </c>
      <c r="M27" s="90"/>
      <c r="N27" s="34"/>
      <c r="O27" s="161"/>
      <c r="P27" s="162"/>
      <c r="Q27" s="162"/>
      <c r="R27" s="163"/>
    </row>
    <row r="28" spans="1:20" ht="15" customHeight="1" x14ac:dyDescent="0.25">
      <c r="A28" s="68">
        <f t="shared" ca="1" si="0"/>
        <v>45567</v>
      </c>
      <c r="B28" s="3">
        <f t="shared" si="3"/>
        <v>45834</v>
      </c>
      <c r="C28" s="4">
        <f t="shared" ca="1" si="4"/>
        <v>-267</v>
      </c>
      <c r="D28" s="4">
        <f t="shared" ca="1" si="1"/>
        <v>-267</v>
      </c>
      <c r="E28" s="4" t="b">
        <f t="shared" si="5"/>
        <v>0</v>
      </c>
      <c r="F28" s="35" t="s">
        <v>47</v>
      </c>
      <c r="G28" s="36">
        <f t="shared" si="8"/>
        <v>13928.920000000004</v>
      </c>
      <c r="H28" s="103" t="s">
        <v>29</v>
      </c>
      <c r="I28" s="104">
        <v>-120</v>
      </c>
      <c r="J28" s="105" t="s">
        <v>41</v>
      </c>
      <c r="K28" s="69"/>
      <c r="L28" s="20" t="str">
        <f t="shared" ca="1" si="9"/>
        <v/>
      </c>
      <c r="M28" s="90"/>
      <c r="N28" s="34"/>
      <c r="O28" s="161"/>
      <c r="P28" s="162"/>
      <c r="Q28" s="162"/>
      <c r="R28" s="163"/>
    </row>
    <row r="29" spans="1:20" ht="15" customHeight="1" x14ac:dyDescent="0.25">
      <c r="A29" s="68">
        <f t="shared" ca="1" si="0"/>
        <v>45567</v>
      </c>
      <c r="B29" s="3">
        <f t="shared" si="3"/>
        <v>45835</v>
      </c>
      <c r="C29" s="4">
        <f t="shared" ca="1" si="4"/>
        <v>-268</v>
      </c>
      <c r="D29" s="4">
        <f t="shared" ca="1" si="1"/>
        <v>-268</v>
      </c>
      <c r="E29" s="4" t="b">
        <f t="shared" si="5"/>
        <v>0</v>
      </c>
      <c r="F29" s="35" t="s">
        <v>49</v>
      </c>
      <c r="G29" s="36">
        <f t="shared" si="8"/>
        <v>13883.920000000004</v>
      </c>
      <c r="H29" s="103" t="s">
        <v>50</v>
      </c>
      <c r="I29" s="104">
        <v>-45</v>
      </c>
      <c r="J29" s="105" t="s">
        <v>49</v>
      </c>
      <c r="K29" s="69"/>
      <c r="L29" s="20" t="str">
        <f t="shared" ca="1" si="9"/>
        <v/>
      </c>
      <c r="M29" s="90"/>
      <c r="N29" s="34"/>
      <c r="O29" s="161"/>
      <c r="P29" s="162"/>
      <c r="Q29" s="162"/>
      <c r="R29" s="163"/>
    </row>
    <row r="30" spans="1:20" ht="15" customHeight="1" x14ac:dyDescent="0.25">
      <c r="A30" s="68">
        <f t="shared" ca="1" si="0"/>
        <v>45567</v>
      </c>
      <c r="B30" s="3">
        <f t="shared" si="3"/>
        <v>45836</v>
      </c>
      <c r="C30" s="4">
        <f t="shared" ca="1" si="4"/>
        <v>-269</v>
      </c>
      <c r="D30" s="4">
        <f t="shared" ca="1" si="1"/>
        <v>-269</v>
      </c>
      <c r="E30" s="4" t="b">
        <f t="shared" si="5"/>
        <v>0</v>
      </c>
      <c r="F30" s="35" t="s">
        <v>51</v>
      </c>
      <c r="G30" s="36">
        <f t="shared" si="8"/>
        <v>13756.420000000004</v>
      </c>
      <c r="H30" s="103" t="s">
        <v>52</v>
      </c>
      <c r="I30" s="104">
        <v>-127.5</v>
      </c>
      <c r="J30" s="105" t="s">
        <v>51</v>
      </c>
      <c r="K30" s="69"/>
      <c r="L30" s="20" t="str">
        <f t="shared" ca="1" si="9"/>
        <v/>
      </c>
      <c r="M30" s="90" t="s">
        <v>109</v>
      </c>
      <c r="N30" s="34">
        <f>SUM(N24:N29)</f>
        <v>0</v>
      </c>
      <c r="O30" s="53"/>
      <c r="P30" s="93"/>
      <c r="Q30" s="93"/>
      <c r="R30" s="94"/>
    </row>
    <row r="31" spans="1:20" ht="15" customHeight="1" x14ac:dyDescent="0.25">
      <c r="A31" s="68">
        <f t="shared" ca="1" si="0"/>
        <v>45567</v>
      </c>
      <c r="B31" s="3">
        <f t="shared" si="3"/>
        <v>45837</v>
      </c>
      <c r="C31" s="4">
        <f t="shared" ca="1" si="4"/>
        <v>-270</v>
      </c>
      <c r="D31" s="4">
        <f t="shared" ca="1" si="1"/>
        <v>-270</v>
      </c>
      <c r="E31" s="4" t="b">
        <f t="shared" si="5"/>
        <v>0</v>
      </c>
      <c r="F31" s="35" t="s">
        <v>53</v>
      </c>
      <c r="G31" s="36">
        <f t="shared" si="8"/>
        <v>13738.970000000003</v>
      </c>
      <c r="H31" s="103" t="s">
        <v>54</v>
      </c>
      <c r="I31" s="104">
        <v>-17.45</v>
      </c>
      <c r="J31" s="105" t="s">
        <v>53</v>
      </c>
      <c r="K31" s="69"/>
      <c r="L31" s="20" t="str">
        <f t="shared" ca="1" si="9"/>
        <v/>
      </c>
      <c r="M31" s="79" t="str">
        <f>M2</f>
        <v>Dia 31</v>
      </c>
      <c r="N31" s="80">
        <f>N2+N30</f>
        <v>13738.970000000003</v>
      </c>
      <c r="O31" s="157" t="s">
        <v>59</v>
      </c>
      <c r="P31" s="157"/>
      <c r="Q31" s="157"/>
      <c r="R31" s="158"/>
      <c r="S31" s="45"/>
      <c r="T31" s="45"/>
    </row>
    <row r="32" spans="1:20" ht="15" customHeight="1" x14ac:dyDescent="0.25">
      <c r="A32" s="68">
        <f t="shared" ca="1" si="0"/>
        <v>45567</v>
      </c>
      <c r="B32" s="3">
        <f t="shared" si="3"/>
        <v>45838</v>
      </c>
      <c r="C32" s="4">
        <f t="shared" ca="1" si="4"/>
        <v>-271</v>
      </c>
      <c r="D32" s="4">
        <f t="shared" ca="1" si="1"/>
        <v>-271</v>
      </c>
      <c r="E32" s="4" t="b">
        <f t="shared" si="5"/>
        <v>0</v>
      </c>
      <c r="F32" s="35" t="s">
        <v>55</v>
      </c>
      <c r="G32" s="36">
        <f>G31+I32</f>
        <v>13738.970000000003</v>
      </c>
      <c r="H32" s="55"/>
      <c r="I32" s="38"/>
      <c r="J32" s="37"/>
      <c r="K32" s="69"/>
      <c r="L32" s="20" t="str">
        <f t="shared" ca="1" si="9"/>
        <v/>
      </c>
      <c r="N32" s="100">
        <f>N30*2</f>
        <v>0</v>
      </c>
    </row>
    <row r="33" spans="1:18" ht="15" customHeight="1" thickBot="1" x14ac:dyDescent="0.3">
      <c r="A33" s="70">
        <f t="shared" ca="1" si="0"/>
        <v>45567</v>
      </c>
      <c r="B33" s="71">
        <v>45596</v>
      </c>
      <c r="C33" s="72">
        <f t="shared" ca="1" si="4"/>
        <v>-29</v>
      </c>
      <c r="D33" s="72">
        <f t="shared" ca="1" si="1"/>
        <v>-29</v>
      </c>
      <c r="E33" s="72" t="b">
        <f t="shared" si="5"/>
        <v>0</v>
      </c>
      <c r="F33" s="73" t="s">
        <v>56</v>
      </c>
      <c r="G33" s="74">
        <f t="shared" si="8"/>
        <v>13738.970000000003</v>
      </c>
      <c r="H33" s="75"/>
      <c r="I33" s="76"/>
      <c r="J33" s="77"/>
      <c r="K33" s="78"/>
      <c r="L33" s="20" t="str">
        <f t="shared" ca="1" si="9"/>
        <v/>
      </c>
      <c r="N33" s="100">
        <f>N30-N32</f>
        <v>0</v>
      </c>
    </row>
    <row r="34" spans="1:18" ht="15" thickTop="1" x14ac:dyDescent="0.25">
      <c r="M34" s="122" t="s">
        <v>91</v>
      </c>
      <c r="N34" s="123"/>
      <c r="O34" s="123"/>
      <c r="P34" s="123"/>
      <c r="Q34" s="123"/>
      <c r="R34" s="123"/>
    </row>
    <row r="35" spans="1:18" x14ac:dyDescent="0.25">
      <c r="M35" s="122"/>
      <c r="N35" s="123"/>
      <c r="O35" s="123"/>
      <c r="P35" s="123"/>
      <c r="Q35" s="123"/>
      <c r="R35" s="123"/>
    </row>
    <row r="36" spans="1:18" x14ac:dyDescent="0.25">
      <c r="M36" s="1" cm="1">
        <f t="array" ref="M36:R67">F2:K33</f>
        <v>0</v>
      </c>
      <c r="N36" s="1" t="str">
        <v>Saldo Prévio</v>
      </c>
      <c r="O36" s="1" t="str">
        <v>Descrição Conta</v>
      </c>
      <c r="P36" s="1" t="str">
        <v>Valor</v>
      </c>
      <c r="Q36" s="1" t="str">
        <v>Data vencimento</v>
      </c>
      <c r="R36" s="1" t="str">
        <v>Pago?</v>
      </c>
    </row>
    <row r="37" spans="1:18" hidden="1" x14ac:dyDescent="0.25">
      <c r="M37" s="59" t="str">
        <v>Dia 1</v>
      </c>
      <c r="N37" s="60">
        <v>12154.970000000003</v>
      </c>
      <c r="O37" s="61">
        <v>0</v>
      </c>
      <c r="P37" s="60">
        <v>0</v>
      </c>
      <c r="Q37" s="59">
        <v>0</v>
      </c>
      <c r="R37" s="62">
        <v>0</v>
      </c>
    </row>
    <row r="38" spans="1:18" hidden="1" x14ac:dyDescent="0.25">
      <c r="M38" s="35" t="str">
        <v>Dia 2</v>
      </c>
      <c r="N38" s="36">
        <v>12126.980000000003</v>
      </c>
      <c r="O38" s="55" t="str">
        <v>Nível 6 Mercado Livre - Automatico</v>
      </c>
      <c r="P38" s="38">
        <v>-27.99</v>
      </c>
      <c r="Q38" s="37" t="str">
        <v>Dia 1</v>
      </c>
      <c r="R38" s="39">
        <v>0</v>
      </c>
    </row>
    <row r="39" spans="1:18" hidden="1" x14ac:dyDescent="0.25">
      <c r="M39" s="35" t="str">
        <v>Dia 3</v>
      </c>
      <c r="N39" s="36">
        <v>12126.980000000003</v>
      </c>
      <c r="O39" s="55">
        <v>0</v>
      </c>
      <c r="P39" s="38">
        <v>0</v>
      </c>
      <c r="Q39" s="37">
        <v>0</v>
      </c>
      <c r="R39" s="39">
        <v>0</v>
      </c>
    </row>
    <row r="40" spans="1:18" hidden="1" x14ac:dyDescent="0.25">
      <c r="M40" s="59" t="str">
        <v>Dia 4</v>
      </c>
      <c r="N40" s="60">
        <v>12091.980000000003</v>
      </c>
      <c r="O40" s="61" t="str">
        <v>Granulado Madeira (10kg)</v>
      </c>
      <c r="P40" s="60">
        <v>-35</v>
      </c>
      <c r="Q40" s="59" t="str">
        <v>Dia 5</v>
      </c>
      <c r="R40" s="62">
        <v>0</v>
      </c>
    </row>
    <row r="41" spans="1:18" hidden="1" x14ac:dyDescent="0.25">
      <c r="M41" s="35" t="str">
        <v>Dia 5</v>
      </c>
      <c r="N41" s="36">
        <v>13491.980000000003</v>
      </c>
      <c r="O41" s="55" t="str">
        <v>Pagamento Recebido Bellocopo</v>
      </c>
      <c r="P41" s="38">
        <v>1400</v>
      </c>
      <c r="Q41" s="37" t="str">
        <v>Dia 5</v>
      </c>
      <c r="R41" s="39">
        <v>0</v>
      </c>
    </row>
    <row r="42" spans="1:18" hidden="1" x14ac:dyDescent="0.25">
      <c r="M42" s="35" t="str">
        <v>Dia 6</v>
      </c>
      <c r="N42" s="36">
        <v>13491.980000000003</v>
      </c>
      <c r="O42" s="55" t="str">
        <v>Fatura Cartão Mercado Livre</v>
      </c>
      <c r="P42" s="38">
        <v>0</v>
      </c>
      <c r="Q42" s="37" t="str">
        <v>Dia 5</v>
      </c>
      <c r="R42" s="39">
        <v>0</v>
      </c>
    </row>
    <row r="43" spans="1:18" hidden="1" x14ac:dyDescent="0.25">
      <c r="M43" s="59" t="str">
        <v>Dia 7</v>
      </c>
      <c r="N43" s="60">
        <v>13491.980000000003</v>
      </c>
      <c r="O43" s="61">
        <v>0</v>
      </c>
      <c r="P43" s="60">
        <v>0</v>
      </c>
      <c r="Q43" s="59" t="str">
        <v>Dia 6</v>
      </c>
      <c r="R43" s="62">
        <v>0</v>
      </c>
    </row>
    <row r="44" spans="1:18" hidden="1" x14ac:dyDescent="0.25">
      <c r="F44" s="63"/>
      <c r="G44" s="63"/>
      <c r="H44" s="64"/>
      <c r="I44" s="63"/>
      <c r="J44" s="63"/>
      <c r="K44" s="63"/>
      <c r="L44" s="63"/>
      <c r="M44" s="59" t="str">
        <v>Dia 8</v>
      </c>
      <c r="N44" s="60">
        <v>13333.980000000003</v>
      </c>
      <c r="O44" s="61" t="str">
        <v>Ração Gatos Golden Castrados</v>
      </c>
      <c r="P44" s="60">
        <v>-158</v>
      </c>
      <c r="Q44" s="59" t="str">
        <v>Dia 6</v>
      </c>
      <c r="R44" s="62">
        <v>0</v>
      </c>
    </row>
    <row r="45" spans="1:18" hidden="1" x14ac:dyDescent="0.25">
      <c r="M45" s="59" t="str">
        <v>Dia 9</v>
      </c>
      <c r="N45" s="60">
        <v>13294.980000000003</v>
      </c>
      <c r="O45" s="61" t="str">
        <v>Microsoft</v>
      </c>
      <c r="P45" s="60">
        <v>-39</v>
      </c>
      <c r="Q45" s="59" t="str">
        <v>Dia 6</v>
      </c>
      <c r="R45" s="62">
        <v>0</v>
      </c>
    </row>
    <row r="46" spans="1:18" x14ac:dyDescent="0.25">
      <c r="M46" s="59" t="str">
        <v>Dia 10</v>
      </c>
      <c r="N46" s="60">
        <v>13294.980000000003</v>
      </c>
      <c r="O46" s="61">
        <v>0</v>
      </c>
      <c r="P46" s="60">
        <v>0</v>
      </c>
      <c r="Q46" s="59">
        <v>0</v>
      </c>
      <c r="R46" s="62">
        <v>0</v>
      </c>
    </row>
    <row r="47" spans="1:18" hidden="1" x14ac:dyDescent="0.25">
      <c r="M47" s="59" t="str">
        <v>Dia 11</v>
      </c>
      <c r="N47" s="60">
        <v>13294.980000000003</v>
      </c>
      <c r="O47" s="61">
        <v>0</v>
      </c>
      <c r="P47" s="60">
        <v>0</v>
      </c>
      <c r="Q47" s="59">
        <v>0</v>
      </c>
      <c r="R47" s="62">
        <v>0</v>
      </c>
    </row>
    <row r="48" spans="1:18" x14ac:dyDescent="0.25">
      <c r="M48" s="59" t="str">
        <v>Dia 12</v>
      </c>
      <c r="N48" s="60">
        <v>13264.080000000004</v>
      </c>
      <c r="O48" s="61" t="str">
        <v>Netflix - Automatico</v>
      </c>
      <c r="P48" s="60">
        <v>-30.9</v>
      </c>
      <c r="Q48" s="59" t="str">
        <v>Dia 9</v>
      </c>
      <c r="R48" s="62">
        <v>0</v>
      </c>
    </row>
    <row r="49" spans="13:18" hidden="1" x14ac:dyDescent="0.25">
      <c r="M49" s="59" t="str">
        <v>Dia 13</v>
      </c>
      <c r="N49" s="60">
        <v>13124.080000000004</v>
      </c>
      <c r="O49" s="61" t="str">
        <v>Dízimo (1/2 parte)</v>
      </c>
      <c r="P49" s="60">
        <v>-140</v>
      </c>
      <c r="Q49" s="59" t="str">
        <v>Dia 9</v>
      </c>
      <c r="R49" s="62">
        <v>0</v>
      </c>
    </row>
    <row r="50" spans="13:18" hidden="1" x14ac:dyDescent="0.25">
      <c r="M50" s="59" t="str">
        <v>Dia 14</v>
      </c>
      <c r="N50" s="60">
        <v>13096.300000000003</v>
      </c>
      <c r="O50" s="61" t="str">
        <v>Anticoncepcional</v>
      </c>
      <c r="P50" s="60">
        <v>-27.78</v>
      </c>
      <c r="Q50" s="59" t="str">
        <v>Dia 10</v>
      </c>
      <c r="R50" s="62">
        <v>0</v>
      </c>
    </row>
    <row r="51" spans="13:18" hidden="1" x14ac:dyDescent="0.25">
      <c r="M51" s="59" t="str">
        <v>Dia 15</v>
      </c>
      <c r="N51" s="60">
        <v>13079.810000000003</v>
      </c>
      <c r="O51" s="61" t="str">
        <v>SimplyPiano</v>
      </c>
      <c r="P51" s="60">
        <v>-16.489999999999998</v>
      </c>
      <c r="Q51" s="59" t="str">
        <v>Dia 12</v>
      </c>
      <c r="R51" s="62">
        <v>0</v>
      </c>
    </row>
    <row r="52" spans="13:18" hidden="1" x14ac:dyDescent="0.25">
      <c r="M52" s="59" t="str">
        <v>Dia 16</v>
      </c>
      <c r="N52" s="60">
        <v>13079.810000000003</v>
      </c>
      <c r="O52" s="61">
        <v>0</v>
      </c>
      <c r="P52" s="60">
        <v>0</v>
      </c>
      <c r="Q52" s="59">
        <v>0</v>
      </c>
      <c r="R52" s="62">
        <v>0</v>
      </c>
    </row>
    <row r="53" spans="13:18" hidden="1" x14ac:dyDescent="0.25">
      <c r="M53" s="59" t="str">
        <v>Dia 17</v>
      </c>
      <c r="N53" s="60">
        <v>13079.810000000003</v>
      </c>
      <c r="O53" s="61">
        <v>0</v>
      </c>
      <c r="P53" s="60">
        <v>0</v>
      </c>
      <c r="Q53" s="59">
        <v>0</v>
      </c>
      <c r="R53" s="62">
        <v>0</v>
      </c>
    </row>
    <row r="54" spans="13:18" hidden="1" x14ac:dyDescent="0.25">
      <c r="M54" s="59" t="str">
        <v>Dia 18</v>
      </c>
      <c r="N54" s="60">
        <v>13079.810000000003</v>
      </c>
      <c r="O54" s="61">
        <v>0</v>
      </c>
      <c r="P54" s="60">
        <v>0</v>
      </c>
      <c r="Q54" s="59">
        <v>0</v>
      </c>
      <c r="R54" s="62">
        <v>0</v>
      </c>
    </row>
    <row r="55" spans="13:18" hidden="1" x14ac:dyDescent="0.25">
      <c r="M55" s="59" t="str">
        <v>Dia 19</v>
      </c>
      <c r="N55" s="60">
        <v>13079.810000000003</v>
      </c>
      <c r="O55" s="61" t="str">
        <v>Fatura Cartão Nubank</v>
      </c>
      <c r="P55" s="60">
        <v>0</v>
      </c>
      <c r="Q55" s="59" t="str">
        <v>Dia 12</v>
      </c>
      <c r="R55" s="62">
        <v>0</v>
      </c>
    </row>
    <row r="56" spans="13:18" hidden="1" x14ac:dyDescent="0.25">
      <c r="M56" s="59" t="str">
        <v>Dia 20</v>
      </c>
      <c r="N56" s="60">
        <v>14279.810000000003</v>
      </c>
      <c r="O56" s="61" t="str">
        <v>Pagamento Recebido Bellocopo</v>
      </c>
      <c r="P56" s="60">
        <v>1200</v>
      </c>
      <c r="Q56" s="59" t="str">
        <v>Dia 20</v>
      </c>
      <c r="R56" s="62">
        <v>0</v>
      </c>
    </row>
    <row r="57" spans="13:18" hidden="1" x14ac:dyDescent="0.25">
      <c r="M57" s="59" t="str">
        <v>Dia 21</v>
      </c>
      <c r="N57" s="60">
        <v>14279.810000000003</v>
      </c>
      <c r="O57" s="61">
        <v>0</v>
      </c>
      <c r="P57" s="60">
        <v>0</v>
      </c>
      <c r="Q57" s="59">
        <v>0</v>
      </c>
      <c r="R57" s="62">
        <v>0</v>
      </c>
    </row>
    <row r="58" spans="13:18" hidden="1" x14ac:dyDescent="0.25">
      <c r="M58" s="59" t="str">
        <v>Dia 22</v>
      </c>
      <c r="N58" s="60">
        <v>14179.910000000003</v>
      </c>
      <c r="O58" s="61" t="str">
        <v>Internet Atranet</v>
      </c>
      <c r="P58" s="60">
        <v>-99.9</v>
      </c>
      <c r="Q58" s="59" t="str">
        <v>Dia 20</v>
      </c>
      <c r="R58" s="62">
        <v>0</v>
      </c>
    </row>
    <row r="59" spans="13:18" hidden="1" x14ac:dyDescent="0.25">
      <c r="M59" s="59" t="str">
        <v>Dia 23</v>
      </c>
      <c r="N59" s="60">
        <v>14168.920000000004</v>
      </c>
      <c r="O59" s="61" t="str">
        <v>PicsArt Photo</v>
      </c>
      <c r="P59" s="60">
        <v>-10.99</v>
      </c>
      <c r="Q59" s="59" t="str">
        <v>Dia 21</v>
      </c>
      <c r="R59" s="62">
        <v>0</v>
      </c>
    </row>
    <row r="60" spans="13:18" x14ac:dyDescent="0.25">
      <c r="M60" s="59" t="str">
        <v>Dia 24</v>
      </c>
      <c r="N60" s="60">
        <v>14168.920000000004</v>
      </c>
      <c r="O60" s="61">
        <v>0</v>
      </c>
      <c r="P60" s="60">
        <v>0</v>
      </c>
      <c r="Q60" s="59">
        <v>0</v>
      </c>
      <c r="R60" s="62">
        <v>0</v>
      </c>
    </row>
    <row r="61" spans="13:18" x14ac:dyDescent="0.25">
      <c r="M61" s="59" t="str">
        <v>Dia 25</v>
      </c>
      <c r="N61" s="60">
        <v>14048.920000000004</v>
      </c>
      <c r="O61" s="61" t="str">
        <v>Dízimo (2/2 parte)</v>
      </c>
      <c r="P61" s="60">
        <v>-120</v>
      </c>
      <c r="Q61" s="59" t="str">
        <v>Dia 24</v>
      </c>
      <c r="R61" s="62">
        <v>0</v>
      </c>
    </row>
    <row r="62" spans="13:18" x14ac:dyDescent="0.25">
      <c r="M62" s="59" t="str">
        <v>Dia 26</v>
      </c>
      <c r="N62" s="60">
        <v>13928.920000000004</v>
      </c>
      <c r="O62" s="61" t="str">
        <v>Energia Elétrica (1/4 pagamento)</v>
      </c>
      <c r="P62" s="60">
        <v>-120</v>
      </c>
      <c r="Q62" s="59" t="str">
        <v>Dia 20</v>
      </c>
      <c r="R62" s="62">
        <v>0</v>
      </c>
    </row>
    <row r="63" spans="13:18" x14ac:dyDescent="0.25">
      <c r="M63" s="59" t="str">
        <v>Dia 27</v>
      </c>
      <c r="N63" s="60">
        <v>13883.920000000004</v>
      </c>
      <c r="O63" s="61" t="str">
        <v>Internet Celular Vivo</v>
      </c>
      <c r="P63" s="60">
        <v>-45</v>
      </c>
      <c r="Q63" s="59" t="str">
        <v>Dia 27</v>
      </c>
      <c r="R63" s="62">
        <v>0</v>
      </c>
    </row>
    <row r="64" spans="13:18" hidden="1" x14ac:dyDescent="0.25">
      <c r="M64" s="59" t="str">
        <v>Dia 28</v>
      </c>
      <c r="N64" s="60">
        <v>13756.420000000004</v>
      </c>
      <c r="O64" s="61" t="str">
        <v>Cílios</v>
      </c>
      <c r="P64" s="60">
        <v>-127.5</v>
      </c>
      <c r="Q64" s="59" t="str">
        <v>Dia 28</v>
      </c>
      <c r="R64" s="62">
        <v>0</v>
      </c>
    </row>
    <row r="65" spans="13:18" x14ac:dyDescent="0.25">
      <c r="M65" s="59" t="str">
        <v>Dia 29</v>
      </c>
      <c r="N65" s="60">
        <v>13738.970000000003</v>
      </c>
      <c r="O65" s="61" t="str">
        <v>HBO</v>
      </c>
      <c r="P65" s="60">
        <v>-17.45</v>
      </c>
      <c r="Q65" s="59" t="str">
        <v>Dia 29</v>
      </c>
      <c r="R65" s="62">
        <v>0</v>
      </c>
    </row>
    <row r="66" spans="13:18" x14ac:dyDescent="0.25">
      <c r="M66" s="59" t="str">
        <v>Dia 30</v>
      </c>
      <c r="N66" s="60">
        <v>13738.970000000003</v>
      </c>
      <c r="O66" s="61">
        <v>0</v>
      </c>
      <c r="P66" s="60">
        <v>0</v>
      </c>
      <c r="Q66" s="59">
        <v>0</v>
      </c>
      <c r="R66" s="62">
        <v>0</v>
      </c>
    </row>
    <row r="67" spans="13:18" x14ac:dyDescent="0.25">
      <c r="M67" s="59" t="str">
        <v>Dia 31</v>
      </c>
      <c r="N67" s="60">
        <v>13738.970000000003</v>
      </c>
      <c r="O67" s="61">
        <v>0</v>
      </c>
      <c r="P67" s="60">
        <v>0</v>
      </c>
      <c r="Q67" s="59">
        <v>0</v>
      </c>
      <c r="R67" s="62">
        <v>0</v>
      </c>
    </row>
  </sheetData>
  <autoFilter ref="M36:R67" xr:uid="{79D77F2B-00FB-4305-B7EF-54B7CC5B6123}">
    <filterColumn colId="5">
      <filters>
        <filter val="0"/>
      </filters>
    </filterColumn>
  </autoFilter>
  <mergeCells count="28">
    <mergeCell ref="O4:R4"/>
    <mergeCell ref="A1:H1"/>
    <mergeCell ref="J1:K1"/>
    <mergeCell ref="M1:R1"/>
    <mergeCell ref="O2:R2"/>
    <mergeCell ref="O3:R3"/>
    <mergeCell ref="O20:R20"/>
    <mergeCell ref="O5:R5"/>
    <mergeCell ref="O6:R6"/>
    <mergeCell ref="O7:R7"/>
    <mergeCell ref="M9:R10"/>
    <mergeCell ref="O11:R11"/>
    <mergeCell ref="O12:R12"/>
    <mergeCell ref="O13:R13"/>
    <mergeCell ref="O14:R14"/>
    <mergeCell ref="O15:R15"/>
    <mergeCell ref="O16:R16"/>
    <mergeCell ref="M18:R19"/>
    <mergeCell ref="O31:R31"/>
    <mergeCell ref="O21:R21"/>
    <mergeCell ref="M34:R35"/>
    <mergeCell ref="M22:R23"/>
    <mergeCell ref="O24:R24"/>
    <mergeCell ref="O25:R25"/>
    <mergeCell ref="O26:R26"/>
    <mergeCell ref="O27:R27"/>
    <mergeCell ref="O28:R28"/>
    <mergeCell ref="O29:R29"/>
  </mergeCells>
  <conditionalFormatting sqref="A3:A33">
    <cfRule type="expression" dxfId="21" priority="34">
      <formula>$D3&gt;0</formula>
    </cfRule>
  </conditionalFormatting>
  <conditionalFormatting sqref="A3:B33 C4:K7">
    <cfRule type="expression" dxfId="20" priority="31">
      <formula>$D3&gt;0</formula>
    </cfRule>
  </conditionalFormatting>
  <conditionalFormatting sqref="A3:K3 B4:K7 B8:G8 B9:K33">
    <cfRule type="expression" dxfId="19" priority="33">
      <formula>$D3&gt;0</formula>
    </cfRule>
  </conditionalFormatting>
  <conditionalFormatting sqref="A3:K3 G4:G33">
    <cfRule type="expression" dxfId="18" priority="32">
      <formula>$E3=TRUE</formula>
    </cfRule>
  </conditionalFormatting>
  <conditionalFormatting sqref="A3:K7 A8:G8 A9:K33">
    <cfRule type="expression" dxfId="17" priority="35">
      <formula>$A3=$B3</formula>
    </cfRule>
  </conditionalFormatting>
  <conditionalFormatting sqref="C4:K7 A3:B33">
    <cfRule type="expression" dxfId="16" priority="30">
      <formula>$E3=TRUE</formula>
    </cfRule>
  </conditionalFormatting>
  <conditionalFormatting sqref="C8:K33">
    <cfRule type="expression" dxfId="15" priority="2">
      <formula>$E8=TRUE</formula>
    </cfRule>
    <cfRule type="expression" dxfId="14" priority="3">
      <formula>$D8&gt;0</formula>
    </cfRule>
  </conditionalFormatting>
  <conditionalFormatting sqref="G1:G1048576">
    <cfRule type="cellIs" dxfId="13" priority="10" operator="lessThan">
      <formula>0</formula>
    </cfRule>
  </conditionalFormatting>
  <conditionalFormatting sqref="H3:J3">
    <cfRule type="expression" dxfId="12" priority="14">
      <formula>$D3&gt;0</formula>
    </cfRule>
  </conditionalFormatting>
  <conditionalFormatting sqref="H3:J4">
    <cfRule type="expression" dxfId="11" priority="13">
      <formula>$E3=TRUE</formula>
    </cfRule>
  </conditionalFormatting>
  <conditionalFormatting sqref="H4:J4">
    <cfRule type="expression" dxfId="10" priority="11">
      <formula>$E4=TRUE</formula>
    </cfRule>
    <cfRule type="expression" dxfId="9" priority="12">
      <formula>$D4&gt;0</formula>
    </cfRule>
  </conditionalFormatting>
  <conditionalFormatting sqref="H8:K8">
    <cfRule type="expression" dxfId="8" priority="5">
      <formula>$A8=$B8</formula>
    </cfRule>
  </conditionalFormatting>
  <conditionalFormatting sqref="I38:I1048576 I1:I34">
    <cfRule type="dataBar" priority="28">
      <dataBar>
        <cfvo type="min"/>
        <cfvo type="num" val="0"/>
        <color rgb="FFC00000"/>
      </dataBar>
      <extLst>
        <ext xmlns:x14="http://schemas.microsoft.com/office/spreadsheetml/2009/9/main" uri="{B025F937-C7B1-47D3-B67F-A62EFF666E3E}">
          <x14:id>{DA0198EF-7B7E-44A5-BF05-F01E66C63720}</x14:id>
        </ext>
      </extLst>
    </cfRule>
  </conditionalFormatting>
  <conditionalFormatting sqref="L1:L1048576">
    <cfRule type="containsText" dxfId="7" priority="26" operator="containsText" text="➜ Hoje">
      <formula>NOT(ISERROR(SEARCH("➜ Hoje",L1)))</formula>
    </cfRule>
  </conditionalFormatting>
  <conditionalFormatting sqref="L26">
    <cfRule type="expression" dxfId="6" priority="29">
      <formula>$L51="➜ Hoje"</formula>
    </cfRule>
  </conditionalFormatting>
  <conditionalFormatting sqref="M36:R67">
    <cfRule type="top10" dxfId="5" priority="15" bottom="1" rank="20"/>
  </conditionalFormatting>
  <conditionalFormatting sqref="M37:R67">
    <cfRule type="expression" dxfId="4" priority="17">
      <formula>$E3=TRUE</formula>
    </cfRule>
    <cfRule type="expression" dxfId="3" priority="18">
      <formula>$D3&gt;0</formula>
    </cfRule>
    <cfRule type="expression" dxfId="2" priority="19">
      <formula>$A3=$B3</formula>
    </cfRule>
  </conditionalFormatting>
  <conditionalFormatting sqref="N2:N7">
    <cfRule type="cellIs" dxfId="1" priority="27" operator="lessThan">
      <formula>$S$1</formula>
    </cfRule>
  </conditionalFormatting>
  <conditionalFormatting sqref="N31">
    <cfRule type="cellIs" dxfId="0" priority="1" operator="lessThan">
      <formula>$S$1</formula>
    </cfRule>
  </conditionalFormatting>
  <conditionalFormatting sqref="P37:P67">
    <cfRule type="dataBar" priority="16">
      <dataBar>
        <cfvo type="min"/>
        <cfvo type="num" val="0"/>
        <color rgb="FFC00000"/>
      </dataBar>
      <extLst>
        <ext xmlns:x14="http://schemas.microsoft.com/office/spreadsheetml/2009/9/main" uri="{B025F937-C7B1-47D3-B67F-A62EFF666E3E}">
          <x14:id>{8D8F2124-FBC3-4821-B887-7BBAC19C7502}</x14:id>
        </ext>
      </extLst>
    </cfRule>
  </conditionalFormatting>
  <pageMargins left="0.511811024" right="0.511811024" top="0.78740157499999996" bottom="0.78740157499999996" header="0.31496062000000002" footer="0.31496062000000002"/>
  <pageSetup paperSize="9" orientation="landscape" r:id="rId1"/>
  <picture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0198EF-7B7E-44A5-BF05-F01E66C63720}">
            <x14:dataBar minLength="0" maxLength="100" border="1" negativeBarColorSameAsPositive="1">
              <x14:cfvo type="min"/>
              <x14:cfvo type="num">
                <xm:f>0</xm:f>
              </x14:cfvo>
              <x14:borderColor rgb="FFFFFF00"/>
              <x14:axisColor rgb="FF000000"/>
            </x14:dataBar>
          </x14:cfRule>
          <xm:sqref>I38:I1048576 I1:I34</xm:sqref>
        </x14:conditionalFormatting>
        <x14:conditionalFormatting xmlns:xm="http://schemas.microsoft.com/office/excel/2006/main">
          <x14:cfRule type="dataBar" id="{8D8F2124-FBC3-4821-B887-7BBAC19C7502}">
            <x14:dataBar minLength="0" maxLength="100" border="1" negativeBarColorSameAsPositive="1">
              <x14:cfvo type="min"/>
              <x14:cfvo type="num">
                <xm:f>0</xm:f>
              </x14:cfvo>
              <x14:borderColor rgb="FFFFFF00"/>
              <x14:axisColor rgb="FF000000"/>
            </x14:dataBar>
          </x14:cfRule>
          <xm:sqref>P37:P67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Setembro</vt:lpstr>
      <vt:lpstr>Maio</vt:lpstr>
      <vt:lpstr>Junho</vt:lpstr>
      <vt:lpstr>Julho</vt:lpstr>
      <vt:lpstr>Outubro 2024</vt:lpstr>
      <vt:lpstr>Novembro 2024</vt:lpstr>
      <vt:lpstr>Dezembro 2024</vt:lpstr>
      <vt:lpstr>Janeiro 2025</vt:lpstr>
      <vt:lpstr>Fevereiro 2025</vt:lpstr>
      <vt:lpstr>Março 2025</vt:lpstr>
      <vt:lpstr>Abril 2025</vt:lpstr>
      <vt:lpstr>Maio 2025</vt:lpstr>
      <vt:lpstr>Junho 2025</vt:lpstr>
      <vt:lpstr>Julho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Káic Vicente</cp:lastModifiedBy>
  <cp:revision/>
  <dcterms:created xsi:type="dcterms:W3CDTF">2023-04-24T12:41:56Z</dcterms:created>
  <dcterms:modified xsi:type="dcterms:W3CDTF">2024-10-02T23:28:57Z</dcterms:modified>
  <cp:category/>
  <cp:contentStatus/>
</cp:coreProperties>
</file>