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PROFILING" sheetId="1" r:id="rId1"/>
    <s:sheet name="RATINGS - 1" sheetId="2" r:id="rId2"/>
    <s:sheet name="RATINGS - 2" sheetId="3" r:id="rId3"/>
    <s:sheet name="BETTING SUMMARY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<sst xmlns="http://schemas.openxmlformats.org/spreadsheetml/2006/main" uniqueCount="347">
  <si>
    <t>PITCH PROF</t>
  </si>
  <si>
    <t>PITCHER</t>
  </si>
  <si>
    <t>PROFILE</t>
  </si>
  <si>
    <t>STRATEGY</t>
  </si>
  <si>
    <t>PRICE</t>
  </si>
  <si>
    <t>RATINGS</t>
  </si>
  <si>
    <t>Washington Nationals</t>
  </si>
  <si>
    <t>A.J. Cole</t>
  </si>
  <si>
    <t>L</t>
  </si>
  <si>
    <t>W</t>
  </si>
  <si>
    <t>NO DATA</t>
  </si>
  <si>
    <t>Chicago White Sox</t>
  </si>
  <si>
    <t>Derek Holland</t>
  </si>
  <si>
    <t>Miami Marlins</t>
  </si>
  <si>
    <t>Vance Worley</t>
  </si>
  <si>
    <t>Houston Astros</t>
  </si>
  <si>
    <t>Dallas Keuchel</t>
  </si>
  <si>
    <t>Pittsburgh Pirates</t>
  </si>
  <si>
    <t>Chad Kuhl</t>
  </si>
  <si>
    <t>Minnesota Twins</t>
  </si>
  <si>
    <t>Adalberto Mejia</t>
  </si>
  <si>
    <t>Detroit Tigers</t>
  </si>
  <si>
    <t>Matthew Boyd</t>
  </si>
  <si>
    <t>Milwaukee Brewers</t>
  </si>
  <si>
    <t>Matt Garza</t>
  </si>
  <si>
    <t>Toronto Blue Jays</t>
  </si>
  <si>
    <t>J.A. Happ</t>
  </si>
  <si>
    <t>Kansas City Royals</t>
  </si>
  <si>
    <t>Jason Vargas</t>
  </si>
  <si>
    <t>New York Yankees</t>
  </si>
  <si>
    <t>CC Sabathia</t>
  </si>
  <si>
    <t>St. Louis Cardinals</t>
  </si>
  <si>
    <t>Michael Wacha</t>
  </si>
  <si>
    <t>Cleveland Indians</t>
  </si>
  <si>
    <t>Corey Kluber</t>
  </si>
  <si>
    <t>Arizona Diamondbacks</t>
  </si>
  <si>
    <t>Zack Godley</t>
  </si>
  <si>
    <t>Colorado Rockies</t>
  </si>
  <si>
    <t>German Marquez</t>
  </si>
  <si>
    <t>Los Angeles Dodgers</t>
  </si>
  <si>
    <t>Kenta Maeda</t>
  </si>
  <si>
    <t>Cincinnati Reds</t>
  </si>
  <si>
    <t>Sal Romano</t>
  </si>
  <si>
    <t>Oakland Athletics</t>
  </si>
  <si>
    <t>Kendall Graveman</t>
  </si>
  <si>
    <t>San Diego Padres</t>
  </si>
  <si>
    <t>Luis Perdomo</t>
  </si>
  <si>
    <t>Seattle Mariners</t>
  </si>
  <si>
    <t>Ariel Miranda</t>
  </si>
  <si>
    <t>New York Mets</t>
  </si>
  <si>
    <t>Chris Flexen</t>
  </si>
  <si>
    <t>Los Angeles Angels</t>
  </si>
  <si>
    <t>Parker Bridwell</t>
  </si>
  <si>
    <t>Texas Rangers</t>
  </si>
  <si>
    <t>Andrew Cashner</t>
  </si>
  <si>
    <t>Baltimore Orioles</t>
  </si>
  <si>
    <t>Jeremy Hellickson</t>
  </si>
  <si>
    <t>Tampa Bay Rays</t>
  </si>
  <si>
    <t>Austin Pruitt</t>
  </si>
  <si>
    <t>San Francisco Giants</t>
  </si>
  <si>
    <t>Ty Blach</t>
  </si>
  <si>
    <t>Boston Red Sox</t>
  </si>
  <si>
    <t>Chris Sale</t>
  </si>
  <si>
    <t>Chicago Cubs</t>
  </si>
  <si>
    <t>Jose Quintana</t>
  </si>
  <si>
    <t>Atlanta Braves</t>
  </si>
  <si>
    <t>Julio Teheran</t>
  </si>
  <si>
    <t>TEAM A</t>
  </si>
  <si>
    <t>A</t>
  </si>
  <si>
    <t>Philadelphia Phillies</t>
  </si>
  <si>
    <t>Zach Eflin</t>
  </si>
  <si>
    <t>TEAM B</t>
  </si>
  <si>
    <t>B</t>
  </si>
  <si>
    <t>TEAM</t>
  </si>
  <si>
    <t>ENTER</t>
  </si>
  <si>
    <t>GAME</t>
  </si>
  <si>
    <t>OPEN PRICE</t>
  </si>
  <si>
    <t>COMPLETE</t>
  </si>
  <si>
    <t>FORM RATE</t>
  </si>
  <si>
    <t>FORM</t>
  </si>
  <si>
    <t>HOME:  Washington Nationals</t>
  </si>
  <si>
    <t>AWAY:  Miami Marlins</t>
  </si>
  <si>
    <t>HOME:  Pittsburgh Pirates</t>
  </si>
  <si>
    <t>AWAY:  Detroit Tigers</t>
  </si>
  <si>
    <t>HOME:  Toronto Blue Jays</t>
  </si>
  <si>
    <t>AWAY:  New York Yankees</t>
  </si>
  <si>
    <t>HOME:  Cleveland Indians</t>
  </si>
  <si>
    <t>AWAY:  Colorado Rockies</t>
  </si>
  <si>
    <t>HOME:  Cincinnati Reds</t>
  </si>
  <si>
    <t>AWAY:  San Diego Padres</t>
  </si>
  <si>
    <t>HOME:  New York Mets</t>
  </si>
  <si>
    <t>AWAY:  Texas Rangers</t>
  </si>
  <si>
    <t>HOME:  Tampa Bay Rays</t>
  </si>
  <si>
    <t>AWAY:  Boston Red Sox</t>
  </si>
  <si>
    <t>HOME:  Atlanta Braves</t>
  </si>
  <si>
    <t>AWAY:  Philadelphia Phillies</t>
  </si>
  <si>
    <t>RESULT</t>
  </si>
  <si>
    <t>RUNS</t>
  </si>
  <si>
    <t>6</t>
  </si>
  <si>
    <t>14</t>
  </si>
  <si>
    <t>10</t>
  </si>
  <si>
    <t>5</t>
  </si>
  <si>
    <t>3</t>
  </si>
  <si>
    <t>7</t>
  </si>
  <si>
    <t>4</t>
  </si>
  <si>
    <t>11</t>
  </si>
  <si>
    <t>9</t>
  </si>
  <si>
    <t>13</t>
  </si>
  <si>
    <t>1</t>
  </si>
  <si>
    <t>2</t>
  </si>
  <si>
    <t>8</t>
  </si>
  <si>
    <t>PRE PROF</t>
  </si>
  <si>
    <t>RUNS/PITCH</t>
  </si>
  <si>
    <t>TEAM PROF</t>
  </si>
  <si>
    <t>PITCH STRAT</t>
  </si>
  <si>
    <t>FINAL STRAT</t>
  </si>
  <si>
    <t>SUITABILITY</t>
  </si>
  <si>
    <t>BATTING</t>
  </si>
  <si>
    <t>AT BATS</t>
  </si>
  <si>
    <t>RATING</t>
  </si>
  <si>
    <t>TOTAL</t>
  </si>
  <si>
    <t>3836</t>
  </si>
  <si>
    <t>601</t>
  </si>
  <si>
    <t>3803</t>
  </si>
  <si>
    <t>475</t>
  </si>
  <si>
    <t>3759</t>
  </si>
  <si>
    <t>474</t>
  </si>
  <si>
    <t>3694</t>
  </si>
  <si>
    <t>530</t>
  </si>
  <si>
    <t>3822</t>
  </si>
  <si>
    <t>511</t>
  </si>
  <si>
    <t>3738</t>
  </si>
  <si>
    <t>512</t>
  </si>
  <si>
    <t>3846</t>
  </si>
  <si>
    <t>507</t>
  </si>
  <si>
    <t>3801</t>
  </si>
  <si>
    <t>504</t>
  </si>
  <si>
    <t>HOME</t>
  </si>
  <si>
    <t>1791</t>
  </si>
  <si>
    <t>287</t>
  </si>
  <si>
    <t>1894</t>
  </si>
  <si>
    <t>213</t>
  </si>
  <si>
    <t>1722</t>
  </si>
  <si>
    <t>217</t>
  </si>
  <si>
    <t>1869</t>
  </si>
  <si>
    <t>284</t>
  </si>
  <si>
    <t>1896</t>
  </si>
  <si>
    <t>279</t>
  </si>
  <si>
    <t>1852</t>
  </si>
  <si>
    <t>236</t>
  </si>
  <si>
    <t>1816</t>
  </si>
  <si>
    <t>251</t>
  </si>
  <si>
    <t>1820</t>
  </si>
  <si>
    <t>233</t>
  </si>
  <si>
    <t>AWAY</t>
  </si>
  <si>
    <t>2045</t>
  </si>
  <si>
    <t>314</t>
  </si>
  <si>
    <t>1909</t>
  </si>
  <si>
    <t>262</t>
  </si>
  <si>
    <t>2037</t>
  </si>
  <si>
    <t>257</t>
  </si>
  <si>
    <t>1825</t>
  </si>
  <si>
    <t>246</t>
  </si>
  <si>
    <t>1926</t>
  </si>
  <si>
    <t>232</t>
  </si>
  <si>
    <t>1886</t>
  </si>
  <si>
    <t>276</t>
  </si>
  <si>
    <t>2030</t>
  </si>
  <si>
    <t>256</t>
  </si>
  <si>
    <t>1981</t>
  </si>
  <si>
    <t>271</t>
  </si>
  <si>
    <t>WINS</t>
  </si>
  <si>
    <t>LOSSES</t>
  </si>
  <si>
    <t>30</t>
  </si>
  <si>
    <t>22</t>
  </si>
  <si>
    <t>31</t>
  </si>
  <si>
    <t>26</t>
  </si>
  <si>
    <t>27</t>
  </si>
  <si>
    <t>25</t>
  </si>
  <si>
    <t>28</t>
  </si>
  <si>
    <t>36</t>
  </si>
  <si>
    <t>24</t>
  </si>
  <si>
    <t>33</t>
  </si>
  <si>
    <t>29</t>
  </si>
  <si>
    <t>19</t>
  </si>
  <si>
    <t>0</t>
  </si>
  <si>
    <t>TOTALS</t>
  </si>
  <si>
    <t>FINAL</t>
  </si>
  <si>
    <t>MATCHUP</t>
  </si>
  <si>
    <t xml:space="preserve"> </t>
  </si>
  <si>
    <t>PITCH-BATT</t>
  </si>
  <si>
    <t>SEAS ERA</t>
  </si>
  <si>
    <t>OPP IP</t>
  </si>
  <si>
    <t>OPP ERA</t>
  </si>
  <si>
    <t>PITCH RATE</t>
  </si>
  <si>
    <t>H V A</t>
  </si>
  <si>
    <t>4.91</t>
  </si>
  <si>
    <t>5.0</t>
  </si>
  <si>
    <t>9.00</t>
  </si>
  <si>
    <t>4.53</t>
  </si>
  <si>
    <t>3.92</t>
  </si>
  <si>
    <t>6.0</t>
  </si>
  <si>
    <t>1.50</t>
  </si>
  <si>
    <t>2.77</t>
  </si>
  <si>
    <t>4.88</t>
  </si>
  <si>
    <t>12.00</t>
  </si>
  <si>
    <t>5.65</t>
  </si>
  <si>
    <t>3.1</t>
  </si>
  <si>
    <t>13.50</t>
  </si>
  <si>
    <t>5.10</t>
  </si>
  <si>
    <t>4.2</t>
  </si>
  <si>
    <t>15.43</t>
  </si>
  <si>
    <t>5.31</t>
  </si>
  <si>
    <t>9.0</t>
  </si>
  <si>
    <t>1.00</t>
  </si>
  <si>
    <t>5.35</t>
  </si>
  <si>
    <t>3.81</t>
  </si>
  <si>
    <t>13.0</t>
  </si>
  <si>
    <t>7.62</t>
  </si>
  <si>
    <t>4.11</t>
  </si>
  <si>
    <t>4.92</t>
  </si>
  <si>
    <t>6.2</t>
  </si>
  <si>
    <t>4.05</t>
  </si>
  <si>
    <t>3.36</t>
  </si>
  <si>
    <t>2.70</t>
  </si>
  <si>
    <t>21.0</t>
  </si>
  <si>
    <t>3.43</t>
  </si>
  <si>
    <t>6.13</t>
  </si>
  <si>
    <t>7.0</t>
  </si>
  <si>
    <t>1.29</t>
  </si>
  <si>
    <t>QUAL-RATE</t>
  </si>
  <si>
    <t>VARIABLES</t>
  </si>
  <si>
    <t>AFTER W/L</t>
  </si>
  <si>
    <t>H/A MARKET</t>
  </si>
  <si>
    <t>TIME OFF</t>
  </si>
  <si>
    <t>SUMMARY</t>
  </si>
  <si>
    <t>PROFILES</t>
  </si>
  <si>
    <t>MATHCUP</t>
  </si>
  <si>
    <t>QUALITATIVE</t>
  </si>
  <si>
    <t>ADDITTIONS</t>
  </si>
  <si>
    <t>HOME:  Chicago White Sox</t>
  </si>
  <si>
    <t>AWAY:  Houston Astros</t>
  </si>
  <si>
    <t>HOME:  Minnesota Twins</t>
  </si>
  <si>
    <t>AWAY:  Milwaukee Brewers</t>
  </si>
  <si>
    <t>HOME:  Kansas City Royals</t>
  </si>
  <si>
    <t>AWAY:  St. Louis Cardinals</t>
  </si>
  <si>
    <t>HOME:  Arizona Diamondbacks</t>
  </si>
  <si>
    <t>AWAY:  Los Angeles Dodgers</t>
  </si>
  <si>
    <t>HOME:  Oakland Athletics</t>
  </si>
  <si>
    <t>AWAY:  Seattle Mariners</t>
  </si>
  <si>
    <t>HOME:  Los Angeles Angels</t>
  </si>
  <si>
    <t>AWAY:  Baltimore Orioles</t>
  </si>
  <si>
    <t>HOME:  San Francisco Giants</t>
  </si>
  <si>
    <t>AWAY:  Chicago Cubs</t>
  </si>
  <si>
    <t>3712</t>
  </si>
  <si>
    <t>465</t>
  </si>
  <si>
    <t>3748</t>
  </si>
  <si>
    <t>495</t>
  </si>
  <si>
    <t>3796</t>
  </si>
  <si>
    <t>484</t>
  </si>
  <si>
    <t>3816</t>
  </si>
  <si>
    <t>554</t>
  </si>
  <si>
    <t>3756</t>
  </si>
  <si>
    <t>489</t>
  </si>
  <si>
    <t>3791</t>
  </si>
  <si>
    <t>481</t>
  </si>
  <si>
    <t>3948</t>
  </si>
  <si>
    <t>456</t>
  </si>
  <si>
    <t>1651</t>
  </si>
  <si>
    <t>220</t>
  </si>
  <si>
    <t>1990</t>
  </si>
  <si>
    <t>272</t>
  </si>
  <si>
    <t>1927</t>
  </si>
  <si>
    <t>1854</t>
  </si>
  <si>
    <t>312</t>
  </si>
  <si>
    <t>1838</t>
  </si>
  <si>
    <t>267</t>
  </si>
  <si>
    <t>1902</t>
  </si>
  <si>
    <t>249</t>
  </si>
  <si>
    <t>1953</t>
  </si>
  <si>
    <t>215</t>
  </si>
  <si>
    <t>2061</t>
  </si>
  <si>
    <t>245</t>
  </si>
  <si>
    <t>1758</t>
  </si>
  <si>
    <t>223</t>
  </si>
  <si>
    <t>227</t>
  </si>
  <si>
    <t>1962</t>
  </si>
  <si>
    <t>242</t>
  </si>
  <si>
    <t>1918</t>
  </si>
  <si>
    <t>222</t>
  </si>
  <si>
    <t>1889</t>
  </si>
  <si>
    <t>1995</t>
  </si>
  <si>
    <t>241</t>
  </si>
  <si>
    <t>21</t>
  </si>
  <si>
    <t>32</t>
  </si>
  <si>
    <t>18</t>
  </si>
  <si>
    <t>20</t>
  </si>
  <si>
    <t>39</t>
  </si>
  <si>
    <t>23</t>
  </si>
  <si>
    <t>37</t>
  </si>
  <si>
    <t>38</t>
  </si>
  <si>
    <t>5.27</t>
  </si>
  <si>
    <t>4.30</t>
  </si>
  <si>
    <t>3.10</t>
  </si>
  <si>
    <t>2.86</t>
  </si>
  <si>
    <t>5.2</t>
  </si>
  <si>
    <t>1.59</t>
  </si>
  <si>
    <t>4.96</t>
  </si>
  <si>
    <t>3.20</t>
  </si>
  <si>
    <t>4.24</t>
  </si>
  <si>
    <t>3.86</t>
  </si>
  <si>
    <t>2.15</t>
  </si>
  <si>
    <t>3.68</t>
  </si>
  <si>
    <t>3.66</t>
  </si>
  <si>
    <t>3.79</t>
  </si>
  <si>
    <t>10.00</t>
  </si>
  <si>
    <t>4.41</t>
  </si>
  <si>
    <t>3.0</t>
  </si>
  <si>
    <t>4.45</t>
  </si>
  <si>
    <t>4.42</t>
  </si>
  <si>
    <t>QUAL PROF</t>
  </si>
  <si>
    <t>BET PROF</t>
  </si>
  <si>
    <t>BASE STAKE</t>
  </si>
  <si>
    <t>ADDITION</t>
  </si>
  <si>
    <t>TTL STAKE</t>
  </si>
  <si>
    <t>UNIT STAKE</t>
  </si>
  <si>
    <t>MON STAKE</t>
  </si>
  <si>
    <t>ODDS</t>
  </si>
  <si>
    <t>UNIT RET</t>
  </si>
  <si>
    <t>MON RET</t>
  </si>
  <si>
    <t>NOTES</t>
  </si>
  <si>
    <t>BANK</t>
  </si>
  <si>
    <t>UNIT VAL</t>
  </si>
  <si>
    <t>BETS</t>
  </si>
  <si>
    <t>SUCCESSFUL</t>
  </si>
  <si>
    <t>UNIT TURN</t>
  </si>
  <si>
    <t>MON TURN</t>
  </si>
  <si>
    <t>STAKE</t>
  </si>
  <si>
    <t>B ODDS 1</t>
  </si>
  <si>
    <t>B ODDS 2</t>
  </si>
  <si>
    <t>TRADE VALUE</t>
  </si>
  <si>
    <t>RETURN SPLIT</t>
  </si>
  <si>
    <t>BACK AMOUNT 2</t>
  </si>
  <si>
    <t>RETURN 1</t>
  </si>
  <si>
    <t>RETURN 2</t>
  </si>
  <si>
    <t>NO TRADE</t>
  </si>
  <si>
    <t>TRADE DIFF</t>
  </si>
</sst>
</file>

<file path=xl/styles.xml><?xml version="1.0" encoding="utf-8"?>
<styleSheet xmlns="http://schemas.openxmlformats.org/spreadsheetml/2006/main">
  <numFmts count="2">
    <numFmt formatCode="&quot;$&quot;#,##0.00" numFmtId="164"/>
    <numFmt formatCode="&quot;$&quot;#,##0.00;[Red]&quot;$&quot;#,##0.00" numFmtId="165"/>
  </numFmts>
  <fonts count="13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rgb="FF0070C0"/>
      <sz val="12"/>
      <scheme val="minor"/>
    </font>
    <font>
      <name val="Calibri"/>
      <family val="2"/>
      <color theme="10"/>
      <sz val="12"/>
      <scheme val="minor"/>
    </font>
    <font>
      <name val="Calibri"/>
      <family val="2"/>
      <color theme="1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00000000"/>
      <sz val="12"/>
      <scheme val="minor"/>
    </font>
    <font>
      <name val="Calibri"/>
      <family val="2"/>
      <b val="1"/>
      <color rgb="00000000"/>
      <sz val="12"/>
      <scheme val="minor"/>
    </font>
    <font>
      <name val="Calibri"/>
      <family val="2"/>
      <b val="1"/>
      <color rgb="FFFF0000"/>
      <sz val="12"/>
      <scheme val="minor"/>
    </font>
    <font>
      <name val="Calibri"/>
      <family val="2"/>
      <b val="1"/>
      <color rgb="FF0070C0"/>
      <sz val="10"/>
      <scheme val="minor"/>
    </font>
  </fonts>
  <fills count="6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borderId="0" fillId="0" fontId="4" numFmtId="0"/>
    <xf borderId="0" fillId="0" fontId="0" numFmtId="0"/>
    <xf borderId="0" fillId="0" fontId="3" numFmtId="0"/>
  </cellStyleXfs>
  <cellXfs count="191">
    <xf borderId="0" fillId="0" fontId="0" numFmtId="0" xfId="0"/>
    <xf applyAlignment="1" borderId="1" fillId="0" fontId="0" numFmtId="0" xfId="0">
      <alignment horizontal="center"/>
    </xf>
    <xf borderId="3" fillId="0" fontId="0" numFmtId="0" xfId="0"/>
    <xf borderId="4" fillId="0" fontId="0" numFmtId="0" xfId="0"/>
    <xf borderId="5" fillId="0" fontId="0" numFmtId="0" xfId="0"/>
    <xf applyAlignment="1" borderId="7" fillId="0" fontId="1" numFmtId="0" xfId="0">
      <alignment horizontal="center"/>
    </xf>
    <xf applyAlignment="1" borderId="8" fillId="0" fontId="1" numFmtId="0" xfId="0">
      <alignment horizontal="center"/>
    </xf>
    <xf applyAlignment="1" borderId="9" fillId="0" fontId="1" numFmtId="0" xfId="0">
      <alignment horizontal="center"/>
    </xf>
    <xf applyAlignment="1" borderId="6" fillId="0" fontId="2" numFmtId="0" xfId="0">
      <alignment horizontal="center"/>
    </xf>
    <xf applyAlignment="1" borderId="10" fillId="0" fontId="0" numFmtId="0" xfId="0">
      <alignment horizontal="center"/>
    </xf>
    <xf applyAlignment="1" borderId="14" fillId="0" fontId="0" numFmtId="0" xfId="0">
      <alignment horizontal="center"/>
    </xf>
    <xf borderId="0" fillId="0" fontId="0" numFmtId="0" xfId="0"/>
    <xf applyAlignment="1" borderId="0" fillId="0" fontId="0" numFmtId="0" xfId="0">
      <alignment horizontal="center"/>
    </xf>
    <xf borderId="15" fillId="0" fontId="0" numFmtId="0" xfId="0"/>
    <xf borderId="16" fillId="0" fontId="0" numFmtId="0" xfId="0"/>
    <xf applyAlignment="1" borderId="1" fillId="0" fontId="0" numFmtId="0" xfId="0">
      <alignment horizontal="center"/>
    </xf>
    <xf borderId="18" fillId="0" fontId="0" numFmtId="0" xfId="0"/>
    <xf applyAlignment="1" borderId="0" fillId="0" fontId="1" numFmtId="0" xfId="0">
      <alignment horizontal="center"/>
    </xf>
    <xf applyAlignment="1" borderId="19" fillId="0" fontId="2" numFmtId="0" xfId="0">
      <alignment horizontal="center"/>
    </xf>
    <xf applyAlignment="1" borderId="2" fillId="0" fontId="2" numFmtId="0" xfId="0">
      <alignment horizontal="center"/>
    </xf>
    <xf applyAlignment="1" borderId="0" fillId="0" fontId="2" numFmtId="0" xfId="0">
      <alignment horizontal="center"/>
    </xf>
    <xf applyAlignment="1" borderId="18" fillId="0" fontId="2" numFmtId="0" xfId="0">
      <alignment horizontal="center"/>
    </xf>
    <xf applyAlignment="1" borderId="13" fillId="0" fontId="0" numFmtId="0" xfId="0">
      <alignment horizontal="center"/>
    </xf>
    <xf applyAlignment="1" borderId="17" fillId="0" fontId="0" numFmtId="0" xfId="0">
      <alignment horizontal="center"/>
    </xf>
    <xf applyAlignment="1" borderId="0" fillId="0" fontId="0" numFmtId="49" xfId="0">
      <alignment horizontal="center"/>
    </xf>
    <xf applyAlignment="1" borderId="12" fillId="0" fontId="1" numFmtId="0" xfId="0">
      <alignment horizontal="center"/>
    </xf>
    <xf applyAlignment="1" borderId="18" fillId="0" fontId="0" numFmtId="0" xfId="0">
      <alignment horizontal="center"/>
    </xf>
    <xf applyAlignment="1" borderId="8" fillId="0" fontId="1" numFmtId="0" xfId="0">
      <alignment horizontal="center"/>
    </xf>
    <xf applyAlignment="1" borderId="18" fillId="0" fontId="0" numFmtId="2" xfId="0">
      <alignment horizontal="center"/>
    </xf>
    <xf applyAlignment="1" borderId="7" fillId="0" fontId="1" numFmtId="0" xfId="0">
      <alignment horizontal="center"/>
    </xf>
    <xf applyAlignment="1" borderId="0" fillId="0" fontId="1" numFmtId="0" xfId="0">
      <alignment horizontal="center"/>
    </xf>
    <xf borderId="2" fillId="0" fontId="0" numFmtId="0" xfId="0"/>
    <xf borderId="19" fillId="0" fontId="0" numFmtId="0" xfId="0"/>
    <xf applyAlignment="1" borderId="0" fillId="0" fontId="0" numFmtId="2" xfId="0">
      <alignment horizontal="center"/>
    </xf>
    <xf applyAlignment="1" borderId="13" fillId="0" fontId="0" numFmtId="2" xfId="0">
      <alignment horizontal="center"/>
    </xf>
    <xf applyAlignment="1" borderId="6" fillId="0" fontId="1" numFmtId="0" xfId="0">
      <alignment horizontal="center"/>
    </xf>
    <xf applyAlignment="1" borderId="14" fillId="0" fontId="0" numFmtId="2" xfId="0">
      <alignment horizontal="center"/>
    </xf>
    <xf applyAlignment="1" borderId="0" fillId="0" fontId="0" numFmtId="0" xfId="0">
      <alignment horizontal="center"/>
    </xf>
    <xf applyAlignment="1" borderId="26" fillId="0" fontId="0" numFmtId="0" xfId="0">
      <alignment horizontal="center"/>
    </xf>
    <xf applyAlignment="1" borderId="6" fillId="0" fontId="1" numFmtId="0" xfId="0">
      <alignment horizontal="center"/>
    </xf>
    <xf applyAlignment="1" borderId="13" fillId="0" fontId="1" numFmtId="0" xfId="0">
      <alignment horizontal="center"/>
    </xf>
    <xf applyAlignment="1" borderId="11" fillId="0" fontId="0" numFmtId="0" xfId="0">
      <alignment horizontal="center"/>
    </xf>
    <xf borderId="18" fillId="0" fontId="0" numFmtId="164" xfId="0"/>
    <xf borderId="4" fillId="0" fontId="0" numFmtId="164" xfId="0"/>
    <xf borderId="13" fillId="0" fontId="0" numFmtId="164" xfId="0"/>
    <xf borderId="9" fillId="0" fontId="7" numFmtId="0" xfId="0"/>
    <xf borderId="12" fillId="0" fontId="7" numFmtId="0" xfId="0"/>
    <xf borderId="0" fillId="0" fontId="6" numFmtId="0" xfId="0"/>
    <xf borderId="4" fillId="0" fontId="6" numFmtId="0" xfId="0"/>
    <xf applyAlignment="1" borderId="13" fillId="0" fontId="0" numFmtId="0" xfId="0">
      <alignment horizontal="center"/>
    </xf>
    <xf applyAlignment="1" borderId="27" fillId="0" fontId="1" numFmtId="0" xfId="0">
      <alignment horizontal="center"/>
    </xf>
    <xf applyAlignment="1" borderId="22" fillId="0" fontId="0" numFmtId="2" xfId="0">
      <alignment horizontal="center"/>
    </xf>
    <xf applyAlignment="1" borderId="28" fillId="0" fontId="1" numFmtId="0" xfId="0">
      <alignment horizontal="center"/>
    </xf>
    <xf borderId="0" fillId="0" fontId="0" numFmtId="0" xfId="0"/>
    <xf applyAlignment="1" borderId="2" fillId="0" fontId="1" numFmtId="0" xfId="0">
      <alignment horizontal="center"/>
    </xf>
    <xf applyAlignment="1" borderId="12" fillId="0" fontId="0" numFmtId="0" xfId="0">
      <alignment horizontal="center"/>
    </xf>
    <xf applyAlignment="1" borderId="1" fillId="0" fontId="0" numFmtId="10" xfId="0">
      <alignment horizontal="center"/>
    </xf>
    <xf applyAlignment="1" borderId="0" fillId="0" fontId="0" numFmtId="0" xfId="0">
      <alignment horizontal="left"/>
    </xf>
    <xf applyAlignment="1" borderId="0" fillId="0" fontId="0" numFmtId="0" xfId="0">
      <alignment horizontal="left"/>
    </xf>
    <xf applyAlignment="1" borderId="6" fillId="0" fontId="10" numFmtId="0" xfId="0">
      <alignment horizontal="center"/>
    </xf>
    <xf borderId="0" fillId="0" fontId="7" numFmtId="0" xfId="0"/>
    <xf applyAlignment="1" borderId="20" fillId="0" fontId="0" numFmtId="0" xfId="0">
      <alignment horizontal="center"/>
    </xf>
    <xf borderId="13" fillId="0" fontId="7" numFmtId="0" xfId="0"/>
    <xf applyAlignment="1" borderId="21" fillId="0" fontId="0" numFmtId="0" xfId="0">
      <alignment horizontal="center"/>
    </xf>
    <xf applyAlignment="1" borderId="23" fillId="0" fontId="1" numFmtId="0" xfId="0">
      <alignment horizontal="center"/>
    </xf>
    <xf borderId="15" fillId="0" fontId="11" numFmtId="0" xfId="0"/>
    <xf borderId="0" fillId="0" fontId="5" numFmtId="0" xfId="0"/>
    <xf borderId="0" fillId="0" fontId="2" numFmtId="0" xfId="0"/>
    <xf applyAlignment="1" borderId="0" fillId="0" fontId="7" numFmtId="0" xfId="0">
      <alignment horizontal="left"/>
    </xf>
    <xf applyAlignment="1" borderId="0" fillId="0" fontId="0" numFmtId="0" xfId="0">
      <alignment horizontal="center"/>
    </xf>
    <xf borderId="0" fillId="0" fontId="0" numFmtId="10" xfId="0"/>
    <xf borderId="0" fillId="0" fontId="0" numFmtId="0" xfId="0"/>
    <xf applyAlignment="1" borderId="0" fillId="0" fontId="9" numFmtId="0" xfId="0">
      <alignment horizontal="right"/>
    </xf>
    <xf applyAlignment="1" borderId="0" fillId="0" fontId="0" numFmtId="0" xfId="0">
      <alignment horizontal="left"/>
    </xf>
    <xf borderId="0" fillId="0" fontId="0" numFmtId="49" xfId="0"/>
    <xf applyAlignment="1" borderId="0" fillId="0" fontId="0" numFmtId="0" xfId="0">
      <alignment horizontal="center"/>
    </xf>
    <xf applyAlignment="1" borderId="7" fillId="0" fontId="1" numFmtId="10" xfId="0">
      <alignment horizontal="center"/>
    </xf>
    <xf applyAlignment="1" borderId="18" fillId="0" fontId="2" numFmtId="2" xfId="0">
      <alignment horizontal="center"/>
    </xf>
    <xf applyAlignment="1" borderId="27" fillId="0" fontId="1" numFmtId="0" xfId="0">
      <alignment horizontal="center"/>
    </xf>
    <xf applyAlignment="1" borderId="17" fillId="0" fontId="0" numFmtId="10" xfId="0">
      <alignment horizontal="center"/>
    </xf>
    <xf borderId="0" fillId="0" fontId="5" numFmtId="0" xfId="0"/>
    <xf applyAlignment="1" borderId="29" fillId="0" fontId="1" numFmtId="0" xfId="0">
      <alignment horizontal="center"/>
    </xf>
    <xf applyAlignment="1" borderId="28" fillId="0" fontId="1" numFmtId="0" xfId="0">
      <alignment horizontal="center"/>
    </xf>
    <xf applyAlignment="1" borderId="15" fillId="0" fontId="2" numFmtId="0" xfId="0">
      <alignment horizontal="center"/>
    </xf>
    <xf applyAlignment="1" borderId="0" fillId="0" fontId="10" numFmtId="0" xfId="0">
      <alignment horizontal="center"/>
    </xf>
    <xf applyAlignment="1" borderId="0" fillId="0" fontId="0" numFmtId="164" xfId="0">
      <alignment horizontal="center"/>
    </xf>
    <xf applyAlignment="1" borderId="13" fillId="0" fontId="0" numFmtId="164" xfId="0">
      <alignment horizontal="center"/>
    </xf>
    <xf applyAlignment="1" borderId="30" fillId="0" fontId="1" numFmtId="0" xfId="0">
      <alignment horizontal="center"/>
    </xf>
    <xf applyAlignment="1" borderId="24" fillId="0" fontId="0" numFmtId="0" xfId="0">
      <alignment horizontal="center"/>
    </xf>
    <xf applyAlignment="1" borderId="18" fillId="0" fontId="1" numFmtId="0" xfId="0">
      <alignment horizontal="center"/>
    </xf>
    <xf borderId="31" fillId="0" fontId="0" numFmtId="164" xfId="0"/>
    <xf borderId="32" fillId="0" fontId="5" numFmtId="164" xfId="0"/>
    <xf applyAlignment="1" borderId="33" fillId="0" fontId="1" numFmtId="0" xfId="0">
      <alignment horizontal="center"/>
    </xf>
    <xf applyAlignment="1" borderId="16" fillId="0" fontId="0" numFmtId="0" xfId="0">
      <alignment horizontal="center"/>
    </xf>
    <xf applyAlignment="1" borderId="34" fillId="0" fontId="1" numFmtId="0" xfId="0">
      <alignment horizontal="center"/>
    </xf>
    <xf applyAlignment="1" borderId="29" fillId="0" fontId="1" numFmtId="0" xfId="0">
      <alignment horizontal="center"/>
    </xf>
    <xf applyAlignment="1" borderId="13" fillId="0" fontId="1" numFmtId="0" xfId="0">
      <alignment horizontal="center"/>
    </xf>
    <xf applyAlignment="1" borderId="29" fillId="0" fontId="10" numFmtId="0" xfId="0">
      <alignment horizontal="center"/>
    </xf>
    <xf applyAlignment="1" borderId="28" fillId="0" fontId="10" numFmtId="0" xfId="0">
      <alignment horizontal="center"/>
    </xf>
    <xf applyAlignment="1" borderId="20" fillId="0" fontId="0" numFmtId="10" xfId="0">
      <alignment horizontal="center"/>
    </xf>
    <xf applyAlignment="1" borderId="21" fillId="0" fontId="0" numFmtId="10" xfId="0">
      <alignment horizontal="center"/>
    </xf>
    <xf applyAlignment="1" borderId="23" fillId="0" fontId="0" numFmtId="0" xfId="0">
      <alignment horizontal="center"/>
    </xf>
    <xf applyAlignment="1" borderId="10" fillId="0" fontId="1" numFmtId="0" xfId="0">
      <alignment horizontal="center"/>
    </xf>
    <xf applyAlignment="1" borderId="14" fillId="0" fontId="1" numFmtId="0" xfId="0">
      <alignment horizontal="center"/>
    </xf>
    <xf applyAlignment="1" borderId="4" fillId="0" fontId="7" numFmtId="0" xfId="0">
      <alignment horizontal="left"/>
    </xf>
    <xf applyAlignment="1" borderId="4" fillId="0" fontId="0" numFmtId="0" xfId="0">
      <alignment horizontal="center"/>
    </xf>
    <xf applyAlignment="1" borderId="4" fillId="0" fontId="0" numFmtId="2" xfId="0">
      <alignment horizontal="center"/>
    </xf>
    <xf applyAlignment="1" borderId="0" fillId="0" fontId="0" numFmtId="164" xfId="0">
      <alignment horizontal="center"/>
    </xf>
    <xf applyAlignment="1" borderId="13" fillId="0" fontId="7" numFmtId="0" xfId="0">
      <alignment horizontal="left"/>
    </xf>
    <xf applyAlignment="1" borderId="13" fillId="0" fontId="0" numFmtId="164" xfId="0">
      <alignment horizontal="center"/>
    </xf>
    <xf applyAlignment="1" borderId="35" fillId="0" fontId="0" numFmtId="0" xfId="0">
      <alignment horizontal="center"/>
    </xf>
    <xf borderId="13" fillId="0" fontId="0" numFmtId="0" xfId="0"/>
    <xf applyAlignment="1" borderId="10" fillId="0" fontId="0" numFmtId="2" xfId="0">
      <alignment horizontal="center"/>
    </xf>
    <xf borderId="12" fillId="0" fontId="0" numFmtId="0" xfId="0"/>
    <xf borderId="13" fillId="0" fontId="0" numFmtId="2" xfId="0"/>
    <xf borderId="36" fillId="0" fontId="0" numFmtId="164" xfId="0"/>
    <xf borderId="14" fillId="0" fontId="0" numFmtId="164" xfId="0"/>
    <xf applyAlignment="1" borderId="37" fillId="0" fontId="1" numFmtId="0" xfId="0">
      <alignment horizontal="center"/>
    </xf>
    <xf applyAlignment="1" borderId="38" fillId="0" fontId="7" numFmtId="0" xfId="0">
      <alignment horizontal="center"/>
    </xf>
    <xf applyAlignment="1" borderId="9" fillId="0" fontId="0" numFmtId="0" xfId="0">
      <alignment horizontal="center"/>
    </xf>
    <xf applyAlignment="1" borderId="11" fillId="0" fontId="1" numFmtId="0" xfId="0">
      <alignment horizontal="center"/>
    </xf>
    <xf borderId="39" fillId="0" fontId="0" numFmtId="0" xfId="0"/>
    <xf applyAlignment="1" borderId="1" fillId="0" fontId="0" numFmtId="164" xfId="0">
      <alignment horizontal="center"/>
    </xf>
    <xf applyAlignment="1" borderId="0" fillId="0" fontId="7" numFmtId="0" xfId="0">
      <alignment horizontal="center"/>
    </xf>
    <xf applyAlignment="1" borderId="17" fillId="0" fontId="0" numFmtId="164" xfId="0">
      <alignment horizontal="center"/>
    </xf>
    <xf applyAlignment="1" borderId="28" fillId="0" fontId="1" numFmtId="2" xfId="0">
      <alignment horizontal="center"/>
    </xf>
    <xf applyAlignment="1" borderId="28" fillId="0" fontId="10" numFmtId="2" xfId="0">
      <alignment horizontal="center"/>
    </xf>
    <xf applyAlignment="1" borderId="28" fillId="0" fontId="1" numFmtId="2" xfId="0">
      <alignment horizontal="center"/>
    </xf>
    <xf applyAlignment="1" borderId="28" fillId="0" fontId="1" numFmtId="165" xfId="0">
      <alignment horizontal="center"/>
    </xf>
    <xf applyAlignment="1" borderId="2" fillId="0" fontId="0" numFmtId="0" xfId="0">
      <alignment horizontal="center"/>
    </xf>
    <xf applyAlignment="1" borderId="16" fillId="0" fontId="1" numFmtId="0" xfId="0">
      <alignment horizontal="center"/>
    </xf>
    <xf borderId="16" fillId="0" fontId="7" numFmtId="0" xfId="0"/>
    <xf applyAlignment="1" borderId="29" fillId="0" fontId="1" numFmtId="2" xfId="0">
      <alignment horizontal="center"/>
    </xf>
    <xf borderId="40" fillId="0" fontId="5" numFmtId="2" xfId="0"/>
    <xf borderId="1" fillId="0" fontId="9" numFmtId="165" xfId="0"/>
    <xf applyAlignment="1" borderId="41" fillId="0" fontId="0" numFmtId="10" xfId="0">
      <alignment horizontal="right" vertical="center"/>
    </xf>
    <xf borderId="1" fillId="0" fontId="5" numFmtId="2" xfId="0"/>
    <xf borderId="41" fillId="0" fontId="0" numFmtId="2" xfId="0"/>
    <xf borderId="41" fillId="0" fontId="5" numFmtId="2" xfId="0"/>
    <xf borderId="41" fillId="0" fontId="0" numFmtId="2" xfId="0"/>
    <xf borderId="42" fillId="0" fontId="0" numFmtId="10" xfId="0"/>
    <xf borderId="12" fillId="0" fontId="0" numFmtId="164" xfId="0"/>
    <xf borderId="14" fillId="0" fontId="0" numFmtId="0" xfId="0"/>
    <xf applyAlignment="1" borderId="12" fillId="0" fontId="1" numFmtId="49" xfId="0">
      <alignment horizontal="center"/>
    </xf>
    <xf applyAlignment="1" borderId="25" fillId="0" fontId="0" numFmtId="0" xfId="0">
      <alignment horizontal="center"/>
    </xf>
    <xf applyAlignment="1" borderId="0" fillId="0" fontId="0" numFmtId="10" xfId="0">
      <alignment horizontal="center"/>
    </xf>
    <xf applyAlignment="1" borderId="10" fillId="0" fontId="0" numFmtId="0" xfId="0">
      <alignment horizontal="center"/>
    </xf>
    <xf applyAlignment="1" borderId="14" fillId="0" fontId="0" numFmtId="0" xfId="0">
      <alignment horizontal="center"/>
    </xf>
    <xf applyAlignment="1" borderId="2" fillId="0" fontId="0" numFmtId="2" xfId="0">
      <alignment horizontal="center"/>
    </xf>
    <xf applyAlignment="1" borderId="23" fillId="0" fontId="0" numFmtId="2" xfId="0">
      <alignment horizontal="center"/>
    </xf>
    <xf borderId="22" fillId="0" fontId="0" numFmtId="0" xfId="0"/>
    <xf applyAlignment="1" borderId="18" fillId="0" fontId="0" numFmtId="164" xfId="0">
      <alignment horizontal="center"/>
    </xf>
    <xf borderId="10" fillId="0" fontId="0" numFmtId="0" xfId="0"/>
    <xf applyAlignment="1" borderId="1" fillId="0" fontId="0" numFmtId="2" xfId="0">
      <alignment horizontal="center"/>
    </xf>
    <xf applyAlignment="1" borderId="1" fillId="0" fontId="0" numFmtId="0" xfId="0">
      <alignment horizontal="center"/>
    </xf>
    <xf applyAlignment="1" borderId="17" fillId="0" fontId="0" numFmtId="2" xfId="0">
      <alignment horizontal="center"/>
    </xf>
    <xf applyAlignment="1" borderId="17" fillId="0" fontId="0" numFmtId="0" xfId="0">
      <alignment horizontal="center"/>
    </xf>
    <xf borderId="28" fillId="0" fontId="0" numFmtId="0" xfId="0"/>
    <xf borderId="0" fillId="0" fontId="5" numFmtId="0" xfId="0"/>
    <xf borderId="9" fillId="0" fontId="1" numFmtId="0" xfId="0"/>
    <xf borderId="12" fillId="0" fontId="1" numFmtId="0" xfId="0"/>
    <xf borderId="0" fillId="0" fontId="0" numFmtId="0" xfId="0"/>
    <xf applyAlignment="1" borderId="15" fillId="0" fontId="1" numFmtId="0" xfId="0">
      <alignment horizontal="center"/>
    </xf>
    <xf applyAlignment="1" borderId="9" fillId="0" fontId="1" numFmtId="0" xfId="0">
      <alignment horizontal="left"/>
    </xf>
    <xf applyAlignment="1" borderId="12" fillId="0" fontId="1" numFmtId="0" xfId="0">
      <alignment horizontal="left"/>
    </xf>
    <xf applyAlignment="1" borderId="0" fillId="0" fontId="1" numFmtId="0" xfId="0">
      <alignment horizontal="center"/>
    </xf>
    <xf applyAlignment="1" borderId="43" fillId="0" fontId="0" numFmtId="0" xfId="0">
      <alignment horizontal="center"/>
    </xf>
    <xf applyAlignment="1" borderId="2" fillId="0" fontId="0" numFmtId="0" xfId="0">
      <alignment horizontal="center"/>
    </xf>
    <xf applyAlignment="1" borderId="20" fillId="0" fontId="0" numFmtId="0" xfId="0">
      <alignment horizontal="center"/>
    </xf>
    <xf applyAlignment="1" borderId="45" fillId="0" fontId="0" numFmtId="10" xfId="0">
      <alignment horizontal="center"/>
    </xf>
    <xf applyAlignment="1" borderId="14" fillId="0" fontId="0" numFmtId="10" xfId="0">
      <alignment horizontal="center"/>
    </xf>
    <xf applyAlignment="1" borderId="35" fillId="0" fontId="0" numFmtId="10" xfId="0">
      <alignment horizontal="center"/>
    </xf>
    <xf applyAlignment="1" borderId="10" fillId="0" fontId="0" numFmtId="10" xfId="0">
      <alignment horizontal="center"/>
    </xf>
    <xf applyAlignment="1" borderId="16" fillId="0" fontId="2" numFmtId="0" xfId="0">
      <alignment horizontal="center"/>
    </xf>
    <xf applyAlignment="1" borderId="44" fillId="0" fontId="0" numFmtId="10" xfId="0">
      <alignment horizontal="center"/>
    </xf>
    <xf applyAlignment="1" borderId="0" fillId="0" fontId="8" numFmtId="2" xfId="0">
      <alignment horizontal="center"/>
    </xf>
    <xf applyAlignment="1" borderId="0" fillId="0" fontId="1" numFmtId="2" xfId="0">
      <alignment horizontal="center"/>
    </xf>
    <xf applyAlignment="1" borderId="12" fillId="0" fontId="2" numFmtId="0" xfId="0">
      <alignment horizontal="center"/>
    </xf>
    <xf applyAlignment="1" borderId="21" fillId="0" fontId="8" numFmtId="2" xfId="0">
      <alignment horizontal="center"/>
    </xf>
    <xf applyAlignment="1" borderId="46" fillId="0" fontId="8" numFmtId="2" xfId="0">
      <alignment horizontal="center"/>
    </xf>
    <xf applyAlignment="1" borderId="47" fillId="0" fontId="1" numFmtId="2" xfId="0">
      <alignment horizontal="center"/>
    </xf>
    <xf applyAlignment="1" borderId="0" fillId="0" fontId="12" numFmtId="0" xfId="0">
      <alignment horizontal="center"/>
    </xf>
    <xf borderId="9" fillId="0" fontId="2" numFmtId="0" xfId="0"/>
    <xf borderId="12" fillId="0" fontId="2" numFmtId="0" xfId="0"/>
    <xf applyAlignment="1" borderId="9" fillId="0" fontId="2" numFmtId="0" xfId="0">
      <alignment horizontal="center"/>
    </xf>
    <xf applyAlignment="1" borderId="0" fillId="0" fontId="0" numFmtId="0" xfId="0">
      <alignment horizontal="right"/>
    </xf>
    <xf borderId="0" fillId="2" fontId="0" numFmtId="0" xfId="0"/>
    <xf borderId="0" fillId="3" fontId="0" numFmtId="0" xfId="0"/>
    <xf borderId="0" fillId="4" fontId="0" numFmtId="0" xfId="0"/>
    <xf borderId="0" fillId="5" fontId="0" numFmtId="0" xfId="0"/>
    <xf borderId="0" fillId="0" fontId="1" numFmtId="0" xfId="0"/>
  </cellXfs>
  <cellStyles count="3">
    <cellStyle builtinId="9" hidden="1" name="Followed Hyperlink" xfId="0"/>
    <cellStyle builtinId="0" name="Normal" xfId="1"/>
    <cellStyle builtinId="8" hidden="1" name="Hyperlink" xfId="2"/>
  </cellStyles>
  <dxfs count="2022"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AA65"/>
  <sheetViews>
    <sheetView workbookViewId="0">
      <selection activeCell="D7" sqref="D7"/>
    </sheetView>
  </sheetViews>
  <sheetFormatPr baseColWidth="10" defaultRowHeight="15"/>
  <sheetData>
    <row r="1" spans="1:27"/>
    <row r="2" spans="1:27">
      <c r="B2" s="31" t="n"/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32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32" t="n"/>
    </row>
    <row customHeight="1" ht="17" r="3" s="161" spans="1:27">
      <c r="B3" s="13" t="n"/>
      <c r="N3" s="14" t="n"/>
      <c r="AA3" s="14" t="n"/>
    </row>
    <row r="4" spans="1:27">
      <c r="B4" s="13" t="n"/>
      <c r="D4" s="8" t="s">
        <v>0</v>
      </c>
      <c r="E4" s="29" t="s">
        <v>1</v>
      </c>
      <c r="F4" s="29" t="n">
        <v>4</v>
      </c>
      <c r="G4" s="29" t="n">
        <v>3</v>
      </c>
      <c r="H4" s="29" t="n">
        <v>2</v>
      </c>
      <c r="I4" s="29" t="n">
        <v>1</v>
      </c>
      <c r="J4" s="29" t="s">
        <v>2</v>
      </c>
      <c r="K4" s="94" t="s">
        <v>3</v>
      </c>
      <c r="L4" s="92" t="s">
        <v>4</v>
      </c>
      <c r="M4" s="87" t="s">
        <v>5</v>
      </c>
      <c r="N4" s="14" t="n"/>
      <c r="Q4" s="8" t="s">
        <v>0</v>
      </c>
      <c r="R4" s="29" t="s">
        <v>1</v>
      </c>
      <c r="S4" s="29" t="n">
        <v>4</v>
      </c>
      <c r="T4" s="29" t="n">
        <v>3</v>
      </c>
      <c r="U4" s="29" t="n">
        <v>2</v>
      </c>
      <c r="V4" s="29" t="n">
        <v>1</v>
      </c>
      <c r="W4" s="29" t="s">
        <v>2</v>
      </c>
      <c r="X4" s="94" t="s">
        <v>3</v>
      </c>
      <c r="Y4" s="92" t="s">
        <v>4</v>
      </c>
      <c r="Z4" s="87" t="s">
        <v>5</v>
      </c>
      <c r="AA4" s="14" t="n"/>
    </row>
    <row r="5" spans="1:27">
      <c r="B5" s="13" t="n"/>
      <c r="C5" s="20" t="n">
        <v>1</v>
      </c>
      <c r="D5" s="159" t="s">
        <v>6</v>
      </c>
      <c r="E5" s="60" t="s">
        <v>7</v>
      </c>
      <c r="F5" s="154" t="s">
        <v>8</v>
      </c>
      <c r="G5" s="154" t="s">
        <v>9</v>
      </c>
      <c r="H5" s="154" t="s">
        <v>10</v>
      </c>
      <c r="I5" s="168" t="s">
        <v>10</v>
      </c>
      <c r="J5" s="54">
        <f>IF(H5="","",IF((SUM(IF(F5="W",1,-1),IF(G5="W",1,-1),IF(H5="W",3,-3),IF(I5="W",3,-3)))&gt;0,"POS",IF((SUM(IF(F5="W",1,-1),IF(G5="W",1,-1),IF(H5="W",3,-3),IF(I5="W",3,-3)))=0,"NEUT",IF((SUM(IF(F5="W",1,-1),IF(G5="W",1,-1),IF(H5="W",3,-3),IF(I5="W",3,-3)))&lt;0,"NEG"))))</f>
        <v/>
      </c>
      <c r="K5" s="93">
        <f>IF(J5="","",IF(((IF(J5="POS",4,IF(J5="NEUT",2,IF(J5="NEG",1,""))))-(IF(J6="POS",4,IF(J6="NEUT",2,IF(J6="NEG",1,"")))))&lt;0,"NO BET",IF(((IF(J5="POS",4,IF(J5="NEUT",2,IF(J5="NEG",1,""))))-(IF(J6="POS",4,IF(J6="NEUT",2,IF(J6="NEG",1,"")))))&gt;1,"1–3",4)))</f>
        <v/>
      </c>
      <c r="L5" s="90" t="n"/>
      <c r="M5" s="146">
        <f>IF(L5="","NO",IF(AND(K5="1–3",L5&gt;1.89),"YES",IF(AND(K5=4,L5&gt;2.09),"YES","NO")))</f>
        <v/>
      </c>
      <c r="N5" s="14" t="n"/>
      <c r="P5" s="20">
        <f>C33+1</f>
        <v/>
      </c>
      <c r="Q5" s="159" t="s">
        <v>11</v>
      </c>
      <c r="R5" s="60" t="s">
        <v>12</v>
      </c>
      <c r="S5" s="154" t="s">
        <v>8</v>
      </c>
      <c r="T5" s="154" t="s">
        <v>8</v>
      </c>
      <c r="U5" s="154" t="s">
        <v>8</v>
      </c>
      <c r="V5" s="168" t="s">
        <v>8</v>
      </c>
      <c r="W5" s="54">
        <f>IF(U5="","",IF((SUM(IF(S5="W",1,-1),IF(T5="W",1,-1),IF(U5="W",3,-3),IF(V5="W",3,-3)))&gt;0,"POS",IF((SUM(IF(S5="W",1,-1),IF(T5="W",1,-1),IF(U5="W",3,-3),IF(V5="W",3,-3)))=0,"NEUT",IF((SUM(IF(S5="W",1,-1),IF(T5="W",1,-1),IF(U5="W",3,-3),IF(V5="W",3,-3)))&lt;0,"NEG"))))</f>
        <v/>
      </c>
      <c r="X5" s="93">
        <f>IF(W5="","",IF(((IF(W5="POS",4,IF(W5="NEUT",2,IF(W5="NEG",1,""))))-(IF(W6="POS",4,IF(W6="NEUT",2,IF(W6="NEG",1,"")))))&lt;0,"NO BET",IF(((IF(W5="POS",4,IF(W5="NEUT",2,IF(W5="NEG",1,""))))-(IF(W6="POS",4,IF(W6="NEUT",2,IF(W6="NEG",1,"")))))&gt;1,"1–3",4)))</f>
        <v/>
      </c>
      <c r="Y5" s="90" t="n"/>
      <c r="Z5" s="146">
        <f>IF(Y5="","NO",IF(AND(X5="1–3",Y5&gt;1.89),"YES",IF(AND(X5=4,Y5&gt;2.09),"YES","NO")))</f>
        <v/>
      </c>
      <c r="AA5" s="14" t="n"/>
    </row>
    <row customHeight="1" ht="17" r="6" s="161" spans="1:27">
      <c r="B6" s="13" t="n"/>
      <c r="D6" s="160" t="s">
        <v>13</v>
      </c>
      <c r="E6" s="62" t="s">
        <v>14</v>
      </c>
      <c r="F6" s="156" t="s">
        <v>9</v>
      </c>
      <c r="G6" s="156" t="s">
        <v>9</v>
      </c>
      <c r="H6" s="156" t="s">
        <v>8</v>
      </c>
      <c r="I6" s="63" t="s">
        <v>8</v>
      </c>
      <c r="J6" s="64">
        <f>IF(H6="","",IF((SUM(IF(F6="W",1,-1),IF(G6="W",1,-1),IF(H6="W",3,-3),IF(I6="W",3,-3)))&gt;0,"POS",IF((SUM(IF(F6="W",1,-1),IF(G6="W",1,-1),IF(H6="W",3,-3),IF(I6="W",3,-3)))=0,"NEUT",IF((SUM(IF(F6="W",1,-1),IF(G6="W",1,-1),IF(H6="W",3,-3),IF(I6="W",3,-3)))&lt;0,"NEG"))))</f>
        <v/>
      </c>
      <c r="K6" s="88">
        <f>IF(J6="","",IF(((IF(J6="POS",4,IF(J6="NEUT",2,IF(J6="NEG",1,""))))-(IF(J5="POS",4,IF(J5="NEUT",2,IF(J5="NEG",1,"")))))&lt;0,"NO BET",IF(((IF(J6="POS",4,IF(J6="NEUT",2,IF(J6="NEG",1,""))))-(IF(J5="POS",4,IF(J5="NEUT",2,IF(J5="NEG",1,"")))))&gt;1,"1–3",4)))</f>
        <v/>
      </c>
      <c r="L6" s="91" t="n"/>
      <c r="M6" s="110">
        <f>IF(L6="","NO",IF(AND(K6="1–3",L6&gt;1.89),"YES",IF(AND(K6=4,L6&gt;2.09),"YES","NO")))</f>
        <v/>
      </c>
      <c r="N6" s="14" t="n"/>
      <c r="Q6" s="160" t="s">
        <v>15</v>
      </c>
      <c r="R6" s="62" t="s">
        <v>16</v>
      </c>
      <c r="S6" s="156" t="s">
        <v>8</v>
      </c>
      <c r="T6" s="156" t="s">
        <v>9</v>
      </c>
      <c r="U6" s="156" t="s">
        <v>9</v>
      </c>
      <c r="V6" s="63" t="s">
        <v>9</v>
      </c>
      <c r="W6" s="64">
        <f>IF(U6="","",IF((SUM(IF(S6="W",1,-1),IF(T6="W",1,-1),IF(U6="W",3,-3),IF(V6="W",3,-3)))&gt;0,"POS",IF((SUM(IF(S6="W",1,-1),IF(T6="W",1,-1),IF(U6="W",3,-3),IF(V6="W",3,-3)))=0,"NEUT",IF((SUM(IF(S6="W",1,-1),IF(T6="W",1,-1),IF(U6="W",3,-3),IF(V6="W",3,-3)))&lt;0,"NEG"))))</f>
        <v/>
      </c>
      <c r="X6" s="88">
        <f>IF(W6="","",IF(((IF(W6="POS",4,IF(W6="NEUT",2,IF(W6="NEG",1,""))))-(IF(W5="POS",4,IF(W5="NEUT",2,IF(W5="NEG",1,"")))))&lt;0,"NO BET",IF(((IF(W6="POS",4,IF(W6="NEUT",2,IF(W6="NEG",1,""))))-(IF(W5="POS",4,IF(W5="NEUT",2,IF(W5="NEG",1,"")))))&gt;1,"1–3",4)))</f>
        <v/>
      </c>
      <c r="Y6" s="91" t="n"/>
      <c r="Z6" s="110">
        <f>IF(Y6="","NO",IF(AND(X6="1–3",Y6&gt;1.89),"YES",IF(AND(X6=4,Y6&gt;2.09),"YES","NO")))</f>
        <v/>
      </c>
      <c r="AA6" s="14" t="n"/>
    </row>
    <row customHeight="1" ht="17" r="7" s="161" spans="1:27">
      <c r="B7" s="13" t="n"/>
      <c r="N7" s="14" t="n"/>
      <c r="AA7" s="14" t="n"/>
    </row>
    <row r="8" spans="1:27">
      <c r="B8" s="13" t="n"/>
      <c r="D8" s="8" t="s">
        <v>0</v>
      </c>
      <c r="E8" s="29" t="s">
        <v>1</v>
      </c>
      <c r="F8" s="29" t="n">
        <v>4</v>
      </c>
      <c r="G8" s="29" t="n">
        <v>3</v>
      </c>
      <c r="H8" s="29" t="n">
        <v>2</v>
      </c>
      <c r="I8" s="29" t="n">
        <v>1</v>
      </c>
      <c r="J8" s="29" t="s">
        <v>2</v>
      </c>
      <c r="K8" s="94" t="s">
        <v>3</v>
      </c>
      <c r="L8" s="92" t="s">
        <v>4</v>
      </c>
      <c r="M8" s="87" t="s">
        <v>5</v>
      </c>
      <c r="N8" s="14" t="n"/>
      <c r="Q8" s="8" t="s">
        <v>0</v>
      </c>
      <c r="R8" s="29" t="s">
        <v>1</v>
      </c>
      <c r="S8" s="29" t="n">
        <v>4</v>
      </c>
      <c r="T8" s="29" t="n">
        <v>3</v>
      </c>
      <c r="U8" s="29" t="n">
        <v>2</v>
      </c>
      <c r="V8" s="29" t="n">
        <v>1</v>
      </c>
      <c r="W8" s="29" t="s">
        <v>2</v>
      </c>
      <c r="X8" s="94" t="s">
        <v>3</v>
      </c>
      <c r="Y8" s="92" t="s">
        <v>4</v>
      </c>
      <c r="Z8" s="87" t="s">
        <v>5</v>
      </c>
      <c r="AA8" s="14" t="n"/>
    </row>
    <row r="9" spans="1:27">
      <c r="B9" s="13" t="n"/>
      <c r="C9" s="20">
        <f>C5+1</f>
        <v/>
      </c>
      <c r="D9" s="159" t="s">
        <v>17</v>
      </c>
      <c r="E9" s="60" t="s">
        <v>18</v>
      </c>
      <c r="F9" s="154" t="s">
        <v>9</v>
      </c>
      <c r="G9" s="154" t="s">
        <v>8</v>
      </c>
      <c r="H9" s="154" t="s">
        <v>8</v>
      </c>
      <c r="I9" s="168" t="s">
        <v>9</v>
      </c>
      <c r="J9" s="54">
        <f>IF(H9="","",IF((SUM(IF(F9="W",1,-1),IF(G9="W",1,-1),IF(H9="W",3,-3),IF(I9="W",3,-3)))&gt;0,"POS",IF((SUM(IF(F9="W",1,-1),IF(G9="W",1,-1),IF(H9="W",3,-3),IF(I9="W",3,-3)))=0,"NEUT",IF((SUM(IF(F9="W",1,-1),IF(G9="W",1,-1),IF(H9="W",3,-3),IF(I9="W",3,-3)))&lt;0,"NEG"))))</f>
        <v/>
      </c>
      <c r="K9" s="93">
        <f>IF(J9="","",IF(((IF(J9="POS",4,IF(J9="NEUT",2,IF(J9="NEG",1,""))))-(IF(J10="POS",4,IF(J10="NEUT",2,IF(J10="NEG",1,"")))))&lt;0,"NO BET",IF(((IF(J9="POS",4,IF(J9="NEUT",2,IF(J9="NEG",1,""))))-(IF(J10="POS",4,IF(J10="NEUT",2,IF(J10="NEG",1,"")))))&gt;1,"1–3",4)))</f>
        <v/>
      </c>
      <c r="L9" s="90" t="n"/>
      <c r="M9" s="146">
        <f>IF(L9="","NO",IF(AND(K9="1–3",L9&gt;1.89),"YES",IF(AND(K9=4,L9&gt;2.09),"YES","NO")))</f>
        <v/>
      </c>
      <c r="N9" s="14" t="n"/>
      <c r="P9" s="20">
        <f>P5+1</f>
        <v/>
      </c>
      <c r="Q9" s="159" t="s">
        <v>19</v>
      </c>
      <c r="R9" s="60" t="s">
        <v>20</v>
      </c>
      <c r="S9" s="154" t="s">
        <v>8</v>
      </c>
      <c r="T9" s="154" t="s">
        <v>8</v>
      </c>
      <c r="U9" s="154" t="s">
        <v>8</v>
      </c>
      <c r="V9" s="168" t="s">
        <v>9</v>
      </c>
      <c r="W9" s="54">
        <f>IF(U9="","",IF((SUM(IF(S9="W",1,-1),IF(T9="W",1,-1),IF(U9="W",3,-3),IF(V9="W",3,-3)))&gt;0,"POS",IF((SUM(IF(S9="W",1,-1),IF(T9="W",1,-1),IF(U9="W",3,-3),IF(V9="W",3,-3)))=0,"NEUT",IF((SUM(IF(S9="W",1,-1),IF(T9="W",1,-1),IF(U9="W",3,-3),IF(V9="W",3,-3)))&lt;0,"NEG"))))</f>
        <v/>
      </c>
      <c r="X9" s="93">
        <f>IF(W9="","",IF(((IF(W9="POS",4,IF(W9="NEUT",2,IF(W9="NEG",1,""))))-(IF(W10="POS",4,IF(W10="NEUT",2,IF(W10="NEG",1,"")))))&lt;0,"NO BET",IF(((IF(W9="POS",4,IF(W9="NEUT",2,IF(W9="NEG",1,""))))-(IF(W10="POS",4,IF(W10="NEUT",2,IF(W10="NEG",1,"")))))&gt;1,"1–3",4)))</f>
        <v/>
      </c>
      <c r="Y9" s="90" t="n"/>
      <c r="Z9" s="146">
        <f>IF(Y9="","NO",IF(AND(X9="1–3",Y9&gt;1.89),"YES",IF(AND(X9=4,Y9&gt;2.09),"YES","NO")))</f>
        <v/>
      </c>
      <c r="AA9" s="14" t="n"/>
    </row>
    <row customHeight="1" ht="17" r="10" s="161" spans="1:27">
      <c r="B10" s="13" t="n"/>
      <c r="D10" s="160" t="s">
        <v>21</v>
      </c>
      <c r="E10" s="62" t="s">
        <v>22</v>
      </c>
      <c r="F10" s="156" t="s">
        <v>9</v>
      </c>
      <c r="G10" s="156" t="s">
        <v>9</v>
      </c>
      <c r="H10" s="156" t="s">
        <v>9</v>
      </c>
      <c r="I10" s="63" t="s">
        <v>9</v>
      </c>
      <c r="J10" s="64">
        <f>IF(H10="","",IF((SUM(IF(F10="W",1,-1),IF(G10="W",1,-1),IF(H10="W",3,-3),IF(I10="W",3,-3)))&gt;0,"POS",IF((SUM(IF(F10="W",1,-1),IF(G10="W",1,-1),IF(H10="W",3,-3),IF(I10="W",3,-3)))=0,"NEUT",IF((SUM(IF(F10="W",1,-1),IF(G10="W",1,-1),IF(H10="W",3,-3),IF(I10="W",3,-3)))&lt;0,"NEG"))))</f>
        <v/>
      </c>
      <c r="K10" s="88">
        <f>IF(J10="","",IF(((IF(J10="POS",4,IF(J10="NEUT",2,IF(J10="NEG",1,""))))-(IF(J9="POS",4,IF(J9="NEUT",2,IF(J9="NEG",1,"")))))&lt;0,"NO BET",IF(((IF(J10="POS",4,IF(J10="NEUT",2,IF(J10="NEG",1,""))))-(IF(J9="POS",4,IF(J9="NEUT",2,IF(J9="NEG",1,"")))))&gt;1,"1–3",4)))</f>
        <v/>
      </c>
      <c r="L10" s="91" t="n"/>
      <c r="M10" s="110">
        <f>IF(L10="","NO",IF(AND(K10="1–3",L10&gt;1.89),"YES",IF(AND(K10=4,L10&gt;2.09),"YES","NO")))</f>
        <v/>
      </c>
      <c r="N10" s="14" t="n"/>
      <c r="Q10" s="160" t="s">
        <v>23</v>
      </c>
      <c r="R10" s="62" t="s">
        <v>24</v>
      </c>
      <c r="S10" s="156" t="s">
        <v>9</v>
      </c>
      <c r="T10" s="156" t="s">
        <v>8</v>
      </c>
      <c r="U10" s="156" t="s">
        <v>8</v>
      </c>
      <c r="V10" s="63" t="s">
        <v>9</v>
      </c>
      <c r="W10" s="64">
        <f>IF(U10="","",IF((SUM(IF(S10="W",1,-1),IF(T10="W",1,-1),IF(U10="W",3,-3),IF(V10="W",3,-3)))&gt;0,"POS",IF((SUM(IF(S10="W",1,-1),IF(T10="W",1,-1),IF(U10="W",3,-3),IF(V10="W",3,-3)))=0,"NEUT",IF((SUM(IF(S10="W",1,-1),IF(T10="W",1,-1),IF(U10="W",3,-3),IF(V10="W",3,-3)))&lt;0,"NEG"))))</f>
        <v/>
      </c>
      <c r="X10" s="88">
        <f>IF(W10="","",IF(((IF(W10="POS",4,IF(W10="NEUT",2,IF(W10="NEG",1,""))))-(IF(W9="POS",4,IF(W9="NEUT",2,IF(W9="NEG",1,"")))))&lt;0,"NO BET",IF(((IF(W10="POS",4,IF(W10="NEUT",2,IF(W10="NEG",1,""))))-(IF(W9="POS",4,IF(W9="NEUT",2,IF(W9="NEG",1,"")))))&gt;1,"1–3",4)))</f>
        <v/>
      </c>
      <c r="Y10" s="91" t="n"/>
      <c r="Z10" s="110">
        <f>IF(Y10="","NO",IF(AND(X10="1–3",Y10&gt;1.89),"YES",IF(AND(X10=4,Y10&gt;2.09),"YES","NO")))</f>
        <v/>
      </c>
      <c r="AA10" s="14" t="n"/>
    </row>
    <row customHeight="1" ht="17" r="11" s="161" spans="1:27">
      <c r="B11" s="13" t="n"/>
      <c r="N11" s="14" t="n"/>
      <c r="AA11" s="14" t="n"/>
    </row>
    <row r="12" spans="1:27">
      <c r="B12" s="13" t="n"/>
      <c r="D12" s="8" t="s">
        <v>0</v>
      </c>
      <c r="E12" s="29" t="s">
        <v>1</v>
      </c>
      <c r="F12" s="29" t="n">
        <v>4</v>
      </c>
      <c r="G12" s="29" t="n">
        <v>3</v>
      </c>
      <c r="H12" s="29" t="n">
        <v>2</v>
      </c>
      <c r="I12" s="29" t="n">
        <v>1</v>
      </c>
      <c r="J12" s="29" t="s">
        <v>2</v>
      </c>
      <c r="K12" s="94" t="s">
        <v>3</v>
      </c>
      <c r="L12" s="92" t="s">
        <v>4</v>
      </c>
      <c r="M12" s="87" t="s">
        <v>5</v>
      </c>
      <c r="N12" s="14" t="n"/>
      <c r="Q12" s="8" t="s">
        <v>0</v>
      </c>
      <c r="R12" s="29" t="s">
        <v>1</v>
      </c>
      <c r="S12" s="29" t="n">
        <v>4</v>
      </c>
      <c r="T12" s="29" t="n">
        <v>3</v>
      </c>
      <c r="U12" s="29" t="n">
        <v>2</v>
      </c>
      <c r="V12" s="29" t="n">
        <v>1</v>
      </c>
      <c r="W12" s="29" t="s">
        <v>2</v>
      </c>
      <c r="X12" s="94" t="s">
        <v>3</v>
      </c>
      <c r="Y12" s="92" t="s">
        <v>4</v>
      </c>
      <c r="Z12" s="87" t="s">
        <v>5</v>
      </c>
      <c r="AA12" s="14" t="n"/>
    </row>
    <row r="13" spans="1:27">
      <c r="B13" s="13" t="n"/>
      <c r="C13" s="20">
        <f>C9+1</f>
        <v/>
      </c>
      <c r="D13" s="159" t="s">
        <v>25</v>
      </c>
      <c r="E13" s="60" t="s">
        <v>26</v>
      </c>
      <c r="F13" s="154" t="s">
        <v>9</v>
      </c>
      <c r="G13" s="154" t="s">
        <v>8</v>
      </c>
      <c r="H13" s="154" t="s">
        <v>8</v>
      </c>
      <c r="I13" s="168" t="s">
        <v>8</v>
      </c>
      <c r="J13" s="54">
        <f>IF(H13="","",IF((SUM(IF(F13="W",1,-1),IF(G13="W",1,-1),IF(H13="W",3,-3),IF(I13="W",3,-3)))&gt;0,"POS",IF((SUM(IF(F13="W",1,-1),IF(G13="W",1,-1),IF(H13="W",3,-3),IF(I13="W",3,-3)))=0,"NEUT",IF((SUM(IF(F13="W",1,-1),IF(G13="W",1,-1),IF(H13="W",3,-3),IF(I13="W",3,-3)))&lt;0,"NEG"))))</f>
        <v/>
      </c>
      <c r="K13" s="93">
        <f>IF(J13="","",IF(((IF(J13="POS",4,IF(J13="NEUT",2,IF(J13="NEG",1,""))))-(IF(J14="POS",4,IF(J14="NEUT",2,IF(J14="NEG",1,"")))))&lt;0,"NO BET",IF(((IF(J13="POS",4,IF(J13="NEUT",2,IF(J13="NEG",1,""))))-(IF(J14="POS",4,IF(J14="NEUT",2,IF(J14="NEG",1,"")))))&gt;1,"1–3",4)))</f>
        <v/>
      </c>
      <c r="L13" s="90" t="n"/>
      <c r="M13" s="146">
        <f>IF(L13="","NO",IF(AND(K13="1–3",L13&gt;1.89),"YES",IF(AND(K13=4,L13&gt;2.09),"YES","NO")))</f>
        <v/>
      </c>
      <c r="N13" s="14" t="n"/>
      <c r="P13" s="20">
        <f>P9+1</f>
        <v/>
      </c>
      <c r="Q13" s="159" t="s">
        <v>27</v>
      </c>
      <c r="R13" s="60" t="s">
        <v>28</v>
      </c>
      <c r="S13" s="154" t="s">
        <v>8</v>
      </c>
      <c r="T13" s="154" t="s">
        <v>9</v>
      </c>
      <c r="U13" s="154" t="s">
        <v>9</v>
      </c>
      <c r="V13" s="168" t="s">
        <v>8</v>
      </c>
      <c r="W13" s="54">
        <f>IF(U13="","",IF((SUM(IF(S13="W",1,-1),IF(T13="W",1,-1),IF(U13="W",3,-3),IF(V13="W",3,-3)))&gt;0,"POS",IF((SUM(IF(S13="W",1,-1),IF(T13="W",1,-1),IF(U13="W",3,-3),IF(V13="W",3,-3)))=0,"NEUT",IF((SUM(IF(S13="W",1,-1),IF(T13="W",1,-1),IF(U13="W",3,-3),IF(V13="W",3,-3)))&lt;0,"NEG"))))</f>
        <v/>
      </c>
      <c r="X13" s="93">
        <f>IF(W13="","",IF(((IF(W13="POS",4,IF(W13="NEUT",2,IF(W13="NEG",1,""))))-(IF(W14="POS",4,IF(W14="NEUT",2,IF(W14="NEG",1,"")))))&lt;0,"NO BET",IF(((IF(W13="POS",4,IF(W13="NEUT",2,IF(W13="NEG",1,""))))-(IF(W14="POS",4,IF(W14="NEUT",2,IF(W14="NEG",1,"")))))&gt;1,"1–3",4)))</f>
        <v/>
      </c>
      <c r="Y13" s="90" t="n"/>
      <c r="Z13" s="146">
        <f>IF(Y13="","NO",IF(AND(X13="1–3",Y13&gt;1.89),"YES",IF(AND(X13=4,Y13&gt;2.09),"YES","NO")))</f>
        <v/>
      </c>
      <c r="AA13" s="14" t="n"/>
    </row>
    <row customHeight="1" ht="17" r="14" s="161" spans="1:27">
      <c r="B14" s="13" t="n"/>
      <c r="D14" s="160" t="s">
        <v>29</v>
      </c>
      <c r="E14" s="62" t="s">
        <v>30</v>
      </c>
      <c r="F14" s="156" t="s">
        <v>8</v>
      </c>
      <c r="G14" s="156" t="s">
        <v>9</v>
      </c>
      <c r="H14" s="156" t="s">
        <v>9</v>
      </c>
      <c r="I14" s="63" t="s">
        <v>9</v>
      </c>
      <c r="J14" s="64">
        <f>IF(H14="","",IF((SUM(IF(F14="W",1,-1),IF(G14="W",1,-1),IF(H14="W",3,-3),IF(I14="W",3,-3)))&gt;0,"POS",IF((SUM(IF(F14="W",1,-1),IF(G14="W",1,-1),IF(H14="W",3,-3),IF(I14="W",3,-3)))=0,"NEUT",IF((SUM(IF(F14="W",1,-1),IF(G14="W",1,-1),IF(H14="W",3,-3),IF(I14="W",3,-3)))&lt;0,"NEG"))))</f>
        <v/>
      </c>
      <c r="K14" s="88">
        <f>IF(J14="","",IF(((IF(J14="POS",4,IF(J14="NEUT",2,IF(J14="NEG",1,""))))-(IF(J13="POS",4,IF(J13="NEUT",2,IF(J13="NEG",1,"")))))&lt;0,"NO BET",IF(((IF(J14="POS",4,IF(J14="NEUT",2,IF(J14="NEG",1,""))))-(IF(J13="POS",4,IF(J13="NEUT",2,IF(J13="NEG",1,"")))))&gt;1,"1–3",4)))</f>
        <v/>
      </c>
      <c r="L14" s="91" t="n"/>
      <c r="M14" s="110">
        <f>IF(L14="","NO",IF(AND(K14="1–3",L14&gt;1.89),"YES",IF(AND(K14=4,L14&gt;2.09),"YES","NO")))</f>
        <v/>
      </c>
      <c r="N14" s="14" t="n"/>
      <c r="Q14" s="160" t="s">
        <v>31</v>
      </c>
      <c r="R14" s="62" t="s">
        <v>32</v>
      </c>
      <c r="S14" s="156" t="s">
        <v>8</v>
      </c>
      <c r="T14" s="156" t="s">
        <v>9</v>
      </c>
      <c r="U14" s="156" t="s">
        <v>8</v>
      </c>
      <c r="V14" s="63" t="s">
        <v>9</v>
      </c>
      <c r="W14" s="64">
        <f>IF(U14="","",IF((SUM(IF(S14="W",1,-1),IF(T14="W",1,-1),IF(U14="W",3,-3),IF(V14="W",3,-3)))&gt;0,"POS",IF((SUM(IF(S14="W",1,-1),IF(T14="W",1,-1),IF(U14="W",3,-3),IF(V14="W",3,-3)))=0,"NEUT",IF((SUM(IF(S14="W",1,-1),IF(T14="W",1,-1),IF(U14="W",3,-3),IF(V14="W",3,-3)))&lt;0,"NEG"))))</f>
        <v/>
      </c>
      <c r="X14" s="88">
        <f>IF(W14="","",IF(((IF(W14="POS",4,IF(W14="NEUT",2,IF(W14="NEG",1,""))))-(IF(W13="POS",4,IF(W13="NEUT",2,IF(W13="NEG",1,"")))))&lt;0,"NO BET",IF(((IF(W14="POS",4,IF(W14="NEUT",2,IF(W14="NEG",1,""))))-(IF(W13="POS",4,IF(W13="NEUT",2,IF(W13="NEG",1,"")))))&gt;1,"1–3",4)))</f>
        <v/>
      </c>
      <c r="Y14" s="91" t="n"/>
      <c r="Z14" s="110">
        <f>IF(Y14="","NO",IF(AND(X14="1–3",Y14&gt;1.89),"YES",IF(AND(X14=4,Y14&gt;2.09),"YES","NO")))</f>
        <v/>
      </c>
      <c r="AA14" s="14" t="n"/>
    </row>
    <row customHeight="1" ht="17" r="15" s="161" spans="1:27">
      <c r="B15" s="13" t="n"/>
      <c r="N15" s="14" t="n"/>
      <c r="AA15" s="14" t="n"/>
    </row>
    <row r="16" spans="1:27">
      <c r="B16" s="13" t="n"/>
      <c r="D16" s="8" t="s">
        <v>0</v>
      </c>
      <c r="E16" s="29" t="s">
        <v>1</v>
      </c>
      <c r="F16" s="29" t="n">
        <v>4</v>
      </c>
      <c r="G16" s="29" t="n">
        <v>3</v>
      </c>
      <c r="H16" s="29" t="n">
        <v>2</v>
      </c>
      <c r="I16" s="29" t="n">
        <v>1</v>
      </c>
      <c r="J16" s="29" t="s">
        <v>2</v>
      </c>
      <c r="K16" s="94" t="s">
        <v>3</v>
      </c>
      <c r="L16" s="92" t="s">
        <v>4</v>
      </c>
      <c r="M16" s="87" t="s">
        <v>5</v>
      </c>
      <c r="N16" s="14" t="n"/>
      <c r="Q16" s="8" t="s">
        <v>0</v>
      </c>
      <c r="R16" s="29" t="s">
        <v>1</v>
      </c>
      <c r="S16" s="29" t="n">
        <v>4</v>
      </c>
      <c r="T16" s="29" t="n">
        <v>3</v>
      </c>
      <c r="U16" s="29" t="n">
        <v>2</v>
      </c>
      <c r="V16" s="29" t="n">
        <v>1</v>
      </c>
      <c r="W16" s="29" t="s">
        <v>2</v>
      </c>
      <c r="X16" s="94" t="s">
        <v>3</v>
      </c>
      <c r="Y16" s="92" t="s">
        <v>4</v>
      </c>
      <c r="Z16" s="87" t="s">
        <v>5</v>
      </c>
      <c r="AA16" s="14" t="n"/>
    </row>
    <row r="17" spans="1:27">
      <c r="B17" s="13" t="n"/>
      <c r="C17" s="20">
        <f>C13+1</f>
        <v/>
      </c>
      <c r="D17" s="159" t="s">
        <v>33</v>
      </c>
      <c r="E17" s="60" t="s">
        <v>34</v>
      </c>
      <c r="F17" s="154" t="s">
        <v>9</v>
      </c>
      <c r="G17" s="154" t="s">
        <v>9</v>
      </c>
      <c r="H17" s="154" t="s">
        <v>9</v>
      </c>
      <c r="I17" s="168" t="s">
        <v>8</v>
      </c>
      <c r="J17" s="54">
        <f>IF(H17="","",IF((SUM(IF(F17="W",1,-1),IF(G17="W",1,-1),IF(H17="W",3,-3),IF(I17="W",3,-3)))&gt;0,"POS",IF((SUM(IF(F17="W",1,-1),IF(G17="W",1,-1),IF(H17="W",3,-3),IF(I17="W",3,-3)))=0,"NEUT",IF((SUM(IF(F17="W",1,-1),IF(G17="W",1,-1),IF(H17="W",3,-3),IF(I17="W",3,-3)))&lt;0,"NEG"))))</f>
        <v/>
      </c>
      <c r="K17" s="93">
        <f>IF(J17="","",IF(((IF(J17="POS",4,IF(J17="NEUT",2,IF(J17="NEG",1,""))))-(IF(J18="POS",4,IF(J18="NEUT",2,IF(J18="NEG",1,"")))))&lt;0,"NO BET",IF(((IF(J17="POS",4,IF(J17="NEUT",2,IF(J17="NEG",1,""))))-(IF(J18="POS",4,IF(J18="NEUT",2,IF(J18="NEG",1,"")))))&gt;1,"1–3",4)))</f>
        <v/>
      </c>
      <c r="L17" s="90" t="n"/>
      <c r="M17" s="146">
        <f>IF(L17="","NO",IF(AND(K17="1–3",L17&gt;1.89),"YES",IF(AND(K17=4,L17&gt;2.09),"YES","NO")))</f>
        <v/>
      </c>
      <c r="N17" s="14" t="n"/>
      <c r="P17" s="20">
        <f>P13+1</f>
        <v/>
      </c>
      <c r="Q17" s="159" t="s">
        <v>35</v>
      </c>
      <c r="R17" s="60" t="s">
        <v>36</v>
      </c>
      <c r="S17" s="154" t="s">
        <v>9</v>
      </c>
      <c r="T17" s="154" t="s">
        <v>9</v>
      </c>
      <c r="U17" s="154" t="s">
        <v>9</v>
      </c>
      <c r="V17" s="168" t="s">
        <v>8</v>
      </c>
      <c r="W17" s="54">
        <f>IF(U17="","",IF((SUM(IF(S17="W",1,-1),IF(T17="W",1,-1),IF(U17="W",3,-3),IF(V17="W",3,-3)))&gt;0,"POS",IF((SUM(IF(S17="W",1,-1),IF(T17="W",1,-1),IF(U17="W",3,-3),IF(V17="W",3,-3)))=0,"NEUT",IF((SUM(IF(S17="W",1,-1),IF(T17="W",1,-1),IF(U17="W",3,-3),IF(V17="W",3,-3)))&lt;0,"NEG"))))</f>
        <v/>
      </c>
      <c r="X17" s="93">
        <f>IF(W17="","",IF(((IF(W17="POS",4,IF(W17="NEUT",2,IF(W17="NEG",1,""))))-(IF(W18="POS",4,IF(W18="NEUT",2,IF(W18="NEG",1,"")))))&lt;0,"NO BET",IF(((IF(W17="POS",4,IF(W17="NEUT",2,IF(W17="NEG",1,""))))-(IF(W18="POS",4,IF(W18="NEUT",2,IF(W18="NEG",1,"")))))&gt;1,"1–3",4)))</f>
        <v/>
      </c>
      <c r="Y17" s="90" t="n"/>
      <c r="Z17" s="146">
        <f>IF(Y17="","NO",IF(AND(X17="1–3",Y17&gt;1.89),"YES",IF(AND(X17=4,Y17&gt;2.09),"YES","NO")))</f>
        <v/>
      </c>
      <c r="AA17" s="14" t="n"/>
    </row>
    <row customHeight="1" ht="17" r="18" s="161" spans="1:27">
      <c r="B18" s="13" t="n"/>
      <c r="D18" s="160" t="s">
        <v>37</v>
      </c>
      <c r="E18" s="62" t="s">
        <v>38</v>
      </c>
      <c r="F18" s="156" t="s">
        <v>9</v>
      </c>
      <c r="G18" s="156" t="s">
        <v>9</v>
      </c>
      <c r="H18" s="156" t="s">
        <v>9</v>
      </c>
      <c r="I18" s="63" t="s">
        <v>9</v>
      </c>
      <c r="J18" s="64">
        <f>IF(H18="","",IF((SUM(IF(F18="W",1,-1),IF(G18="W",1,-1),IF(H18="W",3,-3),IF(I18="W",3,-3)))&gt;0,"POS",IF((SUM(IF(F18="W",1,-1),IF(G18="W",1,-1),IF(H18="W",3,-3),IF(I18="W",3,-3)))=0,"NEUT",IF((SUM(IF(F18="W",1,-1),IF(G18="W",1,-1),IF(H18="W",3,-3),IF(I18="W",3,-3)))&lt;0,"NEG"))))</f>
        <v/>
      </c>
      <c r="K18" s="88">
        <f>IF(J18="","",IF(((IF(J18="POS",4,IF(J18="NEUT",2,IF(J18="NEG",1,""))))-(IF(J17="POS",4,IF(J17="NEUT",2,IF(J17="NEG",1,"")))))&lt;0,"NO BET",IF(((IF(J18="POS",4,IF(J18="NEUT",2,IF(J18="NEG",1,""))))-(IF(J17="POS",4,IF(J17="NEUT",2,IF(J17="NEG",1,"")))))&gt;1,"1–3",4)))</f>
        <v/>
      </c>
      <c r="L18" s="91" t="n"/>
      <c r="M18" s="110">
        <f>IF(L18="","NO",IF(AND(K18="1–3",L18&gt;1.89),"YES",IF(AND(K18=4,L18&gt;2.09),"YES","NO")))</f>
        <v/>
      </c>
      <c r="N18" s="14" t="n"/>
      <c r="Q18" s="160" t="s">
        <v>39</v>
      </c>
      <c r="R18" s="62" t="s">
        <v>40</v>
      </c>
      <c r="S18" s="156" t="s">
        <v>9</v>
      </c>
      <c r="T18" s="156" t="s">
        <v>9</v>
      </c>
      <c r="U18" s="156" t="s">
        <v>9</v>
      </c>
      <c r="V18" s="63" t="s">
        <v>9</v>
      </c>
      <c r="W18" s="64">
        <f>IF(U18="","",IF((SUM(IF(S18="W",1,-1),IF(T18="W",1,-1),IF(U18="W",3,-3),IF(V18="W",3,-3)))&gt;0,"POS",IF((SUM(IF(S18="W",1,-1),IF(T18="W",1,-1),IF(U18="W",3,-3),IF(V18="W",3,-3)))=0,"NEUT",IF((SUM(IF(S18="W",1,-1),IF(T18="W",1,-1),IF(U18="W",3,-3),IF(V18="W",3,-3)))&lt;0,"NEG"))))</f>
        <v/>
      </c>
      <c r="X18" s="88">
        <f>IF(W18="","",IF(((IF(W18="POS",4,IF(W18="NEUT",2,IF(W18="NEG",1,""))))-(IF(W17="POS",4,IF(W17="NEUT",2,IF(W17="NEG",1,"")))))&lt;0,"NO BET",IF(((IF(W18="POS",4,IF(W18="NEUT",2,IF(W18="NEG",1,""))))-(IF(W17="POS",4,IF(W17="NEUT",2,IF(W17="NEG",1,"")))))&gt;1,"1–3",4)))</f>
        <v/>
      </c>
      <c r="Y18" s="91" t="n"/>
      <c r="Z18" s="110">
        <f>IF(Y18="","NO",IF(AND(X18="1–3",Y18&gt;1.89),"YES",IF(AND(X18=4,Y18&gt;2.09),"YES","NO")))</f>
        <v/>
      </c>
      <c r="AA18" s="14" t="n"/>
    </row>
    <row customHeight="1" ht="17" r="19" s="161" spans="1:27">
      <c r="B19" s="13" t="n"/>
      <c r="N19" s="14" t="n"/>
      <c r="AA19" s="14" t="n"/>
    </row>
    <row r="20" spans="1:27">
      <c r="B20" s="13" t="n"/>
      <c r="D20" s="8" t="s">
        <v>0</v>
      </c>
      <c r="E20" s="29" t="s">
        <v>1</v>
      </c>
      <c r="F20" s="29" t="n">
        <v>4</v>
      </c>
      <c r="G20" s="29" t="n">
        <v>3</v>
      </c>
      <c r="H20" s="29" t="n">
        <v>2</v>
      </c>
      <c r="I20" s="29" t="n">
        <v>1</v>
      </c>
      <c r="J20" s="29" t="s">
        <v>2</v>
      </c>
      <c r="K20" s="94" t="s">
        <v>3</v>
      </c>
      <c r="L20" s="92" t="s">
        <v>4</v>
      </c>
      <c r="M20" s="87" t="s">
        <v>5</v>
      </c>
      <c r="N20" s="14" t="n"/>
      <c r="Q20" s="8" t="s">
        <v>0</v>
      </c>
      <c r="R20" s="29" t="s">
        <v>1</v>
      </c>
      <c r="S20" s="29" t="n">
        <v>4</v>
      </c>
      <c r="T20" s="29" t="n">
        <v>3</v>
      </c>
      <c r="U20" s="29" t="n">
        <v>2</v>
      </c>
      <c r="V20" s="29" t="n">
        <v>1</v>
      </c>
      <c r="W20" s="29" t="s">
        <v>2</v>
      </c>
      <c r="X20" s="94" t="s">
        <v>3</v>
      </c>
      <c r="Y20" s="92" t="s">
        <v>4</v>
      </c>
      <c r="Z20" s="87" t="s">
        <v>5</v>
      </c>
      <c r="AA20" s="14" t="n"/>
    </row>
    <row r="21" spans="1:27">
      <c r="B21" s="13" t="n"/>
      <c r="C21" s="20">
        <f>C17+1</f>
        <v/>
      </c>
      <c r="D21" s="159" t="s">
        <v>41</v>
      </c>
      <c r="E21" s="60" t="s">
        <v>42</v>
      </c>
      <c r="F21" s="154" t="s">
        <v>8</v>
      </c>
      <c r="G21" s="154" t="s">
        <v>8</v>
      </c>
      <c r="H21" s="154" t="s">
        <v>9</v>
      </c>
      <c r="I21" s="168" t="s">
        <v>8</v>
      </c>
      <c r="J21" s="54">
        <f>IF(H21="","",IF((SUM(IF(F21="W",1,-1),IF(G21="W",1,-1),IF(H21="W",3,-3),IF(I21="W",3,-3)))&gt;0,"POS",IF((SUM(IF(F21="W",1,-1),IF(G21="W",1,-1),IF(H21="W",3,-3),IF(I21="W",3,-3)))=0,"NEUT",IF((SUM(IF(F21="W",1,-1),IF(G21="W",1,-1),IF(H21="W",3,-3),IF(I21="W",3,-3)))&lt;0,"NEG"))))</f>
        <v/>
      </c>
      <c r="K21" s="93">
        <f>IF(J21="","",IF(((IF(J21="POS",4,IF(J21="NEUT",2,IF(J21="NEG",1,""))))-(IF(J22="POS",4,IF(J22="NEUT",2,IF(J22="NEG",1,"")))))&lt;0,"NO BET",IF(((IF(J21="POS",4,IF(J21="NEUT",2,IF(J21="NEG",1,""))))-(IF(J22="POS",4,IF(J22="NEUT",2,IF(J22="NEG",1,"")))))&gt;1,"1–3",4)))</f>
        <v/>
      </c>
      <c r="L21" s="90" t="n"/>
      <c r="M21" s="146">
        <f>IF(L21="","NO",IF(AND(K21="1–3",L21&gt;1.89),"YES",IF(AND(K21=4,L21&gt;2.09),"YES","NO")))</f>
        <v/>
      </c>
      <c r="N21" s="14" t="n"/>
      <c r="P21" s="20">
        <f>P17+1</f>
        <v/>
      </c>
      <c r="Q21" s="159" t="s">
        <v>43</v>
      </c>
      <c r="R21" s="60" t="s">
        <v>44</v>
      </c>
      <c r="S21" s="154" t="s">
        <v>8</v>
      </c>
      <c r="T21" s="154" t="s">
        <v>9</v>
      </c>
      <c r="U21" s="154" t="s">
        <v>8</v>
      </c>
      <c r="V21" s="168" t="s">
        <v>9</v>
      </c>
      <c r="W21" s="54">
        <f>IF(U21="","",IF((SUM(IF(S21="W",1,-1),IF(T21="W",1,-1),IF(U21="W",3,-3),IF(V21="W",3,-3)))&gt;0,"POS",IF((SUM(IF(S21="W",1,-1),IF(T21="W",1,-1),IF(U21="W",3,-3),IF(V21="W",3,-3)))=0,"NEUT",IF((SUM(IF(S21="W",1,-1),IF(T21="W",1,-1),IF(U21="W",3,-3),IF(V21="W",3,-3)))&lt;0,"NEG"))))</f>
        <v/>
      </c>
      <c r="X21" s="93">
        <f>IF(W21="","",IF(((IF(W21="POS",4,IF(W21="NEUT",2,IF(W21="NEG",1,""))))-(IF(W22="POS",4,IF(W22="NEUT",2,IF(W22="NEG",1,"")))))&lt;0,"NO BET",IF(((IF(W21="POS",4,IF(W21="NEUT",2,IF(W21="NEG",1,""))))-(IF(W22="POS",4,IF(W22="NEUT",2,IF(W22="NEG",1,"")))))&gt;1,"1–3",4)))</f>
        <v/>
      </c>
      <c r="Y21" s="90" t="n"/>
      <c r="Z21" s="146">
        <f>IF(Y21="","NO",IF(AND(X21="1–3",Y21&gt;1.89),"YES",IF(AND(X21=4,Y21&gt;2.09),"YES","NO")))</f>
        <v/>
      </c>
      <c r="AA21" s="14" t="n"/>
    </row>
    <row customHeight="1" ht="17" r="22" s="161" spans="1:27">
      <c r="B22" s="13" t="n"/>
      <c r="D22" s="160" t="s">
        <v>45</v>
      </c>
      <c r="E22" s="62" t="s">
        <v>46</v>
      </c>
      <c r="F22" s="156" t="s">
        <v>8</v>
      </c>
      <c r="G22" s="156" t="s">
        <v>9</v>
      </c>
      <c r="H22" s="156" t="s">
        <v>8</v>
      </c>
      <c r="I22" s="63" t="s">
        <v>8</v>
      </c>
      <c r="J22" s="64">
        <f>IF(H22="","",IF((SUM(IF(F22="W",1,-1),IF(G22="W",1,-1),IF(H22="W",3,-3),IF(I22="W",3,-3)))&gt;0,"POS",IF((SUM(IF(F22="W",1,-1),IF(G22="W",1,-1),IF(H22="W",3,-3),IF(I22="W",3,-3)))=0,"NEUT",IF((SUM(IF(F22="W",1,-1),IF(G22="W",1,-1),IF(H22="W",3,-3),IF(I22="W",3,-3)))&lt;0,"NEG"))))</f>
        <v/>
      </c>
      <c r="K22" s="88">
        <f>IF(J22="","",IF(((IF(J22="POS",4,IF(J22="NEUT",2,IF(J22="NEG",1,""))))-(IF(J21="POS",4,IF(J21="NEUT",2,IF(J21="NEG",1,"")))))&lt;0,"NO BET",IF(((IF(J22="POS",4,IF(J22="NEUT",2,IF(J22="NEG",1,""))))-(IF(J21="POS",4,IF(J21="NEUT",2,IF(J21="NEG",1,"")))))&gt;1,"1–3",4)))</f>
        <v/>
      </c>
      <c r="L22" s="91" t="n"/>
      <c r="M22" s="110">
        <f>IF(L22="","NO",IF(AND(K22="1–3",L22&gt;1.89),"YES",IF(AND(K22=4,L22&gt;2.09),"YES","NO")))</f>
        <v/>
      </c>
      <c r="N22" s="14" t="n"/>
      <c r="Q22" s="160" t="s">
        <v>47</v>
      </c>
      <c r="R22" s="62" t="s">
        <v>48</v>
      </c>
      <c r="S22" s="156" t="s">
        <v>8</v>
      </c>
      <c r="T22" s="156" t="s">
        <v>8</v>
      </c>
      <c r="U22" s="156" t="s">
        <v>9</v>
      </c>
      <c r="V22" s="63" t="s">
        <v>9</v>
      </c>
      <c r="W22" s="64">
        <f>IF(U22="","",IF((SUM(IF(S22="W",1,-1),IF(T22="W",1,-1),IF(U22="W",3,-3),IF(V22="W",3,-3)))&gt;0,"POS",IF((SUM(IF(S22="W",1,-1),IF(T22="W",1,-1),IF(U22="W",3,-3),IF(V22="W",3,-3)))=0,"NEUT",IF((SUM(IF(S22="W",1,-1),IF(T22="W",1,-1),IF(U22="W",3,-3),IF(V22="W",3,-3)))&lt;0,"NEG"))))</f>
        <v/>
      </c>
      <c r="X22" s="88">
        <f>IF(W22="","",IF(((IF(W22="POS",4,IF(W22="NEUT",2,IF(W22="NEG",1,""))))-(IF(W21="POS",4,IF(W21="NEUT",2,IF(W21="NEG",1,"")))))&lt;0,"NO BET",IF(((IF(W22="POS",4,IF(W22="NEUT",2,IF(W22="NEG",1,""))))-(IF(W21="POS",4,IF(W21="NEUT",2,IF(W21="NEG",1,"")))))&gt;1,"1–3",4)))</f>
        <v/>
      </c>
      <c r="Y22" s="91" t="n"/>
      <c r="Z22" s="110">
        <f>IF(Y22="","NO",IF(AND(X22="1–3",Y22&gt;1.89),"YES",IF(AND(X22=4,Y22&gt;2.09),"YES","NO")))</f>
        <v/>
      </c>
      <c r="AA22" s="14" t="n"/>
    </row>
    <row customHeight="1" ht="17" r="23" s="161" spans="1:27">
      <c r="B23" s="13" t="n"/>
      <c r="N23" s="14" t="n"/>
      <c r="AA23" s="14" t="n"/>
    </row>
    <row r="24" spans="1:27">
      <c r="B24" s="13" t="n"/>
      <c r="D24" s="8" t="s">
        <v>0</v>
      </c>
      <c r="E24" s="29" t="s">
        <v>1</v>
      </c>
      <c r="F24" s="29" t="n">
        <v>4</v>
      </c>
      <c r="G24" s="29" t="n">
        <v>3</v>
      </c>
      <c r="H24" s="29" t="n">
        <v>2</v>
      </c>
      <c r="I24" s="29" t="n">
        <v>1</v>
      </c>
      <c r="J24" s="29" t="s">
        <v>2</v>
      </c>
      <c r="K24" s="94" t="s">
        <v>3</v>
      </c>
      <c r="L24" s="92" t="s">
        <v>4</v>
      </c>
      <c r="M24" s="87" t="s">
        <v>5</v>
      </c>
      <c r="N24" s="14" t="n"/>
      <c r="Q24" s="8" t="s">
        <v>0</v>
      </c>
      <c r="R24" s="29" t="s">
        <v>1</v>
      </c>
      <c r="S24" s="29" t="n">
        <v>4</v>
      </c>
      <c r="T24" s="29" t="n">
        <v>3</v>
      </c>
      <c r="U24" s="29" t="n">
        <v>2</v>
      </c>
      <c r="V24" s="29" t="n">
        <v>1</v>
      </c>
      <c r="W24" s="29" t="s">
        <v>2</v>
      </c>
      <c r="X24" s="94" t="s">
        <v>3</v>
      </c>
      <c r="Y24" s="92" t="s">
        <v>4</v>
      </c>
      <c r="Z24" s="87" t="s">
        <v>5</v>
      </c>
      <c r="AA24" s="14" t="n"/>
    </row>
    <row r="25" spans="1:27">
      <c r="B25" s="13" t="n"/>
      <c r="C25" s="20">
        <f>C21+1</f>
        <v/>
      </c>
      <c r="D25" s="159" t="s">
        <v>49</v>
      </c>
      <c r="E25" s="60" t="s">
        <v>50</v>
      </c>
      <c r="F25" s="154" t="s">
        <v>9</v>
      </c>
      <c r="G25" s="154" t="s">
        <v>8</v>
      </c>
      <c r="H25" s="154" t="s">
        <v>10</v>
      </c>
      <c r="I25" s="168" t="s">
        <v>10</v>
      </c>
      <c r="J25" s="54">
        <f>IF(H25="","",IF((SUM(IF(F25="W",1,-1),IF(G25="W",1,-1),IF(H25="W",3,-3),IF(I25="W",3,-3)))&gt;0,"POS",IF((SUM(IF(F25="W",1,-1),IF(G25="W",1,-1),IF(H25="W",3,-3),IF(I25="W",3,-3)))=0,"NEUT",IF((SUM(IF(F25="W",1,-1),IF(G25="W",1,-1),IF(H25="W",3,-3),IF(I25="W",3,-3)))&lt;0,"NEG"))))</f>
        <v/>
      </c>
      <c r="K25" s="93">
        <f>IF(J25="","",IF(((IF(J25="POS",4,IF(J25="NEUT",2,IF(J25="NEG",1,""))))-(IF(J26="POS",4,IF(J26="NEUT",2,IF(J26="NEG",1,"")))))&lt;0,"NO BET",IF(((IF(J25="POS",4,IF(J25="NEUT",2,IF(J25="NEG",1,""))))-(IF(J26="POS",4,IF(J26="NEUT",2,IF(J26="NEG",1,"")))))&gt;1,"1–3",4)))</f>
        <v/>
      </c>
      <c r="L25" s="90" t="n"/>
      <c r="M25" s="146">
        <f>IF(L25="","NO",IF(AND(K25="1–3",L25&gt;1.89),"YES",IF(AND(K25=4,L25&gt;2.09),"YES","NO")))</f>
        <v/>
      </c>
      <c r="N25" s="14" t="n"/>
      <c r="P25" s="20">
        <f>P21+1</f>
        <v/>
      </c>
      <c r="Q25" s="159" t="s">
        <v>51</v>
      </c>
      <c r="R25" s="60" t="s">
        <v>52</v>
      </c>
      <c r="S25" s="154" t="s">
        <v>9</v>
      </c>
      <c r="T25" s="154" t="s">
        <v>9</v>
      </c>
      <c r="U25" s="154" t="s">
        <v>9</v>
      </c>
      <c r="V25" s="168" t="s">
        <v>9</v>
      </c>
      <c r="W25" s="54">
        <f>IF(U25="","",IF((SUM(IF(S25="W",1,-1),IF(T25="W",1,-1),IF(U25="W",3,-3),IF(V25="W",3,-3)))&gt;0,"POS",IF((SUM(IF(S25="W",1,-1),IF(T25="W",1,-1),IF(U25="W",3,-3),IF(V25="W",3,-3)))=0,"NEUT",IF((SUM(IF(S25="W",1,-1),IF(T25="W",1,-1),IF(U25="W",3,-3),IF(V25="W",3,-3)))&lt;0,"NEG"))))</f>
        <v/>
      </c>
      <c r="X25" s="93">
        <f>IF(W25="","",IF(((IF(W25="POS",4,IF(W25="NEUT",2,IF(W25="NEG",1,""))))-(IF(W26="POS",4,IF(W26="NEUT",2,IF(W26="NEG",1,"")))))&lt;0,"NO BET",IF(((IF(W25="POS",4,IF(W25="NEUT",2,IF(W25="NEG",1,""))))-(IF(W26="POS",4,IF(W26="NEUT",2,IF(W26="NEG",1,"")))))&gt;1,"1–3",4)))</f>
        <v/>
      </c>
      <c r="Y25" s="90" t="n"/>
      <c r="Z25" s="146">
        <f>IF(Y25="","NO",IF(AND(X25="1–3",Y25&gt;1.89),"YES",IF(AND(X25=4,Y25&gt;2.09),"YES","NO")))</f>
        <v/>
      </c>
      <c r="AA25" s="14" t="n"/>
    </row>
    <row customHeight="1" ht="17" r="26" s="161" spans="1:27">
      <c r="B26" s="13" t="n"/>
      <c r="D26" s="160" t="s">
        <v>53</v>
      </c>
      <c r="E26" s="62" t="s">
        <v>54</v>
      </c>
      <c r="F26" s="156" t="s">
        <v>9</v>
      </c>
      <c r="G26" s="156" t="s">
        <v>9</v>
      </c>
      <c r="H26" s="156" t="s">
        <v>9</v>
      </c>
      <c r="I26" s="63" t="s">
        <v>8</v>
      </c>
      <c r="J26" s="64">
        <f>IF(H26="","",IF((SUM(IF(F26="W",1,-1),IF(G26="W",1,-1),IF(H26="W",3,-3),IF(I26="W",3,-3)))&gt;0,"POS",IF((SUM(IF(F26="W",1,-1),IF(G26="W",1,-1),IF(H26="W",3,-3),IF(I26="W",3,-3)))=0,"NEUT",IF((SUM(IF(F26="W",1,-1),IF(G26="W",1,-1),IF(H26="W",3,-3),IF(I26="W",3,-3)))&lt;0,"NEG"))))</f>
        <v/>
      </c>
      <c r="K26" s="88">
        <f>IF(J26="","",IF(((IF(J26="POS",4,IF(J26="NEUT",2,IF(J26="NEG",1,""))))-(IF(J25="POS",4,IF(J25="NEUT",2,IF(J25="NEG",1,"")))))&lt;0,"NO BET",IF(((IF(J26="POS",4,IF(J26="NEUT",2,IF(J26="NEG",1,""))))-(IF(J25="POS",4,IF(J25="NEUT",2,IF(J25="NEG",1,"")))))&gt;1,"1–3",4)))</f>
        <v/>
      </c>
      <c r="L26" s="91" t="n"/>
      <c r="M26" s="110">
        <f>IF(L26="","NO",IF(AND(K26="1–3",L26&gt;1.89),"YES",IF(AND(K26=4,L26&gt;2.09),"YES","NO")))</f>
        <v/>
      </c>
      <c r="N26" s="14" t="n"/>
      <c r="Q26" s="160" t="s">
        <v>55</v>
      </c>
      <c r="R26" s="62" t="s">
        <v>56</v>
      </c>
      <c r="S26" s="156" t="s">
        <v>9</v>
      </c>
      <c r="T26" s="156" t="s">
        <v>8</v>
      </c>
      <c r="U26" s="156" t="s">
        <v>9</v>
      </c>
      <c r="V26" s="63" t="s">
        <v>8</v>
      </c>
      <c r="W26" s="64">
        <f>IF(U26="","",IF((SUM(IF(S26="W",1,-1),IF(T26="W",1,-1),IF(U26="W",3,-3),IF(V26="W",3,-3)))&gt;0,"POS",IF((SUM(IF(S26="W",1,-1),IF(T26="W",1,-1),IF(U26="W",3,-3),IF(V26="W",3,-3)))=0,"NEUT",IF((SUM(IF(S26="W",1,-1),IF(T26="W",1,-1),IF(U26="W",3,-3),IF(V26="W",3,-3)))&lt;0,"NEG"))))</f>
        <v/>
      </c>
      <c r="X26" s="88">
        <f>IF(W26="","",IF(((IF(W26="POS",4,IF(W26="NEUT",2,IF(W26="NEG",1,""))))-(IF(W25="POS",4,IF(W25="NEUT",2,IF(W25="NEG",1,"")))))&lt;0,"NO BET",IF(((IF(W26="POS",4,IF(W26="NEUT",2,IF(W26="NEG",1,""))))-(IF(W25="POS",4,IF(W25="NEUT",2,IF(W25="NEG",1,"")))))&gt;1,"1–3",4)))</f>
        <v/>
      </c>
      <c r="Y26" s="91" t="n"/>
      <c r="Z26" s="110">
        <f>IF(Y26="","NO",IF(AND(X26="1–3",Y26&gt;1.89),"YES",IF(AND(X26=4,Y26&gt;2.09),"YES","NO")))</f>
        <v/>
      </c>
      <c r="AA26" s="14" t="n"/>
    </row>
    <row customHeight="1" ht="17" r="27" s="161" spans="1:27">
      <c r="B27" s="13" t="n"/>
      <c r="N27" s="14" t="n"/>
      <c r="AA27" s="14" t="n"/>
    </row>
    <row r="28" spans="1:27">
      <c r="B28" s="13" t="n"/>
      <c r="D28" s="8" t="s">
        <v>0</v>
      </c>
      <c r="E28" s="29" t="s">
        <v>1</v>
      </c>
      <c r="F28" s="29" t="n">
        <v>4</v>
      </c>
      <c r="G28" s="29" t="n">
        <v>3</v>
      </c>
      <c r="H28" s="29" t="n">
        <v>2</v>
      </c>
      <c r="I28" s="29" t="n">
        <v>1</v>
      </c>
      <c r="J28" s="29" t="s">
        <v>2</v>
      </c>
      <c r="K28" s="94" t="s">
        <v>3</v>
      </c>
      <c r="L28" s="92" t="s">
        <v>4</v>
      </c>
      <c r="M28" s="87" t="s">
        <v>5</v>
      </c>
      <c r="N28" s="14" t="n"/>
      <c r="Q28" s="8" t="s">
        <v>0</v>
      </c>
      <c r="R28" s="29" t="s">
        <v>1</v>
      </c>
      <c r="S28" s="29" t="n">
        <v>4</v>
      </c>
      <c r="T28" s="29" t="n">
        <v>3</v>
      </c>
      <c r="U28" s="29" t="n">
        <v>2</v>
      </c>
      <c r="V28" s="29" t="n">
        <v>1</v>
      </c>
      <c r="W28" s="29" t="s">
        <v>2</v>
      </c>
      <c r="X28" s="94" t="s">
        <v>3</v>
      </c>
      <c r="Y28" s="92" t="s">
        <v>4</v>
      </c>
      <c r="Z28" s="87" t="s">
        <v>5</v>
      </c>
      <c r="AA28" s="14" t="n"/>
    </row>
    <row r="29" spans="1:27">
      <c r="B29" s="13" t="n"/>
      <c r="C29" s="20">
        <f>C25+1</f>
        <v/>
      </c>
      <c r="D29" s="159" t="s">
        <v>57</v>
      </c>
      <c r="E29" s="60" t="s">
        <v>58</v>
      </c>
      <c r="F29" s="154" t="s">
        <v>9</v>
      </c>
      <c r="G29" s="154" t="s">
        <v>8</v>
      </c>
      <c r="H29" s="154" t="s">
        <v>9</v>
      </c>
      <c r="I29" s="168" t="s">
        <v>8</v>
      </c>
      <c r="J29" s="54">
        <f>IF(H29="","",IF((SUM(IF(F29="W",1,-1),IF(G29="W",1,-1),IF(H29="W",3,-3),IF(I29="W",3,-3)))&gt;0,"POS",IF((SUM(IF(F29="W",1,-1),IF(G29="W",1,-1),IF(H29="W",3,-3),IF(I29="W",3,-3)))=0,"NEUT",IF((SUM(IF(F29="W",1,-1),IF(G29="W",1,-1),IF(H29="W",3,-3),IF(I29="W",3,-3)))&lt;0,"NEG"))))</f>
        <v/>
      </c>
      <c r="K29" s="93">
        <f>IF(J29="","",IF(((IF(J29="POS",4,IF(J29="NEUT",2,IF(J29="NEG",1,""))))-(IF(J30="POS",4,IF(J30="NEUT",2,IF(J30="NEG",1,"")))))&lt;0,"NO BET",IF(((IF(J29="POS",4,IF(J29="NEUT",2,IF(J29="NEG",1,""))))-(IF(J30="POS",4,IF(J30="NEUT",2,IF(J30="NEG",1,"")))))&gt;1,"1–3",4)))</f>
        <v/>
      </c>
      <c r="L29" s="90" t="n"/>
      <c r="M29" s="146">
        <f>IF(L29="","NO",IF(AND(K29="1–3",L29&gt;1.89),"YES",IF(AND(K29=4,L29&gt;2.09),"YES","NO")))</f>
        <v/>
      </c>
      <c r="N29" s="14" t="n"/>
      <c r="P29" s="20">
        <f>P25+1</f>
        <v/>
      </c>
      <c r="Q29" s="159" t="s">
        <v>59</v>
      </c>
      <c r="R29" s="60" t="s">
        <v>60</v>
      </c>
      <c r="S29" s="154" t="s">
        <v>9</v>
      </c>
      <c r="T29" s="154" t="s">
        <v>8</v>
      </c>
      <c r="U29" s="154" t="s">
        <v>8</v>
      </c>
      <c r="V29" s="168" t="s">
        <v>9</v>
      </c>
      <c r="W29" s="54">
        <f>IF(U29="","",IF((SUM(IF(S29="W",1,-1),IF(T29="W",1,-1),IF(U29="W",3,-3),IF(V29="W",3,-3)))&gt;0,"POS",IF((SUM(IF(S29="W",1,-1),IF(T29="W",1,-1),IF(U29="W",3,-3),IF(V29="W",3,-3)))=0,"NEUT",IF((SUM(IF(S29="W",1,-1),IF(T29="W",1,-1),IF(U29="W",3,-3),IF(V29="W",3,-3)))&lt;0,"NEG"))))</f>
        <v/>
      </c>
      <c r="X29" s="93">
        <f>IF(W29="","",IF(((IF(W29="POS",4,IF(W29="NEUT",2,IF(W29="NEG",1,""))))-(IF(W30="POS",4,IF(W30="NEUT",2,IF(W30="NEG",1,"")))))&lt;0,"NO BET",IF(((IF(W29="POS",4,IF(W29="NEUT",2,IF(W29="NEG",1,""))))-(IF(W30="POS",4,IF(W30="NEUT",2,IF(W30="NEG",1,"")))))&gt;1,"1–3",4)))</f>
        <v/>
      </c>
      <c r="Y29" s="90" t="n"/>
      <c r="Z29" s="146">
        <f>IF(Y29="","NO",IF(AND(X29="1–3",Y29&gt;1.89),"YES",IF(AND(X29=4,Y29&gt;2.09),"YES","NO")))</f>
        <v/>
      </c>
      <c r="AA29" s="14" t="n"/>
    </row>
    <row customHeight="1" ht="17" r="30" s="161" spans="1:27">
      <c r="B30" s="13" t="n"/>
      <c r="D30" s="160" t="s">
        <v>61</v>
      </c>
      <c r="E30" s="62" t="s">
        <v>62</v>
      </c>
      <c r="F30" s="156" t="s">
        <v>9</v>
      </c>
      <c r="G30" s="156" t="s">
        <v>9</v>
      </c>
      <c r="H30" s="156" t="s">
        <v>9</v>
      </c>
      <c r="I30" s="63" t="s">
        <v>8</v>
      </c>
      <c r="J30" s="64">
        <f>IF(H30="","",IF((SUM(IF(F30="W",1,-1),IF(G30="W",1,-1),IF(H30="W",3,-3),IF(I30="W",3,-3)))&gt;0,"POS",IF((SUM(IF(F30="W",1,-1),IF(G30="W",1,-1),IF(H30="W",3,-3),IF(I30="W",3,-3)))=0,"NEUT",IF((SUM(IF(F30="W",1,-1),IF(G30="W",1,-1),IF(H30="W",3,-3),IF(I30="W",3,-3)))&lt;0,"NEG"))))</f>
        <v/>
      </c>
      <c r="K30" s="88">
        <f>IF(J30="","",IF(((IF(J30="POS",4,IF(J30="NEUT",2,IF(J30="NEG",1,""))))-(IF(J29="POS",4,IF(J29="NEUT",2,IF(J29="NEG",1,"")))))&lt;0,"NO BET",IF(((IF(J30="POS",4,IF(J30="NEUT",2,IF(J30="NEG",1,""))))-(IF(J29="POS",4,IF(J29="NEUT",2,IF(J29="NEG",1,"")))))&gt;1,"1–3",4)))</f>
        <v/>
      </c>
      <c r="L30" s="91" t="n"/>
      <c r="M30" s="110">
        <f>IF(L30="","NO",IF(AND(K30="1–3",L30&gt;1.89),"YES",IF(AND(K30=4,L30&gt;2.09),"YES","NO")))</f>
        <v/>
      </c>
      <c r="N30" s="14" t="n"/>
      <c r="Q30" s="160" t="s">
        <v>63</v>
      </c>
      <c r="R30" s="62" t="s">
        <v>64</v>
      </c>
      <c r="S30" s="156" t="s">
        <v>8</v>
      </c>
      <c r="T30" s="156" t="s">
        <v>8</v>
      </c>
      <c r="U30" s="156" t="s">
        <v>9</v>
      </c>
      <c r="V30" s="63" t="s">
        <v>9</v>
      </c>
      <c r="W30" s="64">
        <f>IF(U30="","",IF((SUM(IF(S30="W",1,-1),IF(T30="W",1,-1),IF(U30="W",3,-3),IF(V30="W",3,-3)))&gt;0,"POS",IF((SUM(IF(S30="W",1,-1),IF(T30="W",1,-1),IF(U30="W",3,-3),IF(V30="W",3,-3)))=0,"NEUT",IF((SUM(IF(S30="W",1,-1),IF(T30="W",1,-1),IF(U30="W",3,-3),IF(V30="W",3,-3)))&lt;0,"NEG"))))</f>
        <v/>
      </c>
      <c r="X30" s="88">
        <f>IF(W30="","",IF(((IF(W30="POS",4,IF(W30="NEUT",2,IF(W30="NEG",1,""))))-(IF(W29="POS",4,IF(W29="NEUT",2,IF(W29="NEG",1,"")))))&lt;0,"NO BET",IF(((IF(W30="POS",4,IF(W30="NEUT",2,IF(W30="NEG",1,""))))-(IF(W29="POS",4,IF(W29="NEUT",2,IF(W29="NEG",1,"")))))&gt;1,"1–3",4)))</f>
        <v/>
      </c>
      <c r="Y30" s="91" t="n"/>
      <c r="Z30" s="110">
        <f>IF(Y30="","NO",IF(AND(X30="1–3",Y30&gt;1.89),"YES",IF(AND(X30=4,Y30&gt;2.09),"YES","NO")))</f>
        <v/>
      </c>
      <c r="AA30" s="14" t="n"/>
    </row>
    <row customHeight="1" ht="17" r="31" s="161" spans="1:27">
      <c r="B31" s="13" t="n"/>
      <c r="N31" s="14" t="n"/>
      <c r="AA31" s="14" t="n"/>
    </row>
    <row r="32" spans="1:27">
      <c r="B32" s="13" t="n"/>
      <c r="D32" s="8" t="s">
        <v>0</v>
      </c>
      <c r="E32" s="29" t="s">
        <v>1</v>
      </c>
      <c r="F32" s="29" t="n">
        <v>4</v>
      </c>
      <c r="G32" s="29" t="n">
        <v>3</v>
      </c>
      <c r="H32" s="29" t="n">
        <v>2</v>
      </c>
      <c r="I32" s="29" t="n">
        <v>1</v>
      </c>
      <c r="J32" s="29" t="s">
        <v>2</v>
      </c>
      <c r="K32" s="94" t="s">
        <v>3</v>
      </c>
      <c r="L32" s="92" t="s">
        <v>4</v>
      </c>
      <c r="M32" s="87" t="s">
        <v>5</v>
      </c>
      <c r="N32" s="14" t="n"/>
      <c r="Q32" s="8" t="s">
        <v>0</v>
      </c>
      <c r="R32" s="29" t="s">
        <v>1</v>
      </c>
      <c r="S32" s="29" t="n">
        <v>4</v>
      </c>
      <c r="T32" s="29" t="n">
        <v>3</v>
      </c>
      <c r="U32" s="29" t="n">
        <v>2</v>
      </c>
      <c r="V32" s="29" t="n">
        <v>1</v>
      </c>
      <c r="W32" s="29" t="s">
        <v>2</v>
      </c>
      <c r="X32" s="94" t="s">
        <v>3</v>
      </c>
      <c r="Y32" s="92" t="s">
        <v>4</v>
      </c>
      <c r="Z32" s="87" t="s">
        <v>5</v>
      </c>
      <c r="AA32" s="14" t="n"/>
    </row>
    <row r="33" spans="1:27">
      <c r="B33" s="13" t="n"/>
      <c r="C33" s="20">
        <f>C29+1</f>
        <v/>
      </c>
      <c r="D33" s="159" t="s">
        <v>65</v>
      </c>
      <c r="E33" s="60" t="s">
        <v>66</v>
      </c>
      <c r="F33" s="154" t="s">
        <v>9</v>
      </c>
      <c r="G33" s="154" t="s">
        <v>8</v>
      </c>
      <c r="H33" s="154" t="s">
        <v>8</v>
      </c>
      <c r="I33" s="168" t="s">
        <v>8</v>
      </c>
      <c r="J33" s="54">
        <f>IF(H33="","",IF((SUM(IF(F33="W",1,-1),IF(G33="W",1,-1),IF(H33="W",3,-3),IF(I33="W",3,-3)))&gt;0,"POS",IF((SUM(IF(F33="W",1,-1),IF(G33="W",1,-1),IF(H33="W",3,-3),IF(I33="W",3,-3)))=0,"NEUT",IF((SUM(IF(F33="W",1,-1),IF(G33="W",1,-1),IF(H33="W",3,-3),IF(I33="W",3,-3)))&lt;0,"NEG"))))</f>
        <v/>
      </c>
      <c r="K33" s="93">
        <f>IF(J33="","",IF(((IF(J33="POS",4,IF(J33="NEUT",2,IF(J33="NEG",1,""))))-(IF(J34="POS",4,IF(J34="NEUT",2,IF(J34="NEG",1,"")))))&lt;0,"NO BET",IF(((IF(J33="POS",4,IF(J33="NEUT",2,IF(J33="NEG",1,""))))-(IF(J34="POS",4,IF(J34="NEUT",2,IF(J34="NEG",1,"")))))&gt;1,"1–3",4)))</f>
        <v/>
      </c>
      <c r="L33" s="90" t="n"/>
      <c r="M33" s="146">
        <f>IF(L33="","NO",IF(AND(K33="1–3",L33&gt;1.89),"YES",IF(AND(K33=4,L33&gt;2.09),"YES","NO")))</f>
        <v/>
      </c>
      <c r="N33" s="14" t="n"/>
      <c r="P33" s="20">
        <f>P29+1</f>
        <v/>
      </c>
      <c r="Q33" s="159" t="s">
        <v>67</v>
      </c>
      <c r="R33" s="60" t="s">
        <v>68</v>
      </c>
      <c r="S33" s="154" t="n"/>
      <c r="T33" s="154" t="n"/>
      <c r="U33" s="154" t="n"/>
      <c r="V33" s="168" t="n"/>
      <c r="W33" s="54">
        <f>IF(U33="","",IF((SUM(IF(S33="W",1,-1),IF(T33="W",1,-1),IF(U33="W",3,-3),IF(V33="W",3,-3)))&gt;0,"POS",IF((SUM(IF(S33="W",1,-1),IF(T33="W",1,-1),IF(U33="W",3,-3),IF(V33="W",3,-3)))=0,"NEUT",IF((SUM(IF(S33="W",1,-1),IF(T33="W",1,-1),IF(U33="W",3,-3),IF(V33="W",3,-3)))&lt;0,"NEG"))))</f>
        <v/>
      </c>
      <c r="X33" s="93">
        <f>IF(W33="","",IF(((IF(W33="POS",4,IF(W33="NEUT",2,IF(W33="NEG",1,""))))-(IF(W34="POS",4,IF(W34="NEUT",2,IF(W34="NEG",1,"")))))&lt;0,"NO BET",IF(((IF(W33="POS",4,IF(W33="NEUT",2,IF(W33="NEG",1,""))))-(IF(W34="POS",4,IF(W34="NEUT",2,IF(W34="NEG",1,"")))))&gt;1,"1–3",4)))</f>
        <v/>
      </c>
      <c r="Y33" s="90" t="n"/>
      <c r="Z33" s="146">
        <f>IF(Y33="","NO",IF(AND(X33="1–3",Y33&gt;1.89),"YES",IF(AND(X33=4,Y33&gt;2.09),"YES","NO")))</f>
        <v/>
      </c>
      <c r="AA33" s="14" t="n"/>
    </row>
    <row customHeight="1" ht="17" r="34" s="161" spans="1:27">
      <c r="B34" s="13" t="n"/>
      <c r="D34" s="160" t="s">
        <v>69</v>
      </c>
      <c r="E34" s="62" t="s">
        <v>70</v>
      </c>
      <c r="F34" s="156" t="s">
        <v>8</v>
      </c>
      <c r="G34" s="156" t="s">
        <v>8</v>
      </c>
      <c r="H34" s="156" t="s">
        <v>8</v>
      </c>
      <c r="I34" s="63" t="s">
        <v>8</v>
      </c>
      <c r="J34" s="64">
        <f>IF(H34="","",IF((SUM(IF(F34="W",1,-1),IF(G34="W",1,-1),IF(H34="W",3,-3),IF(I34="W",3,-3)))&gt;0,"POS",IF((SUM(IF(F34="W",1,-1),IF(G34="W",1,-1),IF(H34="W",3,-3),IF(I34="W",3,-3)))=0,"NEUT",IF((SUM(IF(F34="W",1,-1),IF(G34="W",1,-1),IF(H34="W",3,-3),IF(I34="W",3,-3)))&lt;0,"NEG"))))</f>
        <v/>
      </c>
      <c r="K34" s="88">
        <f>IF(J34="","",IF(((IF(J34="POS",4,IF(J34="NEUT",2,IF(J34="NEG",1,""))))-(IF(J33="POS",4,IF(J33="NEUT",2,IF(J33="NEG",1,"")))))&lt;0,"NO BET",IF(((IF(J34="POS",4,IF(J34="NEUT",2,IF(J34="NEG",1,""))))-(IF(J33="POS",4,IF(J33="NEUT",2,IF(J33="NEG",1,"")))))&gt;1,"1–3",4)))</f>
        <v/>
      </c>
      <c r="L34" s="91" t="n"/>
      <c r="M34" s="110">
        <f>IF(L34="","NO",IF(AND(K34="1–3",L34&gt;1.89),"YES",IF(AND(K34=4,L34&gt;2.09),"YES","NO")))</f>
        <v/>
      </c>
      <c r="N34" s="14" t="n"/>
      <c r="Q34" s="160" t="s">
        <v>71</v>
      </c>
      <c r="R34" s="62" t="s">
        <v>72</v>
      </c>
      <c r="S34" s="156" t="n"/>
      <c r="T34" s="156" t="n"/>
      <c r="U34" s="156" t="n"/>
      <c r="V34" s="63" t="n"/>
      <c r="W34" s="64">
        <f>IF(U34="","",IF((SUM(IF(S34="W",1,-1),IF(T34="W",1,-1),IF(U34="W",3,-3),IF(V34="W",3,-3)))&gt;0,"POS",IF((SUM(IF(S34="W",1,-1),IF(T34="W",1,-1),IF(U34="W",3,-3),IF(V34="W",3,-3)))=0,"NEUT",IF((SUM(IF(S34="W",1,-1),IF(T34="W",1,-1),IF(U34="W",3,-3),IF(V34="W",3,-3)))&lt;0,"NEG"))))</f>
        <v/>
      </c>
      <c r="X34" s="88">
        <f>IF(W34="","",IF(((IF(W34="POS",4,IF(W34="NEUT",2,IF(W34="NEG",1,""))))-(IF(W33="POS",4,IF(W33="NEUT",2,IF(W33="NEG",1,"")))))&lt;0,"NO BET",IF(((IF(W34="POS",4,IF(W34="NEUT",2,IF(W34="NEG",1,""))))-(IF(W33="POS",4,IF(W33="NEUT",2,IF(W33="NEG",1,"")))))&gt;1,"1–3",4)))</f>
        <v/>
      </c>
      <c r="Y34" s="91" t="n"/>
      <c r="Z34" s="110">
        <f>IF(Y34="","NO",IF(AND(X34="1–3",Y34&gt;1.89),"YES",IF(AND(X34=4,Y34&gt;2.09),"YES","NO")))</f>
        <v/>
      </c>
      <c r="AA34" s="14" t="n"/>
    </row>
    <row r="35" spans="1:27">
      <c r="B35" s="13" t="n"/>
      <c r="N35" s="14" t="n"/>
      <c r="AA35" s="14" t="n"/>
    </row>
    <row r="36" spans="1:27">
      <c r="B36" s="2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4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  <c r="AA36" s="4" t="n"/>
    </row>
    <row customHeight="1" ht="17" r="37" s="161" spans="1:27"/>
    <row customHeight="1" ht="17" r="38" s="161" spans="1:27">
      <c r="D38" s="117" t="s">
        <v>73</v>
      </c>
      <c r="E38" s="118" t="s">
        <v>74</v>
      </c>
    </row>
    <row r="39" spans="1:27"/>
    <row r="40" spans="1:27"/>
    <row r="41" spans="1:27"/>
    <row r="42" spans="1:27"/>
    <row r="43" spans="1:27"/>
    <row r="44" spans="1:27"/>
    <row r="45" spans="1:27"/>
    <row r="46" spans="1:27"/>
    <row r="47" spans="1:27"/>
    <row r="48" spans="1:27"/>
    <row r="49" spans="1:27"/>
    <row r="50" spans="1:27"/>
    <row r="51" spans="1:27"/>
    <row r="52" spans="1:27"/>
    <row r="53" spans="1:27"/>
    <row r="54" spans="1:27"/>
    <row r="55" spans="1:27"/>
    <row r="56" spans="1:27"/>
    <row r="57" spans="1:27"/>
    <row r="58" spans="1:27"/>
    <row r="59" spans="1:27"/>
    <row r="60" spans="1:27"/>
    <row r="61" spans="1:27"/>
    <row r="62" spans="1:27"/>
    <row r="63" spans="1:27"/>
    <row r="64" spans="1:27"/>
    <row r="65" spans="1:27"/>
  </sheetData>
  <conditionalFormatting sqref="J9">
    <cfRule dxfId="0" operator="containsText" priority="452" text="POS/NEUT" type="containsText">
      <formula>NOT(ISERROR(SEARCH("POS/NEUT",J9)))</formula>
    </cfRule>
    <cfRule dxfId="1" operator="equal" priority="453" type="cellIs">
      <formula>"NEUT/NEG"</formula>
    </cfRule>
    <cfRule dxfId="2" operator="equal" priority="454" type="cellIs">
      <formula>"NEUT"</formula>
    </cfRule>
    <cfRule dxfId="3" operator="equal" priority="455" type="cellIs">
      <formula>"NEG"</formula>
    </cfRule>
    <cfRule dxfId="4" operator="equal" priority="456" type="cellIs">
      <formula>"POS"</formula>
    </cfRule>
  </conditionalFormatting>
  <conditionalFormatting sqref="J6">
    <cfRule dxfId="5" operator="containsText" priority="458" text="POS/NEUT" type="containsText">
      <formula>NOT(ISERROR(SEARCH("POS/NEUT",J6)))</formula>
    </cfRule>
    <cfRule dxfId="6" operator="equal" priority="459" type="cellIs">
      <formula>"NEUT/NEG"</formula>
    </cfRule>
    <cfRule dxfId="7" operator="equal" priority="460" type="cellIs">
      <formula>"NEUT"</formula>
    </cfRule>
    <cfRule dxfId="8" operator="equal" priority="461" type="cellIs">
      <formula>"NEG"</formula>
    </cfRule>
    <cfRule dxfId="9" operator="equal" priority="462" type="cellIs">
      <formula>"POS"</formula>
    </cfRule>
  </conditionalFormatting>
  <conditionalFormatting sqref="J10">
    <cfRule dxfId="10" operator="containsText" priority="447" text="POS/NEUT" type="containsText">
      <formula>NOT(ISERROR(SEARCH("POS/NEUT",J10)))</formula>
    </cfRule>
    <cfRule dxfId="11" operator="equal" priority="448" type="cellIs">
      <formula>"NEUT/NEG"</formula>
    </cfRule>
    <cfRule dxfId="12" operator="equal" priority="449" type="cellIs">
      <formula>"NEUT"</formula>
    </cfRule>
    <cfRule dxfId="13" operator="equal" priority="450" type="cellIs">
      <formula>"NEG"</formula>
    </cfRule>
    <cfRule dxfId="14" operator="equal" priority="451" type="cellIs">
      <formula>"POS"</formula>
    </cfRule>
  </conditionalFormatting>
  <conditionalFormatting sqref="J29">
    <cfRule dxfId="15" operator="containsText" priority="397" text="POS/NEUT" type="containsText">
      <formula>NOT(ISERROR(SEARCH("POS/NEUT",J29)))</formula>
    </cfRule>
    <cfRule dxfId="16" operator="equal" priority="398" type="cellIs">
      <formula>"NEUT/NEG"</formula>
    </cfRule>
    <cfRule dxfId="17" operator="equal" priority="399" type="cellIs">
      <formula>"NEUT"</formula>
    </cfRule>
    <cfRule dxfId="18" operator="equal" priority="400" type="cellIs">
      <formula>"NEG"</formula>
    </cfRule>
    <cfRule dxfId="19" operator="equal" priority="401" type="cellIs">
      <formula>"POS"</formula>
    </cfRule>
  </conditionalFormatting>
  <conditionalFormatting sqref="J30">
    <cfRule dxfId="20" operator="containsText" priority="392" text="POS/NEUT" type="containsText">
      <formula>NOT(ISERROR(SEARCH("POS/NEUT",J30)))</formula>
    </cfRule>
    <cfRule dxfId="21" operator="equal" priority="393" type="cellIs">
      <formula>"NEUT/NEG"</formula>
    </cfRule>
    <cfRule dxfId="22" operator="equal" priority="394" type="cellIs">
      <formula>"NEUT"</formula>
    </cfRule>
    <cfRule dxfId="23" operator="equal" priority="395" type="cellIs">
      <formula>"NEG"</formula>
    </cfRule>
    <cfRule dxfId="24" operator="equal" priority="396" type="cellIs">
      <formula>"POS"</formula>
    </cfRule>
  </conditionalFormatting>
  <conditionalFormatting sqref="M7 M11 M19">
    <cfRule dxfId="25" operator="equal" priority="474" type="cellIs">
      <formula>"YES"</formula>
    </cfRule>
  </conditionalFormatting>
  <conditionalFormatting sqref="W34">
    <cfRule dxfId="26" operator="containsText" priority="293" text="POS/NEUT" type="containsText">
      <formula>NOT(ISERROR(SEARCH("POS/NEUT",W34)))</formula>
    </cfRule>
    <cfRule dxfId="27" operator="equal" priority="294" type="cellIs">
      <formula>"NEUT/NEG"</formula>
    </cfRule>
    <cfRule dxfId="28" operator="equal" priority="295" type="cellIs">
      <formula>"NEUT"</formula>
    </cfRule>
    <cfRule dxfId="29" operator="equal" priority="296" type="cellIs">
      <formula>"NEG"</formula>
    </cfRule>
    <cfRule dxfId="30" operator="equal" priority="297" type="cellIs">
      <formula>"POS"</formula>
    </cfRule>
  </conditionalFormatting>
  <conditionalFormatting sqref="J5">
    <cfRule dxfId="31" operator="containsText" priority="463" text="POS/NEUT" type="containsText">
      <formula>NOT(ISERROR(SEARCH("POS/NEUT",J5)))</formula>
    </cfRule>
    <cfRule dxfId="32" operator="equal" priority="464" type="cellIs">
      <formula>"NEUT/NEG"</formula>
    </cfRule>
    <cfRule dxfId="33" operator="equal" priority="465" type="cellIs">
      <formula>"NEUT"</formula>
    </cfRule>
    <cfRule dxfId="34" operator="equal" priority="466" type="cellIs">
      <formula>"NEG"</formula>
    </cfRule>
    <cfRule dxfId="35" operator="equal" priority="467" type="cellIs">
      <formula>"POS"</formula>
    </cfRule>
  </conditionalFormatting>
  <conditionalFormatting sqref="J13">
    <cfRule dxfId="36" operator="containsText" priority="441" text="POS/NEUT" type="containsText">
      <formula>NOT(ISERROR(SEARCH("POS/NEUT",J13)))</formula>
    </cfRule>
    <cfRule dxfId="37" operator="equal" priority="442" type="cellIs">
      <formula>"NEUT/NEG"</formula>
    </cfRule>
    <cfRule dxfId="38" operator="equal" priority="443" type="cellIs">
      <formula>"NEUT"</formula>
    </cfRule>
    <cfRule dxfId="39" operator="equal" priority="444" type="cellIs">
      <formula>"NEG"</formula>
    </cfRule>
    <cfRule dxfId="40" operator="equal" priority="445" type="cellIs">
      <formula>"POS"</formula>
    </cfRule>
  </conditionalFormatting>
  <conditionalFormatting sqref="J14">
    <cfRule dxfId="41" operator="containsText" priority="436" text="POS/NEUT" type="containsText">
      <formula>NOT(ISERROR(SEARCH("POS/NEUT",J14)))</formula>
    </cfRule>
    <cfRule dxfId="42" operator="equal" priority="437" type="cellIs">
      <formula>"NEUT/NEG"</formula>
    </cfRule>
    <cfRule dxfId="43" operator="equal" priority="438" type="cellIs">
      <formula>"NEUT"</formula>
    </cfRule>
    <cfRule dxfId="44" operator="equal" priority="439" type="cellIs">
      <formula>"NEG"</formula>
    </cfRule>
    <cfRule dxfId="45" operator="equal" priority="440" type="cellIs">
      <formula>"POS"</formula>
    </cfRule>
  </conditionalFormatting>
  <conditionalFormatting sqref="J17">
    <cfRule dxfId="46" operator="containsText" priority="430" text="POS/NEUT" type="containsText">
      <formula>NOT(ISERROR(SEARCH("POS/NEUT",J17)))</formula>
    </cfRule>
    <cfRule dxfId="47" operator="equal" priority="431" type="cellIs">
      <formula>"NEUT/NEG"</formula>
    </cfRule>
    <cfRule dxfId="48" operator="equal" priority="432" type="cellIs">
      <formula>"NEUT"</formula>
    </cfRule>
    <cfRule dxfId="49" operator="equal" priority="433" type="cellIs">
      <formula>"NEG"</formula>
    </cfRule>
    <cfRule dxfId="50" operator="equal" priority="434" type="cellIs">
      <formula>"POS"</formula>
    </cfRule>
  </conditionalFormatting>
  <conditionalFormatting sqref="J18">
    <cfRule dxfId="51" operator="containsText" priority="425" text="POS/NEUT" type="containsText">
      <formula>NOT(ISERROR(SEARCH("POS/NEUT",J18)))</formula>
    </cfRule>
    <cfRule dxfId="52" operator="equal" priority="426" type="cellIs">
      <formula>"NEUT/NEG"</formula>
    </cfRule>
    <cfRule dxfId="53" operator="equal" priority="427" type="cellIs">
      <formula>"NEUT"</formula>
    </cfRule>
    <cfRule dxfId="54" operator="equal" priority="428" type="cellIs">
      <formula>"NEG"</formula>
    </cfRule>
    <cfRule dxfId="55" operator="equal" priority="429" type="cellIs">
      <formula>"POS"</formula>
    </cfRule>
  </conditionalFormatting>
  <conditionalFormatting sqref="J21">
    <cfRule dxfId="56" operator="containsText" priority="419" text="POS/NEUT" type="containsText">
      <formula>NOT(ISERROR(SEARCH("POS/NEUT",J21)))</formula>
    </cfRule>
    <cfRule dxfId="57" operator="equal" priority="420" type="cellIs">
      <formula>"NEUT/NEG"</formula>
    </cfRule>
    <cfRule dxfId="58" operator="equal" priority="421" type="cellIs">
      <formula>"NEUT"</formula>
    </cfRule>
    <cfRule dxfId="59" operator="equal" priority="422" type="cellIs">
      <formula>"NEG"</formula>
    </cfRule>
    <cfRule dxfId="60" operator="equal" priority="423" type="cellIs">
      <formula>"POS"</formula>
    </cfRule>
  </conditionalFormatting>
  <conditionalFormatting sqref="J22">
    <cfRule dxfId="61" operator="containsText" priority="414" text="POS/NEUT" type="containsText">
      <formula>NOT(ISERROR(SEARCH("POS/NEUT",J22)))</formula>
    </cfRule>
    <cfRule dxfId="62" operator="equal" priority="415" type="cellIs">
      <formula>"NEUT/NEG"</formula>
    </cfRule>
    <cfRule dxfId="63" operator="equal" priority="416" type="cellIs">
      <formula>"NEUT"</formula>
    </cfRule>
    <cfRule dxfId="64" operator="equal" priority="417" type="cellIs">
      <formula>"NEG"</formula>
    </cfRule>
    <cfRule dxfId="65" operator="equal" priority="418" type="cellIs">
      <formula>"POS"</formula>
    </cfRule>
  </conditionalFormatting>
  <conditionalFormatting sqref="J25">
    <cfRule dxfId="66" operator="containsText" priority="408" text="POS/NEUT" type="containsText">
      <formula>NOT(ISERROR(SEARCH("POS/NEUT",J25)))</formula>
    </cfRule>
    <cfRule dxfId="67" operator="equal" priority="409" type="cellIs">
      <formula>"NEUT/NEG"</formula>
    </cfRule>
    <cfRule dxfId="68" operator="equal" priority="410" type="cellIs">
      <formula>"NEUT"</formula>
    </cfRule>
    <cfRule dxfId="69" operator="equal" priority="411" type="cellIs">
      <formula>"NEG"</formula>
    </cfRule>
    <cfRule dxfId="70" operator="equal" priority="412" type="cellIs">
      <formula>"POS"</formula>
    </cfRule>
  </conditionalFormatting>
  <conditionalFormatting sqref="J26">
    <cfRule dxfId="71" operator="containsText" priority="403" text="POS/NEUT" type="containsText">
      <formula>NOT(ISERROR(SEARCH("POS/NEUT",J26)))</formula>
    </cfRule>
    <cfRule dxfId="72" operator="equal" priority="404" type="cellIs">
      <formula>"NEUT/NEG"</formula>
    </cfRule>
    <cfRule dxfId="73" operator="equal" priority="405" type="cellIs">
      <formula>"NEUT"</formula>
    </cfRule>
    <cfRule dxfId="74" operator="equal" priority="406" type="cellIs">
      <formula>"NEG"</formula>
    </cfRule>
    <cfRule dxfId="75" operator="equal" priority="407" type="cellIs">
      <formula>"POS"</formula>
    </cfRule>
  </conditionalFormatting>
  <conditionalFormatting sqref="J33">
    <cfRule dxfId="76" operator="containsText" priority="386" text="POS/NEUT" type="containsText">
      <formula>NOT(ISERROR(SEARCH("POS/NEUT",J33)))</formula>
    </cfRule>
    <cfRule dxfId="77" operator="equal" priority="387" type="cellIs">
      <formula>"NEUT/NEG"</formula>
    </cfRule>
    <cfRule dxfId="78" operator="equal" priority="388" type="cellIs">
      <formula>"NEUT"</formula>
    </cfRule>
    <cfRule dxfId="79" operator="equal" priority="389" type="cellIs">
      <formula>"NEG"</formula>
    </cfRule>
    <cfRule dxfId="80" operator="equal" priority="390" type="cellIs">
      <formula>"POS"</formula>
    </cfRule>
  </conditionalFormatting>
  <conditionalFormatting sqref="J34">
    <cfRule dxfId="81" operator="containsText" priority="381" text="POS/NEUT" type="containsText">
      <formula>NOT(ISERROR(SEARCH("POS/NEUT",J34)))</formula>
    </cfRule>
    <cfRule dxfId="82" operator="equal" priority="382" type="cellIs">
      <formula>"NEUT/NEG"</formula>
    </cfRule>
    <cfRule dxfId="83" operator="equal" priority="383" type="cellIs">
      <formula>"NEUT"</formula>
    </cfRule>
    <cfRule dxfId="84" operator="equal" priority="384" type="cellIs">
      <formula>"NEG"</formula>
    </cfRule>
    <cfRule dxfId="85" operator="equal" priority="385" type="cellIs">
      <formula>"POS"</formula>
    </cfRule>
  </conditionalFormatting>
  <conditionalFormatting sqref="W5">
    <cfRule dxfId="86" operator="containsText" priority="375" text="POS/NEUT" type="containsText">
      <formula>NOT(ISERROR(SEARCH("POS/NEUT",W5)))</formula>
    </cfRule>
    <cfRule dxfId="87" operator="equal" priority="376" type="cellIs">
      <formula>"NEUT/NEG"</formula>
    </cfRule>
    <cfRule dxfId="88" operator="equal" priority="377" type="cellIs">
      <formula>"NEUT"</formula>
    </cfRule>
    <cfRule dxfId="89" operator="equal" priority="378" type="cellIs">
      <formula>"NEG"</formula>
    </cfRule>
    <cfRule dxfId="90" operator="equal" priority="379" type="cellIs">
      <formula>"POS"</formula>
    </cfRule>
  </conditionalFormatting>
  <conditionalFormatting sqref="W6">
    <cfRule dxfId="91" operator="containsText" priority="370" text="POS/NEUT" type="containsText">
      <formula>NOT(ISERROR(SEARCH("POS/NEUT",W6)))</formula>
    </cfRule>
    <cfRule dxfId="92" operator="equal" priority="371" type="cellIs">
      <formula>"NEUT/NEG"</formula>
    </cfRule>
    <cfRule dxfId="93" operator="equal" priority="372" type="cellIs">
      <formula>"NEUT"</formula>
    </cfRule>
    <cfRule dxfId="94" operator="equal" priority="373" type="cellIs">
      <formula>"NEG"</formula>
    </cfRule>
    <cfRule dxfId="95" operator="equal" priority="374" type="cellIs">
      <formula>"POS"</formula>
    </cfRule>
  </conditionalFormatting>
  <conditionalFormatting sqref="W9">
    <cfRule dxfId="96" operator="containsText" priority="364" text="POS/NEUT" type="containsText">
      <formula>NOT(ISERROR(SEARCH("POS/NEUT",W9)))</formula>
    </cfRule>
    <cfRule dxfId="97" operator="equal" priority="365" type="cellIs">
      <formula>"NEUT/NEG"</formula>
    </cfRule>
    <cfRule dxfId="98" operator="equal" priority="366" type="cellIs">
      <formula>"NEUT"</formula>
    </cfRule>
    <cfRule dxfId="99" operator="equal" priority="367" type="cellIs">
      <formula>"NEG"</formula>
    </cfRule>
    <cfRule dxfId="100" operator="equal" priority="368" type="cellIs">
      <formula>"POS"</formula>
    </cfRule>
  </conditionalFormatting>
  <conditionalFormatting sqref="W10">
    <cfRule dxfId="101" operator="containsText" priority="359" text="POS/NEUT" type="containsText">
      <formula>NOT(ISERROR(SEARCH("POS/NEUT",W10)))</formula>
    </cfRule>
    <cfRule dxfId="102" operator="equal" priority="360" type="cellIs">
      <formula>"NEUT/NEG"</formula>
    </cfRule>
    <cfRule dxfId="103" operator="equal" priority="361" type="cellIs">
      <formula>"NEUT"</formula>
    </cfRule>
    <cfRule dxfId="104" operator="equal" priority="362" type="cellIs">
      <formula>"NEG"</formula>
    </cfRule>
    <cfRule dxfId="105" operator="equal" priority="363" type="cellIs">
      <formula>"POS"</formula>
    </cfRule>
  </conditionalFormatting>
  <conditionalFormatting sqref="W13">
    <cfRule dxfId="106" operator="containsText" priority="353" text="POS/NEUT" type="containsText">
      <formula>NOT(ISERROR(SEARCH("POS/NEUT",W13)))</formula>
    </cfRule>
    <cfRule dxfId="107" operator="equal" priority="354" type="cellIs">
      <formula>"NEUT/NEG"</formula>
    </cfRule>
    <cfRule dxfId="108" operator="equal" priority="355" type="cellIs">
      <formula>"NEUT"</formula>
    </cfRule>
    <cfRule dxfId="109" operator="equal" priority="356" type="cellIs">
      <formula>"NEG"</formula>
    </cfRule>
    <cfRule dxfId="110" operator="equal" priority="357" type="cellIs">
      <formula>"POS"</formula>
    </cfRule>
  </conditionalFormatting>
  <conditionalFormatting sqref="W14">
    <cfRule dxfId="111" operator="containsText" priority="348" text="POS/NEUT" type="containsText">
      <formula>NOT(ISERROR(SEARCH("POS/NEUT",W14)))</formula>
    </cfRule>
    <cfRule dxfId="112" operator="equal" priority="349" type="cellIs">
      <formula>"NEUT/NEG"</formula>
    </cfRule>
    <cfRule dxfId="113" operator="equal" priority="350" type="cellIs">
      <formula>"NEUT"</formula>
    </cfRule>
    <cfRule dxfId="114" operator="equal" priority="351" type="cellIs">
      <formula>"NEG"</formula>
    </cfRule>
    <cfRule dxfId="115" operator="equal" priority="352" type="cellIs">
      <formula>"POS"</formula>
    </cfRule>
  </conditionalFormatting>
  <conditionalFormatting sqref="W17">
    <cfRule dxfId="116" operator="containsText" priority="342" text="POS/NEUT" type="containsText">
      <formula>NOT(ISERROR(SEARCH("POS/NEUT",W17)))</formula>
    </cfRule>
    <cfRule dxfId="117" operator="equal" priority="343" type="cellIs">
      <formula>"NEUT/NEG"</formula>
    </cfRule>
    <cfRule dxfId="118" operator="equal" priority="344" type="cellIs">
      <formula>"NEUT"</formula>
    </cfRule>
    <cfRule dxfId="119" operator="equal" priority="345" type="cellIs">
      <formula>"NEG"</formula>
    </cfRule>
    <cfRule dxfId="120" operator="equal" priority="346" type="cellIs">
      <formula>"POS"</formula>
    </cfRule>
  </conditionalFormatting>
  <conditionalFormatting sqref="W18">
    <cfRule dxfId="121" operator="containsText" priority="337" text="POS/NEUT" type="containsText">
      <formula>NOT(ISERROR(SEARCH("POS/NEUT",W18)))</formula>
    </cfRule>
    <cfRule dxfId="122" operator="equal" priority="338" type="cellIs">
      <formula>"NEUT/NEG"</formula>
    </cfRule>
    <cfRule dxfId="123" operator="equal" priority="339" type="cellIs">
      <formula>"NEUT"</formula>
    </cfRule>
    <cfRule dxfId="124" operator="equal" priority="340" type="cellIs">
      <formula>"NEG"</formula>
    </cfRule>
    <cfRule dxfId="125" operator="equal" priority="341" type="cellIs">
      <formula>"POS"</formula>
    </cfRule>
  </conditionalFormatting>
  <conditionalFormatting sqref="W21">
    <cfRule dxfId="126" operator="containsText" priority="331" text="POS/NEUT" type="containsText">
      <formula>NOT(ISERROR(SEARCH("POS/NEUT",W21)))</formula>
    </cfRule>
    <cfRule dxfId="127" operator="equal" priority="332" type="cellIs">
      <formula>"NEUT/NEG"</formula>
    </cfRule>
    <cfRule dxfId="128" operator="equal" priority="333" type="cellIs">
      <formula>"NEUT"</formula>
    </cfRule>
    <cfRule dxfId="129" operator="equal" priority="334" type="cellIs">
      <formula>"NEG"</formula>
    </cfRule>
    <cfRule dxfId="130" operator="equal" priority="335" type="cellIs">
      <formula>"POS"</formula>
    </cfRule>
  </conditionalFormatting>
  <conditionalFormatting sqref="W22">
    <cfRule dxfId="131" operator="containsText" priority="326" text="POS/NEUT" type="containsText">
      <formula>NOT(ISERROR(SEARCH("POS/NEUT",W22)))</formula>
    </cfRule>
    <cfRule dxfId="132" operator="equal" priority="327" type="cellIs">
      <formula>"NEUT/NEG"</formula>
    </cfRule>
    <cfRule dxfId="133" operator="equal" priority="328" type="cellIs">
      <formula>"NEUT"</formula>
    </cfRule>
    <cfRule dxfId="134" operator="equal" priority="329" type="cellIs">
      <formula>"NEG"</formula>
    </cfRule>
    <cfRule dxfId="135" operator="equal" priority="330" type="cellIs">
      <formula>"POS"</formula>
    </cfRule>
  </conditionalFormatting>
  <conditionalFormatting sqref="W25">
    <cfRule dxfId="136" operator="containsText" priority="320" text="POS/NEUT" type="containsText">
      <formula>NOT(ISERROR(SEARCH("POS/NEUT",W25)))</formula>
    </cfRule>
    <cfRule dxfId="137" operator="equal" priority="321" type="cellIs">
      <formula>"NEUT/NEG"</formula>
    </cfRule>
    <cfRule dxfId="138" operator="equal" priority="322" type="cellIs">
      <formula>"NEUT"</formula>
    </cfRule>
    <cfRule dxfId="139" operator="equal" priority="323" type="cellIs">
      <formula>"NEG"</formula>
    </cfRule>
    <cfRule dxfId="140" operator="equal" priority="324" type="cellIs">
      <formula>"POS"</formula>
    </cfRule>
  </conditionalFormatting>
  <conditionalFormatting sqref="W26">
    <cfRule dxfId="141" operator="containsText" priority="315" text="POS/NEUT" type="containsText">
      <formula>NOT(ISERROR(SEARCH("POS/NEUT",W26)))</formula>
    </cfRule>
    <cfRule dxfId="142" operator="equal" priority="316" type="cellIs">
      <formula>"NEUT/NEG"</formula>
    </cfRule>
    <cfRule dxfId="143" operator="equal" priority="317" type="cellIs">
      <formula>"NEUT"</formula>
    </cfRule>
    <cfRule dxfId="144" operator="equal" priority="318" type="cellIs">
      <formula>"NEG"</formula>
    </cfRule>
    <cfRule dxfId="145" operator="equal" priority="319" type="cellIs">
      <formula>"POS"</formula>
    </cfRule>
  </conditionalFormatting>
  <conditionalFormatting sqref="W29">
    <cfRule dxfId="146" operator="containsText" priority="309" text="POS/NEUT" type="containsText">
      <formula>NOT(ISERROR(SEARCH("POS/NEUT",W29)))</formula>
    </cfRule>
    <cfRule dxfId="147" operator="equal" priority="310" type="cellIs">
      <formula>"NEUT/NEG"</formula>
    </cfRule>
    <cfRule dxfId="148" operator="equal" priority="311" type="cellIs">
      <formula>"NEUT"</formula>
    </cfRule>
    <cfRule dxfId="149" operator="equal" priority="312" type="cellIs">
      <formula>"NEG"</formula>
    </cfRule>
    <cfRule dxfId="150" operator="equal" priority="313" type="cellIs">
      <formula>"POS"</formula>
    </cfRule>
  </conditionalFormatting>
  <conditionalFormatting sqref="W30">
    <cfRule dxfId="151" operator="containsText" priority="304" text="POS/NEUT" type="containsText">
      <formula>NOT(ISERROR(SEARCH("POS/NEUT",W30)))</formula>
    </cfRule>
    <cfRule dxfId="152" operator="equal" priority="305" type="cellIs">
      <formula>"NEUT/NEG"</formula>
    </cfRule>
    <cfRule dxfId="153" operator="equal" priority="306" type="cellIs">
      <formula>"NEUT"</formula>
    </cfRule>
    <cfRule dxfId="154" operator="equal" priority="307" type="cellIs">
      <formula>"NEG"</formula>
    </cfRule>
    <cfRule dxfId="155" operator="equal" priority="308" type="cellIs">
      <formula>"POS"</formula>
    </cfRule>
  </conditionalFormatting>
  <conditionalFormatting sqref="W33">
    <cfRule dxfId="156" operator="containsText" priority="298" text="POS/NEUT" type="containsText">
      <formula>NOT(ISERROR(SEARCH("POS/NEUT",W33)))</formula>
    </cfRule>
    <cfRule dxfId="157" operator="equal" priority="299" type="cellIs">
      <formula>"NEUT/NEG"</formula>
    </cfRule>
    <cfRule dxfId="158" operator="equal" priority="300" type="cellIs">
      <formula>"NEUT"</formula>
    </cfRule>
    <cfRule dxfId="159" operator="equal" priority="301" type="cellIs">
      <formula>"NEG"</formula>
    </cfRule>
    <cfRule dxfId="160" operator="equal" priority="302" type="cellIs">
      <formula>"POS"</formula>
    </cfRule>
  </conditionalFormatting>
  <conditionalFormatting sqref="M15">
    <cfRule dxfId="161" operator="equal" priority="287" type="cellIs">
      <formula>"YES"</formula>
    </cfRule>
  </conditionalFormatting>
  <conditionalFormatting sqref="M4">
    <cfRule dxfId="162" operator="equal" priority="238" type="cellIs">
      <formula>"YES"</formula>
    </cfRule>
  </conditionalFormatting>
  <conditionalFormatting sqref="M5">
    <cfRule dxfId="163" operator="equal" priority="237" type="cellIs">
      <formula>"YES"</formula>
    </cfRule>
  </conditionalFormatting>
  <conditionalFormatting sqref="M23 M27">
    <cfRule dxfId="164" operator="equal" priority="130" type="cellIs">
      <formula>"YES"</formula>
    </cfRule>
  </conditionalFormatting>
  <conditionalFormatting sqref="M31">
    <cfRule dxfId="165" operator="equal" priority="129" type="cellIs">
      <formula>"YES"</formula>
    </cfRule>
  </conditionalFormatting>
  <conditionalFormatting sqref="D4:D34">
    <cfRule dxfId="166" operator="equal" priority="187" type="cellIs">
      <formula>$E$38</formula>
    </cfRule>
  </conditionalFormatting>
  <conditionalFormatting sqref="M6">
    <cfRule dxfId="167" operator="equal" priority="185" type="cellIs">
      <formula>"YES"</formula>
    </cfRule>
  </conditionalFormatting>
  <conditionalFormatting sqref="M8">
    <cfRule dxfId="168" operator="equal" priority="50" type="cellIs">
      <formula>"YES"</formula>
    </cfRule>
  </conditionalFormatting>
  <conditionalFormatting sqref="M9">
    <cfRule dxfId="169" operator="equal" priority="49" type="cellIs">
      <formula>"YES"</formula>
    </cfRule>
  </conditionalFormatting>
  <conditionalFormatting sqref="M10">
    <cfRule dxfId="170" operator="equal" priority="48" type="cellIs">
      <formula>"YES"</formula>
    </cfRule>
  </conditionalFormatting>
  <conditionalFormatting sqref="M12">
    <cfRule dxfId="171" operator="equal" priority="47" type="cellIs">
      <formula>"YES"</formula>
    </cfRule>
  </conditionalFormatting>
  <conditionalFormatting sqref="M13">
    <cfRule dxfId="172" operator="equal" priority="46" type="cellIs">
      <formula>"YES"</formula>
    </cfRule>
  </conditionalFormatting>
  <conditionalFormatting sqref="M14">
    <cfRule dxfId="173" operator="equal" priority="45" type="cellIs">
      <formula>"YES"</formula>
    </cfRule>
  </conditionalFormatting>
  <conditionalFormatting sqref="M16">
    <cfRule dxfId="174" operator="equal" priority="44" type="cellIs">
      <formula>"YES"</formula>
    </cfRule>
  </conditionalFormatting>
  <conditionalFormatting sqref="M17">
    <cfRule dxfId="175" operator="equal" priority="43" type="cellIs">
      <formula>"YES"</formula>
    </cfRule>
  </conditionalFormatting>
  <conditionalFormatting sqref="M18">
    <cfRule dxfId="176" operator="equal" priority="42" type="cellIs">
      <formula>"YES"</formula>
    </cfRule>
  </conditionalFormatting>
  <conditionalFormatting sqref="M20">
    <cfRule dxfId="177" operator="equal" priority="41" type="cellIs">
      <formula>"YES"</formula>
    </cfRule>
  </conditionalFormatting>
  <conditionalFormatting sqref="M21">
    <cfRule dxfId="178" operator="equal" priority="40" type="cellIs">
      <formula>"YES"</formula>
    </cfRule>
  </conditionalFormatting>
  <conditionalFormatting sqref="M22">
    <cfRule dxfId="179" operator="equal" priority="39" type="cellIs">
      <formula>"YES"</formula>
    </cfRule>
  </conditionalFormatting>
  <conditionalFormatting sqref="M24">
    <cfRule dxfId="180" operator="equal" priority="38" type="cellIs">
      <formula>"YES"</formula>
    </cfRule>
  </conditionalFormatting>
  <conditionalFormatting sqref="M25">
    <cfRule dxfId="181" operator="equal" priority="37" type="cellIs">
      <formula>"YES"</formula>
    </cfRule>
  </conditionalFormatting>
  <conditionalFormatting sqref="M26">
    <cfRule dxfId="182" operator="equal" priority="36" type="cellIs">
      <formula>"YES"</formula>
    </cfRule>
  </conditionalFormatting>
  <conditionalFormatting sqref="M28">
    <cfRule dxfId="183" operator="equal" priority="35" type="cellIs">
      <formula>"YES"</formula>
    </cfRule>
  </conditionalFormatting>
  <conditionalFormatting sqref="M29">
    <cfRule dxfId="184" operator="equal" priority="34" type="cellIs">
      <formula>"YES"</formula>
    </cfRule>
  </conditionalFormatting>
  <conditionalFormatting sqref="M30">
    <cfRule dxfId="185" operator="equal" priority="33" type="cellIs">
      <formula>"YES"</formula>
    </cfRule>
  </conditionalFormatting>
  <conditionalFormatting sqref="M32">
    <cfRule dxfId="186" operator="equal" priority="32" type="cellIs">
      <formula>"YES"</formula>
    </cfRule>
  </conditionalFormatting>
  <conditionalFormatting sqref="M33">
    <cfRule dxfId="187" operator="equal" priority="31" type="cellIs">
      <formula>"YES"</formula>
    </cfRule>
  </conditionalFormatting>
  <conditionalFormatting sqref="M34">
    <cfRule dxfId="188" operator="equal" priority="30" type="cellIs">
      <formula>"YES"</formula>
    </cfRule>
  </conditionalFormatting>
  <conditionalFormatting sqref="Z7 Z11 Z19">
    <cfRule dxfId="189" operator="equal" priority="29" type="cellIs">
      <formula>"YES"</formula>
    </cfRule>
  </conditionalFormatting>
  <conditionalFormatting sqref="Z15">
    <cfRule dxfId="190" operator="equal" priority="28" type="cellIs">
      <formula>"YES"</formula>
    </cfRule>
  </conditionalFormatting>
  <conditionalFormatting sqref="Z4">
    <cfRule dxfId="191" operator="equal" priority="27" type="cellIs">
      <formula>"YES"</formula>
    </cfRule>
  </conditionalFormatting>
  <conditionalFormatting sqref="Z5">
    <cfRule dxfId="192" operator="equal" priority="26" type="cellIs">
      <formula>"YES"</formula>
    </cfRule>
  </conditionalFormatting>
  <conditionalFormatting sqref="Z23 Z27">
    <cfRule dxfId="193" operator="equal" priority="24" type="cellIs">
      <formula>"YES"</formula>
    </cfRule>
  </conditionalFormatting>
  <conditionalFormatting sqref="Z31">
    <cfRule dxfId="194" operator="equal" priority="23" type="cellIs">
      <formula>"YES"</formula>
    </cfRule>
  </conditionalFormatting>
  <conditionalFormatting sqref="Z6">
    <cfRule dxfId="195" operator="equal" priority="25" type="cellIs">
      <formula>"YES"</formula>
    </cfRule>
  </conditionalFormatting>
  <conditionalFormatting sqref="Z8">
    <cfRule dxfId="196" operator="equal" priority="22" type="cellIs">
      <formula>"YES"</formula>
    </cfRule>
  </conditionalFormatting>
  <conditionalFormatting sqref="Z9">
    <cfRule dxfId="197" operator="equal" priority="21" type="cellIs">
      <formula>"YES"</formula>
    </cfRule>
  </conditionalFormatting>
  <conditionalFormatting sqref="Z10">
    <cfRule dxfId="198" operator="equal" priority="20" type="cellIs">
      <formula>"YES"</formula>
    </cfRule>
  </conditionalFormatting>
  <conditionalFormatting sqref="Z12">
    <cfRule dxfId="199" operator="equal" priority="19" type="cellIs">
      <formula>"YES"</formula>
    </cfRule>
  </conditionalFormatting>
  <conditionalFormatting sqref="Z13">
    <cfRule dxfId="200" operator="equal" priority="18" type="cellIs">
      <formula>"YES"</formula>
    </cfRule>
  </conditionalFormatting>
  <conditionalFormatting sqref="Z14">
    <cfRule dxfId="201" operator="equal" priority="17" type="cellIs">
      <formula>"YES"</formula>
    </cfRule>
  </conditionalFormatting>
  <conditionalFormatting sqref="Z16">
    <cfRule dxfId="202" operator="equal" priority="16" type="cellIs">
      <formula>"YES"</formula>
    </cfRule>
  </conditionalFormatting>
  <conditionalFormatting sqref="Z17">
    <cfRule dxfId="203" operator="equal" priority="15" type="cellIs">
      <formula>"YES"</formula>
    </cfRule>
  </conditionalFormatting>
  <conditionalFormatting sqref="Z18">
    <cfRule dxfId="204" operator="equal" priority="14" type="cellIs">
      <formula>"YES"</formula>
    </cfRule>
  </conditionalFormatting>
  <conditionalFormatting sqref="Z20">
    <cfRule dxfId="205" operator="equal" priority="13" type="cellIs">
      <formula>"YES"</formula>
    </cfRule>
  </conditionalFormatting>
  <conditionalFormatting sqref="Z21">
    <cfRule dxfId="206" operator="equal" priority="12" type="cellIs">
      <formula>"YES"</formula>
    </cfRule>
  </conditionalFormatting>
  <conditionalFormatting sqref="Z22">
    <cfRule dxfId="207" operator="equal" priority="11" type="cellIs">
      <formula>"YES"</formula>
    </cfRule>
  </conditionalFormatting>
  <conditionalFormatting sqref="Z24">
    <cfRule dxfId="208" operator="equal" priority="10" type="cellIs">
      <formula>"YES"</formula>
    </cfRule>
  </conditionalFormatting>
  <conditionalFormatting sqref="Z25">
    <cfRule dxfId="209" operator="equal" priority="9" type="cellIs">
      <formula>"YES"</formula>
    </cfRule>
  </conditionalFormatting>
  <conditionalFormatting sqref="Z26">
    <cfRule dxfId="210" operator="equal" priority="8" type="cellIs">
      <formula>"YES"</formula>
    </cfRule>
  </conditionalFormatting>
  <conditionalFormatting sqref="Z28">
    <cfRule dxfId="211" operator="equal" priority="7" type="cellIs">
      <formula>"YES"</formula>
    </cfRule>
  </conditionalFormatting>
  <conditionalFormatting sqref="Z29">
    <cfRule dxfId="212" operator="equal" priority="6" type="cellIs">
      <formula>"YES"</formula>
    </cfRule>
  </conditionalFormatting>
  <conditionalFormatting sqref="Z30">
    <cfRule dxfId="213" operator="equal" priority="5" type="cellIs">
      <formula>"YES"</formula>
    </cfRule>
  </conditionalFormatting>
  <conditionalFormatting sqref="Z32">
    <cfRule dxfId="214" operator="equal" priority="4" type="cellIs">
      <formula>"YES"</formula>
    </cfRule>
  </conditionalFormatting>
  <conditionalFormatting sqref="Z33">
    <cfRule dxfId="215" operator="equal" priority="3" type="cellIs">
      <formula>"YES"</formula>
    </cfRule>
  </conditionalFormatting>
  <conditionalFormatting sqref="Z34">
    <cfRule dxfId="216" operator="equal" priority="2" type="cellIs">
      <formula>"YES"</formula>
    </cfRule>
  </conditionalFormatting>
  <conditionalFormatting sqref="Q4:Q34">
    <cfRule dxfId="217" operator="equal" priority="1" type="cellIs">
      <formula>$E$38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ER87"/>
  <sheetViews>
    <sheetView tabSelected="1" workbookViewId="0">
      <selection activeCell="F43" sqref="F43"/>
    </sheetView>
  </sheetViews>
  <sheetFormatPr baseColWidth="10" defaultRowHeight="15"/>
  <cols>
    <col customWidth="1" max="5" min="5" style="161" width="23.83203125"/>
    <col customWidth="1" max="6" min="6" style="161" width="25.6640625"/>
    <col customWidth="1" max="148" min="122" style="161" width="10.83203125"/>
  </cols>
  <sheetData>
    <row customHeight="1" ht="17" r="2" s="161" spans="1:148">
      <c r="B2" s="31" t="n"/>
      <c r="C2" s="16" t="n"/>
      <c r="D2" s="16" t="n"/>
      <c r="E2" s="16" t="n"/>
      <c r="F2" s="16" t="n"/>
      <c r="G2" s="16" t="n"/>
      <c r="H2" s="32" t="n"/>
      <c r="J2" s="19" t="s">
        <v>75</v>
      </c>
      <c r="K2" s="21" t="n">
        <v>1</v>
      </c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32" t="n"/>
      <c r="X2" s="19" t="s">
        <v>75</v>
      </c>
      <c r="Y2" s="21">
        <f>1+K2</f>
        <v/>
      </c>
      <c r="Z2" s="16" t="n"/>
      <c r="AA2" s="16" t="n"/>
      <c r="AB2" s="16" t="n"/>
      <c r="AC2" s="16" t="n"/>
      <c r="AD2" s="16" t="n"/>
      <c r="AE2" s="16" t="n"/>
      <c r="AF2" s="16" t="n"/>
      <c r="AG2" s="16" t="n"/>
      <c r="AH2" s="16" t="n"/>
      <c r="AI2" s="16" t="n"/>
      <c r="AJ2" s="32" t="n"/>
      <c r="AL2" s="19" t="s">
        <v>75</v>
      </c>
      <c r="AM2" s="21">
        <f>1+Y2</f>
        <v/>
      </c>
      <c r="AN2" s="16" t="n"/>
      <c r="AO2" s="16" t="n"/>
      <c r="AP2" s="16" t="n"/>
      <c r="AQ2" s="16" t="n"/>
      <c r="AR2" s="16" t="n"/>
      <c r="AS2" s="16" t="n"/>
      <c r="AT2" s="16" t="n"/>
      <c r="AU2" s="16" t="n"/>
      <c r="AV2" s="16" t="n"/>
      <c r="AW2" s="16" t="n"/>
      <c r="AX2" s="32" t="n"/>
      <c r="AZ2" s="19" t="s">
        <v>75</v>
      </c>
      <c r="BA2" s="21">
        <f>1+AM2</f>
        <v/>
      </c>
      <c r="BB2" s="16" t="n"/>
      <c r="BC2" s="16" t="n"/>
      <c r="BD2" s="16" t="n"/>
      <c r="BE2" s="16" t="n"/>
      <c r="BF2" s="16" t="n"/>
      <c r="BG2" s="16" t="n"/>
      <c r="BH2" s="16" t="n"/>
      <c r="BI2" s="16" t="n"/>
      <c r="BJ2" s="16" t="n"/>
      <c r="BK2" s="16" t="n"/>
      <c r="BL2" s="32" t="n"/>
      <c r="BN2" s="19" t="s">
        <v>75</v>
      </c>
      <c r="BO2" s="21">
        <f>1+BA2</f>
        <v/>
      </c>
      <c r="BP2" s="16" t="n"/>
      <c r="BQ2" s="16" t="n"/>
      <c r="BR2" s="16" t="n"/>
      <c r="BS2" s="16" t="n"/>
      <c r="BT2" s="16" t="n"/>
      <c r="BU2" s="16" t="n"/>
      <c r="BV2" s="16" t="n"/>
      <c r="BW2" s="16" t="n"/>
      <c r="BX2" s="16" t="n"/>
      <c r="BY2" s="16" t="n"/>
      <c r="BZ2" s="32" t="n"/>
      <c r="CB2" s="19" t="s">
        <v>75</v>
      </c>
      <c r="CC2" s="21">
        <f>1+BO2</f>
        <v/>
      </c>
      <c r="CD2" s="16" t="n"/>
      <c r="CE2" s="16" t="n"/>
      <c r="CF2" s="16" t="n"/>
      <c r="CG2" s="16" t="n"/>
      <c r="CH2" s="16" t="n"/>
      <c r="CI2" s="16" t="n"/>
      <c r="CJ2" s="16" t="n"/>
      <c r="CK2" s="16" t="n"/>
      <c r="CL2" s="16" t="n"/>
      <c r="CM2" s="16" t="n"/>
      <c r="CN2" s="32" t="n"/>
      <c r="CP2" s="19" t="s">
        <v>75</v>
      </c>
      <c r="CQ2" s="21">
        <f>1+CC2</f>
        <v/>
      </c>
      <c r="CR2" s="16" t="n"/>
      <c r="CS2" s="16" t="n"/>
      <c r="CT2" s="16" t="n"/>
      <c r="CU2" s="16" t="n"/>
      <c r="CV2" s="16" t="n"/>
      <c r="CW2" s="16" t="n"/>
      <c r="CX2" s="16" t="n"/>
      <c r="CY2" s="16" t="n"/>
      <c r="CZ2" s="16" t="n"/>
      <c r="DA2" s="16" t="n"/>
      <c r="DB2" s="32" t="n"/>
      <c r="DD2" s="19" t="s">
        <v>75</v>
      </c>
      <c r="DE2" s="21">
        <f>1+CQ2</f>
        <v/>
      </c>
      <c r="DF2" s="16" t="n"/>
      <c r="DG2" s="16" t="n"/>
      <c r="DH2" s="16" t="n"/>
      <c r="DI2" s="16" t="n"/>
      <c r="DJ2" s="16" t="n"/>
      <c r="DK2" s="16" t="n"/>
      <c r="DL2" s="16" t="n"/>
      <c r="DM2" s="16" t="n"/>
      <c r="DN2" s="16" t="n"/>
      <c r="DO2" s="16" t="n"/>
      <c r="DP2" s="32" t="n"/>
    </row>
    <row r="3" spans="1:148">
      <c r="B3" s="13" t="n"/>
      <c r="C3" s="97" t="s">
        <v>73</v>
      </c>
      <c r="D3" s="29" t="s">
        <v>76</v>
      </c>
      <c r="E3" s="82" t="s">
        <v>3</v>
      </c>
      <c r="F3" s="82" t="s">
        <v>5</v>
      </c>
      <c r="G3" s="78" t="s">
        <v>77</v>
      </c>
      <c r="H3" s="14" t="n"/>
      <c r="J3" s="13" t="n"/>
      <c r="N3" s="97" t="s">
        <v>73</v>
      </c>
      <c r="O3" s="98" t="s">
        <v>1</v>
      </c>
      <c r="P3" s="29" t="s">
        <v>2</v>
      </c>
      <c r="Q3" s="82" t="s">
        <v>3</v>
      </c>
      <c r="R3" s="78" t="s">
        <v>78</v>
      </c>
      <c r="V3" s="14" t="n"/>
      <c r="W3" s="14" t="n"/>
      <c r="AB3" s="97" t="s">
        <v>73</v>
      </c>
      <c r="AC3" s="98" t="s">
        <v>1</v>
      </c>
      <c r="AD3" s="29" t="s">
        <v>2</v>
      </c>
      <c r="AE3" s="82" t="s">
        <v>3</v>
      </c>
      <c r="AF3" s="78" t="s">
        <v>78</v>
      </c>
      <c r="AJ3" s="14" t="n"/>
      <c r="AK3" s="14" t="n"/>
      <c r="AP3" s="97" t="s">
        <v>73</v>
      </c>
      <c r="AQ3" s="98" t="s">
        <v>1</v>
      </c>
      <c r="AR3" s="29" t="s">
        <v>2</v>
      </c>
      <c r="AS3" s="82" t="s">
        <v>3</v>
      </c>
      <c r="AT3" s="78" t="s">
        <v>78</v>
      </c>
      <c r="AX3" s="14" t="n"/>
      <c r="AY3" s="14" t="n"/>
      <c r="BD3" s="97" t="s">
        <v>73</v>
      </c>
      <c r="BE3" s="98" t="s">
        <v>1</v>
      </c>
      <c r="BF3" s="29" t="s">
        <v>2</v>
      </c>
      <c r="BG3" s="82" t="s">
        <v>3</v>
      </c>
      <c r="BH3" s="78" t="s">
        <v>78</v>
      </c>
      <c r="BL3" s="14" t="n"/>
      <c r="BM3" s="14" t="n"/>
      <c r="BR3" s="97" t="s">
        <v>73</v>
      </c>
      <c r="BS3" s="98" t="s">
        <v>1</v>
      </c>
      <c r="BT3" s="29" t="s">
        <v>2</v>
      </c>
      <c r="BU3" s="82" t="s">
        <v>3</v>
      </c>
      <c r="BV3" s="78" t="s">
        <v>78</v>
      </c>
      <c r="BZ3" s="14" t="n"/>
      <c r="CA3" s="14" t="n"/>
      <c r="CF3" s="97" t="s">
        <v>73</v>
      </c>
      <c r="CG3" s="98" t="s">
        <v>1</v>
      </c>
      <c r="CH3" s="29" t="s">
        <v>2</v>
      </c>
      <c r="CI3" s="82" t="s">
        <v>3</v>
      </c>
      <c r="CJ3" s="78" t="s">
        <v>78</v>
      </c>
      <c r="CN3" s="14" t="n"/>
      <c r="CO3" s="14" t="n"/>
      <c r="CT3" s="97" t="s">
        <v>73</v>
      </c>
      <c r="CU3" s="98" t="s">
        <v>1</v>
      </c>
      <c r="CV3" s="29" t="s">
        <v>2</v>
      </c>
      <c r="CW3" s="82" t="s">
        <v>3</v>
      </c>
      <c r="CX3" s="78" t="s">
        <v>78</v>
      </c>
      <c r="DB3" s="14" t="n"/>
      <c r="DC3" s="14" t="n"/>
      <c r="DH3" s="97" t="s">
        <v>73</v>
      </c>
      <c r="DI3" s="98" t="s">
        <v>1</v>
      </c>
      <c r="DJ3" s="29" t="s">
        <v>2</v>
      </c>
      <c r="DK3" s="82" t="s">
        <v>3</v>
      </c>
      <c r="DL3" s="78" t="s">
        <v>78</v>
      </c>
      <c r="DP3" s="14" t="n"/>
    </row>
    <row r="4" spans="1:148">
      <c r="B4" s="83" t="n">
        <v>1</v>
      </c>
      <c r="C4" s="159">
        <f>PROFILING!D5</f>
        <v/>
      </c>
      <c r="D4" s="42">
        <f>PROFILING!L5</f>
        <v/>
      </c>
      <c r="E4" s="26">
        <f>PROFILING!K5</f>
        <v/>
      </c>
      <c r="F4" s="75">
        <f>PROFILING!M5</f>
        <v/>
      </c>
      <c r="G4" s="146">
        <f>R17</f>
        <v/>
      </c>
      <c r="H4" s="14" t="n"/>
      <c r="J4" s="13" t="n"/>
      <c r="N4" s="45">
        <f>C4</f>
        <v/>
      </c>
      <c r="O4" s="60">
        <f>PROFILING!E5</f>
        <v/>
      </c>
      <c r="P4" s="89">
        <f>PROFILING!J5</f>
        <v/>
      </c>
      <c r="Q4" s="165">
        <f>E4</f>
        <v/>
      </c>
      <c r="R4" s="146">
        <f>F4</f>
        <v/>
      </c>
      <c r="V4" s="14" t="n"/>
      <c r="W4" s="14" t="n"/>
      <c r="AB4" s="45">
        <f>C8</f>
        <v/>
      </c>
      <c r="AC4" s="60">
        <f>PROFILING!E9</f>
        <v/>
      </c>
      <c r="AD4" s="89">
        <f>PROFILING!J9</f>
        <v/>
      </c>
      <c r="AE4" s="165">
        <f>E8</f>
        <v/>
      </c>
      <c r="AF4" s="146">
        <f>F8</f>
        <v/>
      </c>
      <c r="AJ4" s="14" t="n"/>
      <c r="AK4" s="14" t="n"/>
      <c r="AP4" s="45">
        <f>C12</f>
        <v/>
      </c>
      <c r="AQ4" s="60">
        <f>PROFILING!E13</f>
        <v/>
      </c>
      <c r="AR4" s="89">
        <f>PROFILING!J13</f>
        <v/>
      </c>
      <c r="AS4" s="165">
        <f>E12</f>
        <v/>
      </c>
      <c r="AT4" s="146">
        <f>F12</f>
        <v/>
      </c>
      <c r="AX4" s="14" t="n"/>
      <c r="AY4" s="14" t="n"/>
      <c r="BD4" s="45">
        <f>C16</f>
        <v/>
      </c>
      <c r="BE4" s="60">
        <f>PROFILING!E17</f>
        <v/>
      </c>
      <c r="BF4" s="89">
        <f>PROFILING!J17</f>
        <v/>
      </c>
      <c r="BG4" s="165">
        <f>E16</f>
        <v/>
      </c>
      <c r="BH4" s="146">
        <f>F16</f>
        <v/>
      </c>
      <c r="BL4" s="14" t="n"/>
      <c r="BM4" s="14" t="n"/>
      <c r="BR4" s="45">
        <f>C20</f>
        <v/>
      </c>
      <c r="BS4" s="60">
        <f>PROFILING!E21</f>
        <v/>
      </c>
      <c r="BT4" s="89">
        <f>PROFILING!J21</f>
        <v/>
      </c>
      <c r="BU4" s="165">
        <f>E20</f>
        <v/>
      </c>
      <c r="BV4" s="146">
        <f>F20</f>
        <v/>
      </c>
      <c r="BZ4" s="14" t="n"/>
      <c r="CA4" s="14" t="n"/>
      <c r="CF4" s="45">
        <f>C24</f>
        <v/>
      </c>
      <c r="CG4" s="60">
        <f>PROFILING!E25</f>
        <v/>
      </c>
      <c r="CH4" s="89">
        <f>PROFILING!J25</f>
        <v/>
      </c>
      <c r="CI4" s="165">
        <f>E24</f>
        <v/>
      </c>
      <c r="CJ4" s="146">
        <f>F24</f>
        <v/>
      </c>
      <c r="CN4" s="14" t="n"/>
      <c r="CO4" s="14" t="n"/>
      <c r="CT4" s="45">
        <f>C28</f>
        <v/>
      </c>
      <c r="CU4" s="60">
        <f>PROFILING!E29</f>
        <v/>
      </c>
      <c r="CV4" s="89">
        <f>PROFILING!J29</f>
        <v/>
      </c>
      <c r="CW4" s="165">
        <f>E28</f>
        <v/>
      </c>
      <c r="CX4" s="146">
        <f>F28</f>
        <v/>
      </c>
      <c r="DB4" s="14" t="n"/>
      <c r="DC4" s="14" t="n"/>
      <c r="DH4" s="45">
        <f>C32</f>
        <v/>
      </c>
      <c r="DI4" s="60">
        <f>PROFILING!E33</f>
        <v/>
      </c>
      <c r="DJ4" s="89">
        <f>PROFILING!J33</f>
        <v/>
      </c>
      <c r="DK4" s="165">
        <f>E32</f>
        <v/>
      </c>
      <c r="DL4" s="146">
        <f>F32</f>
        <v/>
      </c>
      <c r="DP4" s="14" t="n"/>
    </row>
    <row customHeight="1" ht="17" r="5" s="161" spans="1:148">
      <c r="B5" s="13" t="n"/>
      <c r="C5" s="160">
        <f>PROFILING!D6</f>
        <v/>
      </c>
      <c r="D5" s="44">
        <f>PROFILING!L6</f>
        <v/>
      </c>
      <c r="E5" s="49">
        <f>PROFILING!K6</f>
        <v/>
      </c>
      <c r="F5" s="49">
        <f>PROFILING!M6</f>
        <v/>
      </c>
      <c r="G5" s="147">
        <f>R18</f>
        <v/>
      </c>
      <c r="H5" s="14" t="n"/>
      <c r="J5" s="13" t="n"/>
      <c r="N5" s="46">
        <f>C5</f>
        <v/>
      </c>
      <c r="O5" s="62">
        <f>PROFILING!E6</f>
        <v/>
      </c>
      <c r="P5" s="96">
        <f>PROFILING!J6</f>
        <v/>
      </c>
      <c r="Q5" s="96">
        <f>E5</f>
        <v/>
      </c>
      <c r="R5" s="147">
        <f>F5</f>
        <v/>
      </c>
      <c r="V5" s="14" t="n"/>
      <c r="W5" s="14" t="n"/>
      <c r="AB5" s="46">
        <f>C9</f>
        <v/>
      </c>
      <c r="AC5" s="62">
        <f>PROFILING!E10</f>
        <v/>
      </c>
      <c r="AD5" s="96">
        <f>PROFILING!J10</f>
        <v/>
      </c>
      <c r="AE5" s="96">
        <f>E9</f>
        <v/>
      </c>
      <c r="AF5" s="147">
        <f>F9</f>
        <v/>
      </c>
      <c r="AJ5" s="14" t="n"/>
      <c r="AK5" s="14" t="n"/>
      <c r="AP5" s="46">
        <f>C13</f>
        <v/>
      </c>
      <c r="AQ5" s="62">
        <f>PROFILING!E14</f>
        <v/>
      </c>
      <c r="AR5" s="96">
        <f>PROFILING!J14</f>
        <v/>
      </c>
      <c r="AS5" s="96">
        <f>E13</f>
        <v/>
      </c>
      <c r="AT5" s="147">
        <f>F13</f>
        <v/>
      </c>
      <c r="AX5" s="14" t="n"/>
      <c r="AY5" s="14" t="n"/>
      <c r="BD5" s="46">
        <f>C17</f>
        <v/>
      </c>
      <c r="BE5" s="62">
        <f>PROFILING!E18</f>
        <v/>
      </c>
      <c r="BF5" s="96">
        <f>PROFILING!J18</f>
        <v/>
      </c>
      <c r="BG5" s="96">
        <f>E17</f>
        <v/>
      </c>
      <c r="BH5" s="147">
        <f>F17</f>
        <v/>
      </c>
      <c r="BL5" s="14" t="n"/>
      <c r="BM5" s="14" t="n"/>
      <c r="BR5" s="46">
        <f>C21</f>
        <v/>
      </c>
      <c r="BS5" s="62">
        <f>PROFILING!E22</f>
        <v/>
      </c>
      <c r="BT5" s="96">
        <f>PROFILING!J22</f>
        <v/>
      </c>
      <c r="BU5" s="96">
        <f>E21</f>
        <v/>
      </c>
      <c r="BV5" s="147">
        <f>F21</f>
        <v/>
      </c>
      <c r="BZ5" s="14" t="n"/>
      <c r="CA5" s="14" t="n"/>
      <c r="CF5" s="46">
        <f>C25</f>
        <v/>
      </c>
      <c r="CG5" s="62">
        <f>PROFILING!E26</f>
        <v/>
      </c>
      <c r="CH5" s="96">
        <f>PROFILING!J26</f>
        <v/>
      </c>
      <c r="CI5" s="96">
        <f>E25</f>
        <v/>
      </c>
      <c r="CJ5" s="147">
        <f>F25</f>
        <v/>
      </c>
      <c r="CN5" s="14" t="n"/>
      <c r="CO5" s="14" t="n"/>
      <c r="CT5" s="46">
        <f>C29</f>
        <v/>
      </c>
      <c r="CU5" s="62">
        <f>PROFILING!E30</f>
        <v/>
      </c>
      <c r="CV5" s="96">
        <f>PROFILING!J30</f>
        <v/>
      </c>
      <c r="CW5" s="96">
        <f>E29</f>
        <v/>
      </c>
      <c r="CX5" s="147">
        <f>F29</f>
        <v/>
      </c>
      <c r="DB5" s="14" t="n"/>
      <c r="DC5" s="14" t="n"/>
      <c r="DH5" s="46">
        <f>C33</f>
        <v/>
      </c>
      <c r="DI5" s="62">
        <f>PROFILING!E34</f>
        <v/>
      </c>
      <c r="DJ5" s="96">
        <f>PROFILING!J34</f>
        <v/>
      </c>
      <c r="DK5" s="96">
        <f>E33</f>
        <v/>
      </c>
      <c r="DL5" s="147">
        <f>F33</f>
        <v/>
      </c>
      <c r="DP5" s="14" t="n"/>
    </row>
    <row customHeight="1" ht="17" r="6" s="161" spans="1:148">
      <c r="B6" s="13" t="n"/>
      <c r="H6" s="14" t="n"/>
      <c r="J6" s="2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4" t="n"/>
      <c r="X6" s="2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4" t="n"/>
      <c r="AL6" s="2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4" t="n"/>
      <c r="AZ6" s="2" t="n"/>
      <c r="BA6" s="3" t="n"/>
      <c r="BB6" s="3" t="n"/>
      <c r="BC6" s="3" t="n"/>
      <c r="BD6" s="3" t="n"/>
      <c r="BE6" s="3" t="n"/>
      <c r="BF6" s="3" t="n"/>
      <c r="BG6" s="3" t="n"/>
      <c r="BH6" s="3" t="n"/>
      <c r="BI6" s="3" t="n"/>
      <c r="BJ6" s="3" t="n"/>
      <c r="BK6" s="3" t="n"/>
      <c r="BL6" s="4" t="n"/>
      <c r="BN6" s="2" t="n"/>
      <c r="BO6" s="3" t="n"/>
      <c r="BP6" s="3" t="n"/>
      <c r="BQ6" s="3" t="n"/>
      <c r="BR6" s="3" t="n"/>
      <c r="BS6" s="3" t="n"/>
      <c r="BT6" s="3" t="n"/>
      <c r="BU6" s="3" t="n"/>
      <c r="BV6" s="3" t="n"/>
      <c r="BW6" s="3" t="n"/>
      <c r="BX6" s="3" t="n"/>
      <c r="BY6" s="3" t="n"/>
      <c r="BZ6" s="4" t="n"/>
      <c r="CB6" s="2" t="n"/>
      <c r="CC6" s="3" t="n"/>
      <c r="CD6" s="3" t="n"/>
      <c r="CE6" s="3" t="n"/>
      <c r="CF6" s="3" t="n"/>
      <c r="CG6" s="3" t="n"/>
      <c r="CH6" s="3" t="n"/>
      <c r="CI6" s="3" t="n"/>
      <c r="CJ6" s="3" t="n"/>
      <c r="CK6" s="3" t="n"/>
      <c r="CL6" s="3" t="n"/>
      <c r="CM6" s="3" t="n"/>
      <c r="CN6" s="4" t="n"/>
      <c r="CP6" s="2" t="n"/>
      <c r="CQ6" s="3" t="n"/>
      <c r="CR6" s="3" t="n"/>
      <c r="CS6" s="3" t="n"/>
      <c r="CT6" s="3" t="n"/>
      <c r="CU6" s="3" t="n"/>
      <c r="CV6" s="3" t="n"/>
      <c r="CW6" s="3" t="n"/>
      <c r="CX6" s="3" t="n"/>
      <c r="CY6" s="3" t="n"/>
      <c r="CZ6" s="3" t="n"/>
      <c r="DA6" s="3" t="n"/>
      <c r="DB6" s="4" t="n"/>
      <c r="DD6" s="2" t="n"/>
      <c r="DE6" s="3" t="n"/>
      <c r="DF6" s="3" t="n"/>
      <c r="DG6" s="3" t="n"/>
      <c r="DH6" s="3" t="n"/>
      <c r="DI6" s="3" t="n"/>
      <c r="DJ6" s="3" t="n"/>
      <c r="DK6" s="3" t="n"/>
      <c r="DL6" s="3" t="n"/>
      <c r="DM6" s="3" t="n"/>
      <c r="DN6" s="3" t="n"/>
      <c r="DO6" s="3" t="n"/>
      <c r="DP6" s="4" t="n"/>
    </row>
    <row r="7" spans="1:148">
      <c r="B7" s="13" t="n"/>
      <c r="C7" s="97" t="s">
        <v>73</v>
      </c>
      <c r="D7" s="29" t="s">
        <v>76</v>
      </c>
      <c r="E7" s="82" t="s">
        <v>3</v>
      </c>
      <c r="F7" s="82" t="s">
        <v>5</v>
      </c>
      <c r="G7" s="78" t="s">
        <v>77</v>
      </c>
      <c r="H7" s="14" t="n"/>
    </row>
    <row customHeight="1" ht="17" r="8" s="161" spans="1:148">
      <c r="B8" s="83">
        <f>B4+1</f>
        <v/>
      </c>
      <c r="C8" s="159">
        <f>PROFILING!D9</f>
        <v/>
      </c>
      <c r="D8" s="42">
        <f>PROFILING!L9</f>
        <v/>
      </c>
      <c r="E8" s="26">
        <f>PROFILING!K9</f>
        <v/>
      </c>
      <c r="F8" s="75">
        <f>PROFILING!M9</f>
        <v/>
      </c>
      <c r="G8" s="146">
        <f>AF17</f>
        <v/>
      </c>
      <c r="H8" s="14" t="n"/>
      <c r="J8" s="19" t="s">
        <v>79</v>
      </c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8">
        <f>J8</f>
        <v/>
      </c>
      <c r="X8" s="19" t="s">
        <v>79</v>
      </c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  <c r="AJ8" s="18">
        <f>X8</f>
        <v/>
      </c>
      <c r="AL8" s="19" t="s">
        <v>79</v>
      </c>
      <c r="AM8" s="16" t="n"/>
      <c r="AN8" s="16" t="n"/>
      <c r="AO8" s="16" t="n"/>
      <c r="AP8" s="16" t="n"/>
      <c r="AQ8" s="16" t="n"/>
      <c r="AR8" s="16" t="n"/>
      <c r="AS8" s="16" t="n"/>
      <c r="AT8" s="16" t="n"/>
      <c r="AU8" s="16" t="n"/>
      <c r="AV8" s="16" t="n"/>
      <c r="AW8" s="16" t="n"/>
      <c r="AX8" s="18">
        <f>AL8</f>
        <v/>
      </c>
      <c r="AZ8" s="19" t="s">
        <v>79</v>
      </c>
      <c r="BA8" s="16" t="n"/>
      <c r="BB8" s="16" t="n"/>
      <c r="BC8" s="16" t="n"/>
      <c r="BD8" s="16" t="n"/>
      <c r="BE8" s="16" t="n"/>
      <c r="BF8" s="16" t="n"/>
      <c r="BG8" s="16" t="n"/>
      <c r="BH8" s="16" t="n"/>
      <c r="BI8" s="16" t="n"/>
      <c r="BJ8" s="16" t="n"/>
      <c r="BK8" s="16" t="n"/>
      <c r="BL8" s="18">
        <f>AZ8</f>
        <v/>
      </c>
      <c r="BN8" s="19" t="s">
        <v>79</v>
      </c>
      <c r="BO8" s="16" t="n"/>
      <c r="BP8" s="16" t="n"/>
      <c r="BQ8" s="16" t="n"/>
      <c r="BR8" s="16" t="n"/>
      <c r="BS8" s="16" t="n"/>
      <c r="BT8" s="16" t="n"/>
      <c r="BU8" s="16" t="n"/>
      <c r="BV8" s="16" t="n"/>
      <c r="BW8" s="16" t="n"/>
      <c r="BX8" s="16" t="n"/>
      <c r="BY8" s="16" t="n"/>
      <c r="BZ8" s="18">
        <f>BN8</f>
        <v/>
      </c>
      <c r="CB8" s="19" t="s">
        <v>79</v>
      </c>
      <c r="CC8" s="16" t="n"/>
      <c r="CD8" s="16" t="n"/>
      <c r="CE8" s="16" t="n"/>
      <c r="CF8" s="16" t="n"/>
      <c r="CG8" s="16" t="n"/>
      <c r="CH8" s="16" t="n"/>
      <c r="CI8" s="16" t="n"/>
      <c r="CJ8" s="16" t="n"/>
      <c r="CK8" s="16" t="n"/>
      <c r="CL8" s="16" t="n"/>
      <c r="CM8" s="16" t="n"/>
      <c r="CN8" s="18">
        <f>CB8</f>
        <v/>
      </c>
      <c r="CP8" s="19" t="s">
        <v>79</v>
      </c>
      <c r="CQ8" s="16" t="n"/>
      <c r="CR8" s="16" t="n"/>
      <c r="CS8" s="16" t="n"/>
      <c r="CT8" s="16" t="n"/>
      <c r="CU8" s="16" t="n"/>
      <c r="CV8" s="16" t="n"/>
      <c r="CW8" s="16" t="n"/>
      <c r="CX8" s="16" t="n"/>
      <c r="CY8" s="16" t="n"/>
      <c r="CZ8" s="16" t="n"/>
      <c r="DA8" s="16" t="n"/>
      <c r="DB8" s="18">
        <f>CP8</f>
        <v/>
      </c>
      <c r="DD8" s="19" t="s">
        <v>79</v>
      </c>
      <c r="DE8" s="16" t="n"/>
      <c r="DF8" s="16" t="n"/>
      <c r="DG8" s="16" t="n"/>
      <c r="DH8" s="16" t="n"/>
      <c r="DI8" s="16" t="n"/>
      <c r="DJ8" s="16" t="n"/>
      <c r="DK8" s="16" t="n"/>
      <c r="DL8" s="16" t="n"/>
      <c r="DM8" s="16" t="n"/>
      <c r="DN8" s="16" t="n"/>
      <c r="DO8" s="16" t="n"/>
      <c r="DP8" s="18">
        <f>DD8</f>
        <v/>
      </c>
    </row>
    <row customHeight="1" ht="17" r="9" s="161" spans="1:148">
      <c r="B9" s="13" t="n"/>
      <c r="C9" s="160">
        <f>PROFILING!D10</f>
        <v/>
      </c>
      <c r="D9" s="44">
        <f>PROFILING!L10</f>
        <v/>
      </c>
      <c r="E9" s="49">
        <f>PROFILING!K10</f>
        <v/>
      </c>
      <c r="F9" s="49">
        <f>PROFILING!M10</f>
        <v/>
      </c>
      <c r="G9" s="147">
        <f>AF18</f>
        <v/>
      </c>
      <c r="H9" s="14" t="n"/>
      <c r="J9" s="13" t="n"/>
      <c r="K9" s="8" t="s">
        <v>80</v>
      </c>
      <c r="L9" s="29" t="n">
        <v>4</v>
      </c>
      <c r="M9" s="29" t="n">
        <v>3</v>
      </c>
      <c r="N9" s="29" t="n">
        <v>2</v>
      </c>
      <c r="O9" s="27" t="n">
        <v>1</v>
      </c>
      <c r="P9" s="165" t="n"/>
      <c r="Q9" s="8" t="s">
        <v>81</v>
      </c>
      <c r="R9" s="29" t="n">
        <v>4</v>
      </c>
      <c r="S9" s="29" t="n">
        <v>3</v>
      </c>
      <c r="T9" s="29" t="n">
        <v>2</v>
      </c>
      <c r="U9" s="27" t="n">
        <v>1</v>
      </c>
      <c r="V9" s="14" t="n"/>
      <c r="W9" s="165" t="n"/>
      <c r="X9" s="13" t="n"/>
      <c r="Y9" s="8" t="s">
        <v>82</v>
      </c>
      <c r="Z9" s="29" t="n">
        <v>4</v>
      </c>
      <c r="AA9" s="29" t="n">
        <v>3</v>
      </c>
      <c r="AB9" s="29" t="n">
        <v>2</v>
      </c>
      <c r="AC9" s="27" t="n">
        <v>1</v>
      </c>
      <c r="AD9" s="165" t="n"/>
      <c r="AE9" s="8" t="s">
        <v>83</v>
      </c>
      <c r="AF9" s="29" t="n">
        <v>4</v>
      </c>
      <c r="AG9" s="29" t="n">
        <v>3</v>
      </c>
      <c r="AH9" s="29" t="n">
        <v>2</v>
      </c>
      <c r="AI9" s="27" t="n">
        <v>1</v>
      </c>
      <c r="AJ9" s="14" t="n"/>
      <c r="AL9" s="13" t="n"/>
      <c r="AM9" s="8" t="s">
        <v>84</v>
      </c>
      <c r="AN9" s="29" t="n">
        <v>4</v>
      </c>
      <c r="AO9" s="29" t="n">
        <v>3</v>
      </c>
      <c r="AP9" s="29" t="n">
        <v>2</v>
      </c>
      <c r="AQ9" s="27" t="n">
        <v>1</v>
      </c>
      <c r="AR9" s="165" t="n"/>
      <c r="AS9" s="8" t="s">
        <v>85</v>
      </c>
      <c r="AT9" s="29" t="n">
        <v>4</v>
      </c>
      <c r="AU9" s="29" t="n">
        <v>3</v>
      </c>
      <c r="AV9" s="29" t="n">
        <v>2</v>
      </c>
      <c r="AW9" s="27" t="n">
        <v>1</v>
      </c>
      <c r="AX9" s="14" t="n"/>
      <c r="AZ9" s="13" t="n"/>
      <c r="BA9" s="8" t="s">
        <v>86</v>
      </c>
      <c r="BB9" s="29" t="n">
        <v>4</v>
      </c>
      <c r="BC9" s="29" t="n">
        <v>3</v>
      </c>
      <c r="BD9" s="29" t="n">
        <v>2</v>
      </c>
      <c r="BE9" s="27" t="n">
        <v>1</v>
      </c>
      <c r="BF9" s="165" t="n"/>
      <c r="BG9" s="8" t="s">
        <v>87</v>
      </c>
      <c r="BH9" s="29" t="n">
        <v>4</v>
      </c>
      <c r="BI9" s="29" t="n">
        <v>3</v>
      </c>
      <c r="BJ9" s="29" t="n">
        <v>2</v>
      </c>
      <c r="BK9" s="27" t="n">
        <v>1</v>
      </c>
      <c r="BL9" s="14" t="n"/>
      <c r="BN9" s="13" t="n"/>
      <c r="BO9" s="8" t="s">
        <v>88</v>
      </c>
      <c r="BP9" s="29" t="n">
        <v>4</v>
      </c>
      <c r="BQ9" s="29" t="n">
        <v>3</v>
      </c>
      <c r="BR9" s="29" t="n">
        <v>2</v>
      </c>
      <c r="BS9" s="27" t="n">
        <v>1</v>
      </c>
      <c r="BT9" s="165" t="n"/>
      <c r="BU9" s="8" t="s">
        <v>89</v>
      </c>
      <c r="BV9" s="29" t="n">
        <v>4</v>
      </c>
      <c r="BW9" s="29" t="n">
        <v>3</v>
      </c>
      <c r="BX9" s="29" t="n">
        <v>2</v>
      </c>
      <c r="BY9" s="27" t="n">
        <v>1</v>
      </c>
      <c r="BZ9" s="14" t="n"/>
      <c r="CA9" s="165" t="n"/>
      <c r="CB9" s="13" t="n"/>
      <c r="CC9" s="8" t="s">
        <v>90</v>
      </c>
      <c r="CD9" s="29" t="n">
        <v>4</v>
      </c>
      <c r="CE9" s="29" t="n">
        <v>3</v>
      </c>
      <c r="CF9" s="29" t="n">
        <v>2</v>
      </c>
      <c r="CG9" s="27" t="n">
        <v>1</v>
      </c>
      <c r="CH9" s="165" t="n"/>
      <c r="CI9" s="8" t="s">
        <v>91</v>
      </c>
      <c r="CJ9" s="29" t="n">
        <v>4</v>
      </c>
      <c r="CK9" s="29" t="n">
        <v>3</v>
      </c>
      <c r="CL9" s="29" t="n">
        <v>2</v>
      </c>
      <c r="CM9" s="27" t="n">
        <v>1</v>
      </c>
      <c r="CN9" s="14" t="n"/>
      <c r="CP9" s="13" t="n"/>
      <c r="CQ9" s="8" t="s">
        <v>92</v>
      </c>
      <c r="CR9" s="29" t="n">
        <v>4</v>
      </c>
      <c r="CS9" s="29" t="n">
        <v>3</v>
      </c>
      <c r="CT9" s="29" t="n">
        <v>2</v>
      </c>
      <c r="CU9" s="27" t="n">
        <v>1</v>
      </c>
      <c r="CV9" s="165" t="n"/>
      <c r="CW9" s="8" t="s">
        <v>93</v>
      </c>
      <c r="CX9" s="29" t="n">
        <v>4</v>
      </c>
      <c r="CY9" s="29" t="n">
        <v>3</v>
      </c>
      <c r="CZ9" s="29" t="n">
        <v>2</v>
      </c>
      <c r="DA9" s="27" t="n">
        <v>1</v>
      </c>
      <c r="DB9" s="14" t="n"/>
      <c r="DD9" s="13" t="n"/>
      <c r="DE9" s="8" t="s">
        <v>94</v>
      </c>
      <c r="DF9" s="29" t="n">
        <v>4</v>
      </c>
      <c r="DG9" s="29" t="n">
        <v>3</v>
      </c>
      <c r="DH9" s="29" t="n">
        <v>2</v>
      </c>
      <c r="DI9" s="27" t="n">
        <v>1</v>
      </c>
      <c r="DJ9" s="165" t="n"/>
      <c r="DK9" s="8" t="s">
        <v>95</v>
      </c>
      <c r="DL9" s="29" t="n">
        <v>4</v>
      </c>
      <c r="DM9" s="29" t="n">
        <v>3</v>
      </c>
      <c r="DN9" s="29" t="n">
        <v>2</v>
      </c>
      <c r="DO9" s="27" t="n">
        <v>1</v>
      </c>
      <c r="DP9" s="14" t="n"/>
      <c r="EE9" s="165" t="n"/>
    </row>
    <row customHeight="1" ht="17" r="10" s="161" spans="1:148">
      <c r="B10" s="13" t="n"/>
      <c r="H10" s="14" t="n"/>
      <c r="J10" s="13" t="n"/>
      <c r="K10" s="7" t="s">
        <v>96</v>
      </c>
      <c r="L10" s="154" t="s">
        <v>9</v>
      </c>
      <c r="M10" s="154" t="s">
        <v>9</v>
      </c>
      <c r="N10" s="154" t="s">
        <v>9</v>
      </c>
      <c r="O10" s="38" t="s">
        <v>9</v>
      </c>
      <c r="P10" s="165" t="n"/>
      <c r="Q10" s="7" t="s">
        <v>96</v>
      </c>
      <c r="R10" s="154" t="s">
        <v>9</v>
      </c>
      <c r="S10" s="154" t="s">
        <v>8</v>
      </c>
      <c r="T10" s="154" t="s">
        <v>8</v>
      </c>
      <c r="U10" s="38" t="s">
        <v>8</v>
      </c>
      <c r="V10" s="14" t="n"/>
      <c r="W10" s="165" t="n"/>
      <c r="X10" s="13" t="n"/>
      <c r="Y10" s="7" t="s">
        <v>96</v>
      </c>
      <c r="Z10" s="154" t="s">
        <v>9</v>
      </c>
      <c r="AA10" s="154" t="s">
        <v>9</v>
      </c>
      <c r="AB10" s="154" t="s">
        <v>8</v>
      </c>
      <c r="AC10" s="38" t="s">
        <v>9</v>
      </c>
      <c r="AD10" s="165" t="n"/>
      <c r="AE10" s="7" t="s">
        <v>96</v>
      </c>
      <c r="AF10" s="154" t="s">
        <v>9</v>
      </c>
      <c r="AG10" s="154" t="s">
        <v>9</v>
      </c>
      <c r="AH10" s="154" t="s">
        <v>9</v>
      </c>
      <c r="AI10" s="38" t="s">
        <v>8</v>
      </c>
      <c r="AJ10" s="14" t="n"/>
      <c r="AL10" s="13" t="n"/>
      <c r="AM10" s="7" t="s">
        <v>96</v>
      </c>
      <c r="AN10" s="154" t="s">
        <v>9</v>
      </c>
      <c r="AO10" s="154" t="s">
        <v>8</v>
      </c>
      <c r="AP10" s="154" t="s">
        <v>8</v>
      </c>
      <c r="AQ10" s="38" t="s">
        <v>9</v>
      </c>
      <c r="AR10" s="165" t="n"/>
      <c r="AS10" s="7" t="s">
        <v>96</v>
      </c>
      <c r="AT10" s="154" t="s">
        <v>8</v>
      </c>
      <c r="AU10" s="154" t="s">
        <v>9</v>
      </c>
      <c r="AV10" s="154" t="s">
        <v>9</v>
      </c>
      <c r="AW10" s="38" t="s">
        <v>8</v>
      </c>
      <c r="AX10" s="14" t="n"/>
      <c r="AZ10" s="13" t="n"/>
      <c r="BA10" s="7" t="s">
        <v>96</v>
      </c>
      <c r="BB10" s="154" t="s">
        <v>9</v>
      </c>
      <c r="BC10" s="154" t="s">
        <v>8</v>
      </c>
      <c r="BD10" s="154" t="s">
        <v>8</v>
      </c>
      <c r="BE10" s="38" t="s">
        <v>8</v>
      </c>
      <c r="BF10" s="165" t="n"/>
      <c r="BG10" s="7" t="s">
        <v>96</v>
      </c>
      <c r="BH10" s="154" t="s">
        <v>9</v>
      </c>
      <c r="BI10" s="154" t="s">
        <v>9</v>
      </c>
      <c r="BJ10" s="154" t="s">
        <v>8</v>
      </c>
      <c r="BK10" s="38" t="s">
        <v>8</v>
      </c>
      <c r="BL10" s="14" t="n"/>
      <c r="BN10" s="13" t="n"/>
      <c r="BO10" s="7" t="s">
        <v>96</v>
      </c>
      <c r="BP10" s="154" t="s">
        <v>8</v>
      </c>
      <c r="BQ10" s="154" t="s">
        <v>8</v>
      </c>
      <c r="BR10" s="154" t="s">
        <v>8</v>
      </c>
      <c r="BS10" s="38" t="s">
        <v>8</v>
      </c>
      <c r="BT10" s="165" t="n"/>
      <c r="BU10" s="7" t="s">
        <v>96</v>
      </c>
      <c r="BV10" s="154" t="s">
        <v>8</v>
      </c>
      <c r="BW10" s="154" t="s">
        <v>9</v>
      </c>
      <c r="BX10" s="154" t="s">
        <v>9</v>
      </c>
      <c r="BY10" s="38" t="s">
        <v>8</v>
      </c>
      <c r="BZ10" s="14" t="n"/>
      <c r="CA10" s="165" t="n"/>
      <c r="CB10" s="13" t="n"/>
      <c r="CC10" s="7" t="s">
        <v>96</v>
      </c>
      <c r="CD10" s="154" t="s">
        <v>8</v>
      </c>
      <c r="CE10" s="154" t="s">
        <v>8</v>
      </c>
      <c r="CF10" s="154" t="s">
        <v>9</v>
      </c>
      <c r="CG10" s="38" t="s">
        <v>9</v>
      </c>
      <c r="CH10" s="165" t="n"/>
      <c r="CI10" s="7" t="s">
        <v>96</v>
      </c>
      <c r="CJ10" s="154" t="s">
        <v>8</v>
      </c>
      <c r="CK10" s="154" t="s">
        <v>8</v>
      </c>
      <c r="CL10" s="154" t="s">
        <v>9</v>
      </c>
      <c r="CM10" s="38" t="s">
        <v>9</v>
      </c>
      <c r="CN10" s="14" t="n"/>
      <c r="CP10" s="13" t="n"/>
      <c r="CQ10" s="7" t="s">
        <v>96</v>
      </c>
      <c r="CR10" s="154" t="s">
        <v>9</v>
      </c>
      <c r="CS10" s="154" t="s">
        <v>8</v>
      </c>
      <c r="CT10" s="154" t="s">
        <v>9</v>
      </c>
      <c r="CU10" s="38" t="s">
        <v>9</v>
      </c>
      <c r="CV10" s="165" t="n"/>
      <c r="CW10" s="7" t="s">
        <v>96</v>
      </c>
      <c r="CX10" s="154" t="s">
        <v>9</v>
      </c>
      <c r="CY10" s="154" t="s">
        <v>8</v>
      </c>
      <c r="CZ10" s="154" t="s">
        <v>8</v>
      </c>
      <c r="DA10" s="38" t="s">
        <v>9</v>
      </c>
      <c r="DB10" s="14" t="n"/>
      <c r="DD10" s="13" t="n"/>
      <c r="DE10" s="7" t="s">
        <v>96</v>
      </c>
      <c r="DF10" s="154" t="s">
        <v>8</v>
      </c>
      <c r="DG10" s="154" t="s">
        <v>9</v>
      </c>
      <c r="DH10" s="154" t="s">
        <v>9</v>
      </c>
      <c r="DI10" s="38" t="s">
        <v>9</v>
      </c>
      <c r="DJ10" s="165" t="n"/>
      <c r="DK10" s="7" t="s">
        <v>96</v>
      </c>
      <c r="DL10" s="154" t="s">
        <v>8</v>
      </c>
      <c r="DM10" s="154" t="s">
        <v>9</v>
      </c>
      <c r="DN10" s="154" t="s">
        <v>8</v>
      </c>
      <c r="DO10" s="38" t="s">
        <v>8</v>
      </c>
      <c r="DP10" s="14" t="n"/>
      <c r="DR10" s="47" t="n"/>
      <c r="EE10" s="165" t="n"/>
    </row>
    <row customHeight="1" ht="17" r="11" s="161" spans="1:148">
      <c r="B11" s="13" t="n"/>
      <c r="C11" s="97" t="s">
        <v>73</v>
      </c>
      <c r="D11" s="29" t="s">
        <v>76</v>
      </c>
      <c r="E11" s="82" t="s">
        <v>3</v>
      </c>
      <c r="F11" s="82" t="s">
        <v>5</v>
      </c>
      <c r="G11" s="78" t="s">
        <v>77</v>
      </c>
      <c r="H11" s="14" t="n"/>
      <c r="J11" s="13" t="n"/>
      <c r="K11" s="143" t="s">
        <v>97</v>
      </c>
      <c r="L11" s="156" t="s">
        <v>98</v>
      </c>
      <c r="M11" s="156" t="s">
        <v>99</v>
      </c>
      <c r="N11" s="156" t="s">
        <v>100</v>
      </c>
      <c r="O11" s="144" t="s">
        <v>101</v>
      </c>
      <c r="P11" s="75" t="n"/>
      <c r="Q11" s="143" t="s">
        <v>97</v>
      </c>
      <c r="R11" s="156" t="s">
        <v>98</v>
      </c>
      <c r="S11" s="156" t="s">
        <v>102</v>
      </c>
      <c r="T11" s="156" t="s">
        <v>103</v>
      </c>
      <c r="U11" s="144" t="s">
        <v>98</v>
      </c>
      <c r="V11" s="14" t="n"/>
      <c r="W11" s="75" t="n"/>
      <c r="X11" s="13" t="n"/>
      <c r="Y11" s="143" t="s">
        <v>97</v>
      </c>
      <c r="Z11" s="156" t="s">
        <v>104</v>
      </c>
      <c r="AA11" s="156" t="s">
        <v>104</v>
      </c>
      <c r="AB11" s="156" t="s">
        <v>104</v>
      </c>
      <c r="AC11" s="144" t="s">
        <v>101</v>
      </c>
      <c r="AD11" s="75" t="n"/>
      <c r="AE11" s="143" t="s">
        <v>97</v>
      </c>
      <c r="AF11" s="156" t="s">
        <v>100</v>
      </c>
      <c r="AG11" s="156" t="s">
        <v>98</v>
      </c>
      <c r="AH11" s="156" t="s">
        <v>105</v>
      </c>
      <c r="AI11" s="144" t="s">
        <v>103</v>
      </c>
      <c r="AJ11" s="14" t="n"/>
      <c r="AL11" s="13" t="n"/>
      <c r="AM11" s="143" t="s">
        <v>97</v>
      </c>
      <c r="AN11" s="156" t="s">
        <v>104</v>
      </c>
      <c r="AO11" s="156" t="s">
        <v>98</v>
      </c>
      <c r="AP11" s="156" t="s">
        <v>105</v>
      </c>
      <c r="AQ11" s="144" t="s">
        <v>103</v>
      </c>
      <c r="AR11" s="75" t="n"/>
      <c r="AS11" s="143" t="s">
        <v>97</v>
      </c>
      <c r="AT11" s="156" t="s">
        <v>102</v>
      </c>
      <c r="AU11" s="156" t="s">
        <v>102</v>
      </c>
      <c r="AV11" s="156" t="s">
        <v>104</v>
      </c>
      <c r="AW11" s="144" t="s">
        <v>101</v>
      </c>
      <c r="AX11" s="14" t="n"/>
      <c r="AZ11" s="13" t="n"/>
      <c r="BA11" s="143" t="s">
        <v>97</v>
      </c>
      <c r="BB11" s="156" t="s">
        <v>101</v>
      </c>
      <c r="BC11" s="156" t="s">
        <v>103</v>
      </c>
      <c r="BD11" s="156" t="s">
        <v>101</v>
      </c>
      <c r="BE11" s="144" t="s">
        <v>101</v>
      </c>
      <c r="BF11" s="75" t="n"/>
      <c r="BG11" s="143" t="s">
        <v>97</v>
      </c>
      <c r="BH11" s="156" t="s">
        <v>106</v>
      </c>
      <c r="BI11" s="156" t="s">
        <v>107</v>
      </c>
      <c r="BJ11" s="156" t="s">
        <v>106</v>
      </c>
      <c r="BK11" s="144" t="s">
        <v>99</v>
      </c>
      <c r="BL11" s="14" t="n"/>
      <c r="BN11" s="13" t="n"/>
      <c r="BO11" s="143" t="s">
        <v>97</v>
      </c>
      <c r="BP11" s="156" t="s">
        <v>98</v>
      </c>
      <c r="BQ11" s="156" t="s">
        <v>99</v>
      </c>
      <c r="BR11" s="156" t="s">
        <v>100</v>
      </c>
      <c r="BS11" s="144" t="s">
        <v>101</v>
      </c>
      <c r="BT11" s="75" t="n"/>
      <c r="BU11" s="143" t="s">
        <v>97</v>
      </c>
      <c r="BV11" s="156" t="s">
        <v>106</v>
      </c>
      <c r="BW11" s="156" t="s">
        <v>103</v>
      </c>
      <c r="BX11" s="156" t="s">
        <v>101</v>
      </c>
      <c r="BY11" s="144" t="s">
        <v>101</v>
      </c>
      <c r="BZ11" s="14" t="n"/>
      <c r="CA11" s="75" t="n"/>
      <c r="CB11" s="13" t="n"/>
      <c r="CC11" s="143" t="s">
        <v>97</v>
      </c>
      <c r="CD11" s="156" t="s">
        <v>98</v>
      </c>
      <c r="CE11" s="156" t="s">
        <v>107</v>
      </c>
      <c r="CF11" s="156" t="s">
        <v>106</v>
      </c>
      <c r="CG11" s="144" t="s">
        <v>99</v>
      </c>
      <c r="CH11" s="75" t="n"/>
      <c r="CI11" s="143" t="s">
        <v>97</v>
      </c>
      <c r="CJ11" s="156" t="s">
        <v>102</v>
      </c>
      <c r="CK11" s="156" t="s">
        <v>104</v>
      </c>
      <c r="CL11" s="156" t="s">
        <v>108</v>
      </c>
      <c r="CM11" s="144" t="s">
        <v>101</v>
      </c>
      <c r="CN11" s="14" t="n"/>
      <c r="CP11" s="13" t="n"/>
      <c r="CQ11" s="143" t="s">
        <v>97</v>
      </c>
      <c r="CR11" s="156" t="s">
        <v>102</v>
      </c>
      <c r="CS11" s="156" t="s">
        <v>104</v>
      </c>
      <c r="CT11" s="156" t="s">
        <v>98</v>
      </c>
      <c r="CU11" s="144" t="s">
        <v>109</v>
      </c>
      <c r="CV11" s="75" t="n"/>
      <c r="CW11" s="143" t="s">
        <v>97</v>
      </c>
      <c r="CX11" s="156" t="s">
        <v>102</v>
      </c>
      <c r="CY11" s="156" t="s">
        <v>102</v>
      </c>
      <c r="CZ11" s="156" t="s">
        <v>104</v>
      </c>
      <c r="DA11" s="144" t="s">
        <v>101</v>
      </c>
      <c r="DB11" s="14" t="n"/>
      <c r="DD11" s="13" t="n"/>
      <c r="DE11" s="143" t="s">
        <v>97</v>
      </c>
      <c r="DF11" s="156" t="s">
        <v>104</v>
      </c>
      <c r="DG11" s="156" t="s">
        <v>103</v>
      </c>
      <c r="DH11" s="156" t="s">
        <v>110</v>
      </c>
      <c r="DI11" s="144" t="s">
        <v>104</v>
      </c>
      <c r="DJ11" s="75" t="n"/>
      <c r="DK11" s="143" t="s">
        <v>97</v>
      </c>
      <c r="DL11" s="156" t="s">
        <v>98</v>
      </c>
      <c r="DM11" s="156" t="s">
        <v>101</v>
      </c>
      <c r="DN11" s="156" t="s">
        <v>102</v>
      </c>
      <c r="DO11" s="144" t="s">
        <v>106</v>
      </c>
      <c r="DP11" s="14" t="n"/>
      <c r="EE11" s="75" t="n"/>
    </row>
    <row customHeight="1" ht="17" r="12" s="161" spans="1:148">
      <c r="B12" s="83">
        <f>B8+1</f>
        <v/>
      </c>
      <c r="C12" s="159">
        <f>PROFILING!D13</f>
        <v/>
      </c>
      <c r="D12" s="42">
        <f>PROFILING!L13</f>
        <v/>
      </c>
      <c r="E12" s="26">
        <f>PROFILING!K13</f>
        <v/>
      </c>
      <c r="F12" s="75">
        <f>PROFILING!M13</f>
        <v/>
      </c>
      <c r="G12" s="146">
        <f>AT17</f>
        <v/>
      </c>
      <c r="H12" s="14" t="n"/>
      <c r="J12" s="13" t="n"/>
      <c r="L12" s="75" t="n"/>
      <c r="M12" s="75" t="n"/>
      <c r="N12" s="75" t="n"/>
      <c r="O12" s="75" t="n"/>
      <c r="R12" s="75" t="n"/>
      <c r="S12" s="75" t="n"/>
      <c r="T12" s="75" t="n"/>
      <c r="U12" s="75" t="n"/>
      <c r="V12" s="14" t="n"/>
      <c r="X12" s="13" t="n"/>
      <c r="Z12" s="75" t="n"/>
      <c r="AA12" s="75" t="n"/>
      <c r="AB12" s="75" t="n"/>
      <c r="AC12" s="75" t="n"/>
      <c r="AF12" s="75" t="n"/>
      <c r="AG12" s="75" t="n"/>
      <c r="AH12" s="75" t="n"/>
      <c r="AI12" s="75" t="n"/>
      <c r="AJ12" s="14" t="n"/>
      <c r="AL12" s="13" t="n"/>
      <c r="AN12" s="75" t="n"/>
      <c r="AO12" s="75" t="n"/>
      <c r="AP12" s="75" t="n"/>
      <c r="AQ12" s="75" t="n"/>
      <c r="AT12" s="75" t="n"/>
      <c r="AU12" s="75" t="n"/>
      <c r="AV12" s="75" t="n"/>
      <c r="AW12" s="75" t="n"/>
      <c r="AX12" s="14" t="n"/>
      <c r="AZ12" s="13" t="n"/>
      <c r="BB12" s="75" t="n"/>
      <c r="BC12" s="75" t="n"/>
      <c r="BD12" s="75" t="n"/>
      <c r="BE12" s="75" t="n"/>
      <c r="BH12" s="75" t="n"/>
      <c r="BI12" s="75" t="n"/>
      <c r="BJ12" s="75" t="n"/>
      <c r="BK12" s="75" t="n"/>
      <c r="BL12" s="14" t="n"/>
      <c r="BN12" s="13" t="n"/>
      <c r="BP12" s="75" t="n"/>
      <c r="BQ12" s="75" t="n"/>
      <c r="BR12" s="75" t="n"/>
      <c r="BS12" s="75" t="n"/>
      <c r="BV12" s="75" t="n"/>
      <c r="BW12" s="75" t="n"/>
      <c r="BX12" s="75" t="n"/>
      <c r="BY12" s="75" t="n"/>
      <c r="BZ12" s="14" t="n"/>
      <c r="CB12" s="13" t="n"/>
      <c r="CD12" s="75" t="n"/>
      <c r="CE12" s="75" t="n"/>
      <c r="CF12" s="75" t="n"/>
      <c r="CG12" s="75" t="n"/>
      <c r="CJ12" s="75" t="n"/>
      <c r="CK12" s="75" t="n"/>
      <c r="CL12" s="75" t="n"/>
      <c r="CM12" s="75" t="n"/>
      <c r="CN12" s="14" t="n"/>
      <c r="CP12" s="13" t="n"/>
      <c r="CR12" s="75" t="n"/>
      <c r="CS12" s="75" t="n"/>
      <c r="CT12" s="75" t="n"/>
      <c r="CU12" s="75" t="n"/>
      <c r="CX12" s="75" t="n"/>
      <c r="CY12" s="75" t="n"/>
      <c r="CZ12" s="75" t="n"/>
      <c r="DA12" s="75" t="n"/>
      <c r="DB12" s="14" t="n"/>
      <c r="DD12" s="13" t="n"/>
      <c r="DF12" s="75" t="n"/>
      <c r="DG12" s="75" t="n"/>
      <c r="DH12" s="75" t="n"/>
      <c r="DI12" s="75" t="n"/>
      <c r="DL12" s="75" t="n"/>
      <c r="DM12" s="75" t="n"/>
      <c r="DN12" s="75" t="n"/>
      <c r="DO12" s="75" t="n"/>
      <c r="DP12" s="14" t="n"/>
    </row>
    <row customHeight="1" ht="17" r="13" s="161" spans="1:148">
      <c r="B13" s="13" t="n"/>
      <c r="C13" s="160">
        <f>PROFILING!D14</f>
        <v/>
      </c>
      <c r="D13" s="44">
        <f>PROFILING!L14</f>
        <v/>
      </c>
      <c r="E13" s="49">
        <f>PROFILING!K14</f>
        <v/>
      </c>
      <c r="F13" s="49">
        <f>PROFILING!M14</f>
        <v/>
      </c>
      <c r="G13" s="147">
        <f>AT18</f>
        <v/>
      </c>
      <c r="H13" s="14" t="n"/>
      <c r="J13" s="13" t="n"/>
      <c r="K13" s="95" t="s">
        <v>111</v>
      </c>
      <c r="L13" s="82" t="s">
        <v>79</v>
      </c>
      <c r="M13" s="82" t="s">
        <v>112</v>
      </c>
      <c r="N13" s="82" t="s">
        <v>113</v>
      </c>
      <c r="O13" s="78" t="s">
        <v>78</v>
      </c>
      <c r="Q13" s="95" t="s">
        <v>111</v>
      </c>
      <c r="R13" s="82" t="s">
        <v>79</v>
      </c>
      <c r="S13" s="82" t="s">
        <v>112</v>
      </c>
      <c r="T13" s="82" t="s">
        <v>113</v>
      </c>
      <c r="U13" s="78" t="s">
        <v>78</v>
      </c>
      <c r="V13" s="14" t="n"/>
      <c r="X13" s="13" t="n"/>
      <c r="Y13" s="95" t="s">
        <v>111</v>
      </c>
      <c r="Z13" s="82" t="s">
        <v>79</v>
      </c>
      <c r="AA13" s="82" t="s">
        <v>112</v>
      </c>
      <c r="AB13" s="82" t="s">
        <v>113</v>
      </c>
      <c r="AC13" s="78" t="s">
        <v>78</v>
      </c>
      <c r="AE13" s="95" t="s">
        <v>111</v>
      </c>
      <c r="AF13" s="82" t="s">
        <v>79</v>
      </c>
      <c r="AG13" s="82" t="s">
        <v>112</v>
      </c>
      <c r="AH13" s="82" t="s">
        <v>113</v>
      </c>
      <c r="AI13" s="78" t="s">
        <v>78</v>
      </c>
      <c r="AJ13" s="14" t="n"/>
      <c r="AL13" s="13" t="n"/>
      <c r="AM13" s="95" t="s">
        <v>111</v>
      </c>
      <c r="AN13" s="82" t="s">
        <v>79</v>
      </c>
      <c r="AO13" s="82" t="s">
        <v>112</v>
      </c>
      <c r="AP13" s="82" t="s">
        <v>113</v>
      </c>
      <c r="AQ13" s="78" t="s">
        <v>78</v>
      </c>
      <c r="AS13" s="95" t="s">
        <v>111</v>
      </c>
      <c r="AT13" s="82" t="s">
        <v>79</v>
      </c>
      <c r="AU13" s="82" t="s">
        <v>112</v>
      </c>
      <c r="AV13" s="82" t="s">
        <v>113</v>
      </c>
      <c r="AW13" s="78" t="s">
        <v>78</v>
      </c>
      <c r="AX13" s="14" t="n"/>
      <c r="AZ13" s="13" t="n"/>
      <c r="BA13" s="95" t="s">
        <v>111</v>
      </c>
      <c r="BB13" s="82" t="s">
        <v>79</v>
      </c>
      <c r="BC13" s="82" t="s">
        <v>112</v>
      </c>
      <c r="BD13" s="82" t="s">
        <v>113</v>
      </c>
      <c r="BE13" s="78" t="s">
        <v>78</v>
      </c>
      <c r="BG13" s="95" t="s">
        <v>111</v>
      </c>
      <c r="BH13" s="82" t="s">
        <v>79</v>
      </c>
      <c r="BI13" s="82" t="s">
        <v>112</v>
      </c>
      <c r="BJ13" s="82" t="s">
        <v>113</v>
      </c>
      <c r="BK13" s="78" t="s">
        <v>78</v>
      </c>
      <c r="BL13" s="14" t="n"/>
      <c r="BN13" s="13" t="n"/>
      <c r="BO13" s="95" t="s">
        <v>111</v>
      </c>
      <c r="BP13" s="82" t="s">
        <v>79</v>
      </c>
      <c r="BQ13" s="82" t="s">
        <v>112</v>
      </c>
      <c r="BR13" s="82" t="s">
        <v>113</v>
      </c>
      <c r="BS13" s="78" t="s">
        <v>78</v>
      </c>
      <c r="BU13" s="95" t="s">
        <v>111</v>
      </c>
      <c r="BV13" s="82" t="s">
        <v>79</v>
      </c>
      <c r="BW13" s="82" t="s">
        <v>112</v>
      </c>
      <c r="BX13" s="82" t="s">
        <v>113</v>
      </c>
      <c r="BY13" s="78" t="s">
        <v>78</v>
      </c>
      <c r="BZ13" s="14" t="n"/>
      <c r="CB13" s="13" t="n"/>
      <c r="CC13" s="95" t="s">
        <v>111</v>
      </c>
      <c r="CD13" s="82" t="s">
        <v>79</v>
      </c>
      <c r="CE13" s="82" t="s">
        <v>112</v>
      </c>
      <c r="CF13" s="82" t="s">
        <v>113</v>
      </c>
      <c r="CG13" s="78" t="s">
        <v>78</v>
      </c>
      <c r="CI13" s="95" t="s">
        <v>111</v>
      </c>
      <c r="CJ13" s="82" t="s">
        <v>79</v>
      </c>
      <c r="CK13" s="82" t="s">
        <v>112</v>
      </c>
      <c r="CL13" s="82" t="s">
        <v>113</v>
      </c>
      <c r="CM13" s="78" t="s">
        <v>78</v>
      </c>
      <c r="CN13" s="14" t="n"/>
      <c r="CP13" s="13" t="n"/>
      <c r="CQ13" s="95" t="s">
        <v>111</v>
      </c>
      <c r="CR13" s="82" t="s">
        <v>79</v>
      </c>
      <c r="CS13" s="82" t="s">
        <v>112</v>
      </c>
      <c r="CT13" s="82" t="s">
        <v>113</v>
      </c>
      <c r="CU13" s="78" t="s">
        <v>78</v>
      </c>
      <c r="CW13" s="95" t="s">
        <v>111</v>
      </c>
      <c r="CX13" s="82" t="s">
        <v>79</v>
      </c>
      <c r="CY13" s="82" t="s">
        <v>112</v>
      </c>
      <c r="CZ13" s="82" t="s">
        <v>113</v>
      </c>
      <c r="DA13" s="78" t="s">
        <v>78</v>
      </c>
      <c r="DB13" s="14" t="n"/>
      <c r="DD13" s="13" t="n"/>
      <c r="DE13" s="95" t="s">
        <v>111</v>
      </c>
      <c r="DF13" s="82" t="s">
        <v>79</v>
      </c>
      <c r="DG13" s="82" t="s">
        <v>112</v>
      </c>
      <c r="DH13" s="82" t="s">
        <v>113</v>
      </c>
      <c r="DI13" s="78" t="s">
        <v>78</v>
      </c>
      <c r="DK13" s="95" t="s">
        <v>111</v>
      </c>
      <c r="DL13" s="82" t="s">
        <v>79</v>
      </c>
      <c r="DM13" s="82" t="s">
        <v>112</v>
      </c>
      <c r="DN13" s="82" t="s">
        <v>113</v>
      </c>
      <c r="DO13" s="78" t="s">
        <v>78</v>
      </c>
      <c r="DP13" s="14" t="n"/>
    </row>
    <row customHeight="1" ht="17" r="14" s="161" spans="1:148">
      <c r="B14" s="13" t="n"/>
      <c r="H14" s="14" t="n"/>
      <c r="J14" s="13" t="n"/>
      <c r="K14" s="25">
        <f>IF(L14="INCOMP","",IF(L14&gt;3,"POS",IF(L14=3,"POS/NEUT",IF(AND(L14&lt;3,L14&gt;-3),"NEUT",IF(L14=-3,"NEUT/NEG",IF(L14&lt;-3,"NEG"))))))</f>
        <v/>
      </c>
      <c r="L14" s="96">
        <f>IF(L10="","INCOMP",SUM(IF(L10="W",1.5,-1.5),IF(M10="W",2,-2),IF(N10="W",3,-3),IF(O10="W",3.5,-3.5)))</f>
        <v/>
      </c>
      <c r="M14" s="49">
        <f>IF(L14="INCOMP","",SUM(IF(L11&lt;2,-1,IF(L11&lt;5,0,1)),IF(M11&lt;2,-1,IF(M11&lt;5,0,1)),IF(N11&lt;2,-1,IF(N11&lt;5,0,1)),IF(O11&lt;2,-1,IF(O11&lt;5,0,1))))</f>
        <v/>
      </c>
      <c r="N14" s="96">
        <f>IF(L14="INCOMP","INCOMP",IF(OR(K14="POS",K14="NEUT",K14="NEG"),K14,IF(K14="POS/NEUT",IF(M14&gt;1,"POS","NEUT"),IF(K14="NEUT/NEG",IF(M14&gt;1,"NEUT","NEG")))))</f>
        <v/>
      </c>
      <c r="O14" s="147">
        <f>IF(L14="incomp","",L14+M14)</f>
        <v/>
      </c>
      <c r="Q14" s="25">
        <f>IF(R14="INCOMP","",IF(R14&gt;3,"POS",IF(R14=3,"POS/NEUT",IF(AND(R14&lt;3,R14&gt;-3),"NEUT",IF(R14=-3,"NEUT/NEG",IF(R14&lt;-3,"NEG"))))))</f>
        <v/>
      </c>
      <c r="R14" s="96">
        <f>IF(R10="","INCOMP",SUM(IF(R10="W",1.5,-1.5),IF(S10="W",2,-2),IF(T10="W",3,-3),IF(U10="W",3.5,-3.5)))</f>
        <v/>
      </c>
      <c r="S14" s="49">
        <f>IF(R14="INCOMP","",SUM(IF(R11&lt;2,-1,IF(R11&lt;5,0,1)),IF(S11&lt;2,-1,IF(S11&lt;5,0,1)),IF(T11&lt;2,-1,IF(T11&lt;5,0,1)),IF(U11&lt;2,-1,IF(U11&lt;5,0,1))))</f>
        <v/>
      </c>
      <c r="T14" s="96">
        <f>IF(R14="INCOMP","INCOMP",IF(OR(Q14="POS",Q14="NEUT",Q14="NEG"),Q14,IF(Q14="POS/NEUT",IF(S14&gt;1,"POS","NEUT"),IF(Q14="NEUT/NEG",IF(S14&gt;1,"NEUT","NEG")))))</f>
        <v/>
      </c>
      <c r="U14" s="147">
        <f>IF(R14="incomp","",R14+S14)</f>
        <v/>
      </c>
      <c r="V14" s="14" t="n"/>
      <c r="X14" s="13" t="n"/>
      <c r="Y14" s="25">
        <f>IF(Z14="INCOMP","",IF(Z14&gt;3,"POS",IF(Z14=3,"POS/NEUT",IF(AND(Z14&lt;3,Z14&gt;-3),"NEUT",IF(Z14=-3,"NEUT/NEG",IF(Z14&lt;-3,"NEG"))))))</f>
        <v/>
      </c>
      <c r="Z14" s="96">
        <f>IF(Z10="","INCOMP",SUM(IF(Z10="W",1.5,-1.5),IF(AA10="W",2,-2),IF(AB10="W",3,-3),IF(AC10="W",3.5,-3.5)))</f>
        <v/>
      </c>
      <c r="AA14" s="49">
        <f>IF(Z14="INCOMP","",SUM(IF(Z11&lt;2,-1,IF(Z11&lt;5,0,1)),IF(AA11&lt;2,-1,IF(AA11&lt;5,0,1)),IF(AB11&lt;2,-1,IF(AB11&lt;5,0,1)),IF(AC11&lt;2,-1,IF(AC11&lt;5,0,1))))</f>
        <v/>
      </c>
      <c r="AB14" s="96">
        <f>IF(Z14="INCOMP","INCOMP",IF(OR(Y14="POS",Y14="NEUT",Y14="NEG"),Y14,IF(Y14="POS/NEUT",IF(AA14&gt;1,"POS","NEUT"),IF(Y14="NEUT/NEG",IF(AA14&gt;1,"NEUT","NEG")))))</f>
        <v/>
      </c>
      <c r="AC14" s="147">
        <f>IF(Z14="incomp","",Z14+AA14)</f>
        <v/>
      </c>
      <c r="AE14" s="25">
        <f>IF(AF14="INCOMP","",IF(AF14&gt;3,"POS",IF(AF14=3,"POS/NEUT",IF(AND(AF14&lt;3,AF14&gt;-3),"NEUT",IF(AF14=-3,"NEUT/NEG",IF(AF14&lt;-3,"NEG"))))))</f>
        <v/>
      </c>
      <c r="AF14" s="96">
        <f>IF(AF10="","INCOMP",SUM(IF(AF10="W",1.5,-1.5),IF(AG10="W",2,-2),IF(AH10="W",3,-3),IF(AI10="W",3.5,-3.5)))</f>
        <v/>
      </c>
      <c r="AG14" s="49">
        <f>IF(AF14="INCOMP","",SUM(IF(AF11&lt;2,-1,IF(AF11&lt;5,0,1)),IF(AG11&lt;2,-1,IF(AG11&lt;5,0,1)),IF(AH11&lt;2,-1,IF(AH11&lt;5,0,1)),IF(AI11&lt;2,-1,IF(AI11&lt;5,0,1))))</f>
        <v/>
      </c>
      <c r="AH14" s="96">
        <f>IF(AF14="INCOMP","INCOMP",IF(OR(AE14="POS",AE14="NEUT",AE14="NEG"),AE14,IF(AE14="POS/NEUT",IF(AG14&gt;1,"POS","NEUT"),IF(AE14="NEUT/NEG",IF(AG14&gt;1,"NEUT","NEG")))))</f>
        <v/>
      </c>
      <c r="AI14" s="147">
        <f>IF(AF14="incomp","",AF14+AG14)</f>
        <v/>
      </c>
      <c r="AJ14" s="14" t="n"/>
      <c r="AL14" s="13" t="n"/>
      <c r="AM14" s="25">
        <f>IF(AN14="INCOMP","",IF(AN14&gt;3,"POS",IF(AN14=3,"POS/NEUT",IF(AND(AN14&lt;3,AN14&gt;-3),"NEUT",IF(AN14=-3,"NEUT/NEG",IF(AN14&lt;-3,"NEG"))))))</f>
        <v/>
      </c>
      <c r="AN14" s="96">
        <f>IF(AN10="","INCOMP",SUM(IF(AN10="W",1.5,-1.5),IF(AO10="W",2,-2),IF(AP10="W",3,-3),IF(AQ10="W",3.5,-3.5)))</f>
        <v/>
      </c>
      <c r="AO14" s="49">
        <f>IF(AN14="INCOMP","",SUM(IF(AN11&lt;2,-1,IF(AN11&lt;5,0,1)),IF(AO11&lt;2,-1,IF(AO11&lt;5,0,1)),IF(AP11&lt;2,-1,IF(AP11&lt;5,0,1)),IF(AQ11&lt;2,-1,IF(AQ11&lt;5,0,1))))</f>
        <v/>
      </c>
      <c r="AP14" s="96">
        <f>IF(AN14="INCOMP","INCOMP",IF(OR(AM14="POS",AM14="NEUT",AM14="NEG"),AM14,IF(AM14="POS/NEUT",IF(AO14&gt;1,"POS","NEUT"),IF(AM14="NEUT/NEG",IF(AO14&gt;1,"NEUT","NEG")))))</f>
        <v/>
      </c>
      <c r="AQ14" s="147">
        <f>IF(AN14="incomp","",AN14+AO14)</f>
        <v/>
      </c>
      <c r="AS14" s="25">
        <f>IF(AT14="INCOMP","",IF(AT14&gt;3,"POS",IF(AT14=3,"POS/NEUT",IF(AND(AT14&lt;3,AT14&gt;-3),"NEUT",IF(AT14=-3,"NEUT/NEG",IF(AT14&lt;-3,"NEG"))))))</f>
        <v/>
      </c>
      <c r="AT14" s="96">
        <f>IF(AT10="","INCOMP",SUM(IF(AT10="W",1.5,-1.5),IF(AU10="W",2,-2),IF(AV10="W",3,-3),IF(AW10="W",3.5,-3.5)))</f>
        <v/>
      </c>
      <c r="AU14" s="49">
        <f>IF(AT14="INCOMP","",SUM(IF(AT11&lt;2,-1,IF(AT11&lt;5,0,1)),IF(AU11&lt;2,-1,IF(AU11&lt;5,0,1)),IF(AV11&lt;2,-1,IF(AV11&lt;5,0,1)),IF(AW11&lt;2,-1,IF(AW11&lt;5,0,1))))</f>
        <v/>
      </c>
      <c r="AV14" s="96">
        <f>IF(AT14="INCOMP","INCOMP",IF(OR(AS14="POS",AS14="NEUT",AS14="NEG"),AS14,IF(AS14="POS/NEUT",IF(AU14&gt;1,"POS","NEUT"),IF(AS14="NEUT/NEG",IF(AU14&gt;1,"NEUT","NEG")))))</f>
        <v/>
      </c>
      <c r="AW14" s="147">
        <f>IF(AT14="incomp","",AT14+AU14)</f>
        <v/>
      </c>
      <c r="AX14" s="14" t="n"/>
      <c r="AZ14" s="13" t="n"/>
      <c r="BA14" s="25">
        <f>IF(BB14="INCOMP","",IF(BB14&gt;3,"POS",IF(BB14=3,"POS/NEUT",IF(AND(BB14&lt;3,BB14&gt;-3),"NEUT",IF(BB14=-3,"NEUT/NEG",IF(BB14&lt;-3,"NEG"))))))</f>
        <v/>
      </c>
      <c r="BB14" s="96">
        <f>IF(BB10="","INCOMP",SUM(IF(BB10="W",1.5,-1.5),IF(BC10="W",2,-2),IF(BD10="W",3,-3),IF(BE10="W",3.5,-3.5)))</f>
        <v/>
      </c>
      <c r="BC14" s="49">
        <f>IF(BB14="INCOMP","",SUM(IF(BB11&lt;2,-1,IF(BB11&lt;5,0,1)),IF(BC11&lt;2,-1,IF(BC11&lt;5,0,1)),IF(BD11&lt;2,-1,IF(BD11&lt;5,0,1)),IF(BE11&lt;2,-1,IF(BE11&lt;5,0,1))))</f>
        <v/>
      </c>
      <c r="BD14" s="96">
        <f>IF(BB14="INCOMP","INCOMP",IF(OR(BA14="POS",BA14="NEUT",BA14="NEG"),BA14,IF(BA14="POS/NEUT",IF(BC14&gt;1,"POS","NEUT"),IF(BA14="NEUT/NEG",IF(BC14&gt;1,"NEUT","NEG")))))</f>
        <v/>
      </c>
      <c r="BE14" s="147">
        <f>IF(BB14="incomp","",BB14+BC14)</f>
        <v/>
      </c>
      <c r="BG14" s="25">
        <f>IF(BH14="INCOMP","",IF(BH14&gt;3,"POS",IF(BH14=3,"POS/NEUT",IF(AND(BH14&lt;3,BH14&gt;-3),"NEUT",IF(BH14=-3,"NEUT/NEG",IF(BH14&lt;-3,"NEG"))))))</f>
        <v/>
      </c>
      <c r="BH14" s="96">
        <f>IF(BH10="","INCOMP",SUM(IF(BH10="W",1.5,-1.5),IF(BI10="W",2,-2),IF(BJ10="W",3,-3),IF(BK10="W",3.5,-3.5)))</f>
        <v/>
      </c>
      <c r="BI14" s="49">
        <f>IF(BH14="INCOMP","",SUM(IF(BH11&lt;2,-1,IF(BH11&lt;5,0,1)),IF(BI11&lt;2,-1,IF(BI11&lt;5,0,1)),IF(BJ11&lt;2,-1,IF(BJ11&lt;5,0,1)),IF(BK11&lt;2,-1,IF(BK11&lt;5,0,1))))</f>
        <v/>
      </c>
      <c r="BJ14" s="96">
        <f>IF(BH14="INCOMP","INCOMP",IF(OR(BG14="POS",BG14="NEUT",BG14="NEG"),BG14,IF(BG14="POS/NEUT",IF(BI14&gt;1,"POS","NEUT"),IF(BG14="NEUT/NEG",IF(BI14&gt;1,"NEUT","NEG")))))</f>
        <v/>
      </c>
      <c r="BK14" s="147">
        <f>IF(BH14="incomp","",BH14+BI14)</f>
        <v/>
      </c>
      <c r="BL14" s="14" t="n"/>
      <c r="BN14" s="13" t="n"/>
      <c r="BO14" s="25">
        <f>IF(BP14="INCOMP","",IF(BP14&gt;3,"POS",IF(BP14=3,"POS/NEUT",IF(AND(BP14&lt;3,BP14&gt;-3),"NEUT",IF(BP14=-3,"NEUT/NEG",IF(BP14&lt;-3,"NEG"))))))</f>
        <v/>
      </c>
      <c r="BP14" s="96">
        <f>IF(BP10="","INCOMP",SUM(IF(BP10="W",1.5,-1.5),IF(BQ10="W",2,-2),IF(BR10="W",3,-3),IF(BS10="W",3.5,-3.5)))</f>
        <v/>
      </c>
      <c r="BQ14" s="49">
        <f>IF(BP14="INCOMP","",SUM(IF(BP11&lt;2,-1,IF(BP11&lt;5,0,1)),IF(BQ11&lt;2,-1,IF(BQ11&lt;5,0,1)),IF(BR11&lt;2,-1,IF(BR11&lt;5,0,1)),IF(BS11&lt;2,-1,IF(BS11&lt;5,0,1))))</f>
        <v/>
      </c>
      <c r="BR14" s="96">
        <f>IF(BP14="INCOMP","INCOMP",IF(OR(BO14="POS",BO14="NEUT",BO14="NEG"),BO14,IF(BO14="POS/NEUT",IF(BQ14&gt;1,"POS","NEUT"),IF(BO14="NEUT/NEG",IF(BQ14&gt;1,"NEUT","NEG")))))</f>
        <v/>
      </c>
      <c r="BS14" s="147">
        <f>IF(BP14="incomp","",BP14+BQ14)</f>
        <v/>
      </c>
      <c r="BU14" s="25">
        <f>IF(BV14="INCOMP","",IF(BV14&gt;3,"POS",IF(BV14=3,"POS/NEUT",IF(AND(BV14&lt;3,BV14&gt;-3),"NEUT",IF(BV14=-3,"NEUT/NEG",IF(BV14&lt;-3,"NEG"))))))</f>
        <v/>
      </c>
      <c r="BV14" s="96">
        <f>IF(BV10="","INCOMP",SUM(IF(BV10="W",1.5,-1.5),IF(BW10="W",2,-2),IF(BX10="W",3,-3),IF(BY10="W",3.5,-3.5)))</f>
        <v/>
      </c>
      <c r="BW14" s="49">
        <f>IF(BV14="INCOMP","",SUM(IF(BV11&lt;2,-1,IF(BV11&lt;5,0,1)),IF(BW11&lt;2,-1,IF(BW11&lt;5,0,1)),IF(BX11&lt;2,-1,IF(BX11&lt;5,0,1)),IF(BY11&lt;2,-1,IF(BY11&lt;5,0,1))))</f>
        <v/>
      </c>
      <c r="BX14" s="96">
        <f>IF(BV14="INCOMP","INCOMP",IF(OR(BU14="POS",BU14="NEUT",BU14="NEG"),BU14,IF(BU14="POS/NEUT",IF(BW14&gt;1,"POS","NEUT"),IF(BU14="NEUT/NEG",IF(BW14&gt;1,"NEUT","NEG")))))</f>
        <v/>
      </c>
      <c r="BY14" s="147">
        <f>IF(BV14="incomp","",BV14+BW14)</f>
        <v/>
      </c>
      <c r="BZ14" s="14" t="n"/>
      <c r="CB14" s="13" t="n"/>
      <c r="CC14" s="25">
        <f>IF(CD14="INCOMP","",IF(CD14&gt;3,"POS",IF(CD14=3,"POS/NEUT",IF(AND(CD14&lt;3,CD14&gt;-3),"NEUT",IF(CD14=-3,"NEUT/NEG",IF(CD14&lt;-3,"NEG"))))))</f>
        <v/>
      </c>
      <c r="CD14" s="96">
        <f>IF(CD10="","INCOMP",SUM(IF(CD10="W",1.5,-1.5),IF(CE10="W",2,-2),IF(CF10="W",3,-3),IF(CG10="W",3.5,-3.5)))</f>
        <v/>
      </c>
      <c r="CE14" s="49">
        <f>IF(CD14="INCOMP","",SUM(IF(CD11&lt;2,-1,IF(CD11&lt;5,0,1)),IF(CE11&lt;2,-1,IF(CE11&lt;5,0,1)),IF(CF11&lt;2,-1,IF(CF11&lt;5,0,1)),IF(CG11&lt;2,-1,IF(CG11&lt;5,0,1))))</f>
        <v/>
      </c>
      <c r="CF14" s="96">
        <f>IF(CD14="INCOMP","INCOMP",IF(OR(CC14="POS",CC14="NEUT",CC14="NEG"),CC14,IF(CC14="POS/NEUT",IF(CE14&gt;1,"POS","NEUT"),IF(CC14="NEUT/NEG",IF(CE14&gt;1,"NEUT","NEG")))))</f>
        <v/>
      </c>
      <c r="CG14" s="147">
        <f>IF(CD14="incomp","",CD14+CE14)</f>
        <v/>
      </c>
      <c r="CI14" s="25">
        <f>IF(CJ14="INCOMP","",IF(CJ14&gt;3,"POS",IF(CJ14=3,"POS/NEUT",IF(AND(CJ14&lt;3,CJ14&gt;-3),"NEUT",IF(CJ14=-3,"NEUT/NEG",IF(CJ14&lt;-3,"NEG"))))))</f>
        <v/>
      </c>
      <c r="CJ14" s="96">
        <f>IF(CJ10="","INCOMP",SUM(IF(CJ10="W",1.5,-1.5),IF(CK10="W",2,-2),IF(CL10="W",3,-3),IF(CM10="W",3.5,-3.5)))</f>
        <v/>
      </c>
      <c r="CK14" s="49">
        <f>IF(CJ14="INCOMP","",SUM(IF(CJ11&lt;2,-1,IF(CJ11&lt;5,0,1)),IF(CK11&lt;2,-1,IF(CK11&lt;5,0,1)),IF(CL11&lt;2,-1,IF(CL11&lt;5,0,1)),IF(CM11&lt;2,-1,IF(CM11&lt;5,0,1))))</f>
        <v/>
      </c>
      <c r="CL14" s="96">
        <f>IF(CJ14="INCOMP","INCOMP",IF(OR(CI14="POS",CI14="NEUT",CI14="NEG"),CI14,IF(CI14="POS/NEUT",IF(CK14&gt;1,"POS","NEUT"),IF(CI14="NEUT/NEG",IF(CK14&gt;1,"NEUT","NEG")))))</f>
        <v/>
      </c>
      <c r="CM14" s="147">
        <f>IF(CJ14="incomp","",CJ14+CK14)</f>
        <v/>
      </c>
      <c r="CN14" s="14" t="n"/>
      <c r="CP14" s="13" t="n"/>
      <c r="CQ14" s="25">
        <f>IF(CR14="INCOMP","",IF(CR14&gt;3,"POS",IF(CR14=3,"POS/NEUT",IF(AND(CR14&lt;3,CR14&gt;-3),"NEUT",IF(CR14=-3,"NEUT/NEG",IF(CR14&lt;-3,"NEG"))))))</f>
        <v/>
      </c>
      <c r="CR14" s="96">
        <f>IF(CR10="","INCOMP",SUM(IF(CR10="W",1.5,-1.5),IF(CS10="W",2,-2),IF(CT10="W",3,-3),IF(CU10="W",3.5,-3.5)))</f>
        <v/>
      </c>
      <c r="CS14" s="49">
        <f>IF(CR14="INCOMP","",SUM(IF(CR11&lt;2,-1,IF(CR11&lt;5,0,1)),IF(CS11&lt;2,-1,IF(CS11&lt;5,0,1)),IF(CT11&lt;2,-1,IF(CT11&lt;5,0,1)),IF(CU11&lt;2,-1,IF(CU11&lt;5,0,1))))</f>
        <v/>
      </c>
      <c r="CT14" s="96">
        <f>IF(CR14="INCOMP","INCOMP",IF(OR(CQ14="POS",CQ14="NEUT",CQ14="NEG"),CQ14,IF(CQ14="POS/NEUT",IF(CS14&gt;1,"POS","NEUT"),IF(CQ14="NEUT/NEG",IF(CS14&gt;1,"NEUT","NEG")))))</f>
        <v/>
      </c>
      <c r="CU14" s="147">
        <f>IF(CR14="incomp","",CR14+CS14)</f>
        <v/>
      </c>
      <c r="CW14" s="25">
        <f>IF(CX14="INCOMP","",IF(CX14&gt;3,"POS",IF(CX14=3,"POS/NEUT",IF(AND(CX14&lt;3,CX14&gt;-3),"NEUT",IF(CX14=-3,"NEUT/NEG",IF(CX14&lt;-3,"NEG"))))))</f>
        <v/>
      </c>
      <c r="CX14" s="96">
        <f>IF(CX10="","INCOMP",SUM(IF(CX10="W",1.5,-1.5),IF(CY10="W",2,-2),IF(CZ10="W",3,-3),IF(DA10="W",3.5,-3.5)))</f>
        <v/>
      </c>
      <c r="CY14" s="49">
        <f>IF(CX14="INCOMP","",SUM(IF(CX11&lt;2,-1,IF(CX11&lt;5,0,1)),IF(CY11&lt;2,-1,IF(CY11&lt;5,0,1)),IF(CZ11&lt;2,-1,IF(CZ11&lt;5,0,1)),IF(DA11&lt;2,-1,IF(DA11&lt;5,0,1))))</f>
        <v/>
      </c>
      <c r="CZ14" s="96">
        <f>IF(CX14="INCOMP","INCOMP",IF(OR(CW14="POS",CW14="NEUT",CW14="NEG"),CW14,IF(CW14="POS/NEUT",IF(CY14&gt;1,"POS","NEUT"),IF(CW14="NEUT/NEG",IF(CY14&gt;1,"NEUT","NEG")))))</f>
        <v/>
      </c>
      <c r="DA14" s="147">
        <f>IF(CX14="incomp","",CX14+CY14)</f>
        <v/>
      </c>
      <c r="DB14" s="14" t="n"/>
      <c r="DD14" s="13" t="n"/>
      <c r="DE14" s="25">
        <f>IF(DF14="INCOMP","",IF(DF14&gt;3,"POS",IF(DF14=3,"POS/NEUT",IF(AND(DF14&lt;3,DF14&gt;-3),"NEUT",IF(DF14=-3,"NEUT/NEG",IF(DF14&lt;-3,"NEG"))))))</f>
        <v/>
      </c>
      <c r="DF14" s="96">
        <f>IF(DF10="","INCOMP",SUM(IF(DF10="W",1.5,-1.5),IF(DG10="W",2,-2),IF(DH10="W",3,-3),IF(DI10="W",3.5,-3.5)))</f>
        <v/>
      </c>
      <c r="DG14" s="49">
        <f>IF(DF14="INCOMP","",SUM(IF(DF11&lt;2,-1,IF(DF11&lt;5,0,1)),IF(DG11&lt;2,-1,IF(DG11&lt;5,0,1)),IF(DH11&lt;2,-1,IF(DH11&lt;5,0,1)),IF(DI11&lt;2,-1,IF(DI11&lt;5,0,1))))</f>
        <v/>
      </c>
      <c r="DH14" s="96">
        <f>IF(DF14="INCOMP","INCOMP",IF(OR(DE14="POS",DE14="NEUT",DE14="NEG"),DE14,IF(DE14="POS/NEUT",IF(DG14&gt;1,"POS","NEUT"),IF(DE14="NEUT/NEG",IF(DG14&gt;1,"NEUT","NEG")))))</f>
        <v/>
      </c>
      <c r="DI14" s="147">
        <f>IF(DF14="incomp","",DF14+DG14)</f>
        <v/>
      </c>
      <c r="DK14" s="25">
        <f>IF(DL14="INCOMP","",IF(DL14&gt;3,"POS",IF(DL14=3,"POS/NEUT",IF(AND(DL14&lt;3,DL14&gt;-3),"NEUT",IF(DL14=-3,"NEUT/NEG",IF(DL14&lt;-3,"NEG"))))))</f>
        <v/>
      </c>
      <c r="DL14" s="96">
        <f>IF(DL10="","INCOMP",SUM(IF(DL10="W",1.5,-1.5),IF(DM10="W",2,-2),IF(DN10="W",3,-3),IF(DO10="W",3.5,-3.5)))</f>
        <v/>
      </c>
      <c r="DM14" s="49">
        <f>IF(DL14="INCOMP","",SUM(IF(DL11&lt;2,-1,IF(DL11&lt;5,0,1)),IF(DM11&lt;2,-1,IF(DM11&lt;5,0,1)),IF(DN11&lt;2,-1,IF(DN11&lt;5,0,1)),IF(DO11&lt;2,-1,IF(DO11&lt;5,0,1))))</f>
        <v/>
      </c>
      <c r="DN14" s="96">
        <f>IF(DL14="INCOMP","INCOMP",IF(OR(DK14="POS",DK14="NEUT",DK14="NEG"),DK14,IF(DK14="POS/NEUT",IF(DM14&gt;1,"POS","NEUT"),IF(DK14="NEUT/NEG",IF(DM14&gt;1,"NEUT","NEG")))))</f>
        <v/>
      </c>
      <c r="DO14" s="147">
        <f>IF(DL14="incomp","",DL14+DM14)</f>
        <v/>
      </c>
      <c r="DP14" s="14" t="n"/>
      <c r="DR14" s="47" t="n"/>
    </row>
    <row customHeight="1" ht="17" r="15" s="161" spans="1:148">
      <c r="B15" s="13" t="n"/>
      <c r="C15" s="97" t="s">
        <v>73</v>
      </c>
      <c r="D15" s="29" t="s">
        <v>76</v>
      </c>
      <c r="E15" s="82" t="s">
        <v>3</v>
      </c>
      <c r="F15" s="82" t="s">
        <v>5</v>
      </c>
      <c r="G15" s="78" t="s">
        <v>77</v>
      </c>
      <c r="H15" s="14" t="n"/>
      <c r="J15" s="13" t="n"/>
      <c r="L15" s="75" t="n"/>
      <c r="M15" s="73" t="n"/>
      <c r="N15" s="75" t="n"/>
      <c r="O15" s="75" t="n"/>
      <c r="V15" s="14" t="n"/>
      <c r="X15" s="13" t="n"/>
      <c r="Z15" s="75" t="n"/>
      <c r="AA15" s="73" t="n"/>
      <c r="AB15" s="75" t="n"/>
      <c r="AC15" s="75" t="n"/>
      <c r="AJ15" s="14" t="n"/>
      <c r="AL15" s="13" t="n"/>
      <c r="AN15" s="75" t="n"/>
      <c r="AO15" s="73" t="n"/>
      <c r="AP15" s="75" t="n"/>
      <c r="AQ15" s="75" t="n"/>
      <c r="AX15" s="14" t="n"/>
      <c r="AZ15" s="13" t="n"/>
      <c r="BB15" s="75" t="n"/>
      <c r="BC15" s="73" t="n"/>
      <c r="BD15" s="75" t="n"/>
      <c r="BE15" s="75" t="n"/>
      <c r="BL15" s="14" t="n"/>
      <c r="BN15" s="13" t="n"/>
      <c r="BP15" s="75" t="n"/>
      <c r="BQ15" s="73" t="n"/>
      <c r="BR15" s="75" t="n"/>
      <c r="BS15" s="75" t="n"/>
      <c r="BZ15" s="14" t="n"/>
      <c r="CB15" s="13" t="n"/>
      <c r="CD15" s="75" t="n"/>
      <c r="CE15" s="73" t="n"/>
      <c r="CF15" s="75" t="n"/>
      <c r="CG15" s="75" t="n"/>
      <c r="CN15" s="14" t="n"/>
      <c r="CP15" s="13" t="n"/>
      <c r="CR15" s="75" t="n"/>
      <c r="CS15" s="73" t="n"/>
      <c r="CT15" s="75" t="n"/>
      <c r="CU15" s="75" t="n"/>
      <c r="DB15" s="14" t="n"/>
      <c r="DD15" s="13" t="n"/>
      <c r="DF15" s="75" t="n"/>
      <c r="DG15" s="73" t="n"/>
      <c r="DH15" s="75" t="n"/>
      <c r="DI15" s="75" t="n"/>
      <c r="DP15" s="14" t="n"/>
    </row>
    <row r="16" spans="1:148">
      <c r="B16" s="83">
        <f>B12+1</f>
        <v/>
      </c>
      <c r="C16" s="159">
        <f>PROFILING!D17</f>
        <v/>
      </c>
      <c r="D16" s="42">
        <f>PROFILING!L17</f>
        <v/>
      </c>
      <c r="E16" s="26">
        <f>PROFILING!K17</f>
        <v/>
      </c>
      <c r="F16" s="75">
        <f>PROFILING!M17</f>
        <v/>
      </c>
      <c r="G16" s="146">
        <f>BH17</f>
        <v/>
      </c>
      <c r="H16" s="14" t="n"/>
      <c r="J16" s="13" t="n"/>
      <c r="N16" s="59" t="s">
        <v>114</v>
      </c>
      <c r="O16" s="82" t="s">
        <v>113</v>
      </c>
      <c r="P16" s="82" t="s">
        <v>115</v>
      </c>
      <c r="Q16" s="82" t="s">
        <v>4</v>
      </c>
      <c r="R16" s="78" t="s">
        <v>77</v>
      </c>
      <c r="V16" s="14" t="n"/>
      <c r="X16" s="13" t="n"/>
      <c r="AB16" s="59" t="s">
        <v>114</v>
      </c>
      <c r="AC16" s="82" t="s">
        <v>113</v>
      </c>
      <c r="AD16" s="82" t="s">
        <v>115</v>
      </c>
      <c r="AE16" s="82" t="s">
        <v>4</v>
      </c>
      <c r="AF16" s="78" t="s">
        <v>77</v>
      </c>
      <c r="AJ16" s="14" t="n"/>
      <c r="AL16" s="13" t="n"/>
      <c r="AP16" s="59" t="s">
        <v>114</v>
      </c>
      <c r="AQ16" s="82" t="s">
        <v>113</v>
      </c>
      <c r="AR16" s="82" t="s">
        <v>115</v>
      </c>
      <c r="AS16" s="82" t="s">
        <v>4</v>
      </c>
      <c r="AT16" s="78" t="s">
        <v>77</v>
      </c>
      <c r="AX16" s="14" t="n"/>
      <c r="AZ16" s="13" t="n"/>
      <c r="BD16" s="59" t="s">
        <v>114</v>
      </c>
      <c r="BE16" s="82" t="s">
        <v>113</v>
      </c>
      <c r="BF16" s="82" t="s">
        <v>115</v>
      </c>
      <c r="BG16" s="82" t="s">
        <v>4</v>
      </c>
      <c r="BH16" s="78" t="s">
        <v>77</v>
      </c>
      <c r="BL16" s="14" t="n"/>
      <c r="BN16" s="13" t="n"/>
      <c r="BR16" s="59" t="s">
        <v>114</v>
      </c>
      <c r="BS16" s="82" t="s">
        <v>113</v>
      </c>
      <c r="BT16" s="82" t="s">
        <v>115</v>
      </c>
      <c r="BU16" s="82" t="s">
        <v>4</v>
      </c>
      <c r="BV16" s="78" t="s">
        <v>77</v>
      </c>
      <c r="BZ16" s="14" t="n"/>
      <c r="CB16" s="13" t="n"/>
      <c r="CF16" s="59" t="s">
        <v>114</v>
      </c>
      <c r="CG16" s="82" t="s">
        <v>113</v>
      </c>
      <c r="CH16" s="82" t="s">
        <v>115</v>
      </c>
      <c r="CI16" s="82" t="s">
        <v>4</v>
      </c>
      <c r="CJ16" s="78" t="s">
        <v>77</v>
      </c>
      <c r="CN16" s="14" t="n"/>
      <c r="CP16" s="13" t="n"/>
      <c r="CT16" s="59" t="s">
        <v>114</v>
      </c>
      <c r="CU16" s="82" t="s">
        <v>113</v>
      </c>
      <c r="CV16" s="82" t="s">
        <v>115</v>
      </c>
      <c r="CW16" s="82" t="s">
        <v>4</v>
      </c>
      <c r="CX16" s="78" t="s">
        <v>77</v>
      </c>
      <c r="DB16" s="14" t="n"/>
      <c r="DD16" s="13" t="n"/>
      <c r="DH16" s="59" t="s">
        <v>114</v>
      </c>
      <c r="DI16" s="82" t="s">
        <v>113</v>
      </c>
      <c r="DJ16" s="82" t="s">
        <v>115</v>
      </c>
      <c r="DK16" s="82" t="s">
        <v>4</v>
      </c>
      <c r="DL16" s="78" t="s">
        <v>77</v>
      </c>
      <c r="DP16" s="14" t="n"/>
    </row>
    <row customHeight="1" ht="17" r="17" s="161" spans="1:148">
      <c r="B17" s="13" t="n"/>
      <c r="C17" s="160">
        <f>PROFILING!D18</f>
        <v/>
      </c>
      <c r="D17" s="44">
        <f>PROFILING!L18</f>
        <v/>
      </c>
      <c r="E17" s="49">
        <f>PROFILING!K18</f>
        <v/>
      </c>
      <c r="F17" s="49">
        <f>PROFILING!M18</f>
        <v/>
      </c>
      <c r="G17" s="147">
        <f>BH18</f>
        <v/>
      </c>
      <c r="H17" s="14" t="n"/>
      <c r="J17" s="13" t="n"/>
      <c r="N17" s="41">
        <f>Q4</f>
        <v/>
      </c>
      <c r="O17" s="89">
        <f>IF(AND(R4="NO",R5="NO"),"",N14)</f>
        <v/>
      </c>
      <c r="P17" s="75">
        <f>IFERROR(IF(N17&lt;&gt;"1–3",N17,IF(((IF(O17="POS",3,IF(O17="NEUT",2,IF(O17="NEG",1,""))))-(IF(O18="POS",3,IF(O18="NEUT",2,IF(O18="NEG",1,"")))))=2,1,IF(OR(((IF(O17="POS",3,IF(O17="NEUT",2,IF(O17="NEG",1,""))))-(IF(O18="POS",3,IF(O18="NEUT",2,IF(O18="NEG",1,"")))))=1,((IF(O17="POS",3,IF(O17="NEUT",2,IF(O17="NEG",1,""))))-(IF(O18="POS",3,IF(O18="NEUT",2,IF(O18="NEG",1,"")))))=0,((IF(O17="POS",3,IF(O17="NEUT",2,IF(O17="NEG",1,""))))-(IF(O18="POS",3,IF(O18="NEUT",2,IF(O18="NEG",1,"")))))=-1),2,IF(((IF(O17="POS",3,IF(O17="NEUT",2,IF(O17="NEG",1,""))))-(IF(O18="POS",3,IF(O18="NEUT",2,IF(O18="NEG",1,"")))))=-2,3)))),"")</f>
        <v/>
      </c>
      <c r="Q17" s="107">
        <f>D4</f>
        <v/>
      </c>
      <c r="R17" s="146">
        <f>IF(OR(O17="INCOMP",O17=""),"",IF(P17="NO BET","NO",IF(AND(P17=1,Q17&gt;1.89),"YES",IF(AND(P17=2,Q17&gt;1.99),"YES",IF(AND(P17&gt;2,Q17&gt;2.09),"YES","NO")))))</f>
        <v/>
      </c>
      <c r="S17" s="73" t="n"/>
      <c r="V17" s="14" t="n"/>
      <c r="X17" s="13" t="n"/>
      <c r="AB17" s="41">
        <f>AE4</f>
        <v/>
      </c>
      <c r="AC17" s="89">
        <f>IF(AND(AF4="NO",AF5="NO"),"",AB14)</f>
        <v/>
      </c>
      <c r="AD17" s="75">
        <f>IFERROR(IF(AB17&lt;&gt;"1–3",AB17,IF(((IF(AC17="POS",3,IF(AC17="NEUT",2,IF(AC17="NEG",1,""))))-(IF(AC18="POS",3,IF(AC18="NEUT",2,IF(AC18="NEG",1,"")))))=2,1,IF(OR(((IF(AC17="POS",3,IF(AC17="NEUT",2,IF(AC17="NEG",1,""))))-(IF(AC18="POS",3,IF(AC18="NEUT",2,IF(AC18="NEG",1,"")))))=1,((IF(AC17="POS",3,IF(AC17="NEUT",2,IF(AC17="NEG",1,""))))-(IF(AC18="POS",3,IF(AC18="NEUT",2,IF(AC18="NEG",1,"")))))=0,((IF(AC17="POS",3,IF(AC17="NEUT",2,IF(AC17="NEG",1,""))))-(IF(AC18="POS",3,IF(AC18="NEUT",2,IF(AC18="NEG",1,"")))))=-1),2,IF(((IF(AC17="POS",3,IF(AC17="NEUT",2,IF(AC17="NEG",1,""))))-(IF(AC18="POS",3,IF(AC18="NEUT",2,IF(AC18="NEG",1,"")))))=-2,3)))),"")</f>
        <v/>
      </c>
      <c r="AE17" s="107">
        <f>D8</f>
        <v/>
      </c>
      <c r="AF17" s="146">
        <f>IF(OR(AC17="INCOMP",AC17=""),"",IF(AD17="NO BET","NO",IF(AND(AD17=1,AE17&gt;1.89),"YES",IF(AND(AD17=2,AE17&gt;1.99),"YES",IF(AND(AD17&gt;2,AE17&gt;2.09),"YES","NO")))))</f>
        <v/>
      </c>
      <c r="AG17" s="73" t="n"/>
      <c r="AJ17" s="14" t="n"/>
      <c r="AL17" s="13" t="n"/>
      <c r="AP17" s="41">
        <f>AS4</f>
        <v/>
      </c>
      <c r="AQ17" s="89">
        <f>IF(AND(AT4="NO",AT5="NO"),"",AP14)</f>
        <v/>
      </c>
      <c r="AR17" s="75">
        <f>IFERROR(IF(AP17&lt;&gt;"1–3",AP17,IF(((IF(AQ17="POS",3,IF(AQ17="NEUT",2,IF(AQ17="NEG",1,""))))-(IF(AQ18="POS",3,IF(AQ18="NEUT",2,IF(AQ18="NEG",1,"")))))=2,1,IF(OR(((IF(AQ17="POS",3,IF(AQ17="NEUT",2,IF(AQ17="NEG",1,""))))-(IF(AQ18="POS",3,IF(AQ18="NEUT",2,IF(AQ18="NEG",1,"")))))=1,((IF(AQ17="POS",3,IF(AQ17="NEUT",2,IF(AQ17="NEG",1,""))))-(IF(AQ18="POS",3,IF(AQ18="NEUT",2,IF(AQ18="NEG",1,"")))))=0,((IF(AQ17="POS",3,IF(AQ17="NEUT",2,IF(AQ17="NEG",1,""))))-(IF(AQ18="POS",3,IF(AQ18="NEUT",2,IF(AQ18="NEG",1,"")))))=-1),2,IF(((IF(AQ17="POS",3,IF(AQ17="NEUT",2,IF(AQ17="NEG",1,""))))-(IF(AQ18="POS",3,IF(AQ18="NEUT",2,IF(AQ18="NEG",1,"")))))=-2,3)))),"")</f>
        <v/>
      </c>
      <c r="AS17" s="107">
        <f>D12</f>
        <v/>
      </c>
      <c r="AT17" s="146">
        <f>IF(OR(AQ17="INCOMP",AQ17=""),"",IF(AR17="NO BET","NO",IF(AND(AR17=1,AS17&gt;1.89),"YES",IF(AND(AR17=2,AS17&gt;1.99),"YES",IF(AND(AR17&gt;2,AS17&gt;2.09),"YES","NO")))))</f>
        <v/>
      </c>
      <c r="AU17" s="73" t="n"/>
      <c r="AX17" s="14" t="n"/>
      <c r="AZ17" s="13" t="n"/>
      <c r="BD17" s="41">
        <f>BG4</f>
        <v/>
      </c>
      <c r="BE17" s="89">
        <f>IF(AND(BH4="NO",BH5="NO"),"",BD14)</f>
        <v/>
      </c>
      <c r="BF17" s="75">
        <f>IFERROR(IF(BD17&lt;&gt;"1–3",BD17,IF(((IF(BE17="POS",3,IF(BE17="NEUT",2,IF(BE17="NEG",1,""))))-(IF(BE18="POS",3,IF(BE18="NEUT",2,IF(BE18="NEG",1,"")))))=2,1,IF(OR(((IF(BE17="POS",3,IF(BE17="NEUT",2,IF(BE17="NEG",1,""))))-(IF(BE18="POS",3,IF(BE18="NEUT",2,IF(BE18="NEG",1,"")))))=1,((IF(BE17="POS",3,IF(BE17="NEUT",2,IF(BE17="NEG",1,""))))-(IF(BE18="POS",3,IF(BE18="NEUT",2,IF(BE18="NEG",1,"")))))=0,((IF(BE17="POS",3,IF(BE17="NEUT",2,IF(BE17="NEG",1,""))))-(IF(BE18="POS",3,IF(BE18="NEUT",2,IF(BE18="NEG",1,"")))))=-1),2,IF(((IF(BE17="POS",3,IF(BE17="NEUT",2,IF(BE17="NEG",1,""))))-(IF(BE18="POS",3,IF(BE18="NEUT",2,IF(BE18="NEG",1,"")))))=-2,3)))),"")</f>
        <v/>
      </c>
      <c r="BG17" s="107">
        <f>D16</f>
        <v/>
      </c>
      <c r="BH17" s="146">
        <f>IF(OR(BE17="INCOMP",BE17=""),"",IF(BF17="NO BET","NO",IF(AND(BF17=1,BG17&gt;1.89),"YES",IF(AND(BF17=2,BG17&gt;1.99),"YES",IF(AND(BF17&gt;2,BG17&gt;2.09),"YES","NO")))))</f>
        <v/>
      </c>
      <c r="BI17" s="73" t="n"/>
      <c r="BL17" s="14" t="n"/>
      <c r="BN17" s="13" t="n"/>
      <c r="BR17" s="41">
        <f>BU4</f>
        <v/>
      </c>
      <c r="BS17" s="89">
        <f>IF(AND(BV4="NO",BV5="NO"),"",BR14)</f>
        <v/>
      </c>
      <c r="BT17" s="75">
        <f>IFERROR(IF(BR17&lt;&gt;"1–3",BR17,IF(((IF(BS17="POS",3,IF(BS17="NEUT",2,IF(BS17="NEG",1,""))))-(IF(BS18="POS",3,IF(BS18="NEUT",2,IF(BS18="NEG",1,"")))))=2,1,IF(OR(((IF(BS17="POS",3,IF(BS17="NEUT",2,IF(BS17="NEG",1,""))))-(IF(BS18="POS",3,IF(BS18="NEUT",2,IF(BS18="NEG",1,"")))))=1,((IF(BS17="POS",3,IF(BS17="NEUT",2,IF(BS17="NEG",1,""))))-(IF(BS18="POS",3,IF(BS18="NEUT",2,IF(BS18="NEG",1,"")))))=0,((IF(BS17="POS",3,IF(BS17="NEUT",2,IF(BS17="NEG",1,""))))-(IF(BS18="POS",3,IF(BS18="NEUT",2,IF(BS18="NEG",1,"")))))=-1),2,IF(((IF(BS17="POS",3,IF(BS17="NEUT",2,IF(BS17="NEG",1,""))))-(IF(BS18="POS",3,IF(BS18="NEUT",2,IF(BS18="NEG",1,"")))))=-2,3)))),"")</f>
        <v/>
      </c>
      <c r="BU17" s="107">
        <f>D20</f>
        <v/>
      </c>
      <c r="BV17" s="146">
        <f>IF(OR(BS17="INCOMP",BS17=""),"",IF(BT17="NO BET","NO",IF(AND(BT17=1,BU17&gt;1.89),"YES",IF(AND(BT17=2,BU17&gt;1.99),"YES",IF(AND(BT17&gt;2,BU17&gt;2.09),"YES","NO")))))</f>
        <v/>
      </c>
      <c r="BW17" s="73" t="n"/>
      <c r="BZ17" s="14" t="n"/>
      <c r="CB17" s="13" t="n"/>
      <c r="CF17" s="41">
        <f>CI4</f>
        <v/>
      </c>
      <c r="CG17" s="89">
        <f>IF(AND(CJ4="NO",CJ5="NO"),"",CF14)</f>
        <v/>
      </c>
      <c r="CH17" s="75">
        <f>IFERROR(IF(CF17&lt;&gt;"1–3",CF17,IF(((IF(CG17="POS",3,IF(CG17="NEUT",2,IF(CG17="NEG",1,""))))-(IF(CG18="POS",3,IF(CG18="NEUT",2,IF(CG18="NEG",1,"")))))=2,1,IF(OR(((IF(CG17="POS",3,IF(CG17="NEUT",2,IF(CG17="NEG",1,""))))-(IF(CG18="POS",3,IF(CG18="NEUT",2,IF(CG18="NEG",1,"")))))=1,((IF(CG17="POS",3,IF(CG17="NEUT",2,IF(CG17="NEG",1,""))))-(IF(CG18="POS",3,IF(CG18="NEUT",2,IF(CG18="NEG",1,"")))))=0,((IF(CG17="POS",3,IF(CG17="NEUT",2,IF(CG17="NEG",1,""))))-(IF(CG18="POS",3,IF(CG18="NEUT",2,IF(CG18="NEG",1,"")))))=-1),2,IF(((IF(CG17="POS",3,IF(CG17="NEUT",2,IF(CG17="NEG",1,""))))-(IF(CG18="POS",3,IF(CG18="NEUT",2,IF(CG18="NEG",1,"")))))=-2,3)))),"")</f>
        <v/>
      </c>
      <c r="CI17" s="107">
        <f>D24</f>
        <v/>
      </c>
      <c r="CJ17" s="146">
        <f>IF(OR(CG17="INCOMP",CG17=""),"",IF(CH17="NO BET","NO",IF(AND(CH17=1,CI17&gt;1.89),"YES",IF(AND(CH17=2,CI17&gt;1.99),"YES",IF(AND(CH17&gt;2,CI17&gt;2.09),"YES","NO")))))</f>
        <v/>
      </c>
      <c r="CK17" s="73" t="n"/>
      <c r="CN17" s="14" t="n"/>
      <c r="CP17" s="13" t="n"/>
      <c r="CT17" s="41">
        <f>CW4</f>
        <v/>
      </c>
      <c r="CU17" s="89">
        <f>IF(AND(CX4="NO",CX5="NO"),"",CT14)</f>
        <v/>
      </c>
      <c r="CV17" s="75">
        <f>IFERROR(IF(CT17&lt;&gt;"1–3",CT17,IF(((IF(CU17="POS",3,IF(CU17="NEUT",2,IF(CU17="NEG",1,""))))-(IF(CU18="POS",3,IF(CU18="NEUT",2,IF(CU18="NEG",1,"")))))=2,1,IF(OR(((IF(CU17="POS",3,IF(CU17="NEUT",2,IF(CU17="NEG",1,""))))-(IF(CU18="POS",3,IF(CU18="NEUT",2,IF(CU18="NEG",1,"")))))=1,((IF(CU17="POS",3,IF(CU17="NEUT",2,IF(CU17="NEG",1,""))))-(IF(CU18="POS",3,IF(CU18="NEUT",2,IF(CU18="NEG",1,"")))))=0,((IF(CU17="POS",3,IF(CU17="NEUT",2,IF(CU17="NEG",1,""))))-(IF(CU18="POS",3,IF(CU18="NEUT",2,IF(CU18="NEG",1,"")))))=-1),2,IF(((IF(CU17="POS",3,IF(CU17="NEUT",2,IF(CU17="NEG",1,""))))-(IF(CU18="POS",3,IF(CU18="NEUT",2,IF(CU18="NEG",1,"")))))=-2,3)))),"")</f>
        <v/>
      </c>
      <c r="CW17" s="107">
        <f>D28</f>
        <v/>
      </c>
      <c r="CX17" s="146">
        <f>IF(OR(CU17="INCOMP",CU17=""),"",IF(CV17="NO BET","NO",IF(AND(CV17=1,CW17&gt;1.89),"YES",IF(AND(CV17=2,CW17&gt;1.99),"YES",IF(AND(CV17&gt;2,CW17&gt;2.09),"YES","NO")))))</f>
        <v/>
      </c>
      <c r="CY17" s="73" t="n"/>
      <c r="DB17" s="14" t="n"/>
      <c r="DD17" s="13" t="n"/>
      <c r="DH17" s="41">
        <f>DK4</f>
        <v/>
      </c>
      <c r="DI17" s="89">
        <f>IF(AND(DL4="NO",DL5="NO"),"",DH14)</f>
        <v/>
      </c>
      <c r="DJ17" s="75">
        <f>IFERROR(IF(DH17&lt;&gt;"1–3",DH17,IF(((IF(DI17="POS",3,IF(DI17="NEUT",2,IF(DI17="NEG",1,""))))-(IF(DI18="POS",3,IF(DI18="NEUT",2,IF(DI18="NEG",1,"")))))=2,1,IF(OR(((IF(DI17="POS",3,IF(DI17="NEUT",2,IF(DI17="NEG",1,""))))-(IF(DI18="POS",3,IF(DI18="NEUT",2,IF(DI18="NEG",1,"")))))=1,((IF(DI17="POS",3,IF(DI17="NEUT",2,IF(DI17="NEG",1,""))))-(IF(DI18="POS",3,IF(DI18="NEUT",2,IF(DI18="NEG",1,"")))))=0,((IF(DI17="POS",3,IF(DI17="NEUT",2,IF(DI17="NEG",1,""))))-(IF(DI18="POS",3,IF(DI18="NEUT",2,IF(DI18="NEG",1,"")))))=-1),2,IF(((IF(DI17="POS",3,IF(DI17="NEUT",2,IF(DI17="NEG",1,""))))-(IF(DI18="POS",3,IF(DI18="NEUT",2,IF(DI18="NEG",1,"")))))=-2,3)))),"")</f>
        <v/>
      </c>
      <c r="DK17" s="107">
        <f>D32</f>
        <v/>
      </c>
      <c r="DL17" s="146">
        <f>IF(OR(DI17="INCOMP",DI17=""),"",IF(DJ17="NO BET","NO",IF(AND(DJ17=1,DK17&gt;1.89),"YES",IF(AND(DJ17=2,DK17&gt;1.99),"YES",IF(AND(DJ17&gt;2,DK17&gt;2.09),"YES","NO")))))</f>
        <v/>
      </c>
      <c r="DM17" s="73" t="n"/>
      <c r="DP17" s="14" t="n"/>
    </row>
    <row customHeight="1" ht="17" r="18" s="161" spans="1:148">
      <c r="B18" s="13" t="n"/>
      <c r="H18" s="14" t="n"/>
      <c r="J18" s="13" t="n"/>
      <c r="N18" s="55">
        <f>Q5</f>
        <v/>
      </c>
      <c r="O18" s="96">
        <f>IF(AND(R5="NO",R4="NO"),"",T14)</f>
        <v/>
      </c>
      <c r="P18" s="49">
        <f>IFERROR(IF(N18&lt;&gt;"1–3",N18,IF(((IF(O18="POS",3,IF(O18="NEUT",2,IF(O18="NEG",1,""))))-(IF(O17="POS",3,IF(O17="NEUT",2,IF(O17="NEG",1,"")))))=2,1,IF(OR(((IF(O18="POS",3,IF(O18="NEUT",2,IF(O18="NEG",1,""))))-(IF(O17="POS",3,IF(O17="NEUT",2,IF(O17="NEG",1,"")))))=1,((IF(O18="POS",3,IF(O18="NEUT",2,IF(O18="NEG",1,""))))-(IF(O17="POS",3,IF(O17="NEUT",2,IF(O17="NEG",1,"")))))=0,((IF(O18="POS",3,IF(O18="NEUT",2,IF(O18="NEG",1,""))))-(IF(O17="POS",3,IF(O17="NEUT",2,IF(O17="NEG",1,"")))))=-1),2,IF(((IF(O18="POS",3,IF(O18="NEUT",2,IF(O18="NEG",1,""))))-(IF(O17="POS",3,IF(O17="NEUT",2,IF(O17="NEG",1,"")))))=-2,3)))),"")</f>
        <v/>
      </c>
      <c r="Q18" s="109">
        <f>D5</f>
        <v/>
      </c>
      <c r="R18" s="147">
        <f>IF(OR(O18="INCOMP",O18=""),"",IF(P18="NO BET","NO",IF(AND(P18=1,Q18&gt;1.89),"YES",IF(AND(P18=2,Q18&gt;1.99),"YES",IF(AND(P18&gt;2,Q18&gt;2.09),"YES","NO")))))</f>
        <v/>
      </c>
      <c r="V18" s="14" t="n"/>
      <c r="X18" s="13" t="n"/>
      <c r="AB18" s="55">
        <f>AE5</f>
        <v/>
      </c>
      <c r="AC18" s="96">
        <f>IF(AND(AF5="NO",AF4="NO"),"",AH14)</f>
        <v/>
      </c>
      <c r="AD18" s="49">
        <f>IFERROR(IF(AB18&lt;&gt;"1–3",AB18,IF(((IF(AC18="POS",3,IF(AC18="NEUT",2,IF(AC18="NEG",1,""))))-(IF(AC17="POS",3,IF(AC17="NEUT",2,IF(AC17="NEG",1,"")))))=2,1,IF(OR(((IF(AC18="POS",3,IF(AC18="NEUT",2,IF(AC18="NEG",1,""))))-(IF(AC17="POS",3,IF(AC17="NEUT",2,IF(AC17="NEG",1,"")))))=1,((IF(AC18="POS",3,IF(AC18="NEUT",2,IF(AC18="NEG",1,""))))-(IF(AC17="POS",3,IF(AC17="NEUT",2,IF(AC17="NEG",1,"")))))=0,((IF(AC18="POS",3,IF(AC18="NEUT",2,IF(AC18="NEG",1,""))))-(IF(AC17="POS",3,IF(AC17="NEUT",2,IF(AC17="NEG",1,"")))))=-1),2,IF(((IF(AC18="POS",3,IF(AC18="NEUT",2,IF(AC18="NEG",1,""))))-(IF(AC17="POS",3,IF(AC17="NEUT",2,IF(AC17="NEG",1,"")))))=-2,3)))),"")</f>
        <v/>
      </c>
      <c r="AE18" s="109">
        <f>D9</f>
        <v/>
      </c>
      <c r="AF18" s="147">
        <f>IF(OR(AC18="INCOMP",AC18=""),"",IF(AD18="NO BET","NO",IF(AND(AD18=1,AE18&gt;1.89),"YES",IF(AND(AD18=2,AE18&gt;1.99),"YES",IF(AND(AD18&gt;2,AE18&gt;2.09),"YES","NO")))))</f>
        <v/>
      </c>
      <c r="AJ18" s="14" t="n"/>
      <c r="AL18" s="13" t="n"/>
      <c r="AP18" s="55">
        <f>AS5</f>
        <v/>
      </c>
      <c r="AQ18" s="96">
        <f>IF(AND(AT5="NO",AT4="NO"),"",AV14)</f>
        <v/>
      </c>
      <c r="AR18" s="49">
        <f>IFERROR(IF(AP18&lt;&gt;"1–3",AP18,IF(((IF(AQ18="POS",3,IF(AQ18="NEUT",2,IF(AQ18="NEG",1,""))))-(IF(AQ17="POS",3,IF(AQ17="NEUT",2,IF(AQ17="NEG",1,"")))))=2,1,IF(OR(((IF(AQ18="POS",3,IF(AQ18="NEUT",2,IF(AQ18="NEG",1,""))))-(IF(AQ17="POS",3,IF(AQ17="NEUT",2,IF(AQ17="NEG",1,"")))))=1,((IF(AQ18="POS",3,IF(AQ18="NEUT",2,IF(AQ18="NEG",1,""))))-(IF(AQ17="POS",3,IF(AQ17="NEUT",2,IF(AQ17="NEG",1,"")))))=0,((IF(AQ18="POS",3,IF(AQ18="NEUT",2,IF(AQ18="NEG",1,""))))-(IF(AQ17="POS",3,IF(AQ17="NEUT",2,IF(AQ17="NEG",1,"")))))=-1),2,IF(((IF(AQ18="POS",3,IF(AQ18="NEUT",2,IF(AQ18="NEG",1,""))))-(IF(AQ17="POS",3,IF(AQ17="NEUT",2,IF(AQ17="NEG",1,"")))))=-2,3)))),"")</f>
        <v/>
      </c>
      <c r="AS18" s="109">
        <f>D13</f>
        <v/>
      </c>
      <c r="AT18" s="147">
        <f>IF(OR(AQ18="INCOMP",AQ18=""),"",IF(AR18="NO BET","NO",IF(AND(AR18=1,AS18&gt;1.89),"YES",IF(AND(AR18=2,AS18&gt;1.99),"YES",IF(AND(AR18&gt;2,AS18&gt;2.09),"YES","NO")))))</f>
        <v/>
      </c>
      <c r="AX18" s="14" t="n"/>
      <c r="AZ18" s="13" t="n"/>
      <c r="BD18" s="55">
        <f>BG5</f>
        <v/>
      </c>
      <c r="BE18" s="96">
        <f>IF(AND(BH5="NO",BH4="NO"),"",BJ14)</f>
        <v/>
      </c>
      <c r="BF18" s="49">
        <f>IFERROR(IF(BD18&lt;&gt;"1–3",BD18,IF(((IF(BE18="POS",3,IF(BE18="NEUT",2,IF(BE18="NEG",1,""))))-(IF(BE17="POS",3,IF(BE17="NEUT",2,IF(BE17="NEG",1,"")))))=2,1,IF(OR(((IF(BE18="POS",3,IF(BE18="NEUT",2,IF(BE18="NEG",1,""))))-(IF(BE17="POS",3,IF(BE17="NEUT",2,IF(BE17="NEG",1,"")))))=1,((IF(BE18="POS",3,IF(BE18="NEUT",2,IF(BE18="NEG",1,""))))-(IF(BE17="POS",3,IF(BE17="NEUT",2,IF(BE17="NEG",1,"")))))=0,((IF(BE18="POS",3,IF(BE18="NEUT",2,IF(BE18="NEG",1,""))))-(IF(BE17="POS",3,IF(BE17="NEUT",2,IF(BE17="NEG",1,"")))))=-1),2,IF(((IF(BE18="POS",3,IF(BE18="NEUT",2,IF(BE18="NEG",1,""))))-(IF(BE17="POS",3,IF(BE17="NEUT",2,IF(BE17="NEG",1,"")))))=-2,3)))),"")</f>
        <v/>
      </c>
      <c r="BG18" s="109">
        <f>D17</f>
        <v/>
      </c>
      <c r="BH18" s="147">
        <f>IF(OR(BE18="INCOMP",BE18=""),"",IF(BF18="NO BET","NO",IF(AND(BF18=1,BG18&gt;1.89),"YES",IF(AND(BF18=2,BG18&gt;1.99),"YES",IF(AND(BF18&gt;2,BG18&gt;2.09),"YES","NO")))))</f>
        <v/>
      </c>
      <c r="BL18" s="14" t="n"/>
      <c r="BN18" s="13" t="n"/>
      <c r="BR18" s="55">
        <f>BU5</f>
        <v/>
      </c>
      <c r="BS18" s="96">
        <f>IF(AND(BV5="NO",BV4="NO"),"",BX14)</f>
        <v/>
      </c>
      <c r="BT18" s="49">
        <f>IFERROR(IF(BR18&lt;&gt;"1–3",BR18,IF(((IF(BS18="POS",3,IF(BS18="NEUT",2,IF(BS18="NEG",1,""))))-(IF(BS17="POS",3,IF(BS17="NEUT",2,IF(BS17="NEG",1,"")))))=2,1,IF(OR(((IF(BS18="POS",3,IF(BS18="NEUT",2,IF(BS18="NEG",1,""))))-(IF(BS17="POS",3,IF(BS17="NEUT",2,IF(BS17="NEG",1,"")))))=1,((IF(BS18="POS",3,IF(BS18="NEUT",2,IF(BS18="NEG",1,""))))-(IF(BS17="POS",3,IF(BS17="NEUT",2,IF(BS17="NEG",1,"")))))=0,((IF(BS18="POS",3,IF(BS18="NEUT",2,IF(BS18="NEG",1,""))))-(IF(BS17="POS",3,IF(BS17="NEUT",2,IF(BS17="NEG",1,"")))))=-1),2,IF(((IF(BS18="POS",3,IF(BS18="NEUT",2,IF(BS18="NEG",1,""))))-(IF(BS17="POS",3,IF(BS17="NEUT",2,IF(BS17="NEG",1,"")))))=-2,3)))),"")</f>
        <v/>
      </c>
      <c r="BU18" s="109">
        <f>D21</f>
        <v/>
      </c>
      <c r="BV18" s="147">
        <f>IF(OR(BS18="INCOMP",BS18=""),"",IF(BT18="NO BET","NO",IF(AND(BT18=1,BU18&gt;1.89),"YES",IF(AND(BT18=2,BU18&gt;1.99),"YES",IF(AND(BT18&gt;2,BU18&gt;2.09),"YES","NO")))))</f>
        <v/>
      </c>
      <c r="BZ18" s="14" t="n"/>
      <c r="CB18" s="13" t="n"/>
      <c r="CF18" s="55">
        <f>CI5</f>
        <v/>
      </c>
      <c r="CG18" s="96">
        <f>IF(AND(CJ5="NO",CJ4="NO"),"",CL14)</f>
        <v/>
      </c>
      <c r="CH18" s="49">
        <f>IFERROR(IF(CF18&lt;&gt;"1–3",CF18,IF(((IF(CG18="POS",3,IF(CG18="NEUT",2,IF(CG18="NEG",1,""))))-(IF(CG17="POS",3,IF(CG17="NEUT",2,IF(CG17="NEG",1,"")))))=2,1,IF(OR(((IF(CG18="POS",3,IF(CG18="NEUT",2,IF(CG18="NEG",1,""))))-(IF(CG17="POS",3,IF(CG17="NEUT",2,IF(CG17="NEG",1,"")))))=1,((IF(CG18="POS",3,IF(CG18="NEUT",2,IF(CG18="NEG",1,""))))-(IF(CG17="POS",3,IF(CG17="NEUT",2,IF(CG17="NEG",1,"")))))=0,((IF(CG18="POS",3,IF(CG18="NEUT",2,IF(CG18="NEG",1,""))))-(IF(CG17="POS",3,IF(CG17="NEUT",2,IF(CG17="NEG",1,"")))))=-1),2,IF(((IF(CG18="POS",3,IF(CG18="NEUT",2,IF(CG18="NEG",1,""))))-(IF(CG17="POS",3,IF(CG17="NEUT",2,IF(CG17="NEG",1,"")))))=-2,3)))),"")</f>
        <v/>
      </c>
      <c r="CI18" s="109">
        <f>D25</f>
        <v/>
      </c>
      <c r="CJ18" s="147">
        <f>IF(OR(CG18="INCOMP",CG18=""),"",IF(CH18="NO BET","NO",IF(AND(CH18=1,CI18&gt;1.89),"YES",IF(AND(CH18=2,CI18&gt;1.99),"YES",IF(AND(CH18&gt;2,CI18&gt;2.09),"YES","NO")))))</f>
        <v/>
      </c>
      <c r="CN18" s="14" t="n"/>
      <c r="CP18" s="13" t="n"/>
      <c r="CT18" s="55">
        <f>CW5</f>
        <v/>
      </c>
      <c r="CU18" s="96">
        <f>IF(AND(CX5="NO",CX4="NO"),"",CZ14)</f>
        <v/>
      </c>
      <c r="CV18" s="49">
        <f>IFERROR(IF(CT18&lt;&gt;"1–3",CT18,IF(((IF(CU18="POS",3,IF(CU18="NEUT",2,IF(CU18="NEG",1,""))))-(IF(CU17="POS",3,IF(CU17="NEUT",2,IF(CU17="NEG",1,"")))))=2,1,IF(OR(((IF(CU18="POS",3,IF(CU18="NEUT",2,IF(CU18="NEG",1,""))))-(IF(CU17="POS",3,IF(CU17="NEUT",2,IF(CU17="NEG",1,"")))))=1,((IF(CU18="POS",3,IF(CU18="NEUT",2,IF(CU18="NEG",1,""))))-(IF(CU17="POS",3,IF(CU17="NEUT",2,IF(CU17="NEG",1,"")))))=0,((IF(CU18="POS",3,IF(CU18="NEUT",2,IF(CU18="NEG",1,""))))-(IF(CU17="POS",3,IF(CU17="NEUT",2,IF(CU17="NEG",1,"")))))=-1),2,IF(((IF(CU18="POS",3,IF(CU18="NEUT",2,IF(CU18="NEG",1,""))))-(IF(CU17="POS",3,IF(CU17="NEUT",2,IF(CU17="NEG",1,"")))))=-2,3)))),"")</f>
        <v/>
      </c>
      <c r="CW18" s="109">
        <f>D29</f>
        <v/>
      </c>
      <c r="CX18" s="147">
        <f>IF(OR(CU18="INCOMP",CU18=""),"",IF(CV18="NO BET","NO",IF(AND(CV18=1,CW18&gt;1.89),"YES",IF(AND(CV18=2,CW18&gt;1.99),"YES",IF(AND(CV18&gt;2,CW18&gt;2.09),"YES","NO")))))</f>
        <v/>
      </c>
      <c r="DB18" s="14" t="n"/>
      <c r="DD18" s="13" t="n"/>
      <c r="DH18" s="55">
        <f>DK5</f>
        <v/>
      </c>
      <c r="DI18" s="96">
        <f>IF(AND(DL5="NO",DL4="NO"),"",DN14)</f>
        <v/>
      </c>
      <c r="DJ18" s="49">
        <f>IFERROR(IF(DH18&lt;&gt;"1–3",DH18,IF(((IF(DI18="POS",3,IF(DI18="NEUT",2,IF(DI18="NEG",1,""))))-(IF(DI17="POS",3,IF(DI17="NEUT",2,IF(DI17="NEG",1,"")))))=2,1,IF(OR(((IF(DI18="POS",3,IF(DI18="NEUT",2,IF(DI18="NEG",1,""))))-(IF(DI17="POS",3,IF(DI17="NEUT",2,IF(DI17="NEG",1,"")))))=1,((IF(DI18="POS",3,IF(DI18="NEUT",2,IF(DI18="NEG",1,""))))-(IF(DI17="POS",3,IF(DI17="NEUT",2,IF(DI17="NEG",1,"")))))=0,((IF(DI18="POS",3,IF(DI18="NEUT",2,IF(DI18="NEG",1,""))))-(IF(DI17="POS",3,IF(DI17="NEUT",2,IF(DI17="NEG",1,"")))))=-1),2,IF(((IF(DI18="POS",3,IF(DI18="NEUT",2,IF(DI18="NEG",1,""))))-(IF(DI17="POS",3,IF(DI17="NEUT",2,IF(DI17="NEG",1,"")))))=-2,3)))),"")</f>
        <v/>
      </c>
      <c r="DK18" s="109">
        <f>D33</f>
        <v/>
      </c>
      <c r="DL18" s="147">
        <f>IF(OR(DI18="INCOMP",DI18=""),"",IF(DJ18="NO BET","NO",IF(AND(DJ18=1,DK18&gt;1.89),"YES",IF(AND(DJ18=2,DK18&gt;1.99),"YES",IF(AND(DJ18&gt;2,DK18&gt;2.09),"YES","NO")))))</f>
        <v/>
      </c>
      <c r="DP18" s="14" t="n"/>
      <c r="DR18" s="47" t="n"/>
    </row>
    <row r="19" spans="1:148">
      <c r="B19" s="13" t="n"/>
      <c r="C19" s="97" t="s">
        <v>73</v>
      </c>
      <c r="D19" s="29" t="s">
        <v>76</v>
      </c>
      <c r="E19" s="82" t="s">
        <v>3</v>
      </c>
      <c r="F19" s="82" t="s">
        <v>5</v>
      </c>
      <c r="G19" s="78" t="s">
        <v>77</v>
      </c>
      <c r="H19" s="14" t="n"/>
      <c r="J19" s="2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4" t="n"/>
      <c r="X19" s="2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4" t="n"/>
      <c r="AL19" s="2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4" t="n"/>
      <c r="AZ19" s="2" t="n"/>
      <c r="BA19" s="3" t="n"/>
      <c r="BB19" s="3" t="n"/>
      <c r="BC19" s="3" t="n"/>
      <c r="BD19" s="3" t="n"/>
      <c r="BE19" s="3" t="n"/>
      <c r="BF19" s="3" t="n"/>
      <c r="BG19" s="3" t="n"/>
      <c r="BH19" s="3" t="n"/>
      <c r="BI19" s="3" t="n"/>
      <c r="BJ19" s="3" t="n"/>
      <c r="BK19" s="3" t="n"/>
      <c r="BL19" s="4" t="n"/>
      <c r="BN19" s="2" t="n"/>
      <c r="BO19" s="3" t="n"/>
      <c r="BP19" s="3" t="n"/>
      <c r="BQ19" s="3" t="n"/>
      <c r="BR19" s="3" t="n"/>
      <c r="BS19" s="3" t="n"/>
      <c r="BT19" s="3" t="n"/>
      <c r="BU19" s="3" t="n"/>
      <c r="BV19" s="3" t="n"/>
      <c r="BW19" s="3" t="n"/>
      <c r="BX19" s="3" t="n"/>
      <c r="BY19" s="3" t="n"/>
      <c r="BZ19" s="4" t="n"/>
      <c r="CB19" s="2" t="n"/>
      <c r="CC19" s="3" t="n"/>
      <c r="CD19" s="3" t="n"/>
      <c r="CE19" s="3" t="n"/>
      <c r="CF19" s="3" t="n"/>
      <c r="CG19" s="3" t="n"/>
      <c r="CH19" s="3" t="n"/>
      <c r="CI19" s="3" t="n"/>
      <c r="CJ19" s="3" t="n"/>
      <c r="CK19" s="3" t="n"/>
      <c r="CL19" s="3" t="n"/>
      <c r="CM19" s="3" t="n"/>
      <c r="CN19" s="4" t="n"/>
      <c r="CP19" s="2" t="n"/>
      <c r="CQ19" s="3" t="n"/>
      <c r="CR19" s="3" t="n"/>
      <c r="CS19" s="3" t="n"/>
      <c r="CT19" s="3" t="n"/>
      <c r="CU19" s="3" t="n"/>
      <c r="CV19" s="3" t="n"/>
      <c r="CW19" s="3" t="n"/>
      <c r="CX19" s="3" t="n"/>
      <c r="CY19" s="3" t="n"/>
      <c r="CZ19" s="3" t="n"/>
      <c r="DA19" s="3" t="n"/>
      <c r="DB19" s="4" t="n"/>
      <c r="DD19" s="2" t="n"/>
      <c r="DE19" s="3" t="n"/>
      <c r="DF19" s="3" t="n"/>
      <c r="DG19" s="3" t="n"/>
      <c r="DH19" s="3" t="n"/>
      <c r="DI19" s="3" t="n"/>
      <c r="DJ19" s="3" t="n"/>
      <c r="DK19" s="3" t="n"/>
      <c r="DL19" s="3" t="n"/>
      <c r="DM19" s="3" t="n"/>
      <c r="DN19" s="3" t="n"/>
      <c r="DO19" s="3" t="n"/>
      <c r="DP19" s="4" t="n"/>
    </row>
    <row customHeight="1" ht="17" r="20" s="161" spans="1:148">
      <c r="B20" s="83">
        <f>B16+1</f>
        <v/>
      </c>
      <c r="C20" s="159">
        <f>PROFILING!D21</f>
        <v/>
      </c>
      <c r="D20" s="42">
        <f>PROFILING!L21</f>
        <v/>
      </c>
      <c r="E20" s="26">
        <f>PROFILING!K21</f>
        <v/>
      </c>
      <c r="F20" s="75">
        <f>PROFILING!M21</f>
        <v/>
      </c>
      <c r="G20" s="146">
        <f>BV17</f>
        <v/>
      </c>
      <c r="H20" s="14" t="n"/>
      <c r="J20" s="19" t="s">
        <v>116</v>
      </c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6" t="n"/>
      <c r="U20" s="16" t="n"/>
      <c r="V20" s="18">
        <f>J20</f>
        <v/>
      </c>
      <c r="X20" s="19" t="s">
        <v>116</v>
      </c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  <c r="AJ20" s="18">
        <f>X20</f>
        <v/>
      </c>
      <c r="AL20" s="19" t="s">
        <v>116</v>
      </c>
      <c r="AM20" s="16" t="n"/>
      <c r="AN20" s="16" t="n"/>
      <c r="AO20" s="16" t="n"/>
      <c r="AP20" s="16" t="n"/>
      <c r="AQ20" s="16" t="n"/>
      <c r="AR20" s="16" t="n"/>
      <c r="AS20" s="16" t="n"/>
      <c r="AT20" s="16" t="n"/>
      <c r="AU20" s="16" t="n"/>
      <c r="AV20" s="16" t="n"/>
      <c r="AW20" s="16" t="n"/>
      <c r="AX20" s="18">
        <f>AL20</f>
        <v/>
      </c>
      <c r="AZ20" s="19" t="s">
        <v>116</v>
      </c>
      <c r="BA20" s="16" t="n"/>
      <c r="BB20" s="16" t="n"/>
      <c r="BC20" s="16" t="n"/>
      <c r="BD20" s="16" t="n"/>
      <c r="BE20" s="16" t="n"/>
      <c r="BF20" s="16" t="n"/>
      <c r="BG20" s="16" t="n"/>
      <c r="BH20" s="16" t="n"/>
      <c r="BI20" s="16" t="n"/>
      <c r="BJ20" s="16" t="n"/>
      <c r="BK20" s="16" t="n"/>
      <c r="BL20" s="18">
        <f>AZ20</f>
        <v/>
      </c>
      <c r="BN20" s="19" t="s">
        <v>116</v>
      </c>
      <c r="BO20" s="16" t="n"/>
      <c r="BP20" s="16" t="n"/>
      <c r="BQ20" s="16" t="n"/>
      <c r="BR20" s="16" t="n"/>
      <c r="BS20" s="16" t="n"/>
      <c r="BT20" s="16" t="n"/>
      <c r="BU20" s="16" t="n"/>
      <c r="BV20" s="16" t="n"/>
      <c r="BW20" s="16" t="n"/>
      <c r="BX20" s="16" t="n"/>
      <c r="BY20" s="16" t="n"/>
      <c r="BZ20" s="18">
        <f>BN20</f>
        <v/>
      </c>
      <c r="CB20" s="19" t="s">
        <v>116</v>
      </c>
      <c r="CC20" s="16" t="n"/>
      <c r="CD20" s="16" t="n"/>
      <c r="CE20" s="16" t="n"/>
      <c r="CF20" s="16" t="n"/>
      <c r="CG20" s="16" t="n"/>
      <c r="CH20" s="16" t="n"/>
      <c r="CI20" s="16" t="n"/>
      <c r="CJ20" s="16" t="n"/>
      <c r="CK20" s="16" t="n"/>
      <c r="CL20" s="16" t="n"/>
      <c r="CM20" s="16" t="n"/>
      <c r="CN20" s="18">
        <f>CB20</f>
        <v/>
      </c>
      <c r="CP20" s="19" t="s">
        <v>116</v>
      </c>
      <c r="CQ20" s="16" t="n"/>
      <c r="CR20" s="16" t="n"/>
      <c r="CS20" s="16" t="n"/>
      <c r="CT20" s="16" t="n"/>
      <c r="CU20" s="16" t="n"/>
      <c r="CV20" s="16" t="n"/>
      <c r="CW20" s="16" t="n"/>
      <c r="CX20" s="16" t="n"/>
      <c r="CY20" s="16" t="n"/>
      <c r="CZ20" s="16" t="n"/>
      <c r="DA20" s="16" t="n"/>
      <c r="DB20" s="18">
        <f>CP20</f>
        <v/>
      </c>
      <c r="DD20" s="19" t="s">
        <v>116</v>
      </c>
      <c r="DE20" s="16" t="n"/>
      <c r="DF20" s="16" t="n"/>
      <c r="DG20" s="16" t="n"/>
      <c r="DH20" s="16" t="n"/>
      <c r="DI20" s="16" t="n"/>
      <c r="DJ20" s="16" t="n"/>
      <c r="DK20" s="16" t="n"/>
      <c r="DL20" s="16" t="n"/>
      <c r="DM20" s="16" t="n"/>
      <c r="DN20" s="16" t="n"/>
      <c r="DO20" s="16" t="n"/>
      <c r="DP20" s="18">
        <f>DD20</f>
        <v/>
      </c>
    </row>
    <row customHeight="1" ht="17" r="21" s="161" spans="1:148">
      <c r="B21" s="13" t="n"/>
      <c r="C21" s="160">
        <f>PROFILING!D22</f>
        <v/>
      </c>
      <c r="D21" s="44">
        <f>PROFILING!L22</f>
        <v/>
      </c>
      <c r="E21" s="49">
        <f>PROFILING!K22</f>
        <v/>
      </c>
      <c r="F21" s="49">
        <f>PROFILING!M22</f>
        <v/>
      </c>
      <c r="G21" s="147">
        <f>BV18</f>
        <v/>
      </c>
      <c r="H21" s="14" t="n"/>
      <c r="J21" s="13" t="n"/>
      <c r="K21" s="59" t="s">
        <v>117</v>
      </c>
      <c r="L21" s="29" t="s">
        <v>118</v>
      </c>
      <c r="M21" s="29" t="s">
        <v>97</v>
      </c>
      <c r="N21" s="78" t="s">
        <v>119</v>
      </c>
      <c r="R21" s="59" t="s">
        <v>117</v>
      </c>
      <c r="S21" s="29" t="s">
        <v>118</v>
      </c>
      <c r="T21" s="29" t="s">
        <v>97</v>
      </c>
      <c r="U21" s="78" t="s">
        <v>119</v>
      </c>
      <c r="V21" s="14" t="n"/>
      <c r="X21" s="13" t="n"/>
      <c r="Y21" s="59" t="s">
        <v>117</v>
      </c>
      <c r="Z21" s="29" t="s">
        <v>118</v>
      </c>
      <c r="AA21" s="29" t="s">
        <v>97</v>
      </c>
      <c r="AB21" s="78" t="s">
        <v>119</v>
      </c>
      <c r="AF21" s="59" t="s">
        <v>117</v>
      </c>
      <c r="AG21" s="29" t="s">
        <v>118</v>
      </c>
      <c r="AH21" s="29" t="s">
        <v>97</v>
      </c>
      <c r="AI21" s="78" t="s">
        <v>119</v>
      </c>
      <c r="AJ21" s="14" t="n"/>
      <c r="AL21" s="13" t="n"/>
      <c r="AM21" s="59" t="s">
        <v>117</v>
      </c>
      <c r="AN21" s="29" t="s">
        <v>118</v>
      </c>
      <c r="AO21" s="29" t="s">
        <v>97</v>
      </c>
      <c r="AP21" s="78" t="s">
        <v>119</v>
      </c>
      <c r="AT21" s="59" t="s">
        <v>117</v>
      </c>
      <c r="AU21" s="29" t="s">
        <v>118</v>
      </c>
      <c r="AV21" s="29" t="s">
        <v>97</v>
      </c>
      <c r="AW21" s="78" t="s">
        <v>119</v>
      </c>
      <c r="AX21" s="14" t="n"/>
      <c r="AZ21" s="13" t="n"/>
      <c r="BA21" s="59" t="s">
        <v>117</v>
      </c>
      <c r="BB21" s="29" t="s">
        <v>118</v>
      </c>
      <c r="BC21" s="29" t="s">
        <v>97</v>
      </c>
      <c r="BD21" s="78" t="s">
        <v>119</v>
      </c>
      <c r="BH21" s="59" t="s">
        <v>117</v>
      </c>
      <c r="BI21" s="29" t="s">
        <v>118</v>
      </c>
      <c r="BJ21" s="29" t="s">
        <v>97</v>
      </c>
      <c r="BK21" s="78" t="s">
        <v>119</v>
      </c>
      <c r="BL21" s="14" t="n"/>
      <c r="BN21" s="13" t="n"/>
      <c r="BO21" s="59" t="s">
        <v>117</v>
      </c>
      <c r="BP21" s="29" t="s">
        <v>118</v>
      </c>
      <c r="BQ21" s="29" t="s">
        <v>97</v>
      </c>
      <c r="BR21" s="78" t="s">
        <v>119</v>
      </c>
      <c r="BV21" s="59" t="s">
        <v>117</v>
      </c>
      <c r="BW21" s="29" t="s">
        <v>118</v>
      </c>
      <c r="BX21" s="29" t="s">
        <v>97</v>
      </c>
      <c r="BY21" s="78" t="s">
        <v>119</v>
      </c>
      <c r="BZ21" s="14" t="n"/>
      <c r="CB21" s="13" t="n"/>
      <c r="CC21" s="59" t="s">
        <v>117</v>
      </c>
      <c r="CD21" s="29" t="s">
        <v>118</v>
      </c>
      <c r="CE21" s="29" t="s">
        <v>97</v>
      </c>
      <c r="CF21" s="78" t="s">
        <v>119</v>
      </c>
      <c r="CJ21" s="59" t="s">
        <v>117</v>
      </c>
      <c r="CK21" s="29" t="s">
        <v>118</v>
      </c>
      <c r="CL21" s="29" t="s">
        <v>97</v>
      </c>
      <c r="CM21" s="78" t="s">
        <v>119</v>
      </c>
      <c r="CN21" s="14" t="n"/>
      <c r="CP21" s="13" t="n"/>
      <c r="CQ21" s="59" t="s">
        <v>117</v>
      </c>
      <c r="CR21" s="29" t="s">
        <v>118</v>
      </c>
      <c r="CS21" s="29" t="s">
        <v>97</v>
      </c>
      <c r="CT21" s="78" t="s">
        <v>119</v>
      </c>
      <c r="CX21" s="59" t="s">
        <v>117</v>
      </c>
      <c r="CY21" s="29" t="s">
        <v>118</v>
      </c>
      <c r="CZ21" s="29" t="s">
        <v>97</v>
      </c>
      <c r="DA21" s="78" t="s">
        <v>119</v>
      </c>
      <c r="DB21" s="14" t="n"/>
      <c r="DD21" s="13" t="n"/>
      <c r="DE21" s="59" t="s">
        <v>117</v>
      </c>
      <c r="DF21" s="29" t="s">
        <v>118</v>
      </c>
      <c r="DG21" s="29" t="s">
        <v>97</v>
      </c>
      <c r="DH21" s="78" t="s">
        <v>119</v>
      </c>
      <c r="DL21" s="59" t="s">
        <v>117</v>
      </c>
      <c r="DM21" s="29" t="s">
        <v>118</v>
      </c>
      <c r="DN21" s="29" t="s">
        <v>97</v>
      </c>
      <c r="DO21" s="78" t="s">
        <v>119</v>
      </c>
      <c r="DP21" s="14" t="n"/>
    </row>
    <row customHeight="1" ht="17" r="22" s="161" spans="1:148">
      <c r="B22" s="13" t="n"/>
      <c r="H22" s="14" t="n"/>
      <c r="J22" s="13" t="n"/>
      <c r="K22" s="7" t="s">
        <v>120</v>
      </c>
      <c r="L22" s="166" t="s">
        <v>121</v>
      </c>
      <c r="M22" s="167" t="s">
        <v>122</v>
      </c>
      <c r="N22" s="174">
        <f>(M22/L22)</f>
        <v/>
      </c>
      <c r="R22" s="7" t="s">
        <v>120</v>
      </c>
      <c r="S22" s="166" t="s">
        <v>121</v>
      </c>
      <c r="T22" s="167" t="s">
        <v>122</v>
      </c>
      <c r="U22" s="174">
        <f>(T22/S22)</f>
        <v/>
      </c>
      <c r="V22" s="14" t="n"/>
      <c r="X22" s="13" t="n"/>
      <c r="Y22" s="7" t="s">
        <v>120</v>
      </c>
      <c r="Z22" s="166" t="s">
        <v>123</v>
      </c>
      <c r="AA22" s="167" t="s">
        <v>124</v>
      </c>
      <c r="AB22" s="174">
        <f>(AA22/Z22)</f>
        <v/>
      </c>
      <c r="AF22" s="7" t="s">
        <v>120</v>
      </c>
      <c r="AG22" s="166" t="s">
        <v>123</v>
      </c>
      <c r="AH22" s="167" t="s">
        <v>124</v>
      </c>
      <c r="AI22" s="174">
        <f>(AH22/AG22)</f>
        <v/>
      </c>
      <c r="AJ22" s="14" t="n"/>
      <c r="AL22" s="13" t="n"/>
      <c r="AM22" s="7" t="s">
        <v>120</v>
      </c>
      <c r="AN22" s="166" t="s">
        <v>125</v>
      </c>
      <c r="AO22" s="167" t="s">
        <v>126</v>
      </c>
      <c r="AP22" s="174">
        <f>(AO22/AN22)</f>
        <v/>
      </c>
      <c r="AT22" s="7" t="s">
        <v>120</v>
      </c>
      <c r="AU22" s="166" t="s">
        <v>125</v>
      </c>
      <c r="AV22" s="167" t="s">
        <v>126</v>
      </c>
      <c r="AW22" s="174">
        <f>(AV22/AU22)</f>
        <v/>
      </c>
      <c r="AX22" s="14" t="n"/>
      <c r="AZ22" s="13" t="n"/>
      <c r="BA22" s="7" t="s">
        <v>120</v>
      </c>
      <c r="BB22" s="166" t="s">
        <v>127</v>
      </c>
      <c r="BC22" s="167" t="s">
        <v>128</v>
      </c>
      <c r="BD22" s="174">
        <f>(BC22/BB22)</f>
        <v/>
      </c>
      <c r="BH22" s="7" t="s">
        <v>120</v>
      </c>
      <c r="BI22" s="166" t="s">
        <v>127</v>
      </c>
      <c r="BJ22" s="167" t="s">
        <v>128</v>
      </c>
      <c r="BK22" s="174">
        <f>(BJ22/BI22)</f>
        <v/>
      </c>
      <c r="BL22" s="14" t="n"/>
      <c r="BN22" s="13" t="n"/>
      <c r="BO22" s="7" t="s">
        <v>120</v>
      </c>
      <c r="BP22" s="166" t="s">
        <v>129</v>
      </c>
      <c r="BQ22" s="167" t="s">
        <v>130</v>
      </c>
      <c r="BR22" s="174">
        <f>(BQ22/BP22)</f>
        <v/>
      </c>
      <c r="BV22" s="7" t="s">
        <v>120</v>
      </c>
      <c r="BW22" s="166" t="s">
        <v>129</v>
      </c>
      <c r="BX22" s="167" t="s">
        <v>130</v>
      </c>
      <c r="BY22" s="174">
        <f>(BX22/BW22)</f>
        <v/>
      </c>
      <c r="BZ22" s="14" t="n"/>
      <c r="CB22" s="13" t="n"/>
      <c r="CC22" s="7" t="s">
        <v>120</v>
      </c>
      <c r="CD22" s="166" t="s">
        <v>131</v>
      </c>
      <c r="CE22" s="167" t="s">
        <v>132</v>
      </c>
      <c r="CF22" s="174">
        <f>(CE22/CD22)</f>
        <v/>
      </c>
      <c r="CJ22" s="7" t="s">
        <v>120</v>
      </c>
      <c r="CK22" s="166" t="s">
        <v>131</v>
      </c>
      <c r="CL22" s="167" t="s">
        <v>132</v>
      </c>
      <c r="CM22" s="174">
        <f>(CL22/CK22)</f>
        <v/>
      </c>
      <c r="CN22" s="14" t="n"/>
      <c r="CP22" s="13" t="n"/>
      <c r="CQ22" s="7" t="s">
        <v>120</v>
      </c>
      <c r="CR22" s="166" t="s">
        <v>133</v>
      </c>
      <c r="CS22" s="167" t="s">
        <v>134</v>
      </c>
      <c r="CT22" s="174">
        <f>(CS22/CR22)</f>
        <v/>
      </c>
      <c r="CX22" s="7" t="s">
        <v>120</v>
      </c>
      <c r="CY22" s="166" t="s">
        <v>133</v>
      </c>
      <c r="CZ22" s="167" t="s">
        <v>134</v>
      </c>
      <c r="DA22" s="174">
        <f>(CZ22/CY22)</f>
        <v/>
      </c>
      <c r="DB22" s="14" t="n"/>
      <c r="DD22" s="13" t="n"/>
      <c r="DE22" s="7" t="s">
        <v>120</v>
      </c>
      <c r="DF22" s="166" t="s">
        <v>135</v>
      </c>
      <c r="DG22" s="167" t="s">
        <v>136</v>
      </c>
      <c r="DH22" s="174">
        <f>(DG22/DF22)</f>
        <v/>
      </c>
      <c r="DL22" s="7" t="s">
        <v>120</v>
      </c>
      <c r="DM22" s="166" t="s">
        <v>135</v>
      </c>
      <c r="DN22" s="167" t="s">
        <v>136</v>
      </c>
      <c r="DO22" s="174">
        <f>(DN22/DM22)</f>
        <v/>
      </c>
      <c r="DP22" s="14" t="n"/>
    </row>
    <row r="23" spans="1:148">
      <c r="B23" s="13" t="n"/>
      <c r="C23" s="97" t="s">
        <v>73</v>
      </c>
      <c r="D23" s="29" t="s">
        <v>76</v>
      </c>
      <c r="E23" s="82" t="s">
        <v>3</v>
      </c>
      <c r="F23" s="82" t="s">
        <v>5</v>
      </c>
      <c r="G23" s="78" t="s">
        <v>77</v>
      </c>
      <c r="H23" s="14" t="n"/>
      <c r="J23" s="13" t="n"/>
      <c r="K23" s="7" t="s">
        <v>137</v>
      </c>
      <c r="L23" s="154" t="s">
        <v>138</v>
      </c>
      <c r="M23" s="168" t="s">
        <v>139</v>
      </c>
      <c r="N23" s="169">
        <f>((M23/L23)-N22)/N22</f>
        <v/>
      </c>
      <c r="R23" s="7" t="s">
        <v>137</v>
      </c>
      <c r="S23" s="154" t="s">
        <v>138</v>
      </c>
      <c r="T23" s="168" t="s">
        <v>139</v>
      </c>
      <c r="U23" s="169">
        <f>((T23/S23)-U22)/U22</f>
        <v/>
      </c>
      <c r="V23" s="14" t="n"/>
      <c r="X23" s="13" t="n"/>
      <c r="Y23" s="7" t="s">
        <v>137</v>
      </c>
      <c r="Z23" s="154" t="s">
        <v>140</v>
      </c>
      <c r="AA23" s="168" t="s">
        <v>141</v>
      </c>
      <c r="AB23" s="169">
        <f>((AA23/Z23)-AB22)/AB22</f>
        <v/>
      </c>
      <c r="AF23" s="7" t="s">
        <v>137</v>
      </c>
      <c r="AG23" s="154" t="s">
        <v>140</v>
      </c>
      <c r="AH23" s="168" t="s">
        <v>141</v>
      </c>
      <c r="AI23" s="169">
        <f>((AH23/AG23)-AI22)/AI22</f>
        <v/>
      </c>
      <c r="AJ23" s="14" t="n"/>
      <c r="AL23" s="13" t="n"/>
      <c r="AM23" s="7" t="s">
        <v>137</v>
      </c>
      <c r="AN23" s="154" t="s">
        <v>142</v>
      </c>
      <c r="AO23" s="168" t="s">
        <v>143</v>
      </c>
      <c r="AP23" s="169">
        <f>((AO23/AN23)-AP22)/AP22</f>
        <v/>
      </c>
      <c r="AT23" s="7" t="s">
        <v>137</v>
      </c>
      <c r="AU23" s="154" t="s">
        <v>142</v>
      </c>
      <c r="AV23" s="168" t="s">
        <v>143</v>
      </c>
      <c r="AW23" s="169">
        <f>((AV23/AU23)-AW22)/AW22</f>
        <v/>
      </c>
      <c r="AX23" s="14" t="n"/>
      <c r="AZ23" s="13" t="n"/>
      <c r="BA23" s="7" t="s">
        <v>137</v>
      </c>
      <c r="BB23" s="154" t="s">
        <v>144</v>
      </c>
      <c r="BC23" s="168" t="s">
        <v>145</v>
      </c>
      <c r="BD23" s="169">
        <f>((BC23/BB23)-BD22)/BD22</f>
        <v/>
      </c>
      <c r="BH23" s="7" t="s">
        <v>137</v>
      </c>
      <c r="BI23" s="154" t="s">
        <v>144</v>
      </c>
      <c r="BJ23" s="168" t="s">
        <v>145</v>
      </c>
      <c r="BK23" s="169">
        <f>((BJ23/BI23)-BK22)/BK22</f>
        <v/>
      </c>
      <c r="BL23" s="14" t="n"/>
      <c r="BN23" s="13" t="n"/>
      <c r="BO23" s="7" t="s">
        <v>137</v>
      </c>
      <c r="BP23" s="154" t="s">
        <v>146</v>
      </c>
      <c r="BQ23" s="168" t="s">
        <v>147</v>
      </c>
      <c r="BR23" s="169">
        <f>((BQ23/BP23)-BR22)/BR22</f>
        <v/>
      </c>
      <c r="BV23" s="7" t="s">
        <v>137</v>
      </c>
      <c r="BW23" s="154" t="s">
        <v>146</v>
      </c>
      <c r="BX23" s="168" t="s">
        <v>147</v>
      </c>
      <c r="BY23" s="169">
        <f>((BX23/BW23)-BY22)/BY22</f>
        <v/>
      </c>
      <c r="BZ23" s="14" t="n"/>
      <c r="CB23" s="13" t="n"/>
      <c r="CC23" s="7" t="s">
        <v>137</v>
      </c>
      <c r="CD23" s="154" t="s">
        <v>148</v>
      </c>
      <c r="CE23" s="168" t="s">
        <v>149</v>
      </c>
      <c r="CF23" s="169">
        <f>((CE23/CD23)-CF22)/CF22</f>
        <v/>
      </c>
      <c r="CJ23" s="7" t="s">
        <v>137</v>
      </c>
      <c r="CK23" s="154" t="s">
        <v>148</v>
      </c>
      <c r="CL23" s="168" t="s">
        <v>149</v>
      </c>
      <c r="CM23" s="169">
        <f>((CL23/CK23)-CM22)/CM22</f>
        <v/>
      </c>
      <c r="CN23" s="14" t="n"/>
      <c r="CP23" s="13" t="n"/>
      <c r="CQ23" s="7" t="s">
        <v>137</v>
      </c>
      <c r="CR23" s="154" t="s">
        <v>150</v>
      </c>
      <c r="CS23" s="168" t="s">
        <v>151</v>
      </c>
      <c r="CT23" s="169">
        <f>((CS23/CR23)-CT22)/CT22</f>
        <v/>
      </c>
      <c r="CX23" s="7" t="s">
        <v>137</v>
      </c>
      <c r="CY23" s="154" t="s">
        <v>150</v>
      </c>
      <c r="CZ23" s="168" t="s">
        <v>151</v>
      </c>
      <c r="DA23" s="169">
        <f>((CZ23/CY23)-DA22)/DA22</f>
        <v/>
      </c>
      <c r="DB23" s="14" t="n"/>
      <c r="DD23" s="13" t="n"/>
      <c r="DE23" s="7" t="s">
        <v>137</v>
      </c>
      <c r="DF23" s="154" t="s">
        <v>152</v>
      </c>
      <c r="DG23" s="168" t="s">
        <v>153</v>
      </c>
      <c r="DH23" s="169">
        <f>((DG23/DF23)-DH22)/DH22</f>
        <v/>
      </c>
      <c r="DL23" s="7" t="s">
        <v>137</v>
      </c>
      <c r="DM23" s="154" t="s">
        <v>152</v>
      </c>
      <c r="DN23" s="168" t="s">
        <v>153</v>
      </c>
      <c r="DO23" s="169">
        <f>((DN23/DM23)-DO22)/DO22</f>
        <v/>
      </c>
      <c r="DP23" s="14" t="n"/>
    </row>
    <row customHeight="1" ht="17" r="24" s="161" spans="1:148">
      <c r="B24" s="83">
        <f>B20+1</f>
        <v/>
      </c>
      <c r="C24" s="159">
        <f>PROFILING!D25</f>
        <v/>
      </c>
      <c r="D24" s="42">
        <f>PROFILING!L25</f>
        <v/>
      </c>
      <c r="E24" s="26">
        <f>PROFILING!K25</f>
        <v/>
      </c>
      <c r="F24" s="75">
        <f>PROFILING!M25</f>
        <v/>
      </c>
      <c r="G24" s="146">
        <f>CJ17</f>
        <v/>
      </c>
      <c r="H24" s="14" t="n"/>
      <c r="J24" s="13" t="n"/>
      <c r="K24" s="25" t="s">
        <v>154</v>
      </c>
      <c r="L24" s="156" t="s">
        <v>155</v>
      </c>
      <c r="M24" s="63" t="s">
        <v>156</v>
      </c>
      <c r="N24" s="171">
        <f>((M24/L24)-N22)/N22</f>
        <v/>
      </c>
      <c r="R24" s="25" t="s">
        <v>154</v>
      </c>
      <c r="S24" s="156" t="s">
        <v>155</v>
      </c>
      <c r="T24" s="63" t="s">
        <v>156</v>
      </c>
      <c r="U24" s="171">
        <f>((T24/S24)-U22)/U22</f>
        <v/>
      </c>
      <c r="V24" s="14" t="n"/>
      <c r="X24" s="13" t="n"/>
      <c r="Y24" s="25" t="s">
        <v>154</v>
      </c>
      <c r="Z24" s="156" t="s">
        <v>157</v>
      </c>
      <c r="AA24" s="63" t="s">
        <v>158</v>
      </c>
      <c r="AB24" s="171">
        <f>((AA24/Z24)-AB22)/AB22</f>
        <v/>
      </c>
      <c r="AF24" s="25" t="s">
        <v>154</v>
      </c>
      <c r="AG24" s="156" t="s">
        <v>157</v>
      </c>
      <c r="AH24" s="63" t="s">
        <v>158</v>
      </c>
      <c r="AI24" s="171">
        <f>((AH24/AG24)-AI22)/AI22</f>
        <v/>
      </c>
      <c r="AJ24" s="14" t="n"/>
      <c r="AL24" s="13" t="n"/>
      <c r="AM24" s="25" t="s">
        <v>154</v>
      </c>
      <c r="AN24" s="156" t="s">
        <v>159</v>
      </c>
      <c r="AO24" s="63" t="s">
        <v>160</v>
      </c>
      <c r="AP24" s="171">
        <f>((AO24/AN24)-AP22)/AP22</f>
        <v/>
      </c>
      <c r="AT24" s="25" t="s">
        <v>154</v>
      </c>
      <c r="AU24" s="156" t="s">
        <v>159</v>
      </c>
      <c r="AV24" s="63" t="s">
        <v>160</v>
      </c>
      <c r="AW24" s="171">
        <f>((AV24/AU24)-AW22)/AW22</f>
        <v/>
      </c>
      <c r="AX24" s="14" t="n"/>
      <c r="AZ24" s="13" t="n"/>
      <c r="BA24" s="25" t="s">
        <v>154</v>
      </c>
      <c r="BB24" s="156" t="s">
        <v>161</v>
      </c>
      <c r="BC24" s="63" t="s">
        <v>162</v>
      </c>
      <c r="BD24" s="171">
        <f>((BC24/BB24)-BD22)/BD22</f>
        <v/>
      </c>
      <c r="BH24" s="25" t="s">
        <v>154</v>
      </c>
      <c r="BI24" s="156" t="s">
        <v>161</v>
      </c>
      <c r="BJ24" s="63" t="s">
        <v>162</v>
      </c>
      <c r="BK24" s="171">
        <f>((BJ24/BI24)-BK22)/BK22</f>
        <v/>
      </c>
      <c r="BL24" s="14" t="n"/>
      <c r="BN24" s="13" t="n"/>
      <c r="BO24" s="25" t="s">
        <v>154</v>
      </c>
      <c r="BP24" s="156" t="s">
        <v>163</v>
      </c>
      <c r="BQ24" s="63" t="s">
        <v>164</v>
      </c>
      <c r="BR24" s="171">
        <f>((BQ24/BP24)-BR22)/BR22</f>
        <v/>
      </c>
      <c r="BV24" s="25" t="s">
        <v>154</v>
      </c>
      <c r="BW24" s="156" t="s">
        <v>163</v>
      </c>
      <c r="BX24" s="63" t="s">
        <v>164</v>
      </c>
      <c r="BY24" s="171">
        <f>((BX24/BW24)-BY22)/BY22</f>
        <v/>
      </c>
      <c r="BZ24" s="14" t="n"/>
      <c r="CB24" s="13" t="n"/>
      <c r="CC24" s="25" t="s">
        <v>154</v>
      </c>
      <c r="CD24" s="156" t="s">
        <v>165</v>
      </c>
      <c r="CE24" s="63" t="s">
        <v>166</v>
      </c>
      <c r="CF24" s="171">
        <f>((CE24/CD24)-CF22)/CF22</f>
        <v/>
      </c>
      <c r="CJ24" s="25" t="s">
        <v>154</v>
      </c>
      <c r="CK24" s="156" t="s">
        <v>165</v>
      </c>
      <c r="CL24" s="63" t="s">
        <v>166</v>
      </c>
      <c r="CM24" s="171">
        <f>((CL24/CK24)-CM22)/CM22</f>
        <v/>
      </c>
      <c r="CN24" s="14" t="n"/>
      <c r="CP24" s="13" t="n"/>
      <c r="CQ24" s="25" t="s">
        <v>154</v>
      </c>
      <c r="CR24" s="156" t="s">
        <v>167</v>
      </c>
      <c r="CS24" s="63" t="s">
        <v>168</v>
      </c>
      <c r="CT24" s="171">
        <f>((CS24/CR24)-CT22)/CT22</f>
        <v/>
      </c>
      <c r="CX24" s="25" t="s">
        <v>154</v>
      </c>
      <c r="CY24" s="156" t="s">
        <v>167</v>
      </c>
      <c r="CZ24" s="63" t="s">
        <v>168</v>
      </c>
      <c r="DA24" s="171">
        <f>((CZ24/CY24)-DA22)/DA22</f>
        <v/>
      </c>
      <c r="DB24" s="14" t="n"/>
      <c r="DD24" s="13" t="n"/>
      <c r="DE24" s="25" t="s">
        <v>154</v>
      </c>
      <c r="DF24" s="156" t="s">
        <v>169</v>
      </c>
      <c r="DG24" s="63" t="s">
        <v>170</v>
      </c>
      <c r="DH24" s="171">
        <f>((DG24/DF24)-DH22)/DH22</f>
        <v/>
      </c>
      <c r="DL24" s="25" t="s">
        <v>154</v>
      </c>
      <c r="DM24" s="156" t="s">
        <v>169</v>
      </c>
      <c r="DN24" s="63" t="s">
        <v>170</v>
      </c>
      <c r="DO24" s="171">
        <f>((DN24/DM24)-DO22)/DO22</f>
        <v/>
      </c>
      <c r="DP24" s="14" t="n"/>
    </row>
    <row customHeight="1" ht="17" r="25" s="161" spans="1:148">
      <c r="B25" s="13" t="n"/>
      <c r="C25" s="160">
        <f>PROFILING!D26</f>
        <v/>
      </c>
      <c r="D25" s="44">
        <f>PROFILING!L26</f>
        <v/>
      </c>
      <c r="E25" s="49">
        <f>PROFILING!K26</f>
        <v/>
      </c>
      <c r="F25" s="49">
        <f>PROFILING!M26</f>
        <v/>
      </c>
      <c r="G25" s="147">
        <f>CJ18</f>
        <v/>
      </c>
      <c r="H25" s="14" t="n"/>
      <c r="J25" s="13" t="n"/>
      <c r="V25" s="14" t="n"/>
      <c r="X25" s="13" t="n"/>
      <c r="AJ25" s="14" t="n"/>
      <c r="AL25" s="13" t="n"/>
      <c r="AX25" s="14" t="n"/>
      <c r="AZ25" s="13" t="n"/>
      <c r="BL25" s="14" t="n"/>
      <c r="BN25" s="13" t="n"/>
      <c r="BZ25" s="14" t="n"/>
      <c r="CB25" s="13" t="n"/>
      <c r="CN25" s="14" t="n"/>
      <c r="CP25" s="13" t="n"/>
      <c r="DB25" s="14" t="n"/>
      <c r="DD25" s="13" t="n"/>
      <c r="DP25" s="14" t="n"/>
    </row>
    <row customHeight="1" ht="17" r="26" s="161" spans="1:148">
      <c r="B26" s="13" t="n"/>
      <c r="H26" s="14" t="n"/>
      <c r="J26" s="13" t="n"/>
      <c r="K26" s="39" t="s">
        <v>73</v>
      </c>
      <c r="L26" s="29" t="s">
        <v>171</v>
      </c>
      <c r="M26" s="29" t="s">
        <v>172</v>
      </c>
      <c r="N26" s="78" t="s">
        <v>119</v>
      </c>
      <c r="R26" s="39" t="s">
        <v>73</v>
      </c>
      <c r="S26" s="29" t="s">
        <v>171</v>
      </c>
      <c r="T26" s="29" t="s">
        <v>172</v>
      </c>
      <c r="U26" s="78" t="s">
        <v>119</v>
      </c>
      <c r="V26" s="14" t="n"/>
      <c r="X26" s="13" t="n"/>
      <c r="Y26" s="39" t="s">
        <v>73</v>
      </c>
      <c r="Z26" s="29" t="s">
        <v>171</v>
      </c>
      <c r="AA26" s="29" t="s">
        <v>172</v>
      </c>
      <c r="AB26" s="78" t="s">
        <v>119</v>
      </c>
      <c r="AF26" s="39" t="s">
        <v>73</v>
      </c>
      <c r="AG26" s="29" t="s">
        <v>171</v>
      </c>
      <c r="AH26" s="29" t="s">
        <v>172</v>
      </c>
      <c r="AI26" s="78" t="s">
        <v>119</v>
      </c>
      <c r="AJ26" s="14" t="n"/>
      <c r="AL26" s="13" t="n"/>
      <c r="AM26" s="39" t="s">
        <v>73</v>
      </c>
      <c r="AN26" s="29" t="s">
        <v>171</v>
      </c>
      <c r="AO26" s="29" t="s">
        <v>172</v>
      </c>
      <c r="AP26" s="78" t="s">
        <v>119</v>
      </c>
      <c r="AT26" s="39" t="s">
        <v>73</v>
      </c>
      <c r="AU26" s="29" t="s">
        <v>171</v>
      </c>
      <c r="AV26" s="29" t="s">
        <v>172</v>
      </c>
      <c r="AW26" s="78" t="s">
        <v>119</v>
      </c>
      <c r="AX26" s="14" t="n"/>
      <c r="AZ26" s="13" t="n"/>
      <c r="BA26" s="39" t="s">
        <v>73</v>
      </c>
      <c r="BB26" s="29" t="s">
        <v>171</v>
      </c>
      <c r="BC26" s="29" t="s">
        <v>172</v>
      </c>
      <c r="BD26" s="78" t="s">
        <v>119</v>
      </c>
      <c r="BH26" s="39" t="s">
        <v>73</v>
      </c>
      <c r="BI26" s="29" t="s">
        <v>171</v>
      </c>
      <c r="BJ26" s="29" t="s">
        <v>172</v>
      </c>
      <c r="BK26" s="78" t="s">
        <v>119</v>
      </c>
      <c r="BL26" s="14" t="n"/>
      <c r="BN26" s="13" t="n"/>
      <c r="BO26" s="39" t="s">
        <v>73</v>
      </c>
      <c r="BP26" s="29" t="s">
        <v>171</v>
      </c>
      <c r="BQ26" s="29" t="s">
        <v>172</v>
      </c>
      <c r="BR26" s="78" t="s">
        <v>119</v>
      </c>
      <c r="BV26" s="39" t="s">
        <v>73</v>
      </c>
      <c r="BW26" s="29" t="s">
        <v>171</v>
      </c>
      <c r="BX26" s="29" t="s">
        <v>172</v>
      </c>
      <c r="BY26" s="78" t="s">
        <v>119</v>
      </c>
      <c r="BZ26" s="14" t="n"/>
      <c r="CB26" s="13" t="n"/>
      <c r="CC26" s="39" t="s">
        <v>73</v>
      </c>
      <c r="CD26" s="29" t="s">
        <v>171</v>
      </c>
      <c r="CE26" s="29" t="s">
        <v>172</v>
      </c>
      <c r="CF26" s="78" t="s">
        <v>119</v>
      </c>
      <c r="CJ26" s="39" t="s">
        <v>73</v>
      </c>
      <c r="CK26" s="29" t="s">
        <v>171</v>
      </c>
      <c r="CL26" s="29" t="s">
        <v>172</v>
      </c>
      <c r="CM26" s="78" t="s">
        <v>119</v>
      </c>
      <c r="CN26" s="14" t="n"/>
      <c r="CP26" s="13" t="n"/>
      <c r="CQ26" s="39" t="s">
        <v>73</v>
      </c>
      <c r="CR26" s="29" t="s">
        <v>171</v>
      </c>
      <c r="CS26" s="29" t="s">
        <v>172</v>
      </c>
      <c r="CT26" s="78" t="s">
        <v>119</v>
      </c>
      <c r="CX26" s="39" t="s">
        <v>73</v>
      </c>
      <c r="CY26" s="29" t="s">
        <v>171</v>
      </c>
      <c r="CZ26" s="29" t="s">
        <v>172</v>
      </c>
      <c r="DA26" s="78" t="s">
        <v>119</v>
      </c>
      <c r="DB26" s="14" t="n"/>
      <c r="DD26" s="13" t="n"/>
      <c r="DE26" s="39" t="s">
        <v>73</v>
      </c>
      <c r="DF26" s="29" t="s">
        <v>171</v>
      </c>
      <c r="DG26" s="29" t="s">
        <v>172</v>
      </c>
      <c r="DH26" s="78" t="s">
        <v>119</v>
      </c>
      <c r="DL26" s="39" t="s">
        <v>73</v>
      </c>
      <c r="DM26" s="29" t="s">
        <v>171</v>
      </c>
      <c r="DN26" s="29" t="s">
        <v>172</v>
      </c>
      <c r="DO26" s="78" t="s">
        <v>119</v>
      </c>
      <c r="DP26" s="14" t="n"/>
    </row>
    <row r="27" spans="1:148">
      <c r="B27" s="13" t="n"/>
      <c r="C27" s="97" t="s">
        <v>73</v>
      </c>
      <c r="D27" s="29" t="s">
        <v>76</v>
      </c>
      <c r="E27" s="82" t="s">
        <v>3</v>
      </c>
      <c r="F27" s="82" t="s">
        <v>5</v>
      </c>
      <c r="G27" s="78" t="s">
        <v>77</v>
      </c>
      <c r="H27" s="14" t="n"/>
      <c r="J27" s="13" t="n"/>
      <c r="K27" s="7" t="s">
        <v>137</v>
      </c>
      <c r="L27" s="154" t="s">
        <v>173</v>
      </c>
      <c r="M27" s="154" t="s">
        <v>174</v>
      </c>
      <c r="N27" s="172">
        <f>L27/(L27+M27)</f>
        <v/>
      </c>
      <c r="R27" s="7" t="s">
        <v>137</v>
      </c>
      <c r="S27" s="154" t="s">
        <v>173</v>
      </c>
      <c r="T27" s="154" t="s">
        <v>174</v>
      </c>
      <c r="U27" s="172">
        <f>S27/(S27+T27)</f>
        <v/>
      </c>
      <c r="V27" s="14" t="n"/>
      <c r="X27" s="13" t="n"/>
      <c r="Y27" s="7" t="s">
        <v>137</v>
      </c>
      <c r="Z27" s="154" t="s">
        <v>175</v>
      </c>
      <c r="AA27" s="154" t="s">
        <v>176</v>
      </c>
      <c r="AB27" s="172">
        <f>Z27/(Z27+AA27)</f>
        <v/>
      </c>
      <c r="AF27" s="7" t="s">
        <v>137</v>
      </c>
      <c r="AG27" s="154" t="s">
        <v>175</v>
      </c>
      <c r="AH27" s="154" t="s">
        <v>176</v>
      </c>
      <c r="AI27" s="172">
        <f>AG27/(AG27+AH27)</f>
        <v/>
      </c>
      <c r="AJ27" s="14" t="n"/>
      <c r="AL27" s="13" t="n"/>
      <c r="AM27" s="7" t="s">
        <v>137</v>
      </c>
      <c r="AN27" s="154" t="s">
        <v>177</v>
      </c>
      <c r="AO27" s="154" t="s">
        <v>176</v>
      </c>
      <c r="AP27" s="172">
        <f>AN27/(AN27+AO27)</f>
        <v/>
      </c>
      <c r="AT27" s="7" t="s">
        <v>137</v>
      </c>
      <c r="AU27" s="154" t="s">
        <v>177</v>
      </c>
      <c r="AV27" s="154" t="s">
        <v>176</v>
      </c>
      <c r="AW27" s="172">
        <f>AU27/(AU27+AV27)</f>
        <v/>
      </c>
      <c r="AX27" s="14" t="n"/>
      <c r="AZ27" s="13" t="n"/>
      <c r="BA27" s="7" t="s">
        <v>137</v>
      </c>
      <c r="BB27" s="154" t="s">
        <v>173</v>
      </c>
      <c r="BC27" s="154" t="s">
        <v>176</v>
      </c>
      <c r="BD27" s="172">
        <f>BB27/(BB27+BC27)</f>
        <v/>
      </c>
      <c r="BH27" s="7" t="s">
        <v>137</v>
      </c>
      <c r="BI27" s="154" t="s">
        <v>173</v>
      </c>
      <c r="BJ27" s="154" t="s">
        <v>176</v>
      </c>
      <c r="BK27" s="172">
        <f>BI27/(BI27+BJ27)</f>
        <v/>
      </c>
      <c r="BL27" s="14" t="n"/>
      <c r="BN27" s="13" t="n"/>
      <c r="BO27" s="7" t="s">
        <v>137</v>
      </c>
      <c r="BP27" s="154" t="s">
        <v>177</v>
      </c>
      <c r="BQ27" s="154" t="s">
        <v>173</v>
      </c>
      <c r="BR27" s="172">
        <f>BP27/(BP27+BQ27)</f>
        <v/>
      </c>
      <c r="BV27" s="7" t="s">
        <v>137</v>
      </c>
      <c r="BW27" s="154" t="s">
        <v>177</v>
      </c>
      <c r="BX27" s="154" t="s">
        <v>173</v>
      </c>
      <c r="BY27" s="172">
        <f>BW27/(BW27+BX27)</f>
        <v/>
      </c>
      <c r="BZ27" s="14" t="n"/>
      <c r="CB27" s="13" t="n"/>
      <c r="CC27" s="7" t="s">
        <v>137</v>
      </c>
      <c r="CD27" s="154" t="s">
        <v>178</v>
      </c>
      <c r="CE27" s="154" t="s">
        <v>175</v>
      </c>
      <c r="CF27" s="172">
        <f>CD27/(CD27+CE27)</f>
        <v/>
      </c>
      <c r="CJ27" s="7" t="s">
        <v>137</v>
      </c>
      <c r="CK27" s="154" t="s">
        <v>178</v>
      </c>
      <c r="CL27" s="154" t="s">
        <v>175</v>
      </c>
      <c r="CM27" s="172">
        <f>CK27/(CK27+CL27)</f>
        <v/>
      </c>
      <c r="CN27" s="14" t="n"/>
      <c r="CP27" s="13" t="n"/>
      <c r="CQ27" s="7" t="s">
        <v>137</v>
      </c>
      <c r="CR27" s="154" t="s">
        <v>173</v>
      </c>
      <c r="CS27" s="154" t="s">
        <v>178</v>
      </c>
      <c r="CT27" s="172">
        <f>CR27/(CR27+CS27)</f>
        <v/>
      </c>
      <c r="CX27" s="7" t="s">
        <v>137</v>
      </c>
      <c r="CY27" s="154" t="s">
        <v>173</v>
      </c>
      <c r="CZ27" s="154" t="s">
        <v>178</v>
      </c>
      <c r="DA27" s="172">
        <f>CY27/(CY27+CZ27)</f>
        <v/>
      </c>
      <c r="DB27" s="14" t="n"/>
      <c r="DD27" s="13" t="n"/>
      <c r="DE27" s="7" t="s">
        <v>137</v>
      </c>
      <c r="DF27" s="154" t="s">
        <v>176</v>
      </c>
      <c r="DG27" s="154" t="s">
        <v>179</v>
      </c>
      <c r="DH27" s="172">
        <f>DF27/(DF27+DG27)</f>
        <v/>
      </c>
      <c r="DL27" s="7" t="s">
        <v>137</v>
      </c>
      <c r="DM27" s="154" t="s">
        <v>176</v>
      </c>
      <c r="DN27" s="154" t="s">
        <v>179</v>
      </c>
      <c r="DO27" s="172">
        <f>DM27/(DM27+DN27)</f>
        <v/>
      </c>
      <c r="DP27" s="14" t="n"/>
    </row>
    <row customHeight="1" ht="17" r="28" s="161" spans="1:148">
      <c r="B28" s="83">
        <f>B24+1</f>
        <v/>
      </c>
      <c r="C28" s="159">
        <f>PROFILING!D29</f>
        <v/>
      </c>
      <c r="D28" s="42">
        <f>PROFILING!L29</f>
        <v/>
      </c>
      <c r="E28" s="26">
        <f>PROFILING!K29</f>
        <v/>
      </c>
      <c r="F28" s="75">
        <f>PROFILING!M29</f>
        <v/>
      </c>
      <c r="G28" s="146">
        <f>CX17</f>
        <v/>
      </c>
      <c r="H28" s="14" t="n"/>
      <c r="J28" s="13" t="n"/>
      <c r="K28" s="25" t="s">
        <v>154</v>
      </c>
      <c r="L28" s="156" t="s">
        <v>180</v>
      </c>
      <c r="M28" s="156" t="s">
        <v>174</v>
      </c>
      <c r="N28" s="170">
        <f>L28/(L28+M28)</f>
        <v/>
      </c>
      <c r="R28" s="25" t="s">
        <v>154</v>
      </c>
      <c r="S28" s="156" t="s">
        <v>180</v>
      </c>
      <c r="T28" s="156" t="s">
        <v>174</v>
      </c>
      <c r="U28" s="170">
        <f>S28/(S28+T28)</f>
        <v/>
      </c>
      <c r="V28" s="14" t="n"/>
      <c r="X28" s="13" t="n"/>
      <c r="Y28" s="25" t="s">
        <v>154</v>
      </c>
      <c r="Z28" s="156" t="s">
        <v>181</v>
      </c>
      <c r="AA28" s="156" t="s">
        <v>175</v>
      </c>
      <c r="AB28" s="170">
        <f>Z28/(Z28+AA28)</f>
        <v/>
      </c>
      <c r="AF28" s="25" t="s">
        <v>154</v>
      </c>
      <c r="AG28" s="156" t="s">
        <v>181</v>
      </c>
      <c r="AH28" s="156" t="s">
        <v>175</v>
      </c>
      <c r="AI28" s="170">
        <f>AG28/(AG28+AH28)</f>
        <v/>
      </c>
      <c r="AJ28" s="14" t="n"/>
      <c r="AL28" s="13" t="n"/>
      <c r="AM28" s="25" t="s">
        <v>154</v>
      </c>
      <c r="AN28" s="156" t="s">
        <v>178</v>
      </c>
      <c r="AO28" s="156" t="s">
        <v>182</v>
      </c>
      <c r="AP28" s="170">
        <f>AN28/(AN28+AO28)</f>
        <v/>
      </c>
      <c r="AT28" s="25" t="s">
        <v>154</v>
      </c>
      <c r="AU28" s="156" t="s">
        <v>178</v>
      </c>
      <c r="AV28" s="156" t="s">
        <v>182</v>
      </c>
      <c r="AW28" s="170">
        <f>AU28/(AU28+AV28)</f>
        <v/>
      </c>
      <c r="AX28" s="14" t="n"/>
      <c r="AZ28" s="13" t="n"/>
      <c r="BA28" s="25" t="s">
        <v>154</v>
      </c>
      <c r="BB28" s="156" t="s">
        <v>183</v>
      </c>
      <c r="BC28" s="156" t="s">
        <v>181</v>
      </c>
      <c r="BD28" s="170">
        <f>BB28/(BB28+BC28)</f>
        <v/>
      </c>
      <c r="BH28" s="25" t="s">
        <v>154</v>
      </c>
      <c r="BI28" s="156" t="s">
        <v>183</v>
      </c>
      <c r="BJ28" s="156" t="s">
        <v>181</v>
      </c>
      <c r="BK28" s="170">
        <f>BI28/(BI28+BJ28)</f>
        <v/>
      </c>
      <c r="BL28" s="14" t="n"/>
      <c r="BN28" s="13" t="n"/>
      <c r="BO28" s="25" t="s">
        <v>154</v>
      </c>
      <c r="BP28" s="156" t="s">
        <v>184</v>
      </c>
      <c r="BQ28" s="156" t="s">
        <v>180</v>
      </c>
      <c r="BR28" s="170">
        <f>BP28/(BP28+BQ28)</f>
        <v/>
      </c>
      <c r="BV28" s="25" t="s">
        <v>154</v>
      </c>
      <c r="BW28" s="156" t="s">
        <v>184</v>
      </c>
      <c r="BX28" s="156" t="s">
        <v>180</v>
      </c>
      <c r="BY28" s="170">
        <f>BW28/(BW28+BX28)</f>
        <v/>
      </c>
      <c r="BZ28" s="14" t="n"/>
      <c r="CB28" s="13" t="n"/>
      <c r="CC28" s="25" t="s">
        <v>154</v>
      </c>
      <c r="CD28" s="156" t="s">
        <v>181</v>
      </c>
      <c r="CE28" s="156" t="s">
        <v>183</v>
      </c>
      <c r="CF28" s="170">
        <f>CD28/(CD28+CE28)</f>
        <v/>
      </c>
      <c r="CJ28" s="25" t="s">
        <v>154</v>
      </c>
      <c r="CK28" s="156" t="s">
        <v>181</v>
      </c>
      <c r="CL28" s="156" t="s">
        <v>183</v>
      </c>
      <c r="CM28" s="170">
        <f>CK28/(CK28+CL28)</f>
        <v/>
      </c>
      <c r="CN28" s="14" t="n"/>
      <c r="CP28" s="13" t="n"/>
      <c r="CQ28" s="25" t="s">
        <v>154</v>
      </c>
      <c r="CR28" s="156" t="s">
        <v>179</v>
      </c>
      <c r="CS28" s="156" t="s">
        <v>173</v>
      </c>
      <c r="CT28" s="170">
        <f>CR28/(CR28+CS28)</f>
        <v/>
      </c>
      <c r="CX28" s="25" t="s">
        <v>154</v>
      </c>
      <c r="CY28" s="156" t="s">
        <v>179</v>
      </c>
      <c r="CZ28" s="156" t="s">
        <v>173</v>
      </c>
      <c r="DA28" s="170">
        <f>CY28/(CY28+CZ28)</f>
        <v/>
      </c>
      <c r="DB28" s="14" t="n"/>
      <c r="DD28" s="13" t="n"/>
      <c r="DE28" s="25" t="s">
        <v>154</v>
      </c>
      <c r="DF28" s="156" t="s">
        <v>178</v>
      </c>
      <c r="DG28" s="156" t="s">
        <v>175</v>
      </c>
      <c r="DH28" s="170">
        <f>DF28/(DF28+DG28)</f>
        <v/>
      </c>
      <c r="DL28" s="25" t="s">
        <v>154</v>
      </c>
      <c r="DM28" s="156" t="s">
        <v>178</v>
      </c>
      <c r="DN28" s="156" t="s">
        <v>175</v>
      </c>
      <c r="DO28" s="170">
        <f>DM28/(DM28+DN28)</f>
        <v/>
      </c>
      <c r="DP28" s="14" t="n"/>
    </row>
    <row customHeight="1" ht="17" r="29" s="161" spans="1:148">
      <c r="B29" s="13" t="n"/>
      <c r="C29" s="160">
        <f>PROFILING!D30</f>
        <v/>
      </c>
      <c r="D29" s="44">
        <f>PROFILING!L30</f>
        <v/>
      </c>
      <c r="E29" s="49">
        <f>PROFILING!K30</f>
        <v/>
      </c>
      <c r="F29" s="49">
        <f>PROFILING!M30</f>
        <v/>
      </c>
      <c r="G29" s="147">
        <f>CX18</f>
        <v/>
      </c>
      <c r="H29" s="14" t="n"/>
      <c r="J29" s="13" t="n"/>
      <c r="V29" s="14" t="n"/>
      <c r="X29" s="13" t="n"/>
      <c r="AJ29" s="14" t="n"/>
      <c r="AL29" s="13" t="n"/>
      <c r="AX29" s="14" t="n"/>
      <c r="AZ29" s="13" t="n"/>
      <c r="BL29" s="14" t="n"/>
      <c r="BN29" s="13" t="n"/>
      <c r="BZ29" s="14" t="n"/>
      <c r="CB29" s="13" t="n"/>
      <c r="CN29" s="14" t="n"/>
      <c r="CP29" s="13" t="n"/>
      <c r="DB29" s="14" t="n"/>
      <c r="DD29" s="13" t="n"/>
      <c r="DP29" s="14" t="n"/>
    </row>
    <row customHeight="1" ht="17" r="30" s="161" spans="1:148">
      <c r="B30" s="13" t="n"/>
      <c r="H30" s="14" t="n"/>
      <c r="J30" s="13" t="n"/>
      <c r="K30" s="39" t="s">
        <v>1</v>
      </c>
      <c r="L30" s="29" t="s">
        <v>171</v>
      </c>
      <c r="M30" s="29" t="s">
        <v>172</v>
      </c>
      <c r="N30" s="78" t="s">
        <v>119</v>
      </c>
      <c r="R30" s="39" t="s">
        <v>1</v>
      </c>
      <c r="S30" s="29" t="s">
        <v>171</v>
      </c>
      <c r="T30" s="29" t="s">
        <v>172</v>
      </c>
      <c r="U30" s="78" t="s">
        <v>119</v>
      </c>
      <c r="V30" s="14" t="n"/>
      <c r="X30" s="13" t="n"/>
      <c r="Y30" s="39" t="s">
        <v>1</v>
      </c>
      <c r="Z30" s="29" t="s">
        <v>171</v>
      </c>
      <c r="AA30" s="29" t="s">
        <v>172</v>
      </c>
      <c r="AB30" s="78" t="s">
        <v>119</v>
      </c>
      <c r="AF30" s="39" t="s">
        <v>1</v>
      </c>
      <c r="AG30" s="29" t="s">
        <v>171</v>
      </c>
      <c r="AH30" s="29" t="s">
        <v>172</v>
      </c>
      <c r="AI30" s="78" t="s">
        <v>119</v>
      </c>
      <c r="AJ30" s="14" t="n"/>
      <c r="AL30" s="13" t="n"/>
      <c r="AM30" s="39" t="s">
        <v>1</v>
      </c>
      <c r="AN30" s="29" t="s">
        <v>171</v>
      </c>
      <c r="AO30" s="29" t="s">
        <v>172</v>
      </c>
      <c r="AP30" s="78" t="s">
        <v>119</v>
      </c>
      <c r="AT30" s="39" t="s">
        <v>1</v>
      </c>
      <c r="AU30" s="29" t="s">
        <v>171</v>
      </c>
      <c r="AV30" s="29" t="s">
        <v>172</v>
      </c>
      <c r="AW30" s="78" t="s">
        <v>119</v>
      </c>
      <c r="AX30" s="14" t="n"/>
      <c r="AZ30" s="13" t="n"/>
      <c r="BA30" s="39" t="s">
        <v>1</v>
      </c>
      <c r="BB30" s="29" t="s">
        <v>171</v>
      </c>
      <c r="BC30" s="29" t="s">
        <v>172</v>
      </c>
      <c r="BD30" s="78" t="s">
        <v>119</v>
      </c>
      <c r="BH30" s="39" t="s">
        <v>1</v>
      </c>
      <c r="BI30" s="29" t="s">
        <v>171</v>
      </c>
      <c r="BJ30" s="29" t="s">
        <v>172</v>
      </c>
      <c r="BK30" s="78" t="s">
        <v>119</v>
      </c>
      <c r="BL30" s="14" t="n"/>
      <c r="BN30" s="13" t="n"/>
      <c r="BO30" s="39" t="s">
        <v>1</v>
      </c>
      <c r="BP30" s="29" t="s">
        <v>171</v>
      </c>
      <c r="BQ30" s="29" t="s">
        <v>172</v>
      </c>
      <c r="BR30" s="78" t="s">
        <v>119</v>
      </c>
      <c r="BV30" s="39" t="s">
        <v>1</v>
      </c>
      <c r="BW30" s="29" t="s">
        <v>171</v>
      </c>
      <c r="BX30" s="29" t="s">
        <v>172</v>
      </c>
      <c r="BY30" s="78" t="s">
        <v>119</v>
      </c>
      <c r="BZ30" s="14" t="n"/>
      <c r="CB30" s="13" t="n"/>
      <c r="CC30" s="39" t="s">
        <v>1</v>
      </c>
      <c r="CD30" s="29" t="s">
        <v>171</v>
      </c>
      <c r="CE30" s="29" t="s">
        <v>172</v>
      </c>
      <c r="CF30" s="78" t="s">
        <v>119</v>
      </c>
      <c r="CJ30" s="39" t="s">
        <v>1</v>
      </c>
      <c r="CK30" s="29" t="s">
        <v>171</v>
      </c>
      <c r="CL30" s="29" t="s">
        <v>172</v>
      </c>
      <c r="CM30" s="78" t="s">
        <v>119</v>
      </c>
      <c r="CN30" s="14" t="n"/>
      <c r="CP30" s="13" t="n"/>
      <c r="CQ30" s="39" t="s">
        <v>1</v>
      </c>
      <c r="CR30" s="29" t="s">
        <v>171</v>
      </c>
      <c r="CS30" s="29" t="s">
        <v>172</v>
      </c>
      <c r="CT30" s="78" t="s">
        <v>119</v>
      </c>
      <c r="CX30" s="39" t="s">
        <v>1</v>
      </c>
      <c r="CY30" s="29" t="s">
        <v>171</v>
      </c>
      <c r="CZ30" s="29" t="s">
        <v>172</v>
      </c>
      <c r="DA30" s="78" t="s">
        <v>119</v>
      </c>
      <c r="DB30" s="14" t="n"/>
      <c r="DD30" s="13" t="n"/>
      <c r="DE30" s="39" t="s">
        <v>1</v>
      </c>
      <c r="DF30" s="29" t="s">
        <v>171</v>
      </c>
      <c r="DG30" s="29" t="s">
        <v>172</v>
      </c>
      <c r="DH30" s="78" t="s">
        <v>119</v>
      </c>
      <c r="DL30" s="39" t="s">
        <v>1</v>
      </c>
      <c r="DM30" s="29" t="s">
        <v>171</v>
      </c>
      <c r="DN30" s="29" t="s">
        <v>172</v>
      </c>
      <c r="DO30" s="78" t="s">
        <v>119</v>
      </c>
      <c r="DP30" s="14" t="n"/>
    </row>
    <row r="31" spans="1:148">
      <c r="B31" s="13" t="n"/>
      <c r="C31" s="97" t="s">
        <v>73</v>
      </c>
      <c r="D31" s="29" t="s">
        <v>76</v>
      </c>
      <c r="E31" s="82" t="s">
        <v>3</v>
      </c>
      <c r="F31" s="82" t="s">
        <v>5</v>
      </c>
      <c r="G31" s="78" t="s">
        <v>77</v>
      </c>
      <c r="H31" s="14" t="n"/>
      <c r="J31" s="13" t="n"/>
      <c r="K31" s="7" t="s">
        <v>137</v>
      </c>
      <c r="L31" s="154" t="s">
        <v>10</v>
      </c>
      <c r="M31" s="154" t="s">
        <v>10</v>
      </c>
      <c r="N31" s="172">
        <f>IF((L31+M31)&lt;4,IF(P4="POS",0.7,IF(P4="NEUT",0.5,IF(P4="NEG",0.3,""))),L31/(L31+M31))</f>
        <v/>
      </c>
      <c r="R31" s="7" t="s">
        <v>137</v>
      </c>
      <c r="S31" s="154" t="s">
        <v>10</v>
      </c>
      <c r="T31" s="154" t="s">
        <v>10</v>
      </c>
      <c r="U31" s="172">
        <f>IF((S31+T31)&lt;4,IF(P5="POS",0.7,IF(P5="NEUT",0.5,IF(P5="NEG",0.3,""))),S31/(S31+T31))</f>
        <v/>
      </c>
      <c r="V31" s="14" t="n"/>
      <c r="X31" s="13" t="n"/>
      <c r="Y31" s="7" t="s">
        <v>137</v>
      </c>
      <c r="Z31" s="154" t="s">
        <v>109</v>
      </c>
      <c r="AA31" s="154" t="s">
        <v>104</v>
      </c>
      <c r="AB31" s="172">
        <f>IF((Z31+AA31)&lt;4,IF(AD4="POS",0.7,IF(AD4="NEUT",0.5,IF(AD4="NEG",0.3,""))),Z31/(Z31+AA31))</f>
        <v/>
      </c>
      <c r="AF31" s="7" t="s">
        <v>137</v>
      </c>
      <c r="AG31" s="154" t="s">
        <v>109</v>
      </c>
      <c r="AH31" s="154" t="s">
        <v>104</v>
      </c>
      <c r="AI31" s="172">
        <f>IF((AG31+AH31)&lt;4,IF(AD5="POS",0.7,IF(AD5="NEUT",0.5,IF(AD5="NEG",0.3,""))),AG31/(AG31+AH31))</f>
        <v/>
      </c>
      <c r="AJ31" s="14" t="n"/>
      <c r="AL31" s="13" t="n"/>
      <c r="AM31" s="7" t="s">
        <v>137</v>
      </c>
      <c r="AN31" s="154" t="s">
        <v>108</v>
      </c>
      <c r="AO31" s="154" t="s">
        <v>101</v>
      </c>
      <c r="AP31" s="172">
        <f>IF((AN31+AO31)&lt;4,IF(AR4="POS",0.7,IF(AR4="NEUT",0.5,IF(AR4="NEG",0.3,""))),AN31/(AN31+AO31))</f>
        <v/>
      </c>
      <c r="AT31" s="7" t="s">
        <v>137</v>
      </c>
      <c r="AU31" s="154" t="s">
        <v>108</v>
      </c>
      <c r="AV31" s="154" t="s">
        <v>101</v>
      </c>
      <c r="AW31" s="172">
        <f>IF((AU31+AV31)&lt;4,IF(AR5="POS",0.7,IF(AR5="NEUT",0.5,IF(AR5="NEG",0.3,""))),AU31/(AU31+AV31))</f>
        <v/>
      </c>
      <c r="AX31" s="14" t="n"/>
      <c r="AZ31" s="13" t="n"/>
      <c r="BA31" s="7" t="s">
        <v>137</v>
      </c>
      <c r="BB31" s="154" t="s">
        <v>103</v>
      </c>
      <c r="BC31" s="154" t="s">
        <v>108</v>
      </c>
      <c r="BD31" s="172">
        <f>IF((BB31+BC31)&lt;4,IF(BF4="POS",0.7,IF(BF4="NEUT",0.5,IF(BF4="NEG",0.3,""))),BB31/(BB31+BC31))</f>
        <v/>
      </c>
      <c r="BH31" s="7" t="s">
        <v>137</v>
      </c>
      <c r="BI31" s="154" t="s">
        <v>103</v>
      </c>
      <c r="BJ31" s="154" t="s">
        <v>108</v>
      </c>
      <c r="BK31" s="172">
        <f>IF((BI31+BJ31)&lt;4,IF(BF5="POS",0.7,IF(BF5="NEUT",0.5,IF(BF5="NEG",0.3,""))),BI31/(BI31+BJ31))</f>
        <v/>
      </c>
      <c r="BL31" s="14" t="n"/>
      <c r="BN31" s="13" t="n"/>
      <c r="BO31" s="7" t="s">
        <v>137</v>
      </c>
      <c r="BP31" s="154" t="s">
        <v>108</v>
      </c>
      <c r="BQ31" s="154" t="s">
        <v>109</v>
      </c>
      <c r="BR31" s="172">
        <f>IF((BP31+BQ31)&lt;4,IF(BT4="POS",0.7,IF(BT4="NEUT",0.5,IF(BT4="NEG",0.3,""))),BP31/(BP31+BQ31))</f>
        <v/>
      </c>
      <c r="BV31" s="7" t="s">
        <v>137</v>
      </c>
      <c r="BW31" s="154" t="s">
        <v>108</v>
      </c>
      <c r="BX31" s="154" t="s">
        <v>109</v>
      </c>
      <c r="BY31" s="172">
        <f>IF((BW31+BX31)&lt;4,IF(BT5="POS",0.7,IF(BT5="NEUT",0.5,IF(BT5="NEG",0.3,""))),BW31/(BW31+BX31))</f>
        <v/>
      </c>
      <c r="BZ31" s="14" t="n"/>
      <c r="CB31" s="13" t="n"/>
      <c r="CC31" s="7" t="s">
        <v>137</v>
      </c>
      <c r="CD31" s="154" t="s">
        <v>10</v>
      </c>
      <c r="CE31" s="154" t="s">
        <v>10</v>
      </c>
      <c r="CF31" s="172">
        <f>IF((CD31+CE31)&lt;4,IF(CH4="POS",0.7,IF(CH4="NEUT",0.5,IF(CH4="NEG",0.3,""))),CD31/(CD31+CE31))</f>
        <v/>
      </c>
      <c r="CJ31" s="7" t="s">
        <v>137</v>
      </c>
      <c r="CK31" s="154" t="s">
        <v>10</v>
      </c>
      <c r="CL31" s="154" t="s">
        <v>10</v>
      </c>
      <c r="CM31" s="172">
        <f>IF((CK31+CL31)&lt;4,IF(CH5="POS",0.7,IF(CH5="NEUT",0.5,IF(CH5="NEG",0.3,""))),CK31/(CK31+CL31))</f>
        <v/>
      </c>
      <c r="CN31" s="14" t="n"/>
      <c r="CP31" s="13" t="n"/>
      <c r="CQ31" s="7" t="s">
        <v>137</v>
      </c>
      <c r="CR31" s="154" t="s">
        <v>102</v>
      </c>
      <c r="CS31" s="154" t="s">
        <v>108</v>
      </c>
      <c r="CT31" s="172">
        <f>IF((CR31+CS31)&lt;4,IF(CV4="POS",0.7,IF(CV4="NEUT",0.5,IF(CV4="NEG",0.3,""))),CR31/(CR31+CS31))</f>
        <v/>
      </c>
      <c r="CX31" s="7" t="s">
        <v>137</v>
      </c>
      <c r="CY31" s="154" t="s">
        <v>102</v>
      </c>
      <c r="CZ31" s="154" t="s">
        <v>108</v>
      </c>
      <c r="DA31" s="172">
        <f>IF((CY31+CZ31)&lt;4,IF(CV5="POS",0.7,IF(CV5="NEUT",0.5,IF(CV5="NEG",0.3,""))),CY31/(CY31+CZ31))</f>
        <v/>
      </c>
      <c r="DB31" s="14" t="n"/>
      <c r="DD31" s="13" t="n"/>
      <c r="DE31" s="7" t="s">
        <v>137</v>
      </c>
      <c r="DF31" s="154" t="s">
        <v>108</v>
      </c>
      <c r="DG31" s="154" t="s">
        <v>103</v>
      </c>
      <c r="DH31" s="172">
        <f>IF((DF31+DG31)&lt;4,IF(DJ4="POS",0.7,IF(DJ4="NEUT",0.5,IF(DJ4="NEG",0.3,""))),DF31/(DF31+DG31))</f>
        <v/>
      </c>
      <c r="DL31" s="7" t="s">
        <v>137</v>
      </c>
      <c r="DM31" s="154" t="s">
        <v>108</v>
      </c>
      <c r="DN31" s="154" t="s">
        <v>103</v>
      </c>
      <c r="DO31" s="172">
        <f>IF((DM31+DN31)&lt;4,IF(DJ5="POS",0.7,IF(DJ5="NEUT",0.5,IF(DJ5="NEG",0.3,""))),DM31/(DM31+DN31))</f>
        <v/>
      </c>
      <c r="DP31" s="14" t="n"/>
    </row>
    <row customHeight="1" ht="17" r="32" s="161" spans="1:148">
      <c r="B32" s="83">
        <f>B28+1</f>
        <v/>
      </c>
      <c r="C32" s="159">
        <f>PROFILING!D33</f>
        <v/>
      </c>
      <c r="D32" s="42">
        <f>PROFILING!L33</f>
        <v/>
      </c>
      <c r="E32" s="26">
        <f>PROFILING!K33</f>
        <v/>
      </c>
      <c r="F32" s="75">
        <f>PROFILING!M33</f>
        <v/>
      </c>
      <c r="G32" s="146">
        <f>DL17</f>
        <v/>
      </c>
      <c r="H32" s="14" t="n"/>
      <c r="J32" s="13" t="n"/>
      <c r="K32" s="25" t="s">
        <v>154</v>
      </c>
      <c r="L32" s="156" t="s">
        <v>108</v>
      </c>
      <c r="M32" s="156" t="s">
        <v>108</v>
      </c>
      <c r="N32" s="170">
        <f>IF((L32+M32)&lt;4,IF(P4="POS",0.7,IF(P4="NEUT",0.5,IF(P4="NEG",0.3,""))),L32/(L32+M32))</f>
        <v/>
      </c>
      <c r="R32" s="25" t="s">
        <v>154</v>
      </c>
      <c r="S32" s="156" t="s">
        <v>108</v>
      </c>
      <c r="T32" s="156" t="s">
        <v>108</v>
      </c>
      <c r="U32" s="170">
        <f>IF((S32+T32)&lt;4,IF(P5="POS",0.7,IF(P5="NEUT",0.5,IF(P5="NEG",0.3,""))),S32/(S32+T32))</f>
        <v/>
      </c>
      <c r="V32" s="14" t="n"/>
      <c r="X32" s="13" t="n"/>
      <c r="Y32" s="25" t="s">
        <v>154</v>
      </c>
      <c r="Z32" s="156" t="s">
        <v>109</v>
      </c>
      <c r="AA32" s="156" t="s">
        <v>102</v>
      </c>
      <c r="AB32" s="170">
        <f>IF((Z32+AA32)&lt;4,IF(AD4="POS",0.7,IF(AD4="NEUT",0.5,IF(AD4="NEG",0.3,""))),Z32/(Z32+AA32))</f>
        <v/>
      </c>
      <c r="AF32" s="25" t="s">
        <v>154</v>
      </c>
      <c r="AG32" s="156" t="s">
        <v>109</v>
      </c>
      <c r="AH32" s="156" t="s">
        <v>102</v>
      </c>
      <c r="AI32" s="170">
        <f>IF((AG32+AH32)&lt;4,IF(AD5="POS",0.7,IF(AD5="NEUT",0.5,IF(AD5="NEG",0.3,""))),AG32/(AG32+AH32))</f>
        <v/>
      </c>
      <c r="AJ32" s="14" t="n"/>
      <c r="AL32" s="13" t="n"/>
      <c r="AM32" s="25" t="s">
        <v>154</v>
      </c>
      <c r="AN32" s="156" t="s">
        <v>102</v>
      </c>
      <c r="AO32" s="156" t="s">
        <v>102</v>
      </c>
      <c r="AP32" s="170">
        <f>IF((AN32+AO32)&lt;4,IF(AR4="POS",0.7,IF(AR4="NEUT",0.5,IF(AR4="NEG",0.3,""))),AN32/(AN32+AO32))</f>
        <v/>
      </c>
      <c r="AT32" s="25" t="s">
        <v>154</v>
      </c>
      <c r="AU32" s="156" t="s">
        <v>102</v>
      </c>
      <c r="AV32" s="156" t="s">
        <v>102</v>
      </c>
      <c r="AW32" s="170">
        <f>IF((AU32+AV32)&lt;4,IF(AR5="POS",0.7,IF(AR5="NEUT",0.5,IF(AR5="NEG",0.3,""))),AU32/(AU32+AV32))</f>
        <v/>
      </c>
      <c r="AX32" s="14" t="n"/>
      <c r="AZ32" s="13" t="n"/>
      <c r="BA32" s="25" t="s">
        <v>154</v>
      </c>
      <c r="BB32" s="156" t="s">
        <v>109</v>
      </c>
      <c r="BC32" s="156" t="s">
        <v>109</v>
      </c>
      <c r="BD32" s="170">
        <f>IF((BB32+BC32)&lt;4,IF(BF4="POS",0.7,IF(BF4="NEUT",0.5,IF(BF4="NEG",0.3,""))),BB32/(BB32+BC32))</f>
        <v/>
      </c>
      <c r="BH32" s="25" t="s">
        <v>154</v>
      </c>
      <c r="BI32" s="156" t="s">
        <v>109</v>
      </c>
      <c r="BJ32" s="156" t="s">
        <v>109</v>
      </c>
      <c r="BK32" s="170">
        <f>IF((BI32+BJ32)&lt;4,IF(BF5="POS",0.7,IF(BF5="NEUT",0.5,IF(BF5="NEG",0.3,""))),BI32/(BI32+BJ32))</f>
        <v/>
      </c>
      <c r="BL32" s="14" t="n"/>
      <c r="BN32" s="13" t="n"/>
      <c r="BO32" s="25" t="s">
        <v>154</v>
      </c>
      <c r="BP32" s="156" t="s">
        <v>108</v>
      </c>
      <c r="BQ32" s="156" t="s">
        <v>108</v>
      </c>
      <c r="BR32" s="170">
        <f>IF((BP32+BQ32)&lt;4,IF(BT4="POS",0.7,IF(BT4="NEUT",0.5,IF(BT4="NEG",0.3,""))),BP32/(BP32+BQ32))</f>
        <v/>
      </c>
      <c r="BV32" s="25" t="s">
        <v>154</v>
      </c>
      <c r="BW32" s="156" t="s">
        <v>108</v>
      </c>
      <c r="BX32" s="156" t="s">
        <v>108</v>
      </c>
      <c r="BY32" s="170">
        <f>IF((BW32+BX32)&lt;4,IF(BT5="POS",0.7,IF(BT5="NEUT",0.5,IF(BT5="NEG",0.3,""))),BW32/(BW32+BX32))</f>
        <v/>
      </c>
      <c r="BZ32" s="14" t="n"/>
      <c r="CB32" s="13" t="n"/>
      <c r="CC32" s="25" t="s">
        <v>154</v>
      </c>
      <c r="CD32" s="156" t="s">
        <v>185</v>
      </c>
      <c r="CE32" s="156" t="s">
        <v>108</v>
      </c>
      <c r="CF32" s="170">
        <f>IF((CD32+CE32)&lt;4,IF(CH4="POS",0.7,IF(CH4="NEUT",0.5,IF(CH4="NEG",0.3,""))),CD32/(CD32+CE32))</f>
        <v/>
      </c>
      <c r="CJ32" s="25" t="s">
        <v>154</v>
      </c>
      <c r="CK32" s="156" t="s">
        <v>185</v>
      </c>
      <c r="CL32" s="156" t="s">
        <v>108</v>
      </c>
      <c r="CM32" s="170">
        <f>IF((CK32+CL32)&lt;4,IF(CH5="POS",0.7,IF(CH5="NEUT",0.5,IF(CH5="NEG",0.3,""))),CK32/(CK32+CL32))</f>
        <v/>
      </c>
      <c r="CN32" s="14" t="n"/>
      <c r="CP32" s="13" t="n"/>
      <c r="CQ32" s="25" t="s">
        <v>154</v>
      </c>
      <c r="CR32" s="156" t="s">
        <v>102</v>
      </c>
      <c r="CS32" s="156" t="s">
        <v>108</v>
      </c>
      <c r="CT32" s="170">
        <f>IF((CR32+CS32)&lt;4,IF(CV4="POS",0.7,IF(CV4="NEUT",0.5,IF(CV4="NEG",0.3,""))),CR32/(CR32+CS32))</f>
        <v/>
      </c>
      <c r="CX32" s="25" t="s">
        <v>154</v>
      </c>
      <c r="CY32" s="156" t="s">
        <v>102</v>
      </c>
      <c r="CZ32" s="156" t="s">
        <v>108</v>
      </c>
      <c r="DA32" s="170">
        <f>IF((CY32+CZ32)&lt;4,IF(CV5="POS",0.7,IF(CV5="NEUT",0.5,IF(CV5="NEG",0.3,""))),CY32/(CY32+CZ32))</f>
        <v/>
      </c>
      <c r="DB32" s="14" t="n"/>
      <c r="DD32" s="13" t="n"/>
      <c r="DE32" s="25" t="s">
        <v>154</v>
      </c>
      <c r="DF32" s="156" t="s">
        <v>98</v>
      </c>
      <c r="DG32" s="156" t="s">
        <v>109</v>
      </c>
      <c r="DH32" s="170">
        <f>IF((DF32+DG32)&lt;4,IF(DJ4="POS",0.7,IF(DJ4="NEUT",0.5,IF(DJ4="NEG",0.3,""))),DF32/(DF32+DG32))</f>
        <v/>
      </c>
      <c r="DL32" s="25" t="s">
        <v>154</v>
      </c>
      <c r="DM32" s="156" t="s">
        <v>98</v>
      </c>
      <c r="DN32" s="156" t="s">
        <v>109</v>
      </c>
      <c r="DO32" s="170">
        <f>IF((DM32+DN32)&lt;4,IF(DJ5="POS",0.7,IF(DJ5="NEUT",0.5,IF(DJ5="NEG",0.3,""))),DM32/(DM32+DN32))</f>
        <v/>
      </c>
      <c r="DP32" s="14" t="n"/>
    </row>
    <row customHeight="1" ht="17" r="33" s="161" spans="1:148">
      <c r="B33" s="13" t="n"/>
      <c r="C33" s="160">
        <f>PROFILING!D34</f>
        <v/>
      </c>
      <c r="D33" s="44">
        <f>PROFILING!L34</f>
        <v/>
      </c>
      <c r="E33" s="49">
        <f>PROFILING!K34</f>
        <v/>
      </c>
      <c r="F33" s="49">
        <f>PROFILING!M34</f>
        <v/>
      </c>
      <c r="G33" s="147">
        <f>DL18</f>
        <v/>
      </c>
      <c r="H33" s="14" t="n"/>
      <c r="J33" s="13" t="n"/>
      <c r="V33" s="14" t="n"/>
      <c r="X33" s="13" t="n"/>
      <c r="AJ33" s="14" t="n"/>
      <c r="AL33" s="13" t="n"/>
      <c r="AX33" s="14" t="n"/>
      <c r="AZ33" s="13" t="n"/>
      <c r="BL33" s="14" t="n"/>
      <c r="BN33" s="13" t="n"/>
      <c r="BZ33" s="14" t="n"/>
      <c r="CB33" s="13" t="n"/>
      <c r="CN33" s="14" t="n"/>
      <c r="CP33" s="13" t="n"/>
      <c r="DB33" s="14" t="n"/>
      <c r="DD33" s="13" t="n"/>
      <c r="DP33" s="14" t="n"/>
    </row>
    <row r="34" spans="1:148">
      <c r="B34" s="2" t="n"/>
      <c r="C34" s="48" t="n"/>
      <c r="D34" s="43" t="n"/>
      <c r="E34" s="3" t="n"/>
      <c r="F34" s="3" t="n"/>
      <c r="G34" s="3" t="n"/>
      <c r="H34" s="4" t="n"/>
      <c r="J34" s="13" t="n"/>
      <c r="K34" s="39" t="s">
        <v>186</v>
      </c>
      <c r="L34" s="29" t="s">
        <v>117</v>
      </c>
      <c r="M34" s="29" t="s">
        <v>73</v>
      </c>
      <c r="N34" s="29" t="s">
        <v>1</v>
      </c>
      <c r="O34" s="27" t="s">
        <v>187</v>
      </c>
      <c r="Q34" s="39" t="s">
        <v>186</v>
      </c>
      <c r="R34" s="29" t="s">
        <v>117</v>
      </c>
      <c r="S34" s="29" t="s">
        <v>73</v>
      </c>
      <c r="T34" s="29" t="s">
        <v>1</v>
      </c>
      <c r="U34" s="27" t="s">
        <v>187</v>
      </c>
      <c r="V34" s="14" t="n"/>
      <c r="X34" s="13" t="n"/>
      <c r="Y34" s="39" t="s">
        <v>186</v>
      </c>
      <c r="Z34" s="29" t="s">
        <v>117</v>
      </c>
      <c r="AA34" s="29" t="s">
        <v>73</v>
      </c>
      <c r="AB34" s="29" t="s">
        <v>1</v>
      </c>
      <c r="AC34" s="27" t="s">
        <v>187</v>
      </c>
      <c r="AE34" s="39" t="s">
        <v>186</v>
      </c>
      <c r="AF34" s="29" t="s">
        <v>117</v>
      </c>
      <c r="AG34" s="29" t="s">
        <v>73</v>
      </c>
      <c r="AH34" s="29" t="s">
        <v>1</v>
      </c>
      <c r="AI34" s="27" t="s">
        <v>187</v>
      </c>
      <c r="AJ34" s="14" t="n"/>
      <c r="AL34" s="13" t="n"/>
      <c r="AM34" s="39" t="s">
        <v>186</v>
      </c>
      <c r="AN34" s="29" t="s">
        <v>117</v>
      </c>
      <c r="AO34" s="29" t="s">
        <v>73</v>
      </c>
      <c r="AP34" s="29" t="s">
        <v>1</v>
      </c>
      <c r="AQ34" s="27" t="s">
        <v>187</v>
      </c>
      <c r="AS34" s="39" t="s">
        <v>186</v>
      </c>
      <c r="AT34" s="29" t="s">
        <v>117</v>
      </c>
      <c r="AU34" s="29" t="s">
        <v>73</v>
      </c>
      <c r="AV34" s="29" t="s">
        <v>1</v>
      </c>
      <c r="AW34" s="27" t="s">
        <v>187</v>
      </c>
      <c r="AX34" s="14" t="n"/>
      <c r="AZ34" s="13" t="n"/>
      <c r="BA34" s="39" t="s">
        <v>186</v>
      </c>
      <c r="BB34" s="29" t="s">
        <v>117</v>
      </c>
      <c r="BC34" s="29" t="s">
        <v>73</v>
      </c>
      <c r="BD34" s="29" t="s">
        <v>1</v>
      </c>
      <c r="BE34" s="27" t="s">
        <v>187</v>
      </c>
      <c r="BG34" s="39" t="s">
        <v>186</v>
      </c>
      <c r="BH34" s="29" t="s">
        <v>117</v>
      </c>
      <c r="BI34" s="29" t="s">
        <v>73</v>
      </c>
      <c r="BJ34" s="29" t="s">
        <v>1</v>
      </c>
      <c r="BK34" s="27" t="s">
        <v>187</v>
      </c>
      <c r="BL34" s="14" t="n"/>
      <c r="BN34" s="13" t="n"/>
      <c r="BO34" s="39" t="s">
        <v>186</v>
      </c>
      <c r="BP34" s="29" t="s">
        <v>117</v>
      </c>
      <c r="BQ34" s="29" t="s">
        <v>73</v>
      </c>
      <c r="BR34" s="29" t="s">
        <v>1</v>
      </c>
      <c r="BS34" s="27" t="s">
        <v>187</v>
      </c>
      <c r="BU34" s="39" t="s">
        <v>186</v>
      </c>
      <c r="BV34" s="29" t="s">
        <v>117</v>
      </c>
      <c r="BW34" s="29" t="s">
        <v>73</v>
      </c>
      <c r="BX34" s="29" t="s">
        <v>1</v>
      </c>
      <c r="BY34" s="27" t="s">
        <v>187</v>
      </c>
      <c r="BZ34" s="14" t="n"/>
      <c r="CB34" s="13" t="n"/>
      <c r="CC34" s="39" t="s">
        <v>186</v>
      </c>
      <c r="CD34" s="29" t="s">
        <v>117</v>
      </c>
      <c r="CE34" s="29" t="s">
        <v>73</v>
      </c>
      <c r="CF34" s="29" t="s">
        <v>1</v>
      </c>
      <c r="CG34" s="27" t="s">
        <v>187</v>
      </c>
      <c r="CI34" s="39" t="s">
        <v>186</v>
      </c>
      <c r="CJ34" s="29" t="s">
        <v>117</v>
      </c>
      <c r="CK34" s="29" t="s">
        <v>73</v>
      </c>
      <c r="CL34" s="29" t="s">
        <v>1</v>
      </c>
      <c r="CM34" s="27" t="s">
        <v>187</v>
      </c>
      <c r="CN34" s="14" t="n"/>
      <c r="CP34" s="13" t="n"/>
      <c r="CQ34" s="39" t="s">
        <v>186</v>
      </c>
      <c r="CR34" s="29" t="s">
        <v>117</v>
      </c>
      <c r="CS34" s="29" t="s">
        <v>73</v>
      </c>
      <c r="CT34" s="29" t="s">
        <v>1</v>
      </c>
      <c r="CU34" s="27" t="s">
        <v>187</v>
      </c>
      <c r="CW34" s="39" t="s">
        <v>186</v>
      </c>
      <c r="CX34" s="29" t="s">
        <v>117</v>
      </c>
      <c r="CY34" s="29" t="s">
        <v>73</v>
      </c>
      <c r="CZ34" s="29" t="s">
        <v>1</v>
      </c>
      <c r="DA34" s="27" t="s">
        <v>187</v>
      </c>
      <c r="DB34" s="14" t="n"/>
      <c r="DD34" s="13" t="n"/>
      <c r="DE34" s="39" t="s">
        <v>186</v>
      </c>
      <c r="DF34" s="29" t="s">
        <v>117</v>
      </c>
      <c r="DG34" s="29" t="s">
        <v>73</v>
      </c>
      <c r="DH34" s="29" t="s">
        <v>1</v>
      </c>
      <c r="DI34" s="27" t="s">
        <v>187</v>
      </c>
      <c r="DK34" s="39" t="s">
        <v>186</v>
      </c>
      <c r="DL34" s="29" t="s">
        <v>117</v>
      </c>
      <c r="DM34" s="29" t="s">
        <v>73</v>
      </c>
      <c r="DN34" s="29" t="s">
        <v>1</v>
      </c>
      <c r="DO34" s="27" t="s">
        <v>187</v>
      </c>
      <c r="DP34" s="14" t="n"/>
    </row>
    <row customHeight="1" ht="17" r="35" s="161" spans="1:148">
      <c r="C35" s="20" t="n"/>
      <c r="D35" s="165" t="n"/>
      <c r="E35" s="165" t="n"/>
      <c r="F35" s="165" t="n"/>
      <c r="G35" s="165" t="n"/>
      <c r="J35" s="13" t="n"/>
      <c r="K35" s="177">
        <f>K9</f>
        <v/>
      </c>
      <c r="L35" s="178">
        <f>IF(N24&lt;-0.2,1,IF(N24&lt;-0.15,2,IF(N24&lt;-0.1,3,IF(N24&lt;-0.05,4,IF(N24&lt;0,5,IF(N24&lt;0.06,6,IF(N24&lt;0.11,7,IF(N24&lt;0.16,8,IF(N24&lt;0.21,9,10)))))))))</f>
        <v/>
      </c>
      <c r="M35" s="179">
        <f>N28*10</f>
        <v/>
      </c>
      <c r="N35" s="179">
        <f>N32*10</f>
        <v/>
      </c>
      <c r="O35" s="180">
        <f>(M35+N35+L35)/3</f>
        <v/>
      </c>
      <c r="Q35" s="177">
        <f>Q9</f>
        <v/>
      </c>
      <c r="R35" s="178">
        <f>IF(U23&lt;-0.2,1,IF(U23&lt;-0.15,2,IF(U23&lt;-0.1,3,IF(U23&lt;-0.05,4,IF(U23&lt;0,5,IF(U23&lt;0.06,6,IF(U23&lt;0.11,7,IF(U23&lt;0.16,8,IF(U23&lt;0.21,9,10)))))))))</f>
        <v/>
      </c>
      <c r="S35" s="179">
        <f>U27*10</f>
        <v/>
      </c>
      <c r="T35" s="179">
        <f>U31*10</f>
        <v/>
      </c>
      <c r="U35" s="180">
        <f>(S35+T35+R35)/3</f>
        <v/>
      </c>
      <c r="V35" s="14" t="n"/>
      <c r="X35" s="13" t="n"/>
      <c r="Y35" s="177">
        <f>Y9</f>
        <v/>
      </c>
      <c r="Z35" s="178">
        <f>IF(AB24&lt;-0.2,1,IF(AB24&lt;-0.15,2,IF(AB24&lt;-0.1,3,IF(AB24&lt;-0.05,4,IF(AB24&lt;0,5,IF(AB24&lt;0.06,6,IF(AB24&lt;0.11,7,IF(AB24&lt;0.16,8,IF(AB24&lt;0.21,9,10)))))))))</f>
        <v/>
      </c>
      <c r="AA35" s="179">
        <f>AB28*10</f>
        <v/>
      </c>
      <c r="AB35" s="179">
        <f>AB32*10</f>
        <v/>
      </c>
      <c r="AC35" s="180">
        <f>(AA35+AB35+Z35)/3</f>
        <v/>
      </c>
      <c r="AE35" s="177">
        <f>AE9</f>
        <v/>
      </c>
      <c r="AF35" s="178">
        <f>IF(AI23&lt;-0.2,1,IF(AI23&lt;-0.15,2,IF(AI23&lt;-0.1,3,IF(AI23&lt;-0.05,4,IF(AI23&lt;0,5,IF(AI23&lt;0.06,6,IF(AI23&lt;0.11,7,IF(AI23&lt;0.16,8,IF(AI23&lt;0.21,9,10)))))))))</f>
        <v/>
      </c>
      <c r="AG35" s="179">
        <f>AI27*10</f>
        <v/>
      </c>
      <c r="AH35" s="179">
        <f>AI31*10</f>
        <v/>
      </c>
      <c r="AI35" s="180">
        <f>(AG35+AH35+AF35)/3</f>
        <v/>
      </c>
      <c r="AJ35" s="14" t="n"/>
      <c r="AL35" s="13" t="n"/>
      <c r="AM35" s="177">
        <f>AM9</f>
        <v/>
      </c>
      <c r="AN35" s="178">
        <f>IF(AP24&lt;-0.2,1,IF(AP24&lt;-0.15,2,IF(AP24&lt;-0.1,3,IF(AP24&lt;-0.05,4,IF(AP24&lt;0,5,IF(AP24&lt;0.06,6,IF(AP24&lt;0.11,7,IF(AP24&lt;0.16,8,IF(AP24&lt;0.21,9,10)))))))))</f>
        <v/>
      </c>
      <c r="AO35" s="179">
        <f>AP28*10</f>
        <v/>
      </c>
      <c r="AP35" s="179">
        <f>AP32*10</f>
        <v/>
      </c>
      <c r="AQ35" s="180">
        <f>(AO35+AP35+AN35)/3</f>
        <v/>
      </c>
      <c r="AS35" s="177">
        <f>AS9</f>
        <v/>
      </c>
      <c r="AT35" s="178">
        <f>IF(AW23&lt;-0.2,1,IF(AW23&lt;-0.15,2,IF(AW23&lt;-0.1,3,IF(AW23&lt;-0.05,4,IF(AW23&lt;0,5,IF(AW23&lt;0.06,6,IF(AW23&lt;0.11,7,IF(AW23&lt;0.16,8,IF(AW23&lt;0.21,9,10)))))))))</f>
        <v/>
      </c>
      <c r="AU35" s="179">
        <f>AW27*10</f>
        <v/>
      </c>
      <c r="AV35" s="179">
        <f>AW31*10</f>
        <v/>
      </c>
      <c r="AW35" s="180">
        <f>(AU35+AV35+AT35)/3</f>
        <v/>
      </c>
      <c r="AX35" s="14" t="n"/>
      <c r="AZ35" s="13" t="n"/>
      <c r="BA35" s="177">
        <f>BA9</f>
        <v/>
      </c>
      <c r="BB35" s="178">
        <f>IF(BD24&lt;-0.2,1,IF(BD24&lt;-0.15,2,IF(BD24&lt;-0.1,3,IF(BD24&lt;-0.05,4,IF(BD24&lt;0,5,IF(BD24&lt;0.06,6,IF(BD24&lt;0.11,7,IF(BD24&lt;0.16,8,IF(BD24&lt;0.21,9,10)))))))))</f>
        <v/>
      </c>
      <c r="BC35" s="179">
        <f>BD28*10</f>
        <v/>
      </c>
      <c r="BD35" s="179">
        <f>BD32*10</f>
        <v/>
      </c>
      <c r="BE35" s="180">
        <f>(BC35+BD35+BB35)/3</f>
        <v/>
      </c>
      <c r="BG35" s="177">
        <f>BG9</f>
        <v/>
      </c>
      <c r="BH35" s="178">
        <f>IF(BK23&lt;-0.2,1,IF(BK23&lt;-0.15,2,IF(BK23&lt;-0.1,3,IF(BK23&lt;-0.05,4,IF(BK23&lt;0,5,IF(BK23&lt;0.06,6,IF(BK23&lt;0.11,7,IF(BK23&lt;0.16,8,IF(BK23&lt;0.21,9,10)))))))))</f>
        <v/>
      </c>
      <c r="BI35" s="179">
        <f>BK27*10</f>
        <v/>
      </c>
      <c r="BJ35" s="179">
        <f>BK31*10</f>
        <v/>
      </c>
      <c r="BK35" s="180">
        <f>(BI35+BJ35+BH35)/3</f>
        <v/>
      </c>
      <c r="BL35" s="14" t="n"/>
      <c r="BN35" s="13" t="n"/>
      <c r="BO35" s="177">
        <f>BO9</f>
        <v/>
      </c>
      <c r="BP35" s="178">
        <f>IF(BR24&lt;-0.2,1,IF(BR24&lt;-0.15,2,IF(BR24&lt;-0.1,3,IF(BR24&lt;-0.05,4,IF(BR24&lt;0,5,IF(BR24&lt;0.06,6,IF(BR24&lt;0.11,7,IF(BR24&lt;0.16,8,IF(BR24&lt;0.21,9,10)))))))))</f>
        <v/>
      </c>
      <c r="BQ35" s="179">
        <f>BR28*10</f>
        <v/>
      </c>
      <c r="BR35" s="179">
        <f>BR32*10</f>
        <v/>
      </c>
      <c r="BS35" s="180">
        <f>(BQ35+BR35+BP35)/3</f>
        <v/>
      </c>
      <c r="BU35" s="177">
        <f>BU9</f>
        <v/>
      </c>
      <c r="BV35" s="178">
        <f>IF(BY23&lt;-0.2,1,IF(BY23&lt;-0.15,2,IF(BY23&lt;-0.1,3,IF(BY23&lt;-0.05,4,IF(BY23&lt;0,5,IF(BY23&lt;0.06,6,IF(BY23&lt;0.11,7,IF(BY23&lt;0.16,8,IF(BY23&lt;0.21,9,10)))))))))</f>
        <v/>
      </c>
      <c r="BW35" s="179">
        <f>BY27*10</f>
        <v/>
      </c>
      <c r="BX35" s="179">
        <f>BY31*10</f>
        <v/>
      </c>
      <c r="BY35" s="180">
        <f>(BW35+BX35+BV35)/3</f>
        <v/>
      </c>
      <c r="BZ35" s="14" t="n"/>
      <c r="CB35" s="13" t="n"/>
      <c r="CC35" s="177">
        <f>CC9</f>
        <v/>
      </c>
      <c r="CD35" s="178">
        <f>IF(CF24&lt;-0.2,1,IF(CF24&lt;-0.15,2,IF(CF24&lt;-0.1,3,IF(CF24&lt;-0.05,4,IF(CF24&lt;0,5,IF(CF24&lt;0.06,6,IF(CF24&lt;0.11,7,IF(CF24&lt;0.16,8,IF(CF24&lt;0.21,9,10)))))))))</f>
        <v/>
      </c>
      <c r="CE35" s="179">
        <f>CF28*10</f>
        <v/>
      </c>
      <c r="CF35" s="179">
        <f>CF32*10</f>
        <v/>
      </c>
      <c r="CG35" s="180">
        <f>(CE35+CF35+CD35)/3</f>
        <v/>
      </c>
      <c r="CI35" s="177">
        <f>CI9</f>
        <v/>
      </c>
      <c r="CJ35" s="178">
        <f>IF(CM23&lt;-0.2,1,IF(CM23&lt;-0.15,2,IF(CM23&lt;-0.1,3,IF(CM23&lt;-0.05,4,IF(CM23&lt;0,5,IF(CM23&lt;0.06,6,IF(CM23&lt;0.11,7,IF(CM23&lt;0.16,8,IF(CM23&lt;0.21,9,10)))))))))</f>
        <v/>
      </c>
      <c r="CK35" s="179">
        <f>CM27*10</f>
        <v/>
      </c>
      <c r="CL35" s="179">
        <f>CM31*10</f>
        <v/>
      </c>
      <c r="CM35" s="180">
        <f>(CK35+CL35+CJ35)/3</f>
        <v/>
      </c>
      <c r="CN35" s="14" t="n"/>
      <c r="CP35" s="13" t="n"/>
      <c r="CQ35" s="177">
        <f>CQ9</f>
        <v/>
      </c>
      <c r="CR35" s="178">
        <f>IF(CT24&lt;-0.2,1,IF(CT24&lt;-0.15,2,IF(CT24&lt;-0.1,3,IF(CT24&lt;-0.05,4,IF(CT24&lt;0,5,IF(CT24&lt;0.06,6,IF(CT24&lt;0.11,7,IF(CT24&lt;0.16,8,IF(CT24&lt;0.21,9,10)))))))))</f>
        <v/>
      </c>
      <c r="CS35" s="179">
        <f>CT28*10</f>
        <v/>
      </c>
      <c r="CT35" s="179">
        <f>CT32*10</f>
        <v/>
      </c>
      <c r="CU35" s="180">
        <f>(CS35+CT35+CR35)/3</f>
        <v/>
      </c>
      <c r="CW35" s="177">
        <f>CW9</f>
        <v/>
      </c>
      <c r="CX35" s="178">
        <f>IF(DA23&lt;-0.2,1,IF(DA23&lt;-0.15,2,IF(DA23&lt;-0.1,3,IF(DA23&lt;-0.05,4,IF(DA23&lt;0,5,IF(DA23&lt;0.06,6,IF(DA23&lt;0.11,7,IF(DA23&lt;0.16,8,IF(DA23&lt;0.21,9,10)))))))))</f>
        <v/>
      </c>
      <c r="CY35" s="179">
        <f>DA27*10</f>
        <v/>
      </c>
      <c r="CZ35" s="179">
        <f>DA31*10</f>
        <v/>
      </c>
      <c r="DA35" s="180">
        <f>(CY35+CZ35+CX35)/3</f>
        <v/>
      </c>
      <c r="DB35" s="14" t="n"/>
      <c r="DD35" s="13" t="n"/>
      <c r="DE35" s="177">
        <f>DE9</f>
        <v/>
      </c>
      <c r="DF35" s="178">
        <f>IF(DH24&lt;-0.2,1,IF(DH24&lt;-0.15,2,IF(DH24&lt;-0.1,3,IF(DH24&lt;-0.05,4,IF(DH24&lt;0,5,IF(DH24&lt;0.06,6,IF(DH24&lt;0.11,7,IF(DH24&lt;0.16,8,IF(DH24&lt;0.21,9,10)))))))))</f>
        <v/>
      </c>
      <c r="DG35" s="179">
        <f>DH28*10</f>
        <v/>
      </c>
      <c r="DH35" s="179">
        <f>DH32*10</f>
        <v/>
      </c>
      <c r="DI35" s="180">
        <f>(DG35+DH35+DF35)/3</f>
        <v/>
      </c>
      <c r="DK35" s="177">
        <f>DK9</f>
        <v/>
      </c>
      <c r="DL35" s="178">
        <f>IF(DO23&lt;-0.2,1,IF(DO23&lt;-0.15,2,IF(DO23&lt;-0.1,3,IF(DO23&lt;-0.05,4,IF(DO23&lt;0,5,IF(DO23&lt;0.06,6,IF(DO23&lt;0.11,7,IF(DO23&lt;0.16,8,IF(DO23&lt;0.21,9,10)))))))))</f>
        <v/>
      </c>
      <c r="DM35" s="179">
        <f>DO27*10</f>
        <v/>
      </c>
      <c r="DN35" s="179">
        <f>DO31*10</f>
        <v/>
      </c>
      <c r="DO35" s="180">
        <f>(DM35+DN35+DL35)/3</f>
        <v/>
      </c>
      <c r="DP35" s="14" t="n"/>
    </row>
    <row r="36" spans="1:148">
      <c r="C36" s="165" t="n"/>
      <c r="D36" s="165" t="n"/>
      <c r="E36" s="165" t="n"/>
      <c r="F36" s="165" t="n"/>
      <c r="G36" s="165" t="n"/>
      <c r="J36" s="2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4" t="n"/>
      <c r="X36" s="2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4" t="n"/>
      <c r="AL36" s="2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4" t="n"/>
      <c r="AZ36" s="2" t="n"/>
      <c r="BA36" s="3" t="n"/>
      <c r="BB36" s="3" t="n"/>
      <c r="BC36" s="3" t="n"/>
      <c r="BD36" s="3" t="n"/>
      <c r="BE36" s="3" t="n"/>
      <c r="BF36" s="3" t="n"/>
      <c r="BG36" s="3" t="n"/>
      <c r="BH36" s="3" t="n"/>
      <c r="BI36" s="3" t="n"/>
      <c r="BJ36" s="3" t="n"/>
      <c r="BK36" s="3" t="n"/>
      <c r="BL36" s="4" t="n"/>
      <c r="BN36" s="2" t="n"/>
      <c r="BO36" s="3" t="n"/>
      <c r="BP36" s="3" t="n"/>
      <c r="BQ36" s="3" t="n"/>
      <c r="BR36" s="3" t="n"/>
      <c r="BS36" s="3" t="n"/>
      <c r="BT36" s="3" t="n"/>
      <c r="BU36" s="3" t="n"/>
      <c r="BV36" s="3" t="n"/>
      <c r="BW36" s="3" t="n"/>
      <c r="BX36" s="3" t="n"/>
      <c r="BY36" s="3" t="n"/>
      <c r="BZ36" s="4" t="n"/>
      <c r="CB36" s="2" t="n"/>
      <c r="CC36" s="3" t="n"/>
      <c r="CD36" s="3" t="n"/>
      <c r="CE36" s="3" t="n"/>
      <c r="CF36" s="3" t="n"/>
      <c r="CG36" s="3" t="n"/>
      <c r="CH36" s="3" t="n"/>
      <c r="CI36" s="3" t="n"/>
      <c r="CJ36" s="3" t="n"/>
      <c r="CK36" s="3" t="n"/>
      <c r="CL36" s="3" t="n"/>
      <c r="CM36" s="3" t="n"/>
      <c r="CN36" s="4" t="n"/>
      <c r="CP36" s="2" t="n"/>
      <c r="CQ36" s="3" t="n"/>
      <c r="CR36" s="3" t="n"/>
      <c r="CS36" s="3" t="n"/>
      <c r="CT36" s="3" t="n"/>
      <c r="CU36" s="3" t="n"/>
      <c r="CV36" s="3" t="n"/>
      <c r="CW36" s="3" t="n"/>
      <c r="CX36" s="3" t="n"/>
      <c r="CY36" s="3" t="n"/>
      <c r="CZ36" s="3" t="n"/>
      <c r="DA36" s="3" t="n"/>
      <c r="DB36" s="4" t="n"/>
      <c r="DD36" s="2" t="n"/>
      <c r="DE36" s="3" t="n"/>
      <c r="DF36" s="3" t="n"/>
      <c r="DG36" s="3" t="n"/>
      <c r="DH36" s="3" t="n"/>
      <c r="DI36" s="3" t="n"/>
      <c r="DJ36" s="3" t="n"/>
      <c r="DK36" s="3" t="n"/>
      <c r="DL36" s="3" t="n"/>
      <c r="DM36" s="3" t="n"/>
      <c r="DN36" s="3" t="n"/>
      <c r="DO36" s="3" t="n"/>
      <c r="DP36" s="4" t="n"/>
    </row>
    <row customHeight="1" ht="17" r="37" s="161" spans="1:148">
      <c r="B37" s="75" t="n"/>
      <c r="F37" s="186" t="n"/>
      <c r="G37" s="190" t="n"/>
      <c r="J37" s="83" t="s">
        <v>188</v>
      </c>
      <c r="P37" t="s">
        <v>189</v>
      </c>
      <c r="V37" s="173">
        <f>J37</f>
        <v/>
      </c>
      <c r="X37" s="83" t="s">
        <v>188</v>
      </c>
      <c r="AJ37" s="173">
        <f>X37</f>
        <v/>
      </c>
      <c r="AL37" s="83" t="s">
        <v>188</v>
      </c>
      <c r="AX37" s="173">
        <f>AL37</f>
        <v/>
      </c>
      <c r="AZ37" s="83" t="s">
        <v>188</v>
      </c>
      <c r="BL37" s="173">
        <f>AZ37</f>
        <v/>
      </c>
      <c r="BN37" s="83" t="s">
        <v>188</v>
      </c>
      <c r="BZ37" s="173">
        <f>BN37</f>
        <v/>
      </c>
      <c r="CB37" s="83" t="s">
        <v>188</v>
      </c>
      <c r="CN37" s="173">
        <f>CB37</f>
        <v/>
      </c>
      <c r="CP37" s="83" t="s">
        <v>188</v>
      </c>
      <c r="DB37" s="173">
        <f>CP37</f>
        <v/>
      </c>
      <c r="DD37" s="83" t="s">
        <v>188</v>
      </c>
      <c r="DP37" s="173">
        <f>DD37</f>
        <v/>
      </c>
    </row>
    <row r="38" spans="1:148">
      <c r="B38" s="75" t="n"/>
      <c r="F38" s="186" t="n"/>
      <c r="G38" s="190" t="n"/>
      <c r="J38" s="65" t="n"/>
      <c r="L38" s="39" t="s">
        <v>190</v>
      </c>
      <c r="M38" s="76" t="s">
        <v>191</v>
      </c>
      <c r="N38" s="76" t="s">
        <v>192</v>
      </c>
      <c r="O38" s="76" t="s">
        <v>193</v>
      </c>
      <c r="P38" s="27" t="s">
        <v>194</v>
      </c>
      <c r="R38" s="39" t="s">
        <v>73</v>
      </c>
      <c r="S38" s="29" t="s">
        <v>195</v>
      </c>
      <c r="T38" s="27" t="s">
        <v>119</v>
      </c>
      <c r="V38" s="14" t="n"/>
      <c r="X38" s="65" t="n"/>
      <c r="Z38" s="39" t="s">
        <v>190</v>
      </c>
      <c r="AA38" s="76" t="s">
        <v>191</v>
      </c>
      <c r="AB38" s="76" t="s">
        <v>192</v>
      </c>
      <c r="AC38" s="76" t="s">
        <v>193</v>
      </c>
      <c r="AD38" s="27" t="s">
        <v>194</v>
      </c>
      <c r="AF38" s="39" t="s">
        <v>73</v>
      </c>
      <c r="AG38" s="29" t="s">
        <v>195</v>
      </c>
      <c r="AH38" s="27" t="s">
        <v>119</v>
      </c>
      <c r="AJ38" s="14" t="n"/>
      <c r="AL38" s="65" t="n"/>
      <c r="AN38" s="39" t="s">
        <v>190</v>
      </c>
      <c r="AO38" s="76" t="s">
        <v>191</v>
      </c>
      <c r="AP38" s="76" t="s">
        <v>192</v>
      </c>
      <c r="AQ38" s="76" t="s">
        <v>193</v>
      </c>
      <c r="AR38" s="27" t="s">
        <v>194</v>
      </c>
      <c r="AT38" s="39" t="s">
        <v>73</v>
      </c>
      <c r="AU38" s="29" t="s">
        <v>195</v>
      </c>
      <c r="AV38" s="27" t="s">
        <v>119</v>
      </c>
      <c r="AX38" s="14" t="n"/>
      <c r="AZ38" s="65" t="n"/>
      <c r="BB38" s="39" t="s">
        <v>190</v>
      </c>
      <c r="BC38" s="76" t="s">
        <v>191</v>
      </c>
      <c r="BD38" s="76" t="s">
        <v>192</v>
      </c>
      <c r="BE38" s="76" t="s">
        <v>193</v>
      </c>
      <c r="BF38" s="27" t="s">
        <v>194</v>
      </c>
      <c r="BH38" s="39" t="s">
        <v>73</v>
      </c>
      <c r="BI38" s="29" t="s">
        <v>195</v>
      </c>
      <c r="BJ38" s="27" t="s">
        <v>119</v>
      </c>
      <c r="BL38" s="14" t="n"/>
      <c r="BN38" s="65" t="n"/>
      <c r="BP38" s="39" t="s">
        <v>190</v>
      </c>
      <c r="BQ38" s="76" t="s">
        <v>191</v>
      </c>
      <c r="BR38" s="76" t="s">
        <v>192</v>
      </c>
      <c r="BS38" s="76" t="s">
        <v>193</v>
      </c>
      <c r="BT38" s="27" t="s">
        <v>194</v>
      </c>
      <c r="BV38" s="39" t="s">
        <v>73</v>
      </c>
      <c r="BW38" s="29" t="s">
        <v>195</v>
      </c>
      <c r="BX38" s="27" t="s">
        <v>119</v>
      </c>
      <c r="BZ38" s="14" t="n"/>
      <c r="CB38" s="65" t="n"/>
      <c r="CD38" s="39" t="s">
        <v>190</v>
      </c>
      <c r="CE38" s="76" t="s">
        <v>191</v>
      </c>
      <c r="CF38" s="76" t="s">
        <v>192</v>
      </c>
      <c r="CG38" s="76" t="s">
        <v>193</v>
      </c>
      <c r="CH38" s="27" t="s">
        <v>194</v>
      </c>
      <c r="CJ38" s="39" t="s">
        <v>73</v>
      </c>
      <c r="CK38" s="29" t="s">
        <v>195</v>
      </c>
      <c r="CL38" s="27" t="s">
        <v>119</v>
      </c>
      <c r="CN38" s="14" t="n"/>
      <c r="CP38" s="65" t="n"/>
      <c r="CR38" s="39" t="s">
        <v>190</v>
      </c>
      <c r="CS38" s="76" t="s">
        <v>191</v>
      </c>
      <c r="CT38" s="76" t="s">
        <v>192</v>
      </c>
      <c r="CU38" s="76" t="s">
        <v>193</v>
      </c>
      <c r="CV38" s="27" t="s">
        <v>194</v>
      </c>
      <c r="CX38" s="39" t="s">
        <v>73</v>
      </c>
      <c r="CY38" s="29" t="s">
        <v>195</v>
      </c>
      <c r="CZ38" s="27" t="s">
        <v>119</v>
      </c>
      <c r="DB38" s="14" t="n"/>
      <c r="DD38" s="65" t="n"/>
      <c r="DF38" s="39" t="s">
        <v>190</v>
      </c>
      <c r="DG38" s="76" t="s">
        <v>191</v>
      </c>
      <c r="DH38" s="76" t="s">
        <v>192</v>
      </c>
      <c r="DI38" s="76" t="s">
        <v>193</v>
      </c>
      <c r="DJ38" s="27" t="s">
        <v>194</v>
      </c>
      <c r="DL38" s="39" t="s">
        <v>73</v>
      </c>
      <c r="DM38" s="29" t="s">
        <v>195</v>
      </c>
      <c r="DN38" s="27" t="s">
        <v>119</v>
      </c>
      <c r="DP38" s="14" t="n"/>
    </row>
    <row r="39" spans="1:148">
      <c r="B39" s="75" t="n"/>
      <c r="D39" s="185" t="n"/>
      <c r="F39" s="187" t="n"/>
      <c r="G39" s="190" t="n"/>
      <c r="J39" s="13" t="n"/>
      <c r="L39" s="45">
        <f>O4</f>
        <v/>
      </c>
      <c r="M39" s="153" t="s">
        <v>196</v>
      </c>
      <c r="N39" s="154" t="s">
        <v>197</v>
      </c>
      <c r="O39" s="153" t="s">
        <v>198</v>
      </c>
      <c r="P39" s="146">
        <f>IF(N39&lt;5,3,IF(((M39-O39)/M39)&lt;-100%,1,IF(((M39-O39)/M39)&lt;-50%,2,IF(((M39-O39)/M39)&lt;50%,3,IF(((M39-O39)/M39)&lt;100%,4,5)))))</f>
        <v/>
      </c>
      <c r="R39" s="184">
        <f>K35</f>
        <v/>
      </c>
      <c r="S39" s="148">
        <f>O35</f>
        <v/>
      </c>
      <c r="T39" s="51">
        <f>(3-P40)+(O14-U14)+(S39-S40)</f>
        <v/>
      </c>
      <c r="V39" s="14" t="n"/>
      <c r="X39" s="13" t="n"/>
      <c r="Z39" s="45">
        <f>AC4</f>
        <v/>
      </c>
      <c r="AA39" s="153" t="s">
        <v>199</v>
      </c>
      <c r="AB39" s="154" t="s">
        <v>10</v>
      </c>
      <c r="AC39" s="153" t="s">
        <v>10</v>
      </c>
      <c r="AD39" s="146">
        <f>IF(AB39&lt;5,3,IF(((AA39-AC39)/AA39)&lt;-100%,1,IF(((AA39-AC39)/AA39)&lt;-50%,2,IF(((AA39-AC39)/AA39)&lt;50%,3,IF(((AA39-AC39)/AA39)&lt;100%,4,5)))))</f>
        <v/>
      </c>
      <c r="AF39" s="184">
        <f>Y35</f>
        <v/>
      </c>
      <c r="AG39" s="148">
        <f>AC35</f>
        <v/>
      </c>
      <c r="AH39" s="51">
        <f>(3-AD40)+(AC14-AI14)+(AG39-AG40)</f>
        <v/>
      </c>
      <c r="AJ39" s="14" t="n"/>
      <c r="AL39" s="13" t="n"/>
      <c r="AN39" s="45">
        <f>AQ4</f>
        <v/>
      </c>
      <c r="AO39" s="153" t="s">
        <v>200</v>
      </c>
      <c r="AP39" s="154" t="s">
        <v>201</v>
      </c>
      <c r="AQ39" s="153" t="s">
        <v>202</v>
      </c>
      <c r="AR39" s="146">
        <f>IF(AP39&lt;5,3,IF(((AO39-AQ39)/AO39)&lt;-100%,1,IF(((AO39-AQ39)/AO39)&lt;-50%,2,IF(((AO39-AQ39)/AO39)&lt;50%,3,IF(((AO39-AQ39)/AO39)&lt;100%,4,5)))))</f>
        <v/>
      </c>
      <c r="AT39" s="184">
        <f>AM35</f>
        <v/>
      </c>
      <c r="AU39" s="148">
        <f>AQ35</f>
        <v/>
      </c>
      <c r="AV39" s="51">
        <f>(3-AR40)+(AQ14-AW14)+(AU39-AU40)</f>
        <v/>
      </c>
      <c r="AX39" s="14" t="n"/>
      <c r="AZ39" s="13" t="n"/>
      <c r="BB39" s="45">
        <f>BE4</f>
        <v/>
      </c>
      <c r="BC39" s="153" t="s">
        <v>203</v>
      </c>
      <c r="BD39" s="154" t="s">
        <v>10</v>
      </c>
      <c r="BE39" s="153" t="s">
        <v>10</v>
      </c>
      <c r="BF39" s="146">
        <f>IF(BD39&lt;5,3,IF(((BC39-BE39)/BC39)&lt;-100%,1,IF(((BC39-BE39)/BC39)&lt;-50%,2,IF(((BC39-BE39)/BC39)&lt;50%,3,IF(((BC39-BE39)/BC39)&lt;100%,4,5)))))</f>
        <v/>
      </c>
      <c r="BH39" s="184">
        <f>BA35</f>
        <v/>
      </c>
      <c r="BI39" s="148">
        <f>BE35</f>
        <v/>
      </c>
      <c r="BJ39" s="51">
        <f>(3-BF40)+(BE14-BK14)+(BI39-BI40)</f>
        <v/>
      </c>
      <c r="BL39" s="14" t="n"/>
      <c r="BN39" s="13" t="n"/>
      <c r="BP39" s="45">
        <f>BS4</f>
        <v/>
      </c>
      <c r="BQ39" s="153" t="s">
        <v>204</v>
      </c>
      <c r="BR39" s="154" t="s">
        <v>10</v>
      </c>
      <c r="BS39" s="153" t="s">
        <v>10</v>
      </c>
      <c r="BT39" s="146">
        <f>IF(BR39&lt;5,3,IF(((BQ39-BS39)/BQ39)&lt;-100%,1,IF(((BQ39-BS39)/BQ39)&lt;-50%,2,IF(((BQ39-BS39)/BQ39)&lt;50%,3,IF(((BQ39-BS39)/BQ39)&lt;100%,4,5)))))</f>
        <v/>
      </c>
      <c r="BV39" s="184">
        <f>BO35</f>
        <v/>
      </c>
      <c r="BW39" s="148">
        <f>BS35</f>
        <v/>
      </c>
      <c r="BX39" s="51">
        <f>(3-BT40)+(BS14-BY14)+(BW39-BW40)</f>
        <v/>
      </c>
      <c r="BZ39" s="14" t="n"/>
      <c r="CB39" s="13" t="n"/>
      <c r="CD39" s="45">
        <f>CG4</f>
        <v/>
      </c>
      <c r="CE39" s="153" t="s">
        <v>205</v>
      </c>
      <c r="CF39" s="154" t="s">
        <v>10</v>
      </c>
      <c r="CG39" s="153" t="s">
        <v>10</v>
      </c>
      <c r="CH39" s="146">
        <f>IF(CF39&lt;5,3,IF(((CE39-CG39)/CE39)&lt;-100%,1,IF(((CE39-CG39)/CE39)&lt;-50%,2,IF(((CE39-CG39)/CE39)&lt;50%,3,IF(((CE39-CG39)/CE39)&lt;100%,4,5)))))</f>
        <v/>
      </c>
      <c r="CJ39" s="184">
        <f>CC35</f>
        <v/>
      </c>
      <c r="CK39" s="148">
        <f>CG35</f>
        <v/>
      </c>
      <c r="CL39" s="51">
        <f>(3-CH40)+(CG14-CM14)+(CK39-CK40)</f>
        <v/>
      </c>
      <c r="CN39" s="14" t="n"/>
      <c r="CP39" s="13" t="n"/>
      <c r="CR39" s="45">
        <f>CU4</f>
        <v/>
      </c>
      <c r="CS39" s="153" t="s">
        <v>206</v>
      </c>
      <c r="CT39" s="154" t="s">
        <v>207</v>
      </c>
      <c r="CU39" s="153" t="s">
        <v>208</v>
      </c>
      <c r="CV39" s="146">
        <f>IF(CT39&lt;5,3,IF(((CS39-CU39)/CS39)&lt;-100%,1,IF(((CS39-CU39)/CS39)&lt;-50%,2,IF(((CS39-CU39)/CS39)&lt;50%,3,IF(((CS39-CU39)/CS39)&lt;100%,4,5)))))</f>
        <v/>
      </c>
      <c r="CX39" s="184">
        <f>CQ35</f>
        <v/>
      </c>
      <c r="CY39" s="148">
        <f>CU35</f>
        <v/>
      </c>
      <c r="CZ39" s="51">
        <f>(3-CV40)+(CU14-DA14)+(CY39-CY40)</f>
        <v/>
      </c>
      <c r="DB39" s="14" t="n"/>
      <c r="DD39" s="13" t="n"/>
      <c r="DF39" s="45">
        <f>DI4</f>
        <v/>
      </c>
      <c r="DG39" s="153" t="s">
        <v>209</v>
      </c>
      <c r="DH39" s="154" t="s">
        <v>210</v>
      </c>
      <c r="DI39" s="153" t="s">
        <v>211</v>
      </c>
      <c r="DJ39" s="146">
        <f>IF(DH39&lt;5,3,IF(((DG39-DI39)/DG39)&lt;-100%,1,IF(((DG39-DI39)/DG39)&lt;-50%,2,IF(((DG39-DI39)/DG39)&lt;50%,3,IF(((DG39-DI39)/DG39)&lt;100%,4,5)))))</f>
        <v/>
      </c>
      <c r="DL39" s="184">
        <f>DE35</f>
        <v/>
      </c>
      <c r="DM39" s="148">
        <f>DI35</f>
        <v/>
      </c>
      <c r="DN39" s="51">
        <f>(3-DJ40)+(DI14-DO14)+(DM39-DM40)</f>
        <v/>
      </c>
      <c r="DP39" s="14" t="n"/>
    </row>
    <row customHeight="1" ht="17" r="40" s="161" spans="1:148">
      <c r="B40" s="75" t="n"/>
      <c r="F40" s="187" t="n"/>
      <c r="G40" s="190" t="n"/>
      <c r="J40" s="13" t="n"/>
      <c r="L40" s="46">
        <f>O5</f>
        <v/>
      </c>
      <c r="M40" s="155" t="s">
        <v>212</v>
      </c>
      <c r="N40" s="156" t="s">
        <v>213</v>
      </c>
      <c r="O40" s="155" t="s">
        <v>214</v>
      </c>
      <c r="P40" s="147">
        <f>IF(N40&lt;5,3,IF(((M40-O40)/M40)&lt;-100%,1,IF(((M40-O40)/M40)&lt;-50%,2,IF(((M40-O40)/M40)&lt;50%,3,IF(((M40-O40)/M40)&lt;100%,4,5)))))</f>
        <v/>
      </c>
      <c r="R40" s="177">
        <f>Q35</f>
        <v/>
      </c>
      <c r="S40" s="149">
        <f>U63</f>
        <v/>
      </c>
      <c r="T40" s="36">
        <f>(3-P39)+(U14-O14)+(S40-S39)</f>
        <v/>
      </c>
      <c r="V40" s="14" t="n"/>
      <c r="X40" s="13" t="n"/>
      <c r="Z40" s="46">
        <f>AC5</f>
        <v/>
      </c>
      <c r="AA40" s="155" t="s">
        <v>215</v>
      </c>
      <c r="AB40" s="156" t="s">
        <v>10</v>
      </c>
      <c r="AC40" s="155" t="s">
        <v>10</v>
      </c>
      <c r="AD40" s="147">
        <f>IF(AB40&lt;5,3,IF(((AA40-AC40)/AA40)&lt;-100%,1,IF(((AA40-AC40)/AA40)&lt;-50%,2,IF(((AA40-AC40)/AA40)&lt;50%,3,IF(((AA40-AC40)/AA40)&lt;100%,4,5)))))</f>
        <v/>
      </c>
      <c r="AF40" s="177">
        <f>AE35</f>
        <v/>
      </c>
      <c r="AG40" s="149">
        <f>AI63</f>
        <v/>
      </c>
      <c r="AH40" s="36">
        <f>(3-AD39)+(AI14-AC14)+(AG40-AG39)</f>
        <v/>
      </c>
      <c r="AJ40" s="14" t="n"/>
      <c r="AL40" s="13" t="n"/>
      <c r="AN40" s="46">
        <f>AQ5</f>
        <v/>
      </c>
      <c r="AO40" s="155" t="s">
        <v>216</v>
      </c>
      <c r="AP40" s="156" t="s">
        <v>217</v>
      </c>
      <c r="AQ40" s="155" t="s">
        <v>218</v>
      </c>
      <c r="AR40" s="147">
        <f>IF(AP40&lt;5,3,IF(((AO40-AQ40)/AO40)&lt;-100%,1,IF(((AO40-AQ40)/AO40)&lt;-50%,2,IF(((AO40-AQ40)/AO40)&lt;50%,3,IF(((AO40-AQ40)/AO40)&lt;100%,4,5)))))</f>
        <v/>
      </c>
      <c r="AT40" s="177">
        <f>AS35</f>
        <v/>
      </c>
      <c r="AU40" s="149">
        <f>AW63</f>
        <v/>
      </c>
      <c r="AV40" s="36">
        <f>(3-AR39)+(AW14-AQ14)+(AU40-AU39)</f>
        <v/>
      </c>
      <c r="AX40" s="14" t="n"/>
      <c r="AZ40" s="13" t="n"/>
      <c r="BB40" s="46">
        <f>BE5</f>
        <v/>
      </c>
      <c r="BC40" s="155" t="s">
        <v>219</v>
      </c>
      <c r="BD40" s="156" t="s">
        <v>10</v>
      </c>
      <c r="BE40" s="155" t="s">
        <v>10</v>
      </c>
      <c r="BF40" s="147">
        <f>IF(BD40&lt;5,3,IF(((BC40-BE40)/BC40)&lt;-100%,1,IF(((BC40-BE40)/BC40)&lt;-50%,2,IF(((BC40-BE40)/BC40)&lt;50%,3,IF(((BC40-BE40)/BC40)&lt;100%,4,5)))))</f>
        <v/>
      </c>
      <c r="BH40" s="177">
        <f>BG35</f>
        <v/>
      </c>
      <c r="BI40" s="149">
        <f>BK63</f>
        <v/>
      </c>
      <c r="BJ40" s="36">
        <f>(3-BF39)+(BK14-BE14)+(BI40-BI39)</f>
        <v/>
      </c>
      <c r="BL40" s="14" t="n"/>
      <c r="BN40" s="13" t="n"/>
      <c r="BP40" s="46">
        <f>BS5</f>
        <v/>
      </c>
      <c r="BQ40" s="155" t="s">
        <v>220</v>
      </c>
      <c r="BR40" s="156" t="s">
        <v>221</v>
      </c>
      <c r="BS40" s="155" t="s">
        <v>222</v>
      </c>
      <c r="BT40" s="147">
        <f>IF(BR40&lt;5,3,IF(((BQ40-BS40)/BQ40)&lt;-100%,1,IF(((BQ40-BS40)/BQ40)&lt;-50%,2,IF(((BQ40-BS40)/BQ40)&lt;50%,3,IF(((BQ40-BS40)/BQ40)&lt;100%,4,5)))))</f>
        <v/>
      </c>
      <c r="BV40" s="177">
        <f>BU35</f>
        <v/>
      </c>
      <c r="BW40" s="149">
        <f>BY63</f>
        <v/>
      </c>
      <c r="BX40" s="36">
        <f>(3-BT39)+(BY14-BS14)+(BW40-BW39)</f>
        <v/>
      </c>
      <c r="BZ40" s="14" t="n"/>
      <c r="CB40" s="13" t="n"/>
      <c r="CD40" s="46">
        <f>CG5</f>
        <v/>
      </c>
      <c r="CE40" s="155" t="s">
        <v>223</v>
      </c>
      <c r="CF40" s="156" t="s">
        <v>10</v>
      </c>
      <c r="CG40" s="155" t="s">
        <v>10</v>
      </c>
      <c r="CH40" s="147">
        <f>IF(CF40&lt;5,3,IF(((CE40-CG40)/CE40)&lt;-100%,1,IF(((CE40-CG40)/CE40)&lt;-50%,2,IF(((CE40-CG40)/CE40)&lt;50%,3,IF(((CE40-CG40)/CE40)&lt;100%,4,5)))))</f>
        <v/>
      </c>
      <c r="CJ40" s="177">
        <f>CI35</f>
        <v/>
      </c>
      <c r="CK40" s="149">
        <f>CM63</f>
        <v/>
      </c>
      <c r="CL40" s="36">
        <f>(3-CH39)+(CM14-CG14)+(CK40-CK39)</f>
        <v/>
      </c>
      <c r="CN40" s="14" t="n"/>
      <c r="CP40" s="13" t="n"/>
      <c r="CR40" s="46">
        <f>CU5</f>
        <v/>
      </c>
      <c r="CS40" s="155" t="s">
        <v>224</v>
      </c>
      <c r="CT40" s="156" t="s">
        <v>225</v>
      </c>
      <c r="CU40" s="155" t="s">
        <v>226</v>
      </c>
      <c r="CV40" s="147">
        <f>IF(CT40&lt;5,3,IF(((CS40-CU40)/CS40)&lt;-100%,1,IF(((CS40-CU40)/CS40)&lt;-50%,2,IF(((CS40-CU40)/CS40)&lt;50%,3,IF(((CS40-CU40)/CS40)&lt;100%,4,5)))))</f>
        <v/>
      </c>
      <c r="CX40" s="177">
        <f>CW35</f>
        <v/>
      </c>
      <c r="CY40" s="149">
        <f>DA63</f>
        <v/>
      </c>
      <c r="CZ40" s="36">
        <f>(3-CV39)+(DA14-CU14)+(CY40-CY39)</f>
        <v/>
      </c>
      <c r="DB40" s="14" t="n"/>
      <c r="DD40" s="13" t="n"/>
      <c r="DF40" s="46">
        <f>DI5</f>
        <v/>
      </c>
      <c r="DG40" s="155" t="s">
        <v>227</v>
      </c>
      <c r="DH40" s="156" t="s">
        <v>228</v>
      </c>
      <c r="DI40" s="155" t="s">
        <v>229</v>
      </c>
      <c r="DJ40" s="147">
        <f>IF(DH40&lt;5,3,IF(((DG40-DI40)/DG40)&lt;-100%,1,IF(((DG40-DI40)/DG40)&lt;-50%,2,IF(((DG40-DI40)/DG40)&lt;50%,3,IF(((DG40-DI40)/DG40)&lt;100%,4,5)))))</f>
        <v/>
      </c>
      <c r="DL40" s="177">
        <f>DK35</f>
        <v/>
      </c>
      <c r="DM40" s="149">
        <f>DO63</f>
        <v/>
      </c>
      <c r="DN40" s="36">
        <f>(3-DJ39)+(DO14-DI14)+(DM40-DM39)</f>
        <v/>
      </c>
      <c r="DP40" s="14" t="n"/>
    </row>
    <row r="41" spans="1:148">
      <c r="B41" s="75" t="n"/>
      <c r="F41" s="188" t="n"/>
      <c r="G41" s="190" t="n"/>
      <c r="J41" s="13" t="n"/>
      <c r="O41" s="75" t="n"/>
      <c r="R41" s="75" t="n"/>
      <c r="S41" s="75" t="n"/>
      <c r="T41" s="75" t="n"/>
      <c r="V41" s="14" t="n"/>
      <c r="X41" s="13" t="n"/>
      <c r="AC41" s="75" t="n"/>
      <c r="AF41" s="75" t="n"/>
      <c r="AG41" s="75" t="n"/>
      <c r="AH41" s="75" t="n"/>
      <c r="AJ41" s="14" t="n"/>
      <c r="AL41" s="13" t="n"/>
      <c r="AQ41" s="75" t="n"/>
      <c r="AT41" s="75" t="n"/>
      <c r="AU41" s="75" t="n"/>
      <c r="AV41" s="75" t="n"/>
      <c r="AX41" s="14" t="n"/>
      <c r="AZ41" s="13" t="n"/>
      <c r="BE41" s="75" t="n"/>
      <c r="BH41" s="75" t="n"/>
      <c r="BI41" s="75" t="n"/>
      <c r="BJ41" s="75" t="n"/>
      <c r="BL41" s="14" t="n"/>
      <c r="BN41" s="13" t="n"/>
      <c r="BS41" s="75" t="n"/>
      <c r="BV41" s="75" t="n"/>
      <c r="BW41" s="75" t="n"/>
      <c r="BX41" s="75" t="n"/>
      <c r="BZ41" s="14" t="n"/>
      <c r="CB41" s="13" t="n"/>
      <c r="CG41" s="75" t="n"/>
      <c r="CJ41" s="75" t="n"/>
      <c r="CK41" s="75" t="n"/>
      <c r="CL41" s="75" t="n"/>
      <c r="CN41" s="14" t="n"/>
      <c r="CP41" s="13" t="n"/>
      <c r="CU41" s="75" t="n"/>
      <c r="CX41" s="75" t="n"/>
      <c r="CY41" s="75" t="n"/>
      <c r="CZ41" s="75" t="n"/>
      <c r="DB41" s="14" t="n"/>
      <c r="DD41" s="13" t="n"/>
      <c r="DI41" s="75" t="n"/>
      <c r="DL41" s="75" t="n"/>
      <c r="DM41" s="75" t="n"/>
      <c r="DN41" s="75" t="n"/>
      <c r="DP41" s="14" t="n"/>
    </row>
    <row customHeight="1" ht="17" r="42" s="161" spans="1:148">
      <c r="B42" s="75" t="n"/>
      <c r="F42" s="188" t="n"/>
      <c r="G42" s="190" t="n"/>
      <c r="J42" s="19" t="s">
        <v>230</v>
      </c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6" t="n"/>
      <c r="U42" s="77" t="n"/>
      <c r="V42" s="18">
        <f>J42</f>
        <v/>
      </c>
      <c r="X42" s="19" t="s">
        <v>230</v>
      </c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77" t="n"/>
      <c r="AJ42" s="18">
        <f>X42</f>
        <v/>
      </c>
      <c r="AL42" s="19" t="s">
        <v>230</v>
      </c>
      <c r="AM42" s="16" t="n"/>
      <c r="AN42" s="16" t="n"/>
      <c r="AO42" s="16" t="n"/>
      <c r="AP42" s="16" t="n"/>
      <c r="AQ42" s="16" t="n"/>
      <c r="AR42" s="16" t="n"/>
      <c r="AS42" s="16" t="n"/>
      <c r="AT42" s="16" t="n"/>
      <c r="AU42" s="16" t="n"/>
      <c r="AV42" s="16" t="n"/>
      <c r="AW42" s="77" t="n"/>
      <c r="AX42" s="18">
        <f>AL42</f>
        <v/>
      </c>
      <c r="AZ42" s="19" t="s">
        <v>230</v>
      </c>
      <c r="BA42" s="16" t="n"/>
      <c r="BB42" s="16" t="n"/>
      <c r="BC42" s="16" t="n"/>
      <c r="BD42" s="16" t="n"/>
      <c r="BE42" s="16" t="n"/>
      <c r="BF42" s="16" t="n"/>
      <c r="BG42" s="16" t="n"/>
      <c r="BH42" s="16" t="n"/>
      <c r="BI42" s="16" t="n"/>
      <c r="BJ42" s="16" t="n"/>
      <c r="BK42" s="77" t="n"/>
      <c r="BL42" s="18">
        <f>AZ42</f>
        <v/>
      </c>
      <c r="BN42" s="19" t="s">
        <v>230</v>
      </c>
      <c r="BO42" s="16" t="n"/>
      <c r="BP42" s="16" t="n"/>
      <c r="BQ42" s="16" t="n"/>
      <c r="BR42" s="16" t="n"/>
      <c r="BS42" s="16" t="n"/>
      <c r="BT42" s="16" t="n"/>
      <c r="BU42" s="16" t="n"/>
      <c r="BV42" s="16" t="n"/>
      <c r="BW42" s="16" t="n"/>
      <c r="BX42" s="16" t="n"/>
      <c r="BY42" s="77" t="n"/>
      <c r="BZ42" s="18">
        <f>BN42</f>
        <v/>
      </c>
      <c r="CB42" s="19" t="s">
        <v>230</v>
      </c>
      <c r="CC42" s="16" t="n"/>
      <c r="CD42" s="16" t="n"/>
      <c r="CE42" s="16" t="n"/>
      <c r="CF42" s="16" t="n"/>
      <c r="CG42" s="16" t="n"/>
      <c r="CH42" s="16" t="n"/>
      <c r="CI42" s="16" t="n"/>
      <c r="CJ42" s="16" t="n"/>
      <c r="CK42" s="16" t="n"/>
      <c r="CL42" s="16" t="n"/>
      <c r="CM42" s="77" t="n"/>
      <c r="CN42" s="18">
        <f>CB42</f>
        <v/>
      </c>
      <c r="CP42" s="19" t="s">
        <v>230</v>
      </c>
      <c r="CQ42" s="16" t="n"/>
      <c r="CR42" s="16" t="n"/>
      <c r="CS42" s="16" t="n"/>
      <c r="CT42" s="16" t="n"/>
      <c r="CU42" s="16" t="n"/>
      <c r="CV42" s="16" t="n"/>
      <c r="CW42" s="16" t="n"/>
      <c r="CX42" s="16" t="n"/>
      <c r="CY42" s="16" t="n"/>
      <c r="CZ42" s="16" t="n"/>
      <c r="DA42" s="77" t="n"/>
      <c r="DB42" s="18">
        <f>CP42</f>
        <v/>
      </c>
      <c r="DD42" s="19" t="s">
        <v>230</v>
      </c>
      <c r="DE42" s="16" t="n"/>
      <c r="DF42" s="16" t="n"/>
      <c r="DG42" s="16" t="n"/>
      <c r="DH42" s="16" t="n"/>
      <c r="DI42" s="16" t="n"/>
      <c r="DJ42" s="16" t="n"/>
      <c r="DK42" s="16" t="n"/>
      <c r="DL42" s="16" t="n"/>
      <c r="DM42" s="16" t="n"/>
      <c r="DN42" s="16" t="n"/>
      <c r="DO42" s="77" t="n"/>
      <c r="DP42" s="18">
        <f>DD42</f>
        <v/>
      </c>
    </row>
    <row r="43" spans="1:148">
      <c r="J43" s="13" t="n"/>
      <c r="M43" s="59" t="s">
        <v>231</v>
      </c>
      <c r="N43" s="29" t="s">
        <v>232</v>
      </c>
      <c r="O43" s="29" t="s">
        <v>233</v>
      </c>
      <c r="P43" s="29" t="s">
        <v>234</v>
      </c>
      <c r="Q43" s="29" t="s">
        <v>232</v>
      </c>
      <c r="R43" s="82" t="s">
        <v>233</v>
      </c>
      <c r="S43" s="78" t="s">
        <v>234</v>
      </c>
      <c r="V43" s="14" t="n"/>
      <c r="X43" s="13" t="n"/>
      <c r="AA43" s="8" t="s">
        <v>231</v>
      </c>
      <c r="AB43" s="29" t="s">
        <v>232</v>
      </c>
      <c r="AC43" s="29" t="s">
        <v>233</v>
      </c>
      <c r="AD43" s="29" t="s">
        <v>234</v>
      </c>
      <c r="AE43" s="29" t="s">
        <v>232</v>
      </c>
      <c r="AF43" s="82" t="s">
        <v>233</v>
      </c>
      <c r="AG43" s="78" t="s">
        <v>234</v>
      </c>
      <c r="AJ43" s="14" t="n"/>
      <c r="AL43" s="13" t="n"/>
      <c r="AO43" s="8" t="s">
        <v>231</v>
      </c>
      <c r="AP43" s="29" t="s">
        <v>232</v>
      </c>
      <c r="AQ43" s="29" t="s">
        <v>233</v>
      </c>
      <c r="AR43" s="29" t="s">
        <v>234</v>
      </c>
      <c r="AS43" s="29" t="s">
        <v>232</v>
      </c>
      <c r="AT43" s="82" t="s">
        <v>233</v>
      </c>
      <c r="AU43" s="78" t="s">
        <v>234</v>
      </c>
      <c r="AX43" s="14" t="n"/>
      <c r="AZ43" s="13" t="n"/>
      <c r="BC43" s="8" t="s">
        <v>231</v>
      </c>
      <c r="BD43" s="29" t="s">
        <v>232</v>
      </c>
      <c r="BE43" s="29" t="s">
        <v>233</v>
      </c>
      <c r="BF43" s="29" t="s">
        <v>234</v>
      </c>
      <c r="BG43" s="29" t="s">
        <v>232</v>
      </c>
      <c r="BH43" s="82" t="s">
        <v>233</v>
      </c>
      <c r="BI43" s="78" t="s">
        <v>234</v>
      </c>
      <c r="BL43" s="14" t="n"/>
      <c r="BN43" s="13" t="n"/>
      <c r="BQ43" s="8" t="s">
        <v>231</v>
      </c>
      <c r="BR43" s="29" t="s">
        <v>232</v>
      </c>
      <c r="BS43" s="29" t="s">
        <v>233</v>
      </c>
      <c r="BT43" s="29" t="s">
        <v>234</v>
      </c>
      <c r="BU43" s="29" t="s">
        <v>232</v>
      </c>
      <c r="BV43" s="82" t="s">
        <v>233</v>
      </c>
      <c r="BW43" s="78" t="s">
        <v>234</v>
      </c>
      <c r="BZ43" s="14" t="n"/>
      <c r="CB43" s="13" t="n"/>
      <c r="CE43" s="8" t="s">
        <v>231</v>
      </c>
      <c r="CF43" s="29" t="s">
        <v>232</v>
      </c>
      <c r="CG43" s="29" t="s">
        <v>233</v>
      </c>
      <c r="CH43" s="29" t="s">
        <v>234</v>
      </c>
      <c r="CI43" s="29" t="s">
        <v>232</v>
      </c>
      <c r="CJ43" s="82" t="s">
        <v>233</v>
      </c>
      <c r="CK43" s="78" t="s">
        <v>234</v>
      </c>
      <c r="CN43" s="14" t="n"/>
      <c r="CP43" s="13" t="n"/>
      <c r="CS43" s="8" t="s">
        <v>231</v>
      </c>
      <c r="CT43" s="29" t="s">
        <v>232</v>
      </c>
      <c r="CU43" s="29" t="s">
        <v>233</v>
      </c>
      <c r="CV43" s="29" t="s">
        <v>234</v>
      </c>
      <c r="CW43" s="29" t="s">
        <v>232</v>
      </c>
      <c r="CX43" s="82" t="s">
        <v>233</v>
      </c>
      <c r="CY43" s="78" t="s">
        <v>234</v>
      </c>
      <c r="DB43" s="14" t="n"/>
      <c r="DD43" s="13" t="n"/>
      <c r="DG43" s="8" t="s">
        <v>231</v>
      </c>
      <c r="DH43" s="29" t="s">
        <v>232</v>
      </c>
      <c r="DI43" s="29" t="s">
        <v>233</v>
      </c>
      <c r="DJ43" s="29" t="s">
        <v>234</v>
      </c>
      <c r="DK43" s="29" t="s">
        <v>232</v>
      </c>
      <c r="DL43" s="82" t="s">
        <v>233</v>
      </c>
      <c r="DM43" s="78" t="s">
        <v>234</v>
      </c>
      <c r="DP43" s="14" t="n"/>
    </row>
    <row r="44" spans="1:148">
      <c r="B44" s="75" t="n"/>
      <c r="F44" s="189" t="n"/>
      <c r="G44" s="190" t="n"/>
      <c r="J44" s="13" t="n"/>
      <c r="M44" s="182">
        <f>K35</f>
        <v/>
      </c>
      <c r="N44" s="56" t="n"/>
      <c r="O44" s="56" t="n"/>
      <c r="P44" s="99" t="n"/>
      <c r="Q44" s="167">
        <f>IF(N44="","",IF(N44="NP",0,IF(N44&lt;31%,-1,IF(N44&lt;70%,0,1))))</f>
        <v/>
      </c>
      <c r="R44" s="75">
        <f>IF(O44="","",IF(O44="NP",0,IF(O44&lt;31%,-1,IF(O44&lt;70%,0,1))))</f>
        <v/>
      </c>
      <c r="S44" s="146">
        <f>IF(P44="","",IF(P44="NP",0,IF(P44&lt;31%,-1,IF(P44&lt;70%,0,1))))</f>
        <v/>
      </c>
      <c r="U44" s="73" t="n"/>
      <c r="V44" s="14" t="n"/>
      <c r="X44" s="13" t="n"/>
      <c r="AA44" s="182">
        <f>Y35</f>
        <v/>
      </c>
      <c r="AB44" s="56" t="n"/>
      <c r="AC44" s="56" t="n"/>
      <c r="AD44" s="99" t="n"/>
      <c r="AE44" s="167">
        <f>IF(AB44="","",IF(AB44="NP",0,IF(AB44&lt;31%,-1,IF(AB44&lt;70%,0,1))))</f>
        <v/>
      </c>
      <c r="AF44" s="75">
        <f>IF(AC44="","",IF(AC44="NP",0,IF(AC44&lt;31%,-1,IF(AC44&lt;70%,0,1))))</f>
        <v/>
      </c>
      <c r="AG44" s="146">
        <f>IF(AD44="","",IF(AD44="NP",0,IF(AD44&lt;31%,-1,IF(AD44&lt;70%,0,1))))</f>
        <v/>
      </c>
      <c r="AI44" s="73" t="n"/>
      <c r="AJ44" s="14" t="n"/>
      <c r="AL44" s="13" t="n"/>
      <c r="AO44" s="182">
        <f>AM35</f>
        <v/>
      </c>
      <c r="AP44" s="56" t="n"/>
      <c r="AQ44" s="56" t="n"/>
      <c r="AR44" s="99" t="n"/>
      <c r="AS44" s="167">
        <f>IF(AP44="","",IF(AP44="NP",0,IF(AP44&lt;31%,-1,IF(AP44&lt;70%,0,1))))</f>
        <v/>
      </c>
      <c r="AT44" s="75">
        <f>IF(AQ44="","",IF(AQ44="NP",0,IF(AQ44&lt;31%,-1,IF(AQ44&lt;70%,0,1))))</f>
        <v/>
      </c>
      <c r="AU44" s="146">
        <f>IF(AR44="","",IF(AR44="NP",0,IF(AR44&lt;31%,-1,IF(AR44&lt;70%,0,1))))</f>
        <v/>
      </c>
      <c r="AW44" s="73" t="n"/>
      <c r="AX44" s="14" t="n"/>
      <c r="AZ44" s="13" t="n"/>
      <c r="BC44" s="182">
        <f>BA35</f>
        <v/>
      </c>
      <c r="BD44" s="56" t="n"/>
      <c r="BE44" s="56" t="n"/>
      <c r="BF44" s="99" t="n"/>
      <c r="BG44" s="167">
        <f>IF(BD44="","",IF(BD44="NP",0,IF(BD44&lt;31%,-1,IF(BD44&lt;70%,0,1))))</f>
        <v/>
      </c>
      <c r="BH44" s="75">
        <f>IF(BE44="","",IF(BE44="NP",0,IF(BE44&lt;31%,-1,IF(BE44&lt;70%,0,1))))</f>
        <v/>
      </c>
      <c r="BI44" s="146">
        <f>IF(BF44="","",IF(BF44="NP",0,IF(BF44&lt;31%,-1,IF(BF44&lt;70%,0,1))))</f>
        <v/>
      </c>
      <c r="BK44" s="73" t="n"/>
      <c r="BL44" s="14" t="n"/>
      <c r="BN44" s="13" t="n"/>
      <c r="BQ44" s="182">
        <f>BO35</f>
        <v/>
      </c>
      <c r="BR44" s="56" t="n"/>
      <c r="BS44" s="56" t="n"/>
      <c r="BT44" s="99" t="n"/>
      <c r="BU44" s="167">
        <f>IF(BR44="","",IF(BR44="NP",0,IF(BR44&lt;31%,-1,IF(BR44&lt;70%,0,1))))</f>
        <v/>
      </c>
      <c r="BV44" s="75">
        <f>IF(BS44="","",IF(BS44="NP",0,IF(BS44&lt;31%,-1,IF(BS44&lt;70%,0,1))))</f>
        <v/>
      </c>
      <c r="BW44" s="146">
        <f>IF(BT44="","",IF(BT44="NP",0,IF(BT44&lt;31%,-1,IF(BT44&lt;70%,0,1))))</f>
        <v/>
      </c>
      <c r="BY44" s="73" t="n"/>
      <c r="BZ44" s="14" t="n"/>
      <c r="CB44" s="13" t="n"/>
      <c r="CE44" s="182">
        <f>CC35</f>
        <v/>
      </c>
      <c r="CF44" s="56" t="n"/>
      <c r="CG44" s="56" t="n"/>
      <c r="CH44" s="99" t="n"/>
      <c r="CI44" s="167">
        <f>IF(CF44="","",IF(CF44="NP",0,IF(CF44&lt;31%,-1,IF(CF44&lt;70%,0,1))))</f>
        <v/>
      </c>
      <c r="CJ44" s="75">
        <f>IF(CG44="","",IF(CG44="NP",0,IF(CG44&lt;31%,-1,IF(CG44&lt;70%,0,1))))</f>
        <v/>
      </c>
      <c r="CK44" s="146">
        <f>IF(CH44="","",IF(CH44="NP",0,IF(CH44&lt;31%,-1,IF(CH44&lt;70%,0,1))))</f>
        <v/>
      </c>
      <c r="CM44" s="73" t="n"/>
      <c r="CN44" s="14" t="n"/>
      <c r="CP44" s="13" t="n"/>
      <c r="CS44" s="182">
        <f>CQ35</f>
        <v/>
      </c>
      <c r="CT44" s="56" t="n"/>
      <c r="CU44" s="56" t="n"/>
      <c r="CV44" s="99" t="n"/>
      <c r="CW44" s="167">
        <f>IF(CT44="","",IF(CT44="NP",0,IF(CT44&lt;31%,-1,IF(CT44&lt;70%,0,1))))</f>
        <v/>
      </c>
      <c r="CX44" s="75">
        <f>IF(CU44="","",IF(CU44="NP",0,IF(CU44&lt;31%,-1,IF(CU44&lt;70%,0,1))))</f>
        <v/>
      </c>
      <c r="CY44" s="146">
        <f>IF(CV44="","",IF(CV44="NP",0,IF(CV44&lt;31%,-1,IF(CV44&lt;70%,0,1))))</f>
        <v/>
      </c>
      <c r="DA44" s="73" t="n"/>
      <c r="DB44" s="14" t="n"/>
      <c r="DD44" s="13" t="n"/>
      <c r="DG44" s="182">
        <f>DE35</f>
        <v/>
      </c>
      <c r="DH44" s="56" t="n"/>
      <c r="DI44" s="56" t="n"/>
      <c r="DJ44" s="99" t="n"/>
      <c r="DK44" s="167">
        <f>IF(DH44="","",IF(DH44="NP",0,IF(DH44&lt;31%,-1,IF(DH44&lt;70%,0,1))))</f>
        <v/>
      </c>
      <c r="DL44" s="75">
        <f>IF(DI44="","",IF(DI44="NP",0,IF(DI44&lt;31%,-1,IF(DI44&lt;70%,0,1))))</f>
        <v/>
      </c>
      <c r="DM44" s="146">
        <f>IF(DJ44="","",IF(DJ44="NP",0,IF(DJ44&lt;31%,-1,IF(DJ44&lt;70%,0,1))))</f>
        <v/>
      </c>
      <c r="DO44" s="73" t="n"/>
      <c r="DP44" s="14" t="n"/>
    </row>
    <row customHeight="1" ht="17" r="45" s="161" spans="1:148">
      <c r="B45" s="75" t="n"/>
      <c r="F45" s="189" t="n"/>
      <c r="G45" s="190" t="n"/>
      <c r="J45" s="13" t="n"/>
      <c r="M45" s="183">
        <f>Q35</f>
        <v/>
      </c>
      <c r="N45" s="79" t="n"/>
      <c r="O45" s="79" t="n"/>
      <c r="P45" s="100" t="n"/>
      <c r="Q45" s="101">
        <f>IF(N45="","",IF(N45="NP",0,IF(N45&lt;31%,-1,IF(N45&lt;70%,0,1))))</f>
        <v/>
      </c>
      <c r="R45" s="49">
        <f>IF(O45="","",IF(O45="NP",0,IF(O45&lt;31%,-1,IF(O45&lt;70%,0,1))))</f>
        <v/>
      </c>
      <c r="S45" s="147">
        <f>IF(P45="","",IF(P45="NP",0,IF(P45&lt;31%,-1,IF(P45&lt;70%,0,1))))</f>
        <v/>
      </c>
      <c r="U45" s="73" t="n"/>
      <c r="V45" s="14" t="n"/>
      <c r="X45" s="13" t="n"/>
      <c r="AA45" s="183">
        <f>AE35</f>
        <v/>
      </c>
      <c r="AB45" s="79" t="n"/>
      <c r="AC45" s="79" t="n"/>
      <c r="AD45" s="100" t="n"/>
      <c r="AE45" s="101">
        <f>IF(AB45="","",IF(AB45="NP",0,IF(AB45&lt;31%,-1,IF(AB45&lt;70%,0,1))))</f>
        <v/>
      </c>
      <c r="AF45" s="49">
        <f>IF(AC45="","",IF(AC45="NP",0,IF(AC45&lt;31%,-1,IF(AC45&lt;70%,0,1))))</f>
        <v/>
      </c>
      <c r="AG45" s="147">
        <f>IF(AD45="","",IF(AD45="NP",0,IF(AD45&lt;31%,-1,IF(AD45&lt;70%,0,1))))</f>
        <v/>
      </c>
      <c r="AI45" s="73" t="n"/>
      <c r="AJ45" s="14" t="n"/>
      <c r="AL45" s="13" t="n"/>
      <c r="AO45" s="183">
        <f>AS35</f>
        <v/>
      </c>
      <c r="AP45" s="79" t="n"/>
      <c r="AQ45" s="79" t="n"/>
      <c r="AR45" s="100" t="n"/>
      <c r="AS45" s="101">
        <f>IF(AP45="","",IF(AP45="NP",0,IF(AP45&lt;31%,-1,IF(AP45&lt;70%,0,1))))</f>
        <v/>
      </c>
      <c r="AT45" s="49">
        <f>IF(AQ45="","",IF(AQ45="NP",0,IF(AQ45&lt;31%,-1,IF(AQ45&lt;70%,0,1))))</f>
        <v/>
      </c>
      <c r="AU45" s="147">
        <f>IF(AR45="","",IF(AR45="NP",0,IF(AR45&lt;31%,-1,IF(AR45&lt;70%,0,1))))</f>
        <v/>
      </c>
      <c r="AW45" s="73" t="n"/>
      <c r="AX45" s="14" t="n"/>
      <c r="AZ45" s="13" t="n"/>
      <c r="BC45" s="183">
        <f>BG35</f>
        <v/>
      </c>
      <c r="BD45" s="79" t="n"/>
      <c r="BE45" s="79" t="n"/>
      <c r="BF45" s="100" t="n"/>
      <c r="BG45" s="101">
        <f>IF(BD45="","",IF(BD45="NP",0,IF(BD45&lt;31%,-1,IF(BD45&lt;70%,0,1))))</f>
        <v/>
      </c>
      <c r="BH45" s="49">
        <f>IF(BE45="","",IF(BE45="NP",0,IF(BE45&lt;31%,-1,IF(BE45&lt;70%,0,1))))</f>
        <v/>
      </c>
      <c r="BI45" s="147">
        <f>IF(BF45="","",IF(BF45="NP",0,IF(BF45&lt;31%,-1,IF(BF45&lt;70%,0,1))))</f>
        <v/>
      </c>
      <c r="BK45" s="73" t="n"/>
      <c r="BL45" s="14" t="n"/>
      <c r="BN45" s="13" t="n"/>
      <c r="BQ45" s="183">
        <f>BU35</f>
        <v/>
      </c>
      <c r="BR45" s="79" t="n"/>
      <c r="BS45" s="79" t="n"/>
      <c r="BT45" s="100" t="n"/>
      <c r="BU45" s="101">
        <f>IF(BR45="","",IF(BR45="NP",0,IF(BR45&lt;31%,-1,IF(BR45&lt;70%,0,1))))</f>
        <v/>
      </c>
      <c r="BV45" s="49">
        <f>IF(BS45="","",IF(BS45="NP",0,IF(BS45&lt;31%,-1,IF(BS45&lt;70%,0,1))))</f>
        <v/>
      </c>
      <c r="BW45" s="147">
        <f>IF(BT45="","",IF(BT45="NP",0,IF(BT45&lt;31%,-1,IF(BT45&lt;70%,0,1))))</f>
        <v/>
      </c>
      <c r="BY45" s="73" t="n"/>
      <c r="BZ45" s="14" t="n"/>
      <c r="CB45" s="13" t="n"/>
      <c r="CE45" s="183">
        <f>CI35</f>
        <v/>
      </c>
      <c r="CF45" s="79" t="n"/>
      <c r="CG45" s="79" t="n"/>
      <c r="CH45" s="100" t="n"/>
      <c r="CI45" s="101">
        <f>IF(CF45="","",IF(CF45="NP",0,IF(CF45&lt;31%,-1,IF(CF45&lt;70%,0,1))))</f>
        <v/>
      </c>
      <c r="CJ45" s="49">
        <f>IF(CG45="","",IF(CG45="NP",0,IF(CG45&lt;31%,-1,IF(CG45&lt;70%,0,1))))</f>
        <v/>
      </c>
      <c r="CK45" s="147">
        <f>IF(CH45="","",IF(CH45="NP",0,IF(CH45&lt;31%,-1,IF(CH45&lt;70%,0,1))))</f>
        <v/>
      </c>
      <c r="CM45" s="73" t="n"/>
      <c r="CN45" s="14" t="n"/>
      <c r="CP45" s="13" t="n"/>
      <c r="CS45" s="183">
        <f>CW35</f>
        <v/>
      </c>
      <c r="CT45" s="79" t="n"/>
      <c r="CU45" s="79" t="n"/>
      <c r="CV45" s="100" t="n"/>
      <c r="CW45" s="101">
        <f>IF(CT45="","",IF(CT45="NP",0,IF(CT45&lt;31%,-1,IF(CT45&lt;70%,0,1))))</f>
        <v/>
      </c>
      <c r="CX45" s="49">
        <f>IF(CU45="","",IF(CU45="NP",0,IF(CU45&lt;31%,-1,IF(CU45&lt;70%,0,1))))</f>
        <v/>
      </c>
      <c r="CY45" s="147">
        <f>IF(CV45="","",IF(CV45="NP",0,IF(CV45&lt;31%,-1,IF(CV45&lt;70%,0,1))))</f>
        <v/>
      </c>
      <c r="DA45" s="73" t="n"/>
      <c r="DB45" s="14" t="n"/>
      <c r="DD45" s="13" t="n"/>
      <c r="DG45" s="183">
        <f>DK35</f>
        <v/>
      </c>
      <c r="DH45" s="79" t="n"/>
      <c r="DI45" s="79" t="n"/>
      <c r="DJ45" s="100" t="n"/>
      <c r="DK45" s="101">
        <f>IF(DH45="","",IF(DH45="NP",0,IF(DH45&lt;31%,-1,IF(DH45&lt;70%,0,1))))</f>
        <v/>
      </c>
      <c r="DL45" s="49">
        <f>IF(DI45="","",IF(DI45="NP",0,IF(DI45&lt;31%,-1,IF(DI45&lt;70%,0,1))))</f>
        <v/>
      </c>
      <c r="DM45" s="147">
        <f>IF(DJ45="","",IF(DJ45="NP",0,IF(DJ45&lt;31%,-1,IF(DJ45&lt;70%,0,1))))</f>
        <v/>
      </c>
      <c r="DO45" s="73" t="n"/>
      <c r="DP45" s="14" t="n"/>
      <c r="DZ45" s="165" t="n"/>
      <c r="EA45" s="165" t="n"/>
      <c r="EI45" s="68" t="n"/>
      <c r="EJ45" s="75" t="n"/>
      <c r="EK45" s="33" t="n"/>
      <c r="EM45" s="68" t="n"/>
      <c r="EN45" s="75" t="n"/>
      <c r="EO45" s="33" t="n"/>
    </row>
    <row r="46" spans="1:148">
      <c r="B46" s="75" t="n"/>
      <c r="F46" s="189" t="n"/>
      <c r="G46" s="190" t="n"/>
      <c r="J46" s="2" t="n"/>
      <c r="K46" s="3" t="n"/>
      <c r="L46" s="3" t="n"/>
      <c r="M46" s="104" t="n"/>
      <c r="N46" s="105" t="n"/>
      <c r="O46" s="106" t="n"/>
      <c r="P46" s="3" t="n"/>
      <c r="Q46" s="104" t="n"/>
      <c r="R46" s="105" t="n"/>
      <c r="S46" s="106" t="n"/>
      <c r="T46" s="3" t="n"/>
      <c r="U46" s="3" t="n"/>
      <c r="V46" s="4" t="n"/>
      <c r="X46" s="2" t="n"/>
      <c r="Y46" s="3" t="n"/>
      <c r="Z46" s="3" t="n"/>
      <c r="AA46" s="104" t="n"/>
      <c r="AB46" s="105" t="n"/>
      <c r="AC46" s="106" t="n"/>
      <c r="AD46" s="3" t="n"/>
      <c r="AE46" s="104" t="n"/>
      <c r="AF46" s="105" t="n"/>
      <c r="AG46" s="106" t="n"/>
      <c r="AH46" s="3" t="n"/>
      <c r="AI46" s="3" t="n"/>
      <c r="AJ46" s="4" t="n"/>
      <c r="AL46" s="2" t="n"/>
      <c r="AM46" s="3" t="n"/>
      <c r="AN46" s="3" t="n"/>
      <c r="AO46" s="104" t="n"/>
      <c r="AP46" s="105" t="n"/>
      <c r="AQ46" s="106" t="n"/>
      <c r="AR46" s="3" t="n"/>
      <c r="AS46" s="104" t="n"/>
      <c r="AT46" s="105" t="n"/>
      <c r="AU46" s="106" t="n"/>
      <c r="AV46" s="3" t="n"/>
      <c r="AW46" s="3" t="n"/>
      <c r="AX46" s="4" t="n"/>
      <c r="AZ46" s="2" t="n"/>
      <c r="BA46" s="3" t="n"/>
      <c r="BB46" s="3" t="n"/>
      <c r="BC46" s="104" t="n"/>
      <c r="BD46" s="105" t="n"/>
      <c r="BE46" s="106" t="n"/>
      <c r="BF46" s="3" t="n"/>
      <c r="BG46" s="104" t="n"/>
      <c r="BH46" s="105" t="n"/>
      <c r="BI46" s="106" t="n"/>
      <c r="BJ46" s="3" t="n"/>
      <c r="BK46" s="3" t="n"/>
      <c r="BL46" s="4" t="n"/>
      <c r="BN46" s="2" t="n"/>
      <c r="BO46" s="3" t="n"/>
      <c r="BP46" s="3" t="n"/>
      <c r="BQ46" s="104" t="n"/>
      <c r="BR46" s="105" t="n"/>
      <c r="BS46" s="106" t="n"/>
      <c r="BT46" s="3" t="n"/>
      <c r="BU46" s="104" t="n"/>
      <c r="BV46" s="105" t="n"/>
      <c r="BW46" s="106" t="n"/>
      <c r="BX46" s="3" t="n"/>
      <c r="BY46" s="3" t="n"/>
      <c r="BZ46" s="4" t="n"/>
      <c r="CB46" s="2" t="n"/>
      <c r="CC46" s="3" t="n"/>
      <c r="CD46" s="3" t="n"/>
      <c r="CE46" s="104" t="n"/>
      <c r="CF46" s="105" t="n"/>
      <c r="CG46" s="106" t="n"/>
      <c r="CH46" s="3" t="n"/>
      <c r="CI46" s="104" t="n"/>
      <c r="CJ46" s="105" t="n"/>
      <c r="CK46" s="106" t="n"/>
      <c r="CL46" s="3" t="n"/>
      <c r="CM46" s="3" t="n"/>
      <c r="CN46" s="4" t="n"/>
      <c r="CP46" s="2" t="n"/>
      <c r="CQ46" s="3" t="n"/>
      <c r="CR46" s="3" t="n"/>
      <c r="CS46" s="104" t="n"/>
      <c r="CT46" s="105" t="n"/>
      <c r="CU46" s="106" t="n"/>
      <c r="CV46" s="3" t="n"/>
      <c r="CW46" s="104" t="n"/>
      <c r="CX46" s="105" t="n"/>
      <c r="CY46" s="106" t="n"/>
      <c r="CZ46" s="3" t="n"/>
      <c r="DA46" s="3" t="n"/>
      <c r="DB46" s="4" t="n"/>
      <c r="DD46" s="2" t="n"/>
      <c r="DE46" s="3" t="n"/>
      <c r="DF46" s="3" t="n"/>
      <c r="DG46" s="104" t="n"/>
      <c r="DH46" s="105" t="n"/>
      <c r="DI46" s="106" t="n"/>
      <c r="DJ46" s="3" t="n"/>
      <c r="DK46" s="104" t="n"/>
      <c r="DL46" s="105" t="n"/>
      <c r="DM46" s="106" t="n"/>
      <c r="DN46" s="3" t="n"/>
      <c r="DO46" s="3" t="n"/>
      <c r="DP46" s="4" t="n"/>
      <c r="DZ46" s="33" t="n"/>
      <c r="EA46" s="75" t="n"/>
      <c r="EI46" s="165" t="n"/>
      <c r="EJ46" s="165" t="n"/>
      <c r="EK46" s="165" t="n"/>
      <c r="EL46" s="165" t="n"/>
      <c r="EM46" s="165" t="n"/>
      <c r="EN46" s="165" t="n"/>
      <c r="EO46" s="165" t="n"/>
    </row>
    <row customHeight="1" ht="17" r="47" s="161" spans="1:148">
      <c r="B47" s="75" t="n"/>
      <c r="F47" s="189" t="n"/>
      <c r="G47" s="190" t="n"/>
      <c r="J47" s="19" t="s">
        <v>235</v>
      </c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6" t="n"/>
      <c r="U47" s="77" t="n"/>
      <c r="V47" s="18">
        <f>J47</f>
        <v/>
      </c>
      <c r="X47" s="19" t="s">
        <v>235</v>
      </c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77" t="n"/>
      <c r="AJ47" s="18">
        <f>X47</f>
        <v/>
      </c>
      <c r="AL47" s="19" t="s">
        <v>235</v>
      </c>
      <c r="AM47" s="16" t="n"/>
      <c r="AN47" s="16" t="n"/>
      <c r="AO47" s="16" t="n"/>
      <c r="AP47" s="16" t="n"/>
      <c r="AQ47" s="16" t="n"/>
      <c r="AR47" s="16" t="n"/>
      <c r="AS47" s="16" t="n"/>
      <c r="AT47" s="16" t="n"/>
      <c r="AU47" s="16" t="n"/>
      <c r="AV47" s="16" t="n"/>
      <c r="AW47" s="77" t="n"/>
      <c r="AX47" s="18">
        <f>AL47</f>
        <v/>
      </c>
      <c r="AZ47" s="19" t="s">
        <v>235</v>
      </c>
      <c r="BA47" s="16" t="n"/>
      <c r="BB47" s="16" t="n"/>
      <c r="BC47" s="16" t="n"/>
      <c r="BD47" s="16" t="n"/>
      <c r="BE47" s="16" t="n"/>
      <c r="BF47" s="16" t="n"/>
      <c r="BG47" s="16" t="n"/>
      <c r="BH47" s="16" t="n"/>
      <c r="BI47" s="16" t="n"/>
      <c r="BJ47" s="16" t="n"/>
      <c r="BK47" s="77" t="n"/>
      <c r="BL47" s="18">
        <f>AZ47</f>
        <v/>
      </c>
      <c r="BN47" s="19" t="s">
        <v>235</v>
      </c>
      <c r="BO47" s="16" t="n"/>
      <c r="BP47" s="16" t="n"/>
      <c r="BQ47" s="16" t="n"/>
      <c r="BR47" s="16" t="n"/>
      <c r="BS47" s="16" t="n"/>
      <c r="BT47" s="16" t="n"/>
      <c r="BU47" s="16" t="n"/>
      <c r="BV47" s="16" t="n"/>
      <c r="BW47" s="16" t="n"/>
      <c r="BX47" s="16" t="n"/>
      <c r="BY47" s="77" t="n"/>
      <c r="BZ47" s="18">
        <f>BN47</f>
        <v/>
      </c>
      <c r="CB47" s="19" t="s">
        <v>235</v>
      </c>
      <c r="CC47" s="16" t="n"/>
      <c r="CD47" s="16" t="n"/>
      <c r="CE47" s="16" t="n"/>
      <c r="CF47" s="16" t="n"/>
      <c r="CG47" s="16" t="n"/>
      <c r="CH47" s="16" t="n"/>
      <c r="CI47" s="16" t="n"/>
      <c r="CJ47" s="16" t="n"/>
      <c r="CK47" s="16" t="n"/>
      <c r="CL47" s="16" t="n"/>
      <c r="CM47" s="77" t="n"/>
      <c r="CN47" s="18">
        <f>CB47</f>
        <v/>
      </c>
      <c r="CP47" s="19" t="s">
        <v>235</v>
      </c>
      <c r="CQ47" s="16" t="n"/>
      <c r="CR47" s="16" t="n"/>
      <c r="CS47" s="16" t="n"/>
      <c r="CT47" s="16" t="n"/>
      <c r="CU47" s="16" t="n"/>
      <c r="CV47" s="16" t="n"/>
      <c r="CW47" s="16" t="n"/>
      <c r="CX47" s="16" t="n"/>
      <c r="CY47" s="16" t="n"/>
      <c r="CZ47" s="16" t="n"/>
      <c r="DA47" s="77" t="n"/>
      <c r="DB47" s="18">
        <f>CP47</f>
        <v/>
      </c>
      <c r="DD47" s="19" t="s">
        <v>235</v>
      </c>
      <c r="DE47" s="16" t="n"/>
      <c r="DF47" s="16" t="n"/>
      <c r="DG47" s="16" t="n"/>
      <c r="DH47" s="16" t="n"/>
      <c r="DI47" s="16" t="n"/>
      <c r="DJ47" s="16" t="n"/>
      <c r="DK47" s="16" t="n"/>
      <c r="DL47" s="16" t="n"/>
      <c r="DM47" s="16" t="n"/>
      <c r="DN47" s="16" t="n"/>
      <c r="DO47" s="77" t="n"/>
      <c r="DP47" s="18">
        <f>DD47</f>
        <v/>
      </c>
      <c r="DZ47" s="33" t="n"/>
      <c r="EA47" s="75" t="n"/>
      <c r="EI47" s="75" t="n"/>
      <c r="EJ47" s="75" t="n"/>
      <c r="EK47" s="75" t="n"/>
      <c r="EL47" s="165" t="n"/>
      <c r="EM47" s="75" t="n"/>
      <c r="EN47" s="33" t="n"/>
      <c r="EO47" s="75" t="n"/>
    </row>
    <row r="48" spans="1:148">
      <c r="J48" s="13" t="n"/>
      <c r="N48" s="39" t="s">
        <v>236</v>
      </c>
      <c r="O48" s="29" t="s">
        <v>116</v>
      </c>
      <c r="P48" s="29" t="s">
        <v>237</v>
      </c>
      <c r="Q48" s="29" t="s">
        <v>238</v>
      </c>
      <c r="R48" s="27" t="s">
        <v>239</v>
      </c>
      <c r="V48" s="14" t="n"/>
      <c r="X48" s="13" t="n"/>
      <c r="AB48" s="39" t="s">
        <v>236</v>
      </c>
      <c r="AC48" s="29" t="s">
        <v>116</v>
      </c>
      <c r="AD48" s="29" t="s">
        <v>237</v>
      </c>
      <c r="AE48" s="29" t="s">
        <v>238</v>
      </c>
      <c r="AF48" s="27" t="s">
        <v>239</v>
      </c>
      <c r="AJ48" s="14" t="n"/>
      <c r="AL48" s="13" t="n"/>
      <c r="AP48" s="39" t="s">
        <v>236</v>
      </c>
      <c r="AQ48" s="29" t="s">
        <v>116</v>
      </c>
      <c r="AR48" s="29" t="s">
        <v>237</v>
      </c>
      <c r="AS48" s="29" t="s">
        <v>238</v>
      </c>
      <c r="AT48" s="27" t="s">
        <v>239</v>
      </c>
      <c r="AX48" s="14" t="n"/>
      <c r="AZ48" s="13" t="n"/>
      <c r="BD48" s="39" t="s">
        <v>236</v>
      </c>
      <c r="BE48" s="29" t="s">
        <v>116</v>
      </c>
      <c r="BF48" s="29" t="s">
        <v>237</v>
      </c>
      <c r="BG48" s="29" t="s">
        <v>238</v>
      </c>
      <c r="BH48" s="27" t="s">
        <v>239</v>
      </c>
      <c r="BL48" s="14" t="n"/>
      <c r="BN48" s="13" t="n"/>
      <c r="BR48" s="39" t="s">
        <v>236</v>
      </c>
      <c r="BS48" s="29" t="s">
        <v>116</v>
      </c>
      <c r="BT48" s="29" t="s">
        <v>237</v>
      </c>
      <c r="BU48" s="29" t="s">
        <v>238</v>
      </c>
      <c r="BV48" s="27" t="s">
        <v>239</v>
      </c>
      <c r="BZ48" s="14" t="n"/>
      <c r="CB48" s="13" t="n"/>
      <c r="CF48" s="39" t="s">
        <v>236</v>
      </c>
      <c r="CG48" s="29" t="s">
        <v>116</v>
      </c>
      <c r="CH48" s="29" t="s">
        <v>237</v>
      </c>
      <c r="CI48" s="29" t="s">
        <v>238</v>
      </c>
      <c r="CJ48" s="27" t="s">
        <v>239</v>
      </c>
      <c r="CN48" s="14" t="n"/>
      <c r="CP48" s="13" t="n"/>
      <c r="CT48" s="39" t="s">
        <v>236</v>
      </c>
      <c r="CU48" s="29" t="s">
        <v>116</v>
      </c>
      <c r="CV48" s="29" t="s">
        <v>237</v>
      </c>
      <c r="CW48" s="29" t="s">
        <v>238</v>
      </c>
      <c r="CX48" s="27" t="s">
        <v>239</v>
      </c>
      <c r="DB48" s="14" t="n"/>
      <c r="DD48" s="13" t="n"/>
      <c r="DH48" s="39" t="s">
        <v>236</v>
      </c>
      <c r="DI48" s="29" t="s">
        <v>116</v>
      </c>
      <c r="DJ48" s="29" t="s">
        <v>237</v>
      </c>
      <c r="DK48" s="29" t="s">
        <v>238</v>
      </c>
      <c r="DL48" s="27" t="s">
        <v>239</v>
      </c>
      <c r="DP48" s="14" t="n"/>
      <c r="EI48" s="75" t="n"/>
      <c r="EJ48" s="75" t="n"/>
      <c r="EK48" s="75" t="n"/>
      <c r="EL48" s="165" t="n"/>
      <c r="EM48" s="75" t="n"/>
      <c r="EN48" s="33" t="n"/>
      <c r="EO48" s="75" t="n"/>
    </row>
    <row r="49" spans="1:148">
      <c r="B49" s="75" t="n"/>
      <c r="C49" s="158" t="n"/>
      <c r="D49" s="158" t="n"/>
      <c r="E49" s="158" t="n"/>
      <c r="F49" s="158" t="n"/>
      <c r="G49" s="158" t="n"/>
      <c r="J49" s="13" t="n"/>
      <c r="N49" s="182">
        <f>M44</f>
        <v/>
      </c>
      <c r="O49" s="54">
        <f>IF(OR(L22="",L24="",L28="",L32="",S27=""),"INCOMP",IF(OR(L35&lt;2,M35&lt;3.1,N35&lt;2,O35&lt;3.1,S35&gt;6.9),"NO BET","BET"))</f>
        <v/>
      </c>
      <c r="P49" s="89">
        <f>IF(OR(M39="",M40=""),"INCOMP",IF(OR(P39=1,P40=5,U14&gt;9,O14&lt;-9,((S39-S40)&lt;-4)),"NO BET","BET"))</f>
        <v/>
      </c>
      <c r="Q49" s="89">
        <f>IF(OR(N44="",N45=""),"INCOMP",IF(OR(Q44=-1,R44=-1,S44=-1,Q45=1,R45=1,S45=1),"NO BET","BET"))</f>
        <v/>
      </c>
      <c r="R49" s="150">
        <f>SUM(IF(O35&gt;6.5,0.5,0),IF(T39&gt;6.5,0.5,0),IF(OR(Q44=1,R44=1,S44=1),0.5,0))</f>
        <v/>
      </c>
      <c r="V49" s="14" t="n"/>
      <c r="X49" s="13" t="n"/>
      <c r="AB49" s="182">
        <f>AA44</f>
        <v/>
      </c>
      <c r="AC49" s="54">
        <f>IF(OR(Z22="",Z24="",Z28="",Z32="",AG27=""),"INCOMP",IF(OR(Z35&lt;2,AA35&lt;3.1,AB35&lt;2,AC35&lt;3.1,AG35&gt;6.9),"NO BET","BET"))</f>
        <v/>
      </c>
      <c r="AD49" s="89">
        <f>IF(OR(AA39="",AA40=""),"INCOMP",IF(OR(AD39=1,AD40=5,AI14&gt;9,AC14&lt;-9,((AG39-AG40)&lt;-4)),"NO BET","BET"))</f>
        <v/>
      </c>
      <c r="AE49" s="89">
        <f>IF(OR(AB44="",AB45=""),"INCOMP",IF(OR(AE44=-1,AF44=-1,AG44=-1,AE45=1,AF45=1,AG45=1),"NO BET","BET"))</f>
        <v/>
      </c>
      <c r="AF49" s="150">
        <f>SUM(IF(AC35&gt;6.5,0.5,0),IF(AH39&gt;6.5,0.5,0),IF(OR(AE44=1,AF44=1,AG44=1),0.5,0))</f>
        <v/>
      </c>
      <c r="AJ49" s="14" t="n"/>
      <c r="AL49" s="13" t="n"/>
      <c r="AP49" s="182">
        <f>AO44</f>
        <v/>
      </c>
      <c r="AQ49" s="54">
        <f>IF(OR(AN22="",AN24="",AN28="",AN32="",AU27=""),"INCOMP",IF(OR(AN35&lt;2,AO35&lt;3.1,AP35&lt;2,AQ35&lt;3.1,AU35&gt;6.9),"NO BET","BET"))</f>
        <v/>
      </c>
      <c r="AR49" s="89">
        <f>IF(OR(AO39="",AO40=""),"INCOMP",IF(OR(AR39=1,AR40=5,AW14&gt;9,AQ14&lt;-9,((AU39-AU40)&lt;-4)),"NO BET","BET"))</f>
        <v/>
      </c>
      <c r="AS49" s="89">
        <f>IF(OR(AP44="",AP45=""),"INCOMP",IF(OR(AS44=-1,AT44=-1,AU44=-1,AS45=1,AT45=1,AU45=1),"NO BET","BET"))</f>
        <v/>
      </c>
      <c r="AT49" s="150">
        <f>SUM(IF(AQ35&gt;6.5,0.5,0),IF(AV39&gt;6.5,0.5,0),IF(OR(AS44=1,AT44=1,AU44=1),0.5,0))</f>
        <v/>
      </c>
      <c r="AX49" s="14" t="n"/>
      <c r="AZ49" s="13" t="n"/>
      <c r="BD49" s="182">
        <f>BC44</f>
        <v/>
      </c>
      <c r="BE49" s="54">
        <f>IF(OR(BB22="",BB24="",BB28="",BB32="",BI27=""),"INCOMP",IF(OR(BB35&lt;2,BC35&lt;3.1,BD35&lt;2,BE35&lt;3.1,BI35&gt;6.9),"NO BET","BET"))</f>
        <v/>
      </c>
      <c r="BF49" s="89">
        <f>IF(OR(BC39="",BC40=""),"INCOMP",IF(OR(BF39=1,BF40=5,BK14&gt;9,BE14&lt;-9,((BI39-BI40)&lt;-4)),"NO BET","BET"))</f>
        <v/>
      </c>
      <c r="BG49" s="89">
        <f>IF(OR(BD44="",BD45=""),"INCOMP",IF(OR(BG44=-1,BH44=-1,BI44=-1,BG45=1,BH45=1,BI45=1),"NO BET","BET"))</f>
        <v/>
      </c>
      <c r="BH49" s="150">
        <f>SUM(IF(BE35&gt;6.5,0.5,0),IF(BJ39&gt;6.5,0.5,0),IF(OR(BG44=1,BH44=1,BI44=1),0.5,0))</f>
        <v/>
      </c>
      <c r="BL49" s="14" t="n"/>
      <c r="BN49" s="13" t="n"/>
      <c r="BR49" s="182">
        <f>BQ44</f>
        <v/>
      </c>
      <c r="BS49" s="54">
        <f>IF(OR(BP22="",BP24="",BP28="",BP32="",BW27=""),"INCOMP",IF(OR(BP35&lt;2,BQ35&lt;3.1,BR35&lt;2,BS35&lt;3.1,BW35&gt;6.9),"NO BET","BET"))</f>
        <v/>
      </c>
      <c r="BT49" s="89">
        <f>IF(OR(BQ39="",BQ40=""),"INCOMP",IF(OR(BT39=1,BT40=5,BY14&gt;9,BS14&lt;-9,((BW39-BW40)&lt;-4)),"NO BET","BET"))</f>
        <v/>
      </c>
      <c r="BU49" s="89">
        <f>IF(OR(BR44="",BR45=""),"INCOMP",IF(OR(BU44=-1,BV44=-1,BW44=-1,BU45=1,BV45=1,BW45=1),"NO BET","BET"))</f>
        <v/>
      </c>
      <c r="BV49" s="150">
        <f>SUM(IF(BS35&gt;6.5,0.5,0),IF(BX39&gt;6.5,0.5,0),IF(OR(BU44=1,BV44=1,BW44=1),0.5,0))</f>
        <v/>
      </c>
      <c r="BZ49" s="14" t="n"/>
      <c r="CB49" s="13" t="n"/>
      <c r="CF49" s="182">
        <f>CE44</f>
        <v/>
      </c>
      <c r="CG49" s="54">
        <f>IF(OR(CD22="",CD24="",CD28="",CD32="",CK27=""),"INCOMP",IF(OR(CD35&lt;2,CE35&lt;3.1,CF35&lt;2,CG35&lt;3.1,CK35&gt;6.9),"NO BET","BET"))</f>
        <v/>
      </c>
      <c r="CH49" s="89">
        <f>IF(OR(CE39="",CE40=""),"INCOMP",IF(OR(CH39=1,CH40=5,CM14&gt;9,CG14&lt;-9,((CK39-CK40)&lt;-4)),"NO BET","BET"))</f>
        <v/>
      </c>
      <c r="CI49" s="89">
        <f>IF(OR(CF44="",CF45=""),"INCOMP",IF(OR(CI44=-1,CJ44=-1,CK44=-1,CI45=1,CJ45=1,CK45=1),"NO BET","BET"))</f>
        <v/>
      </c>
      <c r="CJ49" s="150">
        <f>SUM(IF(CG35&gt;6.5,0.5,0),IF(CL39&gt;6.5,0.5,0),IF(OR(CI44=1,CJ44=1,CK44=1),0.5,0))</f>
        <v/>
      </c>
      <c r="CN49" s="14" t="n"/>
      <c r="CP49" s="13" t="n"/>
      <c r="CT49" s="182">
        <f>CS44</f>
        <v/>
      </c>
      <c r="CU49" s="54">
        <f>IF(OR(CR22="",CR24="",CR28="",CR32="",CY27=""),"INCOMP",IF(OR(CR35&lt;2,CS35&lt;3.1,CT35&lt;2,CU35&lt;3.1,CY35&gt;6.9),"NO BET","BET"))</f>
        <v/>
      </c>
      <c r="CV49" s="89">
        <f>IF(OR(CS39="",CS40=""),"INCOMP",IF(OR(CV39=1,CV40=5,DA14&gt;9,CU14&lt;-9,((CY39-CY40)&lt;-4)),"NO BET","BET"))</f>
        <v/>
      </c>
      <c r="CW49" s="89">
        <f>IF(OR(CT44="",CT45=""),"INCOMP",IF(OR(CW44=-1,CX44=-1,CY44=-1,CW45=1,CX45=1,CY45=1),"NO BET","BET"))</f>
        <v/>
      </c>
      <c r="CX49" s="150">
        <f>SUM(IF(CU35&gt;6.5,0.5,0),IF(CZ39&gt;6.5,0.5,0),IF(OR(CW44=1,CX44=1,CY44=1),0.5,0))</f>
        <v/>
      </c>
      <c r="DB49" s="14" t="n"/>
      <c r="DD49" s="13" t="n"/>
      <c r="DH49" s="182">
        <f>DG44</f>
        <v/>
      </c>
      <c r="DI49" s="54">
        <f>IF(OR(DF22="",DF24="",DF28="",DF32="",DM27=""),"INCOMP",IF(OR(DF35&lt;2,DG35&lt;3.1,DH35&lt;2,DI35&lt;3.1,DM35&gt;6.9),"NO BET","BET"))</f>
        <v/>
      </c>
      <c r="DJ49" s="89">
        <f>IF(OR(DG39="",DG40=""),"INCOMP",IF(OR(DJ39=1,DJ40=5,DO14&gt;9,DI14&lt;-9,((DM39-DM40)&lt;-4)),"NO BET","BET"))</f>
        <v/>
      </c>
      <c r="DK49" s="89">
        <f>IF(OR(DH44="",DH45=""),"INCOMP",IF(OR(DK44=-1,DL44=-1,DM44=-1,DK45=1,DL45=1,DM45=1),"NO BET","BET"))</f>
        <v/>
      </c>
      <c r="DL49" s="150">
        <f>SUM(IF(DI35&gt;6.5,0.5,0),IF(DN39&gt;6.5,0.5,0),IF(OR(DK44=1,DL44=1,DM44=1),0.5,0))</f>
        <v/>
      </c>
      <c r="DP49" s="14" t="n"/>
    </row>
    <row customHeight="1" ht="17" r="50" s="161" spans="1:148">
      <c r="B50" s="75" t="n"/>
      <c r="C50" s="158" t="n"/>
      <c r="D50" s="158" t="n"/>
      <c r="E50" s="158" t="n"/>
      <c r="F50" s="158" t="n"/>
      <c r="G50" s="158" t="n"/>
      <c r="J50" s="13" t="n"/>
      <c r="N50" s="183">
        <f>M45</f>
        <v/>
      </c>
      <c r="O50" s="64">
        <f>IF(OR(S22="",S23="",S27="",S31="",L28=""),"INCOMP",IF(OR(R35&lt;2,S35&lt;3.1,T35&lt;2,U35&lt;3.1,M35&gt;6.9),"NO BET","BET"))</f>
        <v/>
      </c>
      <c r="P50" s="96">
        <f>IF(OR(M39="",M40=""),"INCOMP",IF(OR(P40=1,P39=5,O14&gt;9,U14&lt;-9,((S40-S39)&lt;-4)),"NO BET","BET"))</f>
        <v/>
      </c>
      <c r="Q50" s="96">
        <f>IF(OR(N45="",N44=""),"INCOMP",IF(OR(Q45=-1,R45=-1,S45=-1,Q44=1,R44=1,S44=1),"NO BET","BET"))</f>
        <v/>
      </c>
      <c r="R50" s="142">
        <f>SUM(IF(U35&gt;6.5,0.5,0),IF(T40&gt;6.5,0.5,0),IF(OR(Q45=1,R45=1,S45=1),0.5,0))</f>
        <v/>
      </c>
      <c r="V50" s="14" t="n"/>
      <c r="X50" s="13" t="n"/>
      <c r="AB50" s="183">
        <f>AA45</f>
        <v/>
      </c>
      <c r="AC50" s="64">
        <f>IF(OR(AG22="",AG23="",AG27="",AG31="",Z28=""),"INCOMP",IF(OR(AF35&lt;2,AG35&lt;3.1,AH35&lt;2,AI35&lt;3.1,AA35&gt;6.9),"NO BET","BET"))</f>
        <v/>
      </c>
      <c r="AD50" s="96">
        <f>IF(OR(AA39="",AA40=""),"INCOMP",IF(OR(AD40=1,AD39=5,AC14&gt;9,AI14&lt;-9,((AG40-AG39)&lt;-4)),"NO BET","BET"))</f>
        <v/>
      </c>
      <c r="AE50" s="96">
        <f>IF(OR(AB45="",AB44=""),"INCOMP",IF(OR(AE45=-1,AF45=-1,AG45=-1,AE44=1,AF44=1,AG44=1),"NO BET","BET"))</f>
        <v/>
      </c>
      <c r="AF50" s="142">
        <f>SUM(IF(AI35&gt;6.5,0.5,0),IF(AH40&gt;6.5,0.5,0),IF(OR(AE45=1,AF45=1,AG45=1),0.5,0))</f>
        <v/>
      </c>
      <c r="AJ50" s="14" t="n"/>
      <c r="AL50" s="13" t="n"/>
      <c r="AP50" s="183">
        <f>AO45</f>
        <v/>
      </c>
      <c r="AQ50" s="64">
        <f>IF(OR(AU22="",AU23="",AU27="",AU31="",AN28=""),"INCOMP",IF(OR(AT35&lt;2,AU35&lt;3.1,AV35&lt;2,AW35&lt;3.1,AO35&gt;6.9),"NO BET","BET"))</f>
        <v/>
      </c>
      <c r="AR50" s="96">
        <f>IF(OR(AO39="",AO40=""),"INCOMP",IF(OR(AR40=1,AR39=5,AQ14&gt;9,AW14&lt;-9,((AU40-AU39)&lt;-4)),"NO BET","BET"))</f>
        <v/>
      </c>
      <c r="AS50" s="96">
        <f>IF(OR(AP45="",AP44=""),"INCOMP",IF(OR(AS45=-1,AT45=-1,AU45=-1,AS44=1,AT44=1,AU44=1),"NO BET","BET"))</f>
        <v/>
      </c>
      <c r="AT50" s="142">
        <f>SUM(IF(AW35&gt;6.5,0.5,0),IF(AV40&gt;6.5,0.5,0),IF(OR(AS45=1,AT45=1,AU45=1),0.5,0))</f>
        <v/>
      </c>
      <c r="AX50" s="14" t="n"/>
      <c r="AZ50" s="13" t="n"/>
      <c r="BD50" s="183">
        <f>BC45</f>
        <v/>
      </c>
      <c r="BE50" s="64">
        <f>IF(OR(BI22="",BI23="",BI27="",BI31="",BB28=""),"INCOMP",IF(OR(BH35&lt;2,BI35&lt;3.1,BJ35&lt;2,BK35&lt;3.1,BC35&gt;6.9),"NO BET","BET"))</f>
        <v/>
      </c>
      <c r="BF50" s="96">
        <f>IF(OR(BC39="",BC40=""),"INCOMP",IF(OR(BF40=1,BF39=5,BE14&gt;9,BK14&lt;-9,((BI40-BI39)&lt;-4)),"NO BET","BET"))</f>
        <v/>
      </c>
      <c r="BG50" s="96">
        <f>IF(OR(BD45="",BD44=""),"INCOMP",IF(OR(BG45=-1,BH45=-1,BI45=-1,BG44=1,BH44=1,BI44=1),"NO BET","BET"))</f>
        <v/>
      </c>
      <c r="BH50" s="142">
        <f>SUM(IF(BK35&gt;6.5,0.5,0),IF(BJ40&gt;6.5,0.5,0),IF(OR(BG45=1,BH45=1,BI45=1),0.5,0))</f>
        <v/>
      </c>
      <c r="BL50" s="14" t="n"/>
      <c r="BN50" s="13" t="n"/>
      <c r="BR50" s="183">
        <f>BQ45</f>
        <v/>
      </c>
      <c r="BS50" s="64">
        <f>IF(OR(BW22="",BW23="",BW27="",BW31="",BP28=""),"INCOMP",IF(OR(BV35&lt;2,BW35&lt;3.1,BX35&lt;2,BY35&lt;3.1,BQ35&gt;6.9),"NO BET","BET"))</f>
        <v/>
      </c>
      <c r="BT50" s="96">
        <f>IF(OR(BQ39="",BQ40=""),"INCOMP",IF(OR(BT40=1,BT39=5,BS14&gt;9,BY14&lt;-9,((BW40-BW39)&lt;-4)),"NO BET","BET"))</f>
        <v/>
      </c>
      <c r="BU50" s="96">
        <f>IF(OR(BR45="",BR44=""),"INCOMP",IF(OR(BU45=-1,BV45=-1,BW45=-1,BU44=1,BV44=1,BW44=1),"NO BET","BET"))</f>
        <v/>
      </c>
      <c r="BV50" s="142">
        <f>SUM(IF(BY35&gt;6.5,0.5,0),IF(BX40&gt;6.5,0.5,0),IF(OR(BU45=1,BV45=1,BW45=1),0.5,0))</f>
        <v/>
      </c>
      <c r="BZ50" s="14" t="n"/>
      <c r="CB50" s="13" t="n"/>
      <c r="CF50" s="183">
        <f>CE45</f>
        <v/>
      </c>
      <c r="CG50" s="64">
        <f>IF(OR(CK22="",CK23="",CK27="",CK31="",CD28=""),"INCOMP",IF(OR(CJ35&lt;2,CK35&lt;3.1,CL35&lt;2,CM35&lt;3.1,CE35&gt;6.9),"NO BET","BET"))</f>
        <v/>
      </c>
      <c r="CH50" s="96">
        <f>IF(OR(CE39="",CE40=""),"INCOMP",IF(OR(CH40=1,CH39=5,CG14&gt;9,CM14&lt;-9,((CK40-CK39)&lt;-4)),"NO BET","BET"))</f>
        <v/>
      </c>
      <c r="CI50" s="96">
        <f>IF(OR(CF45="",CF44=""),"INCOMP",IF(OR(CI45=-1,CJ45=-1,CK45=-1,CI44=1,CJ44=1,CK44=1),"NO BET","BET"))</f>
        <v/>
      </c>
      <c r="CJ50" s="142">
        <f>SUM(IF(CM35&gt;6.5,0.5,0),IF(CL40&gt;6.5,0.5,0),IF(OR(CI45=1,CJ45=1,CK45=1),0.5,0))</f>
        <v/>
      </c>
      <c r="CN50" s="14" t="n"/>
      <c r="CP50" s="13" t="n"/>
      <c r="CT50" s="183">
        <f>CS45</f>
        <v/>
      </c>
      <c r="CU50" s="64">
        <f>IF(OR(CY22="",CY23="",CY27="",CY31="",CR28=""),"INCOMP",IF(OR(CX35&lt;2,CY35&lt;3.1,CZ35&lt;2,DA35&lt;3.1,CS35&gt;6.9),"NO BET","BET"))</f>
        <v/>
      </c>
      <c r="CV50" s="96">
        <f>IF(OR(CS39="",CS40=""),"INCOMP",IF(OR(CV40=1,CV39=5,CU14&gt;9,DA14&lt;-9,((CY40-CY39)&lt;-4)),"NO BET","BET"))</f>
        <v/>
      </c>
      <c r="CW50" s="96">
        <f>IF(OR(CT45="",CT44=""),"INCOMP",IF(OR(CW45=-1,CX45=-1,CY45=-1,CW44=1,CX44=1,CY44=1),"NO BET","BET"))</f>
        <v/>
      </c>
      <c r="CX50" s="142">
        <f>SUM(IF(DA35&gt;6.5,0.5,0),IF(CZ40&gt;6.5,0.5,0),IF(OR(CW45=1,CX45=1,CY45=1),0.5,0))</f>
        <v/>
      </c>
      <c r="DB50" s="14" t="n"/>
      <c r="DD50" s="13" t="n"/>
      <c r="DH50" s="183">
        <f>DG45</f>
        <v/>
      </c>
      <c r="DI50" s="64">
        <f>IF(OR(DM22="",DM23="",DM27="",DM31="",DF28=""),"INCOMP",IF(OR(DL35&lt;2,DM35&lt;3.1,DN35&lt;2,DO35&lt;3.1,DG35&gt;6.9),"NO BET","BET"))</f>
        <v/>
      </c>
      <c r="DJ50" s="96">
        <f>IF(OR(DG39="",DG40=""),"INCOMP",IF(OR(DJ40=1,DJ39=5,DI14&gt;9,DO14&lt;-9,((DM40-DM39)&lt;-4)),"NO BET","BET"))</f>
        <v/>
      </c>
      <c r="DK50" s="96">
        <f>IF(OR(DH45="",DH44=""),"INCOMP",IF(OR(DK45=-1,DL45=-1,DM45=-1,DK44=1,DL44=1,DM44=1),"NO BET","BET"))</f>
        <v/>
      </c>
      <c r="DL50" s="142">
        <f>SUM(IF(DO35&gt;6.5,0.5,0),IF(DN40&gt;6.5,0.5,0),IF(OR(DK45=1,DL45=1,DM45=1),0.5,0))</f>
        <v/>
      </c>
      <c r="DP50" s="14" t="n"/>
    </row>
    <row r="51" spans="1:148">
      <c r="B51" s="75" t="n"/>
      <c r="C51" s="158" t="n"/>
      <c r="D51" s="158" t="n"/>
      <c r="E51" s="158" t="n"/>
      <c r="F51" s="158" t="n"/>
      <c r="G51" s="158" t="n"/>
      <c r="J51" s="2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4" t="n"/>
      <c r="X51" s="2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4" t="n"/>
      <c r="AL51" s="2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4" t="n"/>
      <c r="AZ51" s="2" t="n"/>
      <c r="BA51" s="3" t="n"/>
      <c r="BB51" s="3" t="n"/>
      <c r="BC51" s="3" t="n"/>
      <c r="BD51" s="3" t="n"/>
      <c r="BE51" s="3" t="n"/>
      <c r="BF51" s="3" t="n"/>
      <c r="BG51" s="3" t="n"/>
      <c r="BH51" s="3" t="n"/>
      <c r="BI51" s="3" t="n"/>
      <c r="BJ51" s="3" t="n"/>
      <c r="BK51" s="3" t="n"/>
      <c r="BL51" s="4" t="n"/>
      <c r="BN51" s="2" t="n"/>
      <c r="BO51" s="3" t="n"/>
      <c r="BP51" s="3" t="n"/>
      <c r="BQ51" s="3" t="n"/>
      <c r="BR51" s="3" t="n"/>
      <c r="BS51" s="3" t="n"/>
      <c r="BT51" s="3" t="n"/>
      <c r="BU51" s="3" t="n"/>
      <c r="BV51" s="3" t="n"/>
      <c r="BW51" s="3" t="n"/>
      <c r="BX51" s="3" t="n"/>
      <c r="BY51" s="3" t="n"/>
      <c r="BZ51" s="4" t="n"/>
      <c r="CB51" s="2" t="n"/>
      <c r="CC51" s="3" t="n"/>
      <c r="CD51" s="3" t="n"/>
      <c r="CE51" s="3" t="n"/>
      <c r="CF51" s="3" t="n"/>
      <c r="CG51" s="3" t="n"/>
      <c r="CH51" s="3" t="n"/>
      <c r="CI51" s="3" t="n"/>
      <c r="CJ51" s="3" t="n"/>
      <c r="CK51" s="3" t="n"/>
      <c r="CL51" s="3" t="n"/>
      <c r="CM51" s="3" t="n"/>
      <c r="CN51" s="4" t="n"/>
      <c r="CP51" s="2" t="n"/>
      <c r="CQ51" s="3" t="n"/>
      <c r="CR51" s="3" t="n"/>
      <c r="CS51" s="3" t="n"/>
      <c r="CT51" s="3" t="n"/>
      <c r="CU51" s="3" t="n"/>
      <c r="CV51" s="3" t="n"/>
      <c r="CW51" s="3" t="n"/>
      <c r="CX51" s="3" t="n"/>
      <c r="CY51" s="3" t="n"/>
      <c r="CZ51" s="3" t="n"/>
      <c r="DA51" s="3" t="n"/>
      <c r="DB51" s="4" t="n"/>
      <c r="DD51" s="2" t="n"/>
      <c r="DE51" s="3" t="n"/>
      <c r="DF51" s="3" t="n"/>
      <c r="DG51" s="3" t="n"/>
      <c r="DH51" s="3" t="n"/>
      <c r="DI51" s="3" t="n"/>
      <c r="DJ51" s="3" t="n"/>
      <c r="DK51" s="3" t="n"/>
      <c r="DL51" s="3" t="n"/>
      <c r="DM51" s="3" t="n"/>
      <c r="DN51" s="3" t="n"/>
      <c r="DO51" s="3" t="n"/>
      <c r="DP51" s="4" t="n"/>
    </row>
    <row r="52" spans="1:148">
      <c r="B52" s="75" t="n"/>
      <c r="C52" s="158" t="n"/>
      <c r="D52" s="158" t="n"/>
      <c r="E52" s="158" t="n"/>
      <c r="F52" s="158" t="n"/>
      <c r="G52" s="158" t="n"/>
    </row>
    <row r="53" spans="1:148"/>
    <row r="54" spans="1:148">
      <c r="B54" s="75" t="n"/>
      <c r="D54" s="158" t="n"/>
      <c r="E54" s="158" t="n"/>
    </row>
    <row r="55" spans="1:148">
      <c r="B55" s="75" t="n"/>
      <c r="E55" s="158" t="n"/>
    </row>
    <row r="56" spans="1:148">
      <c r="B56" s="75" t="n"/>
      <c r="E56" s="158" t="n"/>
      <c r="J56" s="68" t="n"/>
    </row>
    <row r="57" spans="1:148">
      <c r="H57" s="67" t="n"/>
      <c r="I57" s="68" t="n"/>
      <c r="R57" s="165" t="n"/>
    </row>
    <row r="58" spans="1:148">
      <c r="B58" s="75" t="n"/>
      <c r="H58" s="165" t="n"/>
      <c r="K58" s="181" t="n"/>
      <c r="L58" s="165" t="n"/>
      <c r="M58" s="165" t="n"/>
      <c r="N58" s="165" t="n"/>
      <c r="O58" s="165" t="n"/>
      <c r="P58" s="165" t="n"/>
      <c r="Q58" s="181" t="n"/>
      <c r="R58" s="165" t="n"/>
      <c r="S58" s="165" t="n"/>
      <c r="T58" s="165" t="n"/>
      <c r="U58" s="165" t="n"/>
      <c r="W58" s="70" t="n"/>
    </row>
    <row r="59" spans="1:148">
      <c r="B59" s="75" t="n"/>
      <c r="H59" s="165" t="n"/>
      <c r="J59" s="75" t="n"/>
      <c r="K59" s="165" t="n"/>
      <c r="M59" s="75" t="n"/>
      <c r="N59" s="75" t="n"/>
      <c r="V59" s="72" t="n"/>
      <c r="W59" s="70" t="n"/>
      <c r="AA59" s="20" t="n"/>
      <c r="AB59" s="75" t="n"/>
    </row>
    <row r="60" spans="1:148">
      <c r="B60" s="75" t="n"/>
      <c r="H60" s="165" t="n"/>
      <c r="I60" s="75" t="n"/>
      <c r="K60" s="165" t="n"/>
      <c r="L60" s="75" t="n"/>
      <c r="M60" s="75" t="n"/>
      <c r="N60" s="75" t="n"/>
      <c r="O60" s="75" t="n"/>
      <c r="Q60" s="165" t="n"/>
      <c r="R60" s="75" t="n"/>
      <c r="S60" s="75" t="n"/>
      <c r="T60" s="75" t="n"/>
      <c r="U60" s="75" t="n"/>
      <c r="V60" s="72" t="n"/>
      <c r="W60" s="70" t="n"/>
      <c r="X60" s="70" t="n"/>
      <c r="Y60" s="70" t="n"/>
      <c r="AB60" s="70" t="n"/>
      <c r="AC60" s="70" t="n"/>
      <c r="AD60" s="70" t="n"/>
    </row>
    <row r="61" spans="1:148">
      <c r="K61" s="165" t="n"/>
      <c r="L61" s="75" t="n"/>
      <c r="M61" s="75" t="n"/>
      <c r="N61" s="75" t="n"/>
      <c r="O61" s="75" t="n"/>
      <c r="Q61" s="165" t="n"/>
      <c r="R61" s="75" t="n"/>
      <c r="S61" s="75" t="n"/>
      <c r="T61" s="75" t="n"/>
      <c r="U61" s="75" t="n"/>
      <c r="V61" s="72" t="n"/>
      <c r="W61" s="70" t="n"/>
      <c r="X61" s="70" t="n"/>
      <c r="Y61" s="70" t="n"/>
      <c r="AB61" s="70" t="n"/>
      <c r="AC61" s="70" t="n"/>
      <c r="AD61" s="70" t="n"/>
    </row>
    <row r="62" spans="1:148">
      <c r="K62" s="165" t="n"/>
      <c r="M62" s="145" t="n"/>
      <c r="N62" s="145" t="n"/>
      <c r="O62" s="75" t="n"/>
      <c r="Q62" s="165" t="n"/>
      <c r="R62" s="145" t="n"/>
      <c r="S62" s="145" t="n"/>
      <c r="T62" s="145" t="n"/>
      <c r="U62" s="75" t="n"/>
      <c r="V62" s="72" t="n"/>
      <c r="W62" s="70" t="n"/>
      <c r="X62" s="70" t="n"/>
      <c r="Y62" s="70" t="n"/>
      <c r="AB62" s="70" t="n"/>
      <c r="AC62" s="70" t="n"/>
      <c r="AD62" s="70" t="n"/>
    </row>
    <row r="63" spans="1:148">
      <c r="I63" s="158" t="n"/>
      <c r="K63" s="165" t="n"/>
      <c r="M63" s="175" t="n"/>
      <c r="N63" s="175" t="n"/>
      <c r="Q63" s="165" t="n"/>
      <c r="R63" s="175" t="n"/>
      <c r="S63" s="175" t="n"/>
      <c r="T63" s="175" t="n"/>
      <c r="U63" s="176" t="n"/>
      <c r="V63" s="72" t="n"/>
      <c r="W63" s="70" t="n"/>
      <c r="X63" s="70" t="n"/>
      <c r="Y63" s="70" t="n"/>
      <c r="AB63" s="70" t="n"/>
      <c r="AC63" s="70" t="n"/>
      <c r="AD63" s="70" t="n"/>
    </row>
    <row r="64" spans="1:148">
      <c r="L64" s="72" t="n"/>
      <c r="M64" s="70" t="n"/>
      <c r="V64" s="72" t="n"/>
      <c r="W64" s="70" t="n"/>
      <c r="X64" s="70" t="n"/>
      <c r="Y64" s="70" t="n"/>
      <c r="AB64" s="70" t="n"/>
      <c r="AC64" s="70" t="n"/>
      <c r="AD64" s="70" t="n"/>
    </row>
    <row r="65" spans="1:148">
      <c r="I65" s="158" t="n"/>
      <c r="L65" s="72" t="n"/>
      <c r="M65" s="70" t="n"/>
      <c r="V65" s="72" t="n"/>
      <c r="W65" s="70" t="n"/>
      <c r="X65" s="70" t="n"/>
      <c r="Y65" s="70" t="n"/>
      <c r="AB65" s="70" t="n"/>
      <c r="AC65" s="70" t="n"/>
      <c r="AD65" s="70" t="n"/>
    </row>
    <row r="66" spans="1:148">
      <c r="L66" s="72" t="n"/>
      <c r="M66" s="70" t="n"/>
      <c r="V66" s="72" t="n"/>
      <c r="W66" s="70" t="n"/>
      <c r="X66" s="70" t="n"/>
      <c r="Y66" s="70" t="n"/>
      <c r="AB66" s="70" t="n"/>
      <c r="AC66" s="70" t="n"/>
      <c r="AD66" s="70" t="n"/>
    </row>
    <row r="67" spans="1:148">
      <c r="L67" s="72" t="n"/>
      <c r="M67" s="70" t="n"/>
      <c r="V67" s="72" t="n"/>
      <c r="W67" s="70" t="n"/>
      <c r="X67" s="70" t="n"/>
      <c r="Y67" s="70" t="n"/>
      <c r="AB67" s="70" t="n"/>
      <c r="AC67" s="70" t="n"/>
      <c r="AD67" s="70" t="n"/>
    </row>
    <row r="68" spans="1:148">
      <c r="M68" s="70" t="n"/>
      <c r="N68" s="70" t="n"/>
      <c r="R68" s="70" t="n"/>
      <c r="S68" s="70" t="n"/>
      <c r="T68" s="70" t="n"/>
      <c r="W68" s="70" t="n"/>
      <c r="X68" s="70" t="n"/>
      <c r="Y68" s="70" t="n"/>
      <c r="AB68" s="70" t="n"/>
      <c r="AC68" s="70" t="n"/>
      <c r="AD68" s="70" t="n"/>
    </row>
    <row r="69" spans="1:148">
      <c r="I69" s="158" t="n"/>
      <c r="M69" s="70" t="n"/>
      <c r="N69" s="70" t="n"/>
      <c r="R69" s="70" t="n"/>
      <c r="S69" s="70" t="n"/>
      <c r="T69" s="70" t="n"/>
      <c r="W69" s="70" t="n"/>
      <c r="X69" s="70" t="n"/>
      <c r="Y69" s="70" t="n"/>
      <c r="AB69" s="70" t="n"/>
      <c r="AC69" s="70" t="n"/>
      <c r="AD69" s="70" t="n"/>
    </row>
    <row r="70" spans="1:148">
      <c r="M70" s="70" t="n"/>
      <c r="N70" s="70" t="n"/>
      <c r="O70" s="70" t="n"/>
    </row>
    <row r="71" spans="1:148">
      <c r="I71" s="158" t="n"/>
      <c r="R71" s="165" t="n"/>
      <c r="S71" s="70" t="n"/>
    </row>
    <row r="72" spans="1:148"/>
    <row r="73" spans="1:148"/>
    <row r="74" spans="1:148"/>
    <row r="75" spans="1:148">
      <c r="T75" s="70" t="n"/>
    </row>
    <row r="76" spans="1:148"/>
    <row r="77" spans="1:148"/>
    <row r="78" spans="1:148"/>
    <row r="79" spans="1:148">
      <c r="N79" s="24" t="n"/>
    </row>
    <row r="80" spans="1:148">
      <c r="N80" s="24" t="n"/>
    </row>
    <row r="81" spans="1:148">
      <c r="N81" s="74" t="n"/>
    </row>
    <row r="82" spans="1:148">
      <c r="N82" s="74" t="n"/>
    </row>
    <row r="83" spans="1:148">
      <c r="N83" s="74" t="n"/>
    </row>
    <row r="84" spans="1:148">
      <c r="N84" s="74" t="n"/>
    </row>
    <row r="85" spans="1:148"/>
    <row r="86" spans="1:148"/>
    <row r="87" spans="1:148"/>
  </sheetData>
  <conditionalFormatting sqref="W10">
    <cfRule dxfId="218" operator="containsText" priority="7473" text="POS/NEUT" type="containsText">
      <formula>NOT(ISERROR(SEARCH("POS/NEUT",W10)))</formula>
    </cfRule>
    <cfRule dxfId="219" operator="equal" priority="7474" type="cellIs">
      <formula>"NEUT/NEG"</formula>
    </cfRule>
    <cfRule dxfId="220" operator="equal" priority="7475" type="cellIs">
      <formula>"NEUT"</formula>
    </cfRule>
    <cfRule dxfId="221" operator="equal" priority="7476" type="cellIs">
      <formula>"NEG"</formula>
    </cfRule>
    <cfRule dxfId="222" operator="equal" priority="7477" type="cellIs">
      <formula>"POS"</formula>
    </cfRule>
  </conditionalFormatting>
  <conditionalFormatting sqref="F6:G6 F10:G10 F14:G14 F18:G18 F22:G22">
    <cfRule dxfId="223" operator="equal" priority="6346" type="cellIs">
      <formula>"YES"</formula>
    </cfRule>
    <cfRule dxfId="224" operator="equal" priority="6347" type="cellIs">
      <formula>"NO"</formula>
    </cfRule>
  </conditionalFormatting>
  <conditionalFormatting sqref="Q4">
    <cfRule dxfId="225" operator="containsText" priority="6082" text="POS/NEUT" type="containsText">
      <formula>NOT(ISERROR(SEARCH("POS/NEUT",Q4)))</formula>
    </cfRule>
    <cfRule dxfId="226" operator="equal" priority="6083" type="cellIs">
      <formula>"NEUT/NEG"</formula>
    </cfRule>
    <cfRule dxfId="227" operator="equal" priority="6084" type="cellIs">
      <formula>"NEUT"</formula>
    </cfRule>
    <cfRule dxfId="228" operator="equal" priority="6085" type="cellIs">
      <formula>"NEG"</formula>
    </cfRule>
    <cfRule dxfId="229" operator="equal" priority="6086" type="cellIs">
      <formula>"POS"</formula>
    </cfRule>
  </conditionalFormatting>
  <conditionalFormatting sqref="Q5">
    <cfRule dxfId="230" operator="containsText" priority="6077" text="POS/NEUT" type="containsText">
      <formula>NOT(ISERROR(SEARCH("POS/NEUT",Q5)))</formula>
    </cfRule>
    <cfRule dxfId="231" operator="equal" priority="6078" type="cellIs">
      <formula>"NEUT/NEG"</formula>
    </cfRule>
    <cfRule dxfId="232" operator="equal" priority="6079" type="cellIs">
      <formula>"NEUT"</formula>
    </cfRule>
    <cfRule dxfId="233" operator="equal" priority="6080" type="cellIs">
      <formula>"NEG"</formula>
    </cfRule>
    <cfRule dxfId="234" operator="equal" priority="6081" type="cellIs">
      <formula>"POS"</formula>
    </cfRule>
  </conditionalFormatting>
  <conditionalFormatting sqref="F26:G26 F34:G35 F30:G30">
    <cfRule dxfId="235" operator="equal" priority="5146" type="cellIs">
      <formula>"YES"</formula>
    </cfRule>
    <cfRule dxfId="236" operator="equal" priority="5147" type="cellIs">
      <formula>"NO"</formula>
    </cfRule>
  </conditionalFormatting>
  <conditionalFormatting sqref="P10">
    <cfRule dxfId="237" operator="containsText" priority="5057" text="POS/NEUT" type="containsText">
      <formula>NOT(ISERROR(SEARCH("POS/NEUT",P10)))</formula>
    </cfRule>
    <cfRule dxfId="238" operator="equal" priority="5058" type="cellIs">
      <formula>"NEUT/NEG"</formula>
    </cfRule>
    <cfRule dxfId="239" operator="equal" priority="5059" type="cellIs">
      <formula>"NEUT"</formula>
    </cfRule>
    <cfRule dxfId="240" operator="equal" priority="5060" type="cellIs">
      <formula>"NEG"</formula>
    </cfRule>
    <cfRule dxfId="241" operator="equal" priority="5061" type="cellIs">
      <formula>"POS"</formula>
    </cfRule>
  </conditionalFormatting>
  <conditionalFormatting sqref="T68">
    <cfRule bottom="1" dxfId="242" priority="4804" rank="1" type="top10"/>
    <cfRule dxfId="243" priority="4805" rank="1" type="top10"/>
  </conditionalFormatting>
  <conditionalFormatting sqref="T69">
    <cfRule bottom="1" dxfId="244" priority="4802" rank="1" type="top10"/>
    <cfRule dxfId="245" priority="4803" rank="1" type="top10"/>
  </conditionalFormatting>
  <conditionalFormatting sqref="Y60:Y68">
    <cfRule bottom="1" dxfId="246" priority="4800" rank="1" type="top10"/>
    <cfRule dxfId="247" priority="4801" rank="1" type="top10"/>
  </conditionalFormatting>
  <conditionalFormatting sqref="Y69">
    <cfRule bottom="1" dxfId="248" priority="4798" rank="1" type="top10"/>
    <cfRule dxfId="249" priority="4799" rank="1" type="top10"/>
  </conditionalFormatting>
  <conditionalFormatting sqref="AD60:AD68">
    <cfRule bottom="1" dxfId="250" priority="4796" rank="1" type="top10"/>
    <cfRule dxfId="251" priority="4797" rank="1" type="top10"/>
  </conditionalFormatting>
  <conditionalFormatting sqref="AD69">
    <cfRule bottom="1" dxfId="252" priority="4794" rank="1" type="top10"/>
    <cfRule dxfId="253" priority="4795" rank="1" type="top10"/>
  </conditionalFormatting>
  <conditionalFormatting sqref="U44">
    <cfRule dxfId="254" operator="equal" priority="4786" type="cellIs">
      <formula>"NO BET"</formula>
    </cfRule>
    <cfRule dxfId="255" operator="equal" priority="4787" type="cellIs">
      <formula>"BET"</formula>
    </cfRule>
  </conditionalFormatting>
  <conditionalFormatting sqref="U45">
    <cfRule dxfId="256" operator="equal" priority="4784" type="cellIs">
      <formula>"NO BET"</formula>
    </cfRule>
    <cfRule dxfId="257" operator="equal" priority="4785" type="cellIs">
      <formula>"BET"</formula>
    </cfRule>
  </conditionalFormatting>
  <conditionalFormatting sqref="EL47">
    <cfRule dxfId="258" operator="equal" priority="4437" type="cellIs">
      <formula>"NO BET"</formula>
    </cfRule>
    <cfRule dxfId="259" operator="equal" priority="4438" type="cellIs">
      <formula>"BET"</formula>
    </cfRule>
  </conditionalFormatting>
  <conditionalFormatting sqref="EL48">
    <cfRule dxfId="260" operator="equal" priority="4435" type="cellIs">
      <formula>"NO BET"</formula>
    </cfRule>
    <cfRule dxfId="261" operator="equal" priority="4436" type="cellIs">
      <formula>"BET"</formula>
    </cfRule>
  </conditionalFormatting>
  <conditionalFormatting sqref="G3:G5">
    <cfRule dxfId="262" operator="equal" priority="4427" type="cellIs">
      <formula>"YES"</formula>
    </cfRule>
    <cfRule dxfId="263" operator="equal" priority="4428" type="cellIs">
      <formula>"NO"</formula>
    </cfRule>
  </conditionalFormatting>
  <conditionalFormatting sqref="F3">
    <cfRule dxfId="264" operator="equal" priority="4425" type="cellIs">
      <formula>"YES"</formula>
    </cfRule>
    <cfRule dxfId="265" operator="equal" priority="4426" type="cellIs">
      <formula>"NO"</formula>
    </cfRule>
  </conditionalFormatting>
  <conditionalFormatting sqref="G8:G9">
    <cfRule dxfId="266" operator="equal" priority="4301" type="cellIs">
      <formula>"YES"</formula>
    </cfRule>
    <cfRule dxfId="267" operator="equal" priority="4302" type="cellIs">
      <formula>"NO"</formula>
    </cfRule>
  </conditionalFormatting>
  <conditionalFormatting sqref="G12:G13">
    <cfRule dxfId="268" operator="equal" priority="4299" type="cellIs">
      <formula>"YES"</formula>
    </cfRule>
    <cfRule dxfId="269" operator="equal" priority="4300" type="cellIs">
      <formula>"NO"</formula>
    </cfRule>
  </conditionalFormatting>
  <conditionalFormatting sqref="G16:G17">
    <cfRule dxfId="270" operator="equal" priority="4297" type="cellIs">
      <formula>"YES"</formula>
    </cfRule>
    <cfRule dxfId="271" operator="equal" priority="4298" type="cellIs">
      <formula>"NO"</formula>
    </cfRule>
  </conditionalFormatting>
  <conditionalFormatting sqref="G20:G21">
    <cfRule dxfId="272" operator="equal" priority="4295" type="cellIs">
      <formula>"YES"</formula>
    </cfRule>
    <cfRule dxfId="273" operator="equal" priority="4296" type="cellIs">
      <formula>"NO"</formula>
    </cfRule>
  </conditionalFormatting>
  <conditionalFormatting sqref="G24:G25">
    <cfRule dxfId="274" operator="equal" priority="4293" type="cellIs">
      <formula>"YES"</formula>
    </cfRule>
    <cfRule dxfId="275" operator="equal" priority="4294" type="cellIs">
      <formula>"NO"</formula>
    </cfRule>
  </conditionalFormatting>
  <conditionalFormatting sqref="G28:G29">
    <cfRule dxfId="276" operator="equal" priority="4291" type="cellIs">
      <formula>"YES"</formula>
    </cfRule>
    <cfRule dxfId="277" operator="equal" priority="4292" type="cellIs">
      <formula>"NO"</formula>
    </cfRule>
  </conditionalFormatting>
  <conditionalFormatting sqref="G32:G33">
    <cfRule dxfId="278" operator="equal" priority="4289" type="cellIs">
      <formula>"YES"</formula>
    </cfRule>
    <cfRule dxfId="279" operator="equal" priority="4290" type="cellIs">
      <formula>"NO"</formula>
    </cfRule>
  </conditionalFormatting>
  <conditionalFormatting sqref="R4:R5">
    <cfRule dxfId="280" operator="equal" priority="4243" type="cellIs">
      <formula>"YES"</formula>
    </cfRule>
  </conditionalFormatting>
  <conditionalFormatting sqref="F4">
    <cfRule dxfId="281" operator="equal" priority="4228" type="cellIs">
      <formula>"YES"</formula>
    </cfRule>
    <cfRule dxfId="282" operator="equal" priority="4229" type="cellIs">
      <formula>"NO"</formula>
    </cfRule>
  </conditionalFormatting>
  <conditionalFormatting sqref="F5">
    <cfRule dxfId="283" operator="equal" priority="4226" type="cellIs">
      <formula>"YES"</formula>
    </cfRule>
    <cfRule dxfId="284" operator="equal" priority="4227" type="cellIs">
      <formula>"NO"</formula>
    </cfRule>
  </conditionalFormatting>
  <conditionalFormatting sqref="BG4">
    <cfRule dxfId="285" operator="containsText" priority="3524" text="POS/NEUT" type="containsText">
      <formula>NOT(ISERROR(SEARCH("POS/NEUT",BG4)))</formula>
    </cfRule>
    <cfRule dxfId="286" operator="equal" priority="3525" type="cellIs">
      <formula>"NEUT/NEG"</formula>
    </cfRule>
    <cfRule dxfId="287" operator="equal" priority="3526" type="cellIs">
      <formula>"NEUT"</formula>
    </cfRule>
    <cfRule dxfId="288" operator="equal" priority="3527" type="cellIs">
      <formula>"NEG"</formula>
    </cfRule>
    <cfRule dxfId="289" operator="equal" priority="3528" type="cellIs">
      <formula>"POS"</formula>
    </cfRule>
  </conditionalFormatting>
  <conditionalFormatting sqref="BG5">
    <cfRule dxfId="290" operator="containsText" priority="3519" text="POS/NEUT" type="containsText">
      <formula>NOT(ISERROR(SEARCH("POS/NEUT",BG5)))</formula>
    </cfRule>
    <cfRule dxfId="291" operator="equal" priority="3520" type="cellIs">
      <formula>"NEUT/NEG"</formula>
    </cfRule>
    <cfRule dxfId="292" operator="equal" priority="3521" type="cellIs">
      <formula>"NEUT"</formula>
    </cfRule>
    <cfRule dxfId="293" operator="equal" priority="3522" type="cellIs">
      <formula>"NEG"</formula>
    </cfRule>
    <cfRule dxfId="294" operator="equal" priority="3523" type="cellIs">
      <formula>"POS"</formula>
    </cfRule>
  </conditionalFormatting>
  <conditionalFormatting sqref="AE4">
    <cfRule dxfId="295" operator="containsText" priority="3546" text="POS/NEUT" type="containsText">
      <formula>NOT(ISERROR(SEARCH("POS/NEUT",AE4)))</formula>
    </cfRule>
    <cfRule dxfId="296" operator="equal" priority="3547" type="cellIs">
      <formula>"NEUT/NEG"</formula>
    </cfRule>
    <cfRule dxfId="297" operator="equal" priority="3548" type="cellIs">
      <formula>"NEUT"</formula>
    </cfRule>
    <cfRule dxfId="298" operator="equal" priority="3549" type="cellIs">
      <formula>"NEG"</formula>
    </cfRule>
    <cfRule dxfId="299" operator="equal" priority="3550" type="cellIs">
      <formula>"POS"</formula>
    </cfRule>
  </conditionalFormatting>
  <conditionalFormatting sqref="AE5">
    <cfRule dxfId="300" operator="containsText" priority="3541" text="POS/NEUT" type="containsText">
      <formula>NOT(ISERROR(SEARCH("POS/NEUT",AE5)))</formula>
    </cfRule>
    <cfRule dxfId="301" operator="equal" priority="3542" type="cellIs">
      <formula>"NEUT/NEG"</formula>
    </cfRule>
    <cfRule dxfId="302" operator="equal" priority="3543" type="cellIs">
      <formula>"NEUT"</formula>
    </cfRule>
    <cfRule dxfId="303" operator="equal" priority="3544" type="cellIs">
      <formula>"NEG"</formula>
    </cfRule>
    <cfRule dxfId="304" operator="equal" priority="3545" type="cellIs">
      <formula>"POS"</formula>
    </cfRule>
  </conditionalFormatting>
  <conditionalFormatting sqref="AF4:AF5">
    <cfRule dxfId="305" operator="equal" priority="3540" type="cellIs">
      <formula>"YES"</formula>
    </cfRule>
  </conditionalFormatting>
  <conditionalFormatting sqref="AS4">
    <cfRule dxfId="306" operator="containsText" priority="3535" text="POS/NEUT" type="containsText">
      <formula>NOT(ISERROR(SEARCH("POS/NEUT",AS4)))</formula>
    </cfRule>
    <cfRule dxfId="307" operator="equal" priority="3536" type="cellIs">
      <formula>"NEUT/NEG"</formula>
    </cfRule>
    <cfRule dxfId="308" operator="equal" priority="3537" type="cellIs">
      <formula>"NEUT"</formula>
    </cfRule>
    <cfRule dxfId="309" operator="equal" priority="3538" type="cellIs">
      <formula>"NEG"</formula>
    </cfRule>
    <cfRule dxfId="310" operator="equal" priority="3539" type="cellIs">
      <formula>"POS"</formula>
    </cfRule>
  </conditionalFormatting>
  <conditionalFormatting sqref="AS5">
    <cfRule dxfId="311" operator="containsText" priority="3530" text="POS/NEUT" type="containsText">
      <formula>NOT(ISERROR(SEARCH("POS/NEUT",AS5)))</formula>
    </cfRule>
    <cfRule dxfId="312" operator="equal" priority="3531" type="cellIs">
      <formula>"NEUT/NEG"</formula>
    </cfRule>
    <cfRule dxfId="313" operator="equal" priority="3532" type="cellIs">
      <formula>"NEUT"</formula>
    </cfRule>
    <cfRule dxfId="314" operator="equal" priority="3533" type="cellIs">
      <formula>"NEG"</formula>
    </cfRule>
    <cfRule dxfId="315" operator="equal" priority="3534" type="cellIs">
      <formula>"POS"</formula>
    </cfRule>
  </conditionalFormatting>
  <conditionalFormatting sqref="AT4:AT5">
    <cfRule dxfId="316" operator="equal" priority="3529" type="cellIs">
      <formula>"YES"</formula>
    </cfRule>
  </conditionalFormatting>
  <conditionalFormatting sqref="BH4:BH5">
    <cfRule dxfId="317" operator="equal" priority="3518" type="cellIs">
      <formula>"YES"</formula>
    </cfRule>
  </conditionalFormatting>
  <conditionalFormatting sqref="BU4">
    <cfRule dxfId="318" operator="containsText" priority="3513" text="POS/NEUT" type="containsText">
      <formula>NOT(ISERROR(SEARCH("POS/NEUT",BU4)))</formula>
    </cfRule>
    <cfRule dxfId="319" operator="equal" priority="3514" type="cellIs">
      <formula>"NEUT/NEG"</formula>
    </cfRule>
    <cfRule dxfId="320" operator="equal" priority="3515" type="cellIs">
      <formula>"NEUT"</formula>
    </cfRule>
    <cfRule dxfId="321" operator="equal" priority="3516" type="cellIs">
      <formula>"NEG"</formula>
    </cfRule>
    <cfRule dxfId="322" operator="equal" priority="3517" type="cellIs">
      <formula>"POS"</formula>
    </cfRule>
  </conditionalFormatting>
  <conditionalFormatting sqref="BU5">
    <cfRule dxfId="323" operator="containsText" priority="3508" text="POS/NEUT" type="containsText">
      <formula>NOT(ISERROR(SEARCH("POS/NEUT",BU5)))</formula>
    </cfRule>
    <cfRule dxfId="324" operator="equal" priority="3509" type="cellIs">
      <formula>"NEUT/NEG"</formula>
    </cfRule>
    <cfRule dxfId="325" operator="equal" priority="3510" type="cellIs">
      <formula>"NEUT"</formula>
    </cfRule>
    <cfRule dxfId="326" operator="equal" priority="3511" type="cellIs">
      <formula>"NEG"</formula>
    </cfRule>
    <cfRule dxfId="327" operator="equal" priority="3512" type="cellIs">
      <formula>"POS"</formula>
    </cfRule>
  </conditionalFormatting>
  <conditionalFormatting sqref="BV4:BV5">
    <cfRule dxfId="328" operator="equal" priority="3507" type="cellIs">
      <formula>"YES"</formula>
    </cfRule>
  </conditionalFormatting>
  <conditionalFormatting sqref="CI4">
    <cfRule dxfId="329" operator="containsText" priority="3502" text="POS/NEUT" type="containsText">
      <formula>NOT(ISERROR(SEARCH("POS/NEUT",CI4)))</formula>
    </cfRule>
    <cfRule dxfId="330" operator="equal" priority="3503" type="cellIs">
      <formula>"NEUT/NEG"</formula>
    </cfRule>
    <cfRule dxfId="331" operator="equal" priority="3504" type="cellIs">
      <formula>"NEUT"</formula>
    </cfRule>
    <cfRule dxfId="332" operator="equal" priority="3505" type="cellIs">
      <formula>"NEG"</formula>
    </cfRule>
    <cfRule dxfId="333" operator="equal" priority="3506" type="cellIs">
      <formula>"POS"</formula>
    </cfRule>
  </conditionalFormatting>
  <conditionalFormatting sqref="CI5">
    <cfRule dxfId="334" operator="containsText" priority="3497" text="POS/NEUT" type="containsText">
      <formula>NOT(ISERROR(SEARCH("POS/NEUT",CI5)))</formula>
    </cfRule>
    <cfRule dxfId="335" operator="equal" priority="3498" type="cellIs">
      <formula>"NEUT/NEG"</formula>
    </cfRule>
    <cfRule dxfId="336" operator="equal" priority="3499" type="cellIs">
      <formula>"NEUT"</formula>
    </cfRule>
    <cfRule dxfId="337" operator="equal" priority="3500" type="cellIs">
      <formula>"NEG"</formula>
    </cfRule>
    <cfRule dxfId="338" operator="equal" priority="3501" type="cellIs">
      <formula>"POS"</formula>
    </cfRule>
  </conditionalFormatting>
  <conditionalFormatting sqref="CJ4:CJ5">
    <cfRule dxfId="339" operator="equal" priority="3496" type="cellIs">
      <formula>"YES"</formula>
    </cfRule>
  </conditionalFormatting>
  <conditionalFormatting sqref="CW4">
    <cfRule dxfId="340" operator="containsText" priority="3491" text="POS/NEUT" type="containsText">
      <formula>NOT(ISERROR(SEARCH("POS/NEUT",CW4)))</formula>
    </cfRule>
    <cfRule dxfId="341" operator="equal" priority="3492" type="cellIs">
      <formula>"NEUT/NEG"</formula>
    </cfRule>
    <cfRule dxfId="342" operator="equal" priority="3493" type="cellIs">
      <formula>"NEUT"</formula>
    </cfRule>
    <cfRule dxfId="343" operator="equal" priority="3494" type="cellIs">
      <formula>"NEG"</formula>
    </cfRule>
    <cfRule dxfId="344" operator="equal" priority="3495" type="cellIs">
      <formula>"POS"</formula>
    </cfRule>
  </conditionalFormatting>
  <conditionalFormatting sqref="CW5">
    <cfRule dxfId="345" operator="containsText" priority="3486" text="POS/NEUT" type="containsText">
      <formula>NOT(ISERROR(SEARCH("POS/NEUT",CW5)))</formula>
    </cfRule>
    <cfRule dxfId="346" operator="equal" priority="3487" type="cellIs">
      <formula>"NEUT/NEG"</formula>
    </cfRule>
    <cfRule dxfId="347" operator="equal" priority="3488" type="cellIs">
      <formula>"NEUT"</formula>
    </cfRule>
    <cfRule dxfId="348" operator="equal" priority="3489" type="cellIs">
      <formula>"NEG"</formula>
    </cfRule>
    <cfRule dxfId="349" operator="equal" priority="3490" type="cellIs">
      <formula>"POS"</formula>
    </cfRule>
  </conditionalFormatting>
  <conditionalFormatting sqref="CX4:CX5">
    <cfRule dxfId="350" operator="equal" priority="3485" type="cellIs">
      <formula>"YES"</formula>
    </cfRule>
  </conditionalFormatting>
  <conditionalFormatting sqref="DK4">
    <cfRule dxfId="351" operator="containsText" priority="3480" text="POS/NEUT" type="containsText">
      <formula>NOT(ISERROR(SEARCH("POS/NEUT",DK4)))</formula>
    </cfRule>
    <cfRule dxfId="352" operator="equal" priority="3481" type="cellIs">
      <formula>"NEUT/NEG"</formula>
    </cfRule>
    <cfRule dxfId="353" operator="equal" priority="3482" type="cellIs">
      <formula>"NEUT"</formula>
    </cfRule>
    <cfRule dxfId="354" operator="equal" priority="3483" type="cellIs">
      <formula>"NEG"</formula>
    </cfRule>
    <cfRule dxfId="355" operator="equal" priority="3484" type="cellIs">
      <formula>"POS"</formula>
    </cfRule>
  </conditionalFormatting>
  <conditionalFormatting sqref="DK5">
    <cfRule dxfId="356" operator="containsText" priority="3475" text="POS/NEUT" type="containsText">
      <formula>NOT(ISERROR(SEARCH("POS/NEUT",DK5)))</formula>
    </cfRule>
    <cfRule dxfId="357" operator="equal" priority="3476" type="cellIs">
      <formula>"NEUT/NEG"</formula>
    </cfRule>
    <cfRule dxfId="358" operator="equal" priority="3477" type="cellIs">
      <formula>"NEUT"</formula>
    </cfRule>
    <cfRule dxfId="359" operator="equal" priority="3478" type="cellIs">
      <formula>"NEG"</formula>
    </cfRule>
    <cfRule dxfId="360" operator="equal" priority="3479" type="cellIs">
      <formula>"POS"</formula>
    </cfRule>
  </conditionalFormatting>
  <conditionalFormatting sqref="DL4:DL5">
    <cfRule dxfId="361" operator="equal" priority="3474" type="cellIs">
      <formula>"YES"</formula>
    </cfRule>
  </conditionalFormatting>
  <conditionalFormatting sqref="F25">
    <cfRule dxfId="362" operator="equal" priority="2933" type="cellIs">
      <formula>"YES"</formula>
    </cfRule>
    <cfRule dxfId="363" operator="equal" priority="2934" type="cellIs">
      <formula>"NO"</formula>
    </cfRule>
  </conditionalFormatting>
  <conditionalFormatting sqref="F8">
    <cfRule dxfId="364" operator="equal" priority="2959" type="cellIs">
      <formula>"YES"</formula>
    </cfRule>
    <cfRule dxfId="365" operator="equal" priority="2960" type="cellIs">
      <formula>"NO"</formula>
    </cfRule>
  </conditionalFormatting>
  <conditionalFormatting sqref="F9">
    <cfRule dxfId="366" operator="equal" priority="2957" type="cellIs">
      <formula>"YES"</formula>
    </cfRule>
    <cfRule dxfId="367" operator="equal" priority="2958" type="cellIs">
      <formula>"NO"</formula>
    </cfRule>
  </conditionalFormatting>
  <conditionalFormatting sqref="F28">
    <cfRule dxfId="368" operator="equal" priority="2929" type="cellIs">
      <formula>"YES"</formula>
    </cfRule>
    <cfRule dxfId="369" operator="equal" priority="2930" type="cellIs">
      <formula>"NO"</formula>
    </cfRule>
  </conditionalFormatting>
  <conditionalFormatting sqref="F12">
    <cfRule dxfId="370" operator="equal" priority="2953" type="cellIs">
      <formula>"YES"</formula>
    </cfRule>
    <cfRule dxfId="371" operator="equal" priority="2954" type="cellIs">
      <formula>"NO"</formula>
    </cfRule>
  </conditionalFormatting>
  <conditionalFormatting sqref="F13">
    <cfRule dxfId="372" operator="equal" priority="2951" type="cellIs">
      <formula>"YES"</formula>
    </cfRule>
    <cfRule dxfId="373" operator="equal" priority="2952" type="cellIs">
      <formula>"NO"</formula>
    </cfRule>
  </conditionalFormatting>
  <conditionalFormatting sqref="F16">
    <cfRule dxfId="374" operator="equal" priority="2947" type="cellIs">
      <formula>"YES"</formula>
    </cfRule>
    <cfRule dxfId="375" operator="equal" priority="2948" type="cellIs">
      <formula>"NO"</formula>
    </cfRule>
  </conditionalFormatting>
  <conditionalFormatting sqref="F17">
    <cfRule dxfId="376" operator="equal" priority="2945" type="cellIs">
      <formula>"YES"</formula>
    </cfRule>
    <cfRule dxfId="377" operator="equal" priority="2946" type="cellIs">
      <formula>"NO"</formula>
    </cfRule>
  </conditionalFormatting>
  <conditionalFormatting sqref="F33">
    <cfRule dxfId="378" operator="equal" priority="2921" type="cellIs">
      <formula>"YES"</formula>
    </cfRule>
    <cfRule dxfId="379" operator="equal" priority="2922" type="cellIs">
      <formula>"NO"</formula>
    </cfRule>
  </conditionalFormatting>
  <conditionalFormatting sqref="F20">
    <cfRule dxfId="380" operator="equal" priority="2941" type="cellIs">
      <formula>"YES"</formula>
    </cfRule>
    <cfRule dxfId="381" operator="equal" priority="2942" type="cellIs">
      <formula>"NO"</formula>
    </cfRule>
  </conditionalFormatting>
  <conditionalFormatting sqref="F21">
    <cfRule dxfId="382" operator="equal" priority="2939" type="cellIs">
      <formula>"YES"</formula>
    </cfRule>
    <cfRule dxfId="383" operator="equal" priority="2940" type="cellIs">
      <formula>"NO"</formula>
    </cfRule>
  </conditionalFormatting>
  <conditionalFormatting sqref="F24">
    <cfRule dxfId="384" operator="equal" priority="2935" type="cellIs">
      <formula>"YES"</formula>
    </cfRule>
    <cfRule dxfId="385" operator="equal" priority="2936" type="cellIs">
      <formula>"NO"</formula>
    </cfRule>
  </conditionalFormatting>
  <conditionalFormatting sqref="F29">
    <cfRule dxfId="386" operator="equal" priority="2927" type="cellIs">
      <formula>"YES"</formula>
    </cfRule>
    <cfRule dxfId="387" operator="equal" priority="2928" type="cellIs">
      <formula>"NO"</formula>
    </cfRule>
  </conditionalFormatting>
  <conditionalFormatting sqref="F32">
    <cfRule dxfId="388" operator="equal" priority="2923" type="cellIs">
      <formula>"YES"</formula>
    </cfRule>
    <cfRule dxfId="389" operator="equal" priority="2924" type="cellIs">
      <formula>"NO"</formula>
    </cfRule>
  </conditionalFormatting>
  <conditionalFormatting sqref="F7">
    <cfRule dxfId="390" operator="equal" priority="2086" type="cellIs">
      <formula>"YES"</formula>
    </cfRule>
    <cfRule dxfId="391" operator="equal" priority="2087" type="cellIs">
      <formula>"NO"</formula>
    </cfRule>
  </conditionalFormatting>
  <conditionalFormatting sqref="F11">
    <cfRule dxfId="392" operator="equal" priority="2084" type="cellIs">
      <formula>"YES"</formula>
    </cfRule>
    <cfRule dxfId="393" operator="equal" priority="2085" type="cellIs">
      <formula>"NO"</formula>
    </cfRule>
  </conditionalFormatting>
  <conditionalFormatting sqref="F15">
    <cfRule dxfId="394" operator="equal" priority="2082" type="cellIs">
      <formula>"YES"</formula>
    </cfRule>
    <cfRule dxfId="395" operator="equal" priority="2083" type="cellIs">
      <formula>"NO"</formula>
    </cfRule>
  </conditionalFormatting>
  <conditionalFormatting sqref="F19">
    <cfRule dxfId="396" operator="equal" priority="2080" type="cellIs">
      <formula>"YES"</formula>
    </cfRule>
    <cfRule dxfId="397" operator="equal" priority="2081" type="cellIs">
      <formula>"NO"</formula>
    </cfRule>
  </conditionalFormatting>
  <conditionalFormatting sqref="F23">
    <cfRule dxfId="398" operator="equal" priority="2078" type="cellIs">
      <formula>"YES"</formula>
    </cfRule>
    <cfRule dxfId="399" operator="equal" priority="2079" type="cellIs">
      <formula>"NO"</formula>
    </cfRule>
  </conditionalFormatting>
  <conditionalFormatting sqref="F27">
    <cfRule dxfId="400" operator="equal" priority="2076" type="cellIs">
      <formula>"YES"</formula>
    </cfRule>
    <cfRule dxfId="401" operator="equal" priority="2077" type="cellIs">
      <formula>"NO"</formula>
    </cfRule>
  </conditionalFormatting>
  <conditionalFormatting sqref="F31">
    <cfRule dxfId="402" operator="equal" priority="2074" type="cellIs">
      <formula>"YES"</formula>
    </cfRule>
    <cfRule dxfId="403" operator="equal" priority="2075" type="cellIs">
      <formula>"NO"</formula>
    </cfRule>
  </conditionalFormatting>
  <conditionalFormatting sqref="G7">
    <cfRule dxfId="404" operator="equal" priority="2058" type="cellIs">
      <formula>"YES"</formula>
    </cfRule>
    <cfRule dxfId="405" operator="equal" priority="2059" type="cellIs">
      <formula>"NO"</formula>
    </cfRule>
  </conditionalFormatting>
  <conditionalFormatting sqref="G11">
    <cfRule dxfId="406" operator="equal" priority="2056" type="cellIs">
      <formula>"YES"</formula>
    </cfRule>
    <cfRule dxfId="407" operator="equal" priority="2057" type="cellIs">
      <formula>"NO"</formula>
    </cfRule>
  </conditionalFormatting>
  <conditionalFormatting sqref="G15">
    <cfRule dxfId="408" operator="equal" priority="2054" type="cellIs">
      <formula>"YES"</formula>
    </cfRule>
    <cfRule dxfId="409" operator="equal" priority="2055" type="cellIs">
      <formula>"NO"</formula>
    </cfRule>
  </conditionalFormatting>
  <conditionalFormatting sqref="G19">
    <cfRule dxfId="410" operator="equal" priority="2052" type="cellIs">
      <formula>"YES"</formula>
    </cfRule>
    <cfRule dxfId="411" operator="equal" priority="2053" type="cellIs">
      <formula>"NO"</formula>
    </cfRule>
  </conditionalFormatting>
  <conditionalFormatting sqref="G23">
    <cfRule dxfId="412" operator="equal" priority="2050" type="cellIs">
      <formula>"YES"</formula>
    </cfRule>
    <cfRule dxfId="413" operator="equal" priority="2051" type="cellIs">
      <formula>"NO"</formula>
    </cfRule>
  </conditionalFormatting>
  <conditionalFormatting sqref="G27">
    <cfRule dxfId="414" operator="equal" priority="2048" type="cellIs">
      <formula>"YES"</formula>
    </cfRule>
    <cfRule dxfId="415" operator="equal" priority="2049" type="cellIs">
      <formula>"NO"</formula>
    </cfRule>
  </conditionalFormatting>
  <conditionalFormatting sqref="G31">
    <cfRule dxfId="416" operator="equal" priority="2046" type="cellIs">
      <formula>"YES"</formula>
    </cfRule>
    <cfRule dxfId="417" operator="equal" priority="2047" type="cellIs">
      <formula>"NO"</formula>
    </cfRule>
  </conditionalFormatting>
  <conditionalFormatting sqref="O18">
    <cfRule dxfId="418" operator="equal" priority="1512" type="cellIs">
      <formula>"NEUT"</formula>
    </cfRule>
    <cfRule dxfId="419" operator="equal" priority="1513" type="cellIs">
      <formula>"POS"</formula>
    </cfRule>
    <cfRule dxfId="420" operator="equal" priority="1514" type="cellIs">
      <formula>"NEG"</formula>
    </cfRule>
  </conditionalFormatting>
  <conditionalFormatting sqref="R17:R18">
    <cfRule dxfId="421" operator="equal" priority="1510" type="cellIs">
      <formula>"YES"</formula>
    </cfRule>
    <cfRule dxfId="422" operator="equal" priority="1511" type="cellIs">
      <formula>"NO"</formula>
    </cfRule>
  </conditionalFormatting>
  <conditionalFormatting sqref="O17">
    <cfRule dxfId="423" operator="equal" priority="1507" type="cellIs">
      <formula>"NEUT"</formula>
    </cfRule>
    <cfRule dxfId="424" operator="equal" priority="1508" type="cellIs">
      <formula>"POS"</formula>
    </cfRule>
    <cfRule dxfId="425" operator="equal" priority="1509" type="cellIs">
      <formula>"NEG"</formula>
    </cfRule>
  </conditionalFormatting>
  <conditionalFormatting sqref="O17:O18">
    <cfRule dxfId="426" operator="equal" priority="1506" type="cellIs">
      <formula>"INCOMP"</formula>
    </cfRule>
  </conditionalFormatting>
  <conditionalFormatting sqref="AC18">
    <cfRule dxfId="427" operator="equal" priority="1489" type="cellIs">
      <formula>"NEUT"</formula>
    </cfRule>
    <cfRule dxfId="428" operator="equal" priority="1490" type="cellIs">
      <formula>"POS"</formula>
    </cfRule>
    <cfRule dxfId="429" operator="equal" priority="1491" type="cellIs">
      <formula>"NEG"</formula>
    </cfRule>
  </conditionalFormatting>
  <conditionalFormatting sqref="AC17">
    <cfRule dxfId="430" operator="equal" priority="1486" type="cellIs">
      <formula>"NEUT"</formula>
    </cfRule>
    <cfRule dxfId="431" operator="equal" priority="1487" type="cellIs">
      <formula>"POS"</formula>
    </cfRule>
    <cfRule dxfId="432" operator="equal" priority="1488" type="cellIs">
      <formula>"NEG"</formula>
    </cfRule>
  </conditionalFormatting>
  <conditionalFormatting sqref="AC17:AC18">
    <cfRule dxfId="433" operator="equal" priority="1485" type="cellIs">
      <formula>"INCOMP"</formula>
    </cfRule>
  </conditionalFormatting>
  <conditionalFormatting sqref="AQ18">
    <cfRule dxfId="434" operator="equal" priority="1482" type="cellIs">
      <formula>"NEUT"</formula>
    </cfRule>
    <cfRule dxfId="435" operator="equal" priority="1483" type="cellIs">
      <formula>"POS"</formula>
    </cfRule>
    <cfRule dxfId="436" operator="equal" priority="1484" type="cellIs">
      <formula>"NEG"</formula>
    </cfRule>
  </conditionalFormatting>
  <conditionalFormatting sqref="AQ17">
    <cfRule dxfId="437" operator="equal" priority="1479" type="cellIs">
      <formula>"NEUT"</formula>
    </cfRule>
    <cfRule dxfId="438" operator="equal" priority="1480" type="cellIs">
      <formula>"POS"</formula>
    </cfRule>
    <cfRule dxfId="439" operator="equal" priority="1481" type="cellIs">
      <formula>"NEG"</formula>
    </cfRule>
  </conditionalFormatting>
  <conditionalFormatting sqref="AQ17:AQ18">
    <cfRule dxfId="440" operator="equal" priority="1478" type="cellIs">
      <formula>"INCOMP"</formula>
    </cfRule>
  </conditionalFormatting>
  <conditionalFormatting sqref="BE18">
    <cfRule dxfId="441" operator="equal" priority="1475" type="cellIs">
      <formula>"NEUT"</formula>
    </cfRule>
    <cfRule dxfId="442" operator="equal" priority="1476" type="cellIs">
      <formula>"POS"</formula>
    </cfRule>
    <cfRule dxfId="443" operator="equal" priority="1477" type="cellIs">
      <formula>"NEG"</formula>
    </cfRule>
  </conditionalFormatting>
  <conditionalFormatting sqref="BE17">
    <cfRule dxfId="444" operator="equal" priority="1472" type="cellIs">
      <formula>"NEUT"</formula>
    </cfRule>
    <cfRule dxfId="445" operator="equal" priority="1473" type="cellIs">
      <formula>"POS"</formula>
    </cfRule>
    <cfRule dxfId="446" operator="equal" priority="1474" type="cellIs">
      <formula>"NEG"</formula>
    </cfRule>
  </conditionalFormatting>
  <conditionalFormatting sqref="BE17:BE18">
    <cfRule dxfId="447" operator="equal" priority="1471" type="cellIs">
      <formula>"INCOMP"</formula>
    </cfRule>
  </conditionalFormatting>
  <conditionalFormatting sqref="BS18">
    <cfRule dxfId="448" operator="equal" priority="1468" type="cellIs">
      <formula>"NEUT"</formula>
    </cfRule>
    <cfRule dxfId="449" operator="equal" priority="1469" type="cellIs">
      <formula>"POS"</formula>
    </cfRule>
    <cfRule dxfId="450" operator="equal" priority="1470" type="cellIs">
      <formula>"NEG"</formula>
    </cfRule>
  </conditionalFormatting>
  <conditionalFormatting sqref="BS17">
    <cfRule dxfId="451" operator="equal" priority="1465" type="cellIs">
      <formula>"NEUT"</formula>
    </cfRule>
    <cfRule dxfId="452" operator="equal" priority="1466" type="cellIs">
      <formula>"POS"</formula>
    </cfRule>
    <cfRule dxfId="453" operator="equal" priority="1467" type="cellIs">
      <formula>"NEG"</formula>
    </cfRule>
  </conditionalFormatting>
  <conditionalFormatting sqref="BS17:BS18">
    <cfRule dxfId="454" operator="equal" priority="1464" type="cellIs">
      <formula>"INCOMP"</formula>
    </cfRule>
  </conditionalFormatting>
  <conditionalFormatting sqref="CG18">
    <cfRule dxfId="455" operator="equal" priority="1461" type="cellIs">
      <formula>"NEUT"</formula>
    </cfRule>
    <cfRule dxfId="456" operator="equal" priority="1462" type="cellIs">
      <formula>"POS"</formula>
    </cfRule>
    <cfRule dxfId="457" operator="equal" priority="1463" type="cellIs">
      <formula>"NEG"</formula>
    </cfRule>
  </conditionalFormatting>
  <conditionalFormatting sqref="CG17">
    <cfRule dxfId="458" operator="equal" priority="1458" type="cellIs">
      <formula>"NEUT"</formula>
    </cfRule>
    <cfRule dxfId="459" operator="equal" priority="1459" type="cellIs">
      <formula>"POS"</formula>
    </cfRule>
    <cfRule dxfId="460" operator="equal" priority="1460" type="cellIs">
      <formula>"NEG"</formula>
    </cfRule>
  </conditionalFormatting>
  <conditionalFormatting sqref="CG17:CG18">
    <cfRule dxfId="461" operator="equal" priority="1457" type="cellIs">
      <formula>"INCOMP"</formula>
    </cfRule>
  </conditionalFormatting>
  <conditionalFormatting sqref="CU18">
    <cfRule dxfId="462" operator="equal" priority="1454" type="cellIs">
      <formula>"NEUT"</formula>
    </cfRule>
    <cfRule dxfId="463" operator="equal" priority="1455" type="cellIs">
      <formula>"POS"</formula>
    </cfRule>
    <cfRule dxfId="464" operator="equal" priority="1456" type="cellIs">
      <formula>"NEG"</formula>
    </cfRule>
  </conditionalFormatting>
  <conditionalFormatting sqref="CU17">
    <cfRule dxfId="465" operator="equal" priority="1451" type="cellIs">
      <formula>"NEUT"</formula>
    </cfRule>
    <cfRule dxfId="466" operator="equal" priority="1452" type="cellIs">
      <formula>"POS"</formula>
    </cfRule>
    <cfRule dxfId="467" operator="equal" priority="1453" type="cellIs">
      <formula>"NEG"</formula>
    </cfRule>
  </conditionalFormatting>
  <conditionalFormatting sqref="CU17:CU18">
    <cfRule dxfId="468" operator="equal" priority="1450" type="cellIs">
      <formula>"INCOMP"</formula>
    </cfRule>
  </conditionalFormatting>
  <conditionalFormatting sqref="DI18">
    <cfRule dxfId="469" operator="equal" priority="1447" type="cellIs">
      <formula>"NEUT"</formula>
    </cfRule>
    <cfRule dxfId="470" operator="equal" priority="1448" type="cellIs">
      <formula>"POS"</formula>
    </cfRule>
    <cfRule dxfId="471" operator="equal" priority="1449" type="cellIs">
      <formula>"NEG"</formula>
    </cfRule>
  </conditionalFormatting>
  <conditionalFormatting sqref="DI17">
    <cfRule dxfId="472" operator="equal" priority="1444" type="cellIs">
      <formula>"NEUT"</formula>
    </cfRule>
    <cfRule dxfId="473" operator="equal" priority="1445" type="cellIs">
      <formula>"POS"</formula>
    </cfRule>
    <cfRule dxfId="474" operator="equal" priority="1446" type="cellIs">
      <formula>"NEG"</formula>
    </cfRule>
  </conditionalFormatting>
  <conditionalFormatting sqref="DI17:DI18">
    <cfRule dxfId="475" operator="equal" priority="1443" type="cellIs">
      <formula>"INCOMP"</formula>
    </cfRule>
  </conditionalFormatting>
  <conditionalFormatting sqref="AD10">
    <cfRule dxfId="476" operator="containsText" priority="1427" text="POS/NEUT" type="containsText">
      <formula>NOT(ISERROR(SEARCH("POS/NEUT",AD10)))</formula>
    </cfRule>
    <cfRule dxfId="477" operator="equal" priority="1428" type="cellIs">
      <formula>"NEUT/NEG"</formula>
    </cfRule>
    <cfRule dxfId="478" operator="equal" priority="1429" type="cellIs">
      <formula>"NEUT"</formula>
    </cfRule>
    <cfRule dxfId="479" operator="equal" priority="1430" type="cellIs">
      <formula>"NEG"</formula>
    </cfRule>
    <cfRule dxfId="480" operator="equal" priority="1431" type="cellIs">
      <formula>"POS"</formula>
    </cfRule>
  </conditionalFormatting>
  <conditionalFormatting sqref="AR10">
    <cfRule dxfId="481" operator="containsText" priority="1400" text="POS/NEUT" type="containsText">
      <formula>NOT(ISERROR(SEARCH("POS/NEUT",AR10)))</formula>
    </cfRule>
    <cfRule dxfId="482" operator="equal" priority="1401" type="cellIs">
      <formula>"NEUT/NEG"</formula>
    </cfRule>
    <cfRule dxfId="483" operator="equal" priority="1402" type="cellIs">
      <formula>"NEUT"</formula>
    </cfRule>
    <cfRule dxfId="484" operator="equal" priority="1403" type="cellIs">
      <formula>"NEG"</formula>
    </cfRule>
    <cfRule dxfId="485" operator="equal" priority="1404" type="cellIs">
      <formula>"POS"</formula>
    </cfRule>
  </conditionalFormatting>
  <conditionalFormatting sqref="BF10">
    <cfRule dxfId="486" operator="containsText" priority="1373" text="POS/NEUT" type="containsText">
      <formula>NOT(ISERROR(SEARCH("POS/NEUT",BF10)))</formula>
    </cfRule>
    <cfRule dxfId="487" operator="equal" priority="1374" type="cellIs">
      <formula>"NEUT/NEG"</formula>
    </cfRule>
    <cfRule dxfId="488" operator="equal" priority="1375" type="cellIs">
      <formula>"NEUT"</formula>
    </cfRule>
    <cfRule dxfId="489" operator="equal" priority="1376" type="cellIs">
      <formula>"NEG"</formula>
    </cfRule>
    <cfRule dxfId="490" operator="equal" priority="1377" type="cellIs">
      <formula>"POS"</formula>
    </cfRule>
  </conditionalFormatting>
  <conditionalFormatting sqref="CA10">
    <cfRule dxfId="491" operator="containsText" priority="1346" text="POS/NEUT" type="containsText">
      <formula>NOT(ISERROR(SEARCH("POS/NEUT",CA10)))</formula>
    </cfRule>
    <cfRule dxfId="492" operator="equal" priority="1347" type="cellIs">
      <formula>"NEUT/NEG"</formula>
    </cfRule>
    <cfRule dxfId="493" operator="equal" priority="1348" type="cellIs">
      <formula>"NEUT"</formula>
    </cfRule>
    <cfRule dxfId="494" operator="equal" priority="1349" type="cellIs">
      <formula>"NEG"</formula>
    </cfRule>
    <cfRule dxfId="495" operator="equal" priority="1350" type="cellIs">
      <formula>"POS"</formula>
    </cfRule>
  </conditionalFormatting>
  <conditionalFormatting sqref="BT10">
    <cfRule dxfId="496" operator="containsText" priority="1341" text="POS/NEUT" type="containsText">
      <formula>NOT(ISERROR(SEARCH("POS/NEUT",BT10)))</formula>
    </cfRule>
    <cfRule dxfId="497" operator="equal" priority="1342" type="cellIs">
      <formula>"NEUT/NEG"</formula>
    </cfRule>
    <cfRule dxfId="498" operator="equal" priority="1343" type="cellIs">
      <formula>"NEUT"</formula>
    </cfRule>
    <cfRule dxfId="499" operator="equal" priority="1344" type="cellIs">
      <formula>"NEG"</formula>
    </cfRule>
    <cfRule dxfId="500" operator="equal" priority="1345" type="cellIs">
      <formula>"POS"</formula>
    </cfRule>
  </conditionalFormatting>
  <conditionalFormatting sqref="CH10">
    <cfRule dxfId="501" operator="containsText" priority="1314" text="POS/NEUT" type="containsText">
      <formula>NOT(ISERROR(SEARCH("POS/NEUT",CH10)))</formula>
    </cfRule>
    <cfRule dxfId="502" operator="equal" priority="1315" type="cellIs">
      <formula>"NEUT/NEG"</formula>
    </cfRule>
    <cfRule dxfId="503" operator="equal" priority="1316" type="cellIs">
      <formula>"NEUT"</formula>
    </cfRule>
    <cfRule dxfId="504" operator="equal" priority="1317" type="cellIs">
      <formula>"NEG"</formula>
    </cfRule>
    <cfRule dxfId="505" operator="equal" priority="1318" type="cellIs">
      <formula>"POS"</formula>
    </cfRule>
  </conditionalFormatting>
  <conditionalFormatting sqref="CV10">
    <cfRule dxfId="506" operator="containsText" priority="1287" text="POS/NEUT" type="containsText">
      <formula>NOT(ISERROR(SEARCH("POS/NEUT",CV10)))</formula>
    </cfRule>
    <cfRule dxfId="507" operator="equal" priority="1288" type="cellIs">
      <formula>"NEUT/NEG"</formula>
    </cfRule>
    <cfRule dxfId="508" operator="equal" priority="1289" type="cellIs">
      <formula>"NEUT"</formula>
    </cfRule>
    <cfRule dxfId="509" operator="equal" priority="1290" type="cellIs">
      <formula>"NEG"</formula>
    </cfRule>
    <cfRule dxfId="510" operator="equal" priority="1291" type="cellIs">
      <formula>"POS"</formula>
    </cfRule>
  </conditionalFormatting>
  <conditionalFormatting sqref="DJ10">
    <cfRule dxfId="511" operator="containsText" priority="1260" text="POS/NEUT" type="containsText">
      <formula>NOT(ISERROR(SEARCH("POS/NEUT",DJ10)))</formula>
    </cfRule>
    <cfRule dxfId="512" operator="equal" priority="1261" type="cellIs">
      <formula>"NEUT/NEG"</formula>
    </cfRule>
    <cfRule dxfId="513" operator="equal" priority="1262" type="cellIs">
      <formula>"NEUT"</formula>
    </cfRule>
    <cfRule dxfId="514" operator="equal" priority="1263" type="cellIs">
      <formula>"NEG"</formula>
    </cfRule>
    <cfRule dxfId="515" operator="equal" priority="1264" type="cellIs">
      <formula>"POS"</formula>
    </cfRule>
  </conditionalFormatting>
  <conditionalFormatting sqref="EE10">
    <cfRule dxfId="516" operator="containsText" priority="1110" text="POS/NEUT" type="containsText">
      <formula>NOT(ISERROR(SEARCH("POS/NEUT",EE10)))</formula>
    </cfRule>
    <cfRule dxfId="517" operator="equal" priority="1111" type="cellIs">
      <formula>"NEUT/NEG"</formula>
    </cfRule>
    <cfRule dxfId="518" operator="equal" priority="1112" type="cellIs">
      <formula>"NEUT"</formula>
    </cfRule>
    <cfRule dxfId="519" operator="equal" priority="1113" type="cellIs">
      <formula>"NEG"</formula>
    </cfRule>
    <cfRule dxfId="520" operator="equal" priority="1114" type="cellIs">
      <formula>"POS"</formula>
    </cfRule>
  </conditionalFormatting>
  <conditionalFormatting sqref="O49">
    <cfRule dxfId="521" operator="equal" priority="615" type="cellIs">
      <formula>"NO BET"</formula>
    </cfRule>
    <cfRule dxfId="522" operator="equal" priority="616" type="cellIs">
      <formula>"BET"</formula>
    </cfRule>
  </conditionalFormatting>
  <conditionalFormatting sqref="O50">
    <cfRule dxfId="523" operator="equal" priority="613" type="cellIs">
      <formula>"NO BET"</formula>
    </cfRule>
    <cfRule dxfId="524" operator="equal" priority="614" type="cellIs">
      <formula>"BET"</formula>
    </cfRule>
  </conditionalFormatting>
  <conditionalFormatting sqref="Q49">
    <cfRule dxfId="525" operator="equal" priority="609" type="cellIs">
      <formula>"NO BET"</formula>
    </cfRule>
    <cfRule dxfId="526" operator="equal" priority="610" type="cellIs">
      <formula>"BET"</formula>
    </cfRule>
  </conditionalFormatting>
  <conditionalFormatting sqref="Q50">
    <cfRule dxfId="527" operator="equal" priority="607" type="cellIs">
      <formula>"NO BET"</formula>
    </cfRule>
    <cfRule dxfId="528" operator="equal" priority="608" type="cellIs">
      <formula>"BET"</formula>
    </cfRule>
  </conditionalFormatting>
  <conditionalFormatting sqref="AD4">
    <cfRule dxfId="529" operator="containsText" priority="452" text="POS/NEUT" type="containsText">
      <formula>NOT(ISERROR(SEARCH("POS/NEUT",AD4)))</formula>
    </cfRule>
    <cfRule dxfId="530" operator="equal" priority="453" type="cellIs">
      <formula>"NEUT/NEG"</formula>
    </cfRule>
    <cfRule dxfId="531" operator="equal" priority="454" type="cellIs">
      <formula>"NEUT"</formula>
    </cfRule>
    <cfRule dxfId="532" operator="equal" priority="455" type="cellIs">
      <formula>"NEG"</formula>
    </cfRule>
    <cfRule dxfId="533" operator="equal" priority="456" type="cellIs">
      <formula>"POS"</formula>
    </cfRule>
  </conditionalFormatting>
  <conditionalFormatting sqref="P5">
    <cfRule dxfId="534" operator="containsText" priority="527" text="POS/NEUT" type="containsText">
      <formula>NOT(ISERROR(SEARCH("POS/NEUT",P5)))</formula>
    </cfRule>
    <cfRule dxfId="535" operator="equal" priority="528" type="cellIs">
      <formula>"NEUT/NEG"</formula>
    </cfRule>
    <cfRule dxfId="536" operator="equal" priority="529" type="cellIs">
      <formula>"NEUT"</formula>
    </cfRule>
    <cfRule dxfId="537" operator="equal" priority="530" type="cellIs">
      <formula>"NEG"</formula>
    </cfRule>
    <cfRule dxfId="538" operator="equal" priority="531" type="cellIs">
      <formula>"POS"</formula>
    </cfRule>
  </conditionalFormatting>
  <conditionalFormatting sqref="AD5">
    <cfRule dxfId="539" operator="containsText" priority="447" text="POS/NEUT" type="containsText">
      <formula>NOT(ISERROR(SEARCH("POS/NEUT",AD5)))</formula>
    </cfRule>
    <cfRule dxfId="540" operator="equal" priority="448" type="cellIs">
      <formula>"NEUT/NEG"</formula>
    </cfRule>
    <cfRule dxfId="541" operator="equal" priority="449" type="cellIs">
      <formula>"NEUT"</formula>
    </cfRule>
    <cfRule dxfId="542" operator="equal" priority="450" type="cellIs">
      <formula>"NEG"</formula>
    </cfRule>
    <cfRule dxfId="543" operator="equal" priority="451" type="cellIs">
      <formula>"POS"</formula>
    </cfRule>
  </conditionalFormatting>
  <conditionalFormatting sqref="P4">
    <cfRule dxfId="544" operator="containsText" priority="532" text="POS/NEUT" type="containsText">
      <formula>NOT(ISERROR(SEARCH("POS/NEUT",P4)))</formula>
    </cfRule>
    <cfRule dxfId="545" operator="equal" priority="533" type="cellIs">
      <formula>"NEUT/NEG"</formula>
    </cfRule>
    <cfRule dxfId="546" operator="equal" priority="534" type="cellIs">
      <formula>"NEUT"</formula>
    </cfRule>
    <cfRule dxfId="547" operator="equal" priority="535" type="cellIs">
      <formula>"NEG"</formula>
    </cfRule>
    <cfRule dxfId="548" operator="equal" priority="536" type="cellIs">
      <formula>"POS"</formula>
    </cfRule>
  </conditionalFormatting>
  <conditionalFormatting sqref="AR5">
    <cfRule dxfId="549" operator="containsText" priority="437" text="POS/NEUT" type="containsText">
      <formula>NOT(ISERROR(SEARCH("POS/NEUT",AR5)))</formula>
    </cfRule>
    <cfRule dxfId="550" operator="equal" priority="438" type="cellIs">
      <formula>"NEUT/NEG"</formula>
    </cfRule>
    <cfRule dxfId="551" operator="equal" priority="439" type="cellIs">
      <formula>"NEUT"</formula>
    </cfRule>
    <cfRule dxfId="552" operator="equal" priority="440" type="cellIs">
      <formula>"NEG"</formula>
    </cfRule>
    <cfRule dxfId="553" operator="equal" priority="441" type="cellIs">
      <formula>"POS"</formula>
    </cfRule>
  </conditionalFormatting>
  <conditionalFormatting sqref="AR4">
    <cfRule dxfId="554" operator="containsText" priority="442" text="POS/NEUT" type="containsText">
      <formula>NOT(ISERROR(SEARCH("POS/NEUT",AR4)))</formula>
    </cfRule>
    <cfRule dxfId="555" operator="equal" priority="443" type="cellIs">
      <formula>"NEUT/NEG"</formula>
    </cfRule>
    <cfRule dxfId="556" operator="equal" priority="444" type="cellIs">
      <formula>"NEUT"</formula>
    </cfRule>
    <cfRule dxfId="557" operator="equal" priority="445" type="cellIs">
      <formula>"NEG"</formula>
    </cfRule>
    <cfRule dxfId="558" operator="equal" priority="446" type="cellIs">
      <formula>"POS"</formula>
    </cfRule>
  </conditionalFormatting>
  <conditionalFormatting sqref="BF5">
    <cfRule dxfId="559" operator="containsText" priority="427" text="POS/NEUT" type="containsText">
      <formula>NOT(ISERROR(SEARCH("POS/NEUT",BF5)))</formula>
    </cfRule>
    <cfRule dxfId="560" operator="equal" priority="428" type="cellIs">
      <formula>"NEUT/NEG"</formula>
    </cfRule>
    <cfRule dxfId="561" operator="equal" priority="429" type="cellIs">
      <formula>"NEUT"</formula>
    </cfRule>
    <cfRule dxfId="562" operator="equal" priority="430" type="cellIs">
      <formula>"NEG"</formula>
    </cfRule>
    <cfRule dxfId="563" operator="equal" priority="431" type="cellIs">
      <formula>"POS"</formula>
    </cfRule>
  </conditionalFormatting>
  <conditionalFormatting sqref="BF4">
    <cfRule dxfId="564" operator="containsText" priority="432" text="POS/NEUT" type="containsText">
      <formula>NOT(ISERROR(SEARCH("POS/NEUT",BF4)))</formula>
    </cfRule>
    <cfRule dxfId="565" operator="equal" priority="433" type="cellIs">
      <formula>"NEUT/NEG"</formula>
    </cfRule>
    <cfRule dxfId="566" operator="equal" priority="434" type="cellIs">
      <formula>"NEUT"</formula>
    </cfRule>
    <cfRule dxfId="567" operator="equal" priority="435" type="cellIs">
      <formula>"NEG"</formula>
    </cfRule>
    <cfRule dxfId="568" operator="equal" priority="436" type="cellIs">
      <formula>"POS"</formula>
    </cfRule>
  </conditionalFormatting>
  <conditionalFormatting sqref="BT5">
    <cfRule dxfId="569" operator="containsText" priority="417" text="POS/NEUT" type="containsText">
      <formula>NOT(ISERROR(SEARCH("POS/NEUT",BT5)))</formula>
    </cfRule>
    <cfRule dxfId="570" operator="equal" priority="418" type="cellIs">
      <formula>"NEUT/NEG"</formula>
    </cfRule>
    <cfRule dxfId="571" operator="equal" priority="419" type="cellIs">
      <formula>"NEUT"</formula>
    </cfRule>
    <cfRule dxfId="572" operator="equal" priority="420" type="cellIs">
      <formula>"NEG"</formula>
    </cfRule>
    <cfRule dxfId="573" operator="equal" priority="421" type="cellIs">
      <formula>"POS"</formula>
    </cfRule>
  </conditionalFormatting>
  <conditionalFormatting sqref="BT4">
    <cfRule dxfId="574" operator="containsText" priority="422" text="POS/NEUT" type="containsText">
      <formula>NOT(ISERROR(SEARCH("POS/NEUT",BT4)))</formula>
    </cfRule>
    <cfRule dxfId="575" operator="equal" priority="423" type="cellIs">
      <formula>"NEUT/NEG"</formula>
    </cfRule>
    <cfRule dxfId="576" operator="equal" priority="424" type="cellIs">
      <formula>"NEUT"</formula>
    </cfRule>
    <cfRule dxfId="577" operator="equal" priority="425" type="cellIs">
      <formula>"NEG"</formula>
    </cfRule>
    <cfRule dxfId="578" operator="equal" priority="426" type="cellIs">
      <formula>"POS"</formula>
    </cfRule>
  </conditionalFormatting>
  <conditionalFormatting sqref="CH5">
    <cfRule dxfId="579" operator="containsText" priority="407" text="POS/NEUT" type="containsText">
      <formula>NOT(ISERROR(SEARCH("POS/NEUT",CH5)))</formula>
    </cfRule>
    <cfRule dxfId="580" operator="equal" priority="408" type="cellIs">
      <formula>"NEUT/NEG"</formula>
    </cfRule>
    <cfRule dxfId="581" operator="equal" priority="409" type="cellIs">
      <formula>"NEUT"</formula>
    </cfRule>
    <cfRule dxfId="582" operator="equal" priority="410" type="cellIs">
      <formula>"NEG"</formula>
    </cfRule>
    <cfRule dxfId="583" operator="equal" priority="411" type="cellIs">
      <formula>"POS"</formula>
    </cfRule>
  </conditionalFormatting>
  <conditionalFormatting sqref="CH4">
    <cfRule dxfId="584" operator="containsText" priority="412" text="POS/NEUT" type="containsText">
      <formula>NOT(ISERROR(SEARCH("POS/NEUT",CH4)))</formula>
    </cfRule>
    <cfRule dxfId="585" operator="equal" priority="413" type="cellIs">
      <formula>"NEUT/NEG"</formula>
    </cfRule>
    <cfRule dxfId="586" operator="equal" priority="414" type="cellIs">
      <formula>"NEUT"</formula>
    </cfRule>
    <cfRule dxfId="587" operator="equal" priority="415" type="cellIs">
      <formula>"NEG"</formula>
    </cfRule>
    <cfRule dxfId="588" operator="equal" priority="416" type="cellIs">
      <formula>"POS"</formula>
    </cfRule>
  </conditionalFormatting>
  <conditionalFormatting sqref="CV5">
    <cfRule dxfId="589" operator="containsText" priority="397" text="POS/NEUT" type="containsText">
      <formula>NOT(ISERROR(SEARCH("POS/NEUT",CV5)))</formula>
    </cfRule>
    <cfRule dxfId="590" operator="equal" priority="398" type="cellIs">
      <formula>"NEUT/NEG"</formula>
    </cfRule>
    <cfRule dxfId="591" operator="equal" priority="399" type="cellIs">
      <formula>"NEUT"</formula>
    </cfRule>
    <cfRule dxfId="592" operator="equal" priority="400" type="cellIs">
      <formula>"NEG"</formula>
    </cfRule>
    <cfRule dxfId="593" operator="equal" priority="401" type="cellIs">
      <formula>"POS"</formula>
    </cfRule>
  </conditionalFormatting>
  <conditionalFormatting sqref="CV4">
    <cfRule dxfId="594" operator="containsText" priority="402" text="POS/NEUT" type="containsText">
      <formula>NOT(ISERROR(SEARCH("POS/NEUT",CV4)))</formula>
    </cfRule>
    <cfRule dxfId="595" operator="equal" priority="403" type="cellIs">
      <formula>"NEUT/NEG"</formula>
    </cfRule>
    <cfRule dxfId="596" operator="equal" priority="404" type="cellIs">
      <formula>"NEUT"</formula>
    </cfRule>
    <cfRule dxfId="597" operator="equal" priority="405" type="cellIs">
      <formula>"NEG"</formula>
    </cfRule>
    <cfRule dxfId="598" operator="equal" priority="406" type="cellIs">
      <formula>"POS"</formula>
    </cfRule>
  </conditionalFormatting>
  <conditionalFormatting sqref="DJ5">
    <cfRule dxfId="599" operator="containsText" priority="387" text="POS/NEUT" type="containsText">
      <formula>NOT(ISERROR(SEARCH("POS/NEUT",DJ5)))</formula>
    </cfRule>
    <cfRule dxfId="600" operator="equal" priority="388" type="cellIs">
      <formula>"NEUT/NEG"</formula>
    </cfRule>
    <cfRule dxfId="601" operator="equal" priority="389" type="cellIs">
      <formula>"NEUT"</formula>
    </cfRule>
    <cfRule dxfId="602" operator="equal" priority="390" type="cellIs">
      <formula>"NEG"</formula>
    </cfRule>
    <cfRule dxfId="603" operator="equal" priority="391" type="cellIs">
      <formula>"POS"</formula>
    </cfRule>
  </conditionalFormatting>
  <conditionalFormatting sqref="DJ4">
    <cfRule dxfId="604" operator="containsText" priority="392" text="POS/NEUT" type="containsText">
      <formula>NOT(ISERROR(SEARCH("POS/NEUT",DJ4)))</formula>
    </cfRule>
    <cfRule dxfId="605" operator="equal" priority="393" type="cellIs">
      <formula>"NEUT/NEG"</formula>
    </cfRule>
    <cfRule dxfId="606" operator="equal" priority="394" type="cellIs">
      <formula>"NEUT"</formula>
    </cfRule>
    <cfRule dxfId="607" operator="equal" priority="395" type="cellIs">
      <formula>"NEG"</formula>
    </cfRule>
    <cfRule dxfId="608" operator="equal" priority="396" type="cellIs">
      <formula>"POS"</formula>
    </cfRule>
  </conditionalFormatting>
  <conditionalFormatting sqref="AF17:AF18">
    <cfRule dxfId="609" operator="equal" priority="385" type="cellIs">
      <formula>"YES"</formula>
    </cfRule>
    <cfRule dxfId="610" operator="equal" priority="386" type="cellIs">
      <formula>"NO"</formula>
    </cfRule>
  </conditionalFormatting>
  <conditionalFormatting sqref="AT17:AT18">
    <cfRule dxfId="611" operator="equal" priority="383" type="cellIs">
      <formula>"YES"</formula>
    </cfRule>
    <cfRule dxfId="612" operator="equal" priority="384" type="cellIs">
      <formula>"NO"</formula>
    </cfRule>
  </conditionalFormatting>
  <conditionalFormatting sqref="BH17:BH18">
    <cfRule dxfId="613" operator="equal" priority="381" type="cellIs">
      <formula>"YES"</formula>
    </cfRule>
    <cfRule dxfId="614" operator="equal" priority="382" type="cellIs">
      <formula>"NO"</formula>
    </cfRule>
  </conditionalFormatting>
  <conditionalFormatting sqref="BV17:BV18">
    <cfRule dxfId="615" operator="equal" priority="379" type="cellIs">
      <formula>"YES"</formula>
    </cfRule>
    <cfRule dxfId="616" operator="equal" priority="380" type="cellIs">
      <formula>"NO"</formula>
    </cfRule>
  </conditionalFormatting>
  <conditionalFormatting sqref="CJ17:CJ18">
    <cfRule dxfId="617" operator="equal" priority="377" type="cellIs">
      <formula>"YES"</formula>
    </cfRule>
    <cfRule dxfId="618" operator="equal" priority="378" type="cellIs">
      <formula>"NO"</formula>
    </cfRule>
  </conditionalFormatting>
  <conditionalFormatting sqref="CX17:CX18">
    <cfRule dxfId="619" operator="equal" priority="375" type="cellIs">
      <formula>"YES"</formula>
    </cfRule>
    <cfRule dxfId="620" operator="equal" priority="376" type="cellIs">
      <formula>"NO"</formula>
    </cfRule>
  </conditionalFormatting>
  <conditionalFormatting sqref="DL17:DL18">
    <cfRule dxfId="621" operator="equal" priority="373" type="cellIs">
      <formula>"YES"</formula>
    </cfRule>
    <cfRule dxfId="622" operator="equal" priority="374" type="cellIs">
      <formula>"NO"</formula>
    </cfRule>
  </conditionalFormatting>
  <conditionalFormatting sqref="R14">
    <cfRule dxfId="623" operator="equal" priority="362" type="cellIs">
      <formula>"INCOMP"</formula>
    </cfRule>
  </conditionalFormatting>
  <conditionalFormatting sqref="T14">
    <cfRule dxfId="624" operator="containsText" priority="368" text="POS/NEUT" type="containsText">
      <formula>NOT(ISERROR(SEARCH("POS/NEUT",T14)))</formula>
    </cfRule>
    <cfRule dxfId="625" operator="equal" priority="369" type="cellIs">
      <formula>"NEUT/NEG"</formula>
    </cfRule>
    <cfRule dxfId="626" operator="equal" priority="370" type="cellIs">
      <formula>"NEUT"</formula>
    </cfRule>
    <cfRule dxfId="627" operator="equal" priority="371" type="cellIs">
      <formula>"NEG"</formula>
    </cfRule>
    <cfRule dxfId="628" operator="equal" priority="372" type="cellIs">
      <formula>"POS"</formula>
    </cfRule>
  </conditionalFormatting>
  <conditionalFormatting sqref="Q14">
    <cfRule dxfId="629" operator="containsText" priority="363" text="POS/NEUT" type="containsText">
      <formula>NOT(ISERROR(SEARCH("POS/NEUT",Q14)))</formula>
    </cfRule>
    <cfRule dxfId="630" operator="equal" priority="364" type="cellIs">
      <formula>"NEUT/NEG"</formula>
    </cfRule>
    <cfRule dxfId="631" operator="equal" priority="365" type="cellIs">
      <formula>"NEUT"</formula>
    </cfRule>
    <cfRule dxfId="632" operator="equal" priority="366" type="cellIs">
      <formula>"NEG"</formula>
    </cfRule>
    <cfRule dxfId="633" operator="equal" priority="367" type="cellIs">
      <formula>"POS"</formula>
    </cfRule>
  </conditionalFormatting>
  <conditionalFormatting sqref="N14">
    <cfRule dxfId="634" operator="containsText" priority="357" text="POS/NEUT" type="containsText">
      <formula>NOT(ISERROR(SEARCH("POS/NEUT",N14)))</formula>
    </cfRule>
    <cfRule dxfId="635" operator="equal" priority="358" type="cellIs">
      <formula>"NEUT/NEG"</formula>
    </cfRule>
    <cfRule dxfId="636" operator="equal" priority="359" type="cellIs">
      <formula>"NEUT"</formula>
    </cfRule>
    <cfRule dxfId="637" operator="equal" priority="360" type="cellIs">
      <formula>"NEG"</formula>
    </cfRule>
    <cfRule dxfId="638" operator="equal" priority="361" type="cellIs">
      <formula>"POS"</formula>
    </cfRule>
  </conditionalFormatting>
  <conditionalFormatting sqref="K14">
    <cfRule dxfId="639" operator="containsText" priority="352" text="POS/NEUT" type="containsText">
      <formula>NOT(ISERROR(SEARCH("POS/NEUT",K14)))</formula>
    </cfRule>
    <cfRule dxfId="640" operator="equal" priority="353" type="cellIs">
      <formula>"NEUT/NEG"</formula>
    </cfRule>
    <cfRule dxfId="641" operator="equal" priority="354" type="cellIs">
      <formula>"NEUT"</formula>
    </cfRule>
    <cfRule dxfId="642" operator="equal" priority="355" type="cellIs">
      <formula>"NEG"</formula>
    </cfRule>
    <cfRule dxfId="643" operator="equal" priority="356" type="cellIs">
      <formula>"POS"</formula>
    </cfRule>
  </conditionalFormatting>
  <conditionalFormatting sqref="L14">
    <cfRule dxfId="644" operator="equal" priority="351" type="cellIs">
      <formula>"INCOMP"</formula>
    </cfRule>
  </conditionalFormatting>
  <conditionalFormatting sqref="P49:P50">
    <cfRule dxfId="645" operator="equal" priority="349" type="cellIs">
      <formula>"NO BET"</formula>
    </cfRule>
    <cfRule dxfId="646" operator="equal" priority="350" type="cellIs">
      <formula>"BET"</formula>
    </cfRule>
  </conditionalFormatting>
  <conditionalFormatting sqref="AF14">
    <cfRule dxfId="647" operator="equal" priority="268" type="cellIs">
      <formula>"INCOMP"</formula>
    </cfRule>
  </conditionalFormatting>
  <conditionalFormatting sqref="AH14">
    <cfRule dxfId="648" operator="containsText" priority="274" text="POS/NEUT" type="containsText">
      <formula>NOT(ISERROR(SEARCH("POS/NEUT",AH14)))</formula>
    </cfRule>
    <cfRule dxfId="649" operator="equal" priority="275" type="cellIs">
      <formula>"NEUT/NEG"</formula>
    </cfRule>
    <cfRule dxfId="650" operator="equal" priority="276" type="cellIs">
      <formula>"NEUT"</formula>
    </cfRule>
    <cfRule dxfId="651" operator="equal" priority="277" type="cellIs">
      <formula>"NEG"</formula>
    </cfRule>
    <cfRule dxfId="652" operator="equal" priority="278" type="cellIs">
      <formula>"POS"</formula>
    </cfRule>
  </conditionalFormatting>
  <conditionalFormatting sqref="AE14">
    <cfRule dxfId="653" operator="containsText" priority="269" text="POS/NEUT" type="containsText">
      <formula>NOT(ISERROR(SEARCH("POS/NEUT",AE14)))</formula>
    </cfRule>
    <cfRule dxfId="654" operator="equal" priority="270" type="cellIs">
      <formula>"NEUT/NEG"</formula>
    </cfRule>
    <cfRule dxfId="655" operator="equal" priority="271" type="cellIs">
      <formula>"NEUT"</formula>
    </cfRule>
    <cfRule dxfId="656" operator="equal" priority="272" type="cellIs">
      <formula>"NEG"</formula>
    </cfRule>
    <cfRule dxfId="657" operator="equal" priority="273" type="cellIs">
      <formula>"POS"</formula>
    </cfRule>
  </conditionalFormatting>
  <conditionalFormatting sqref="AB14">
    <cfRule dxfId="658" operator="containsText" priority="263" text="POS/NEUT" type="containsText">
      <formula>NOT(ISERROR(SEARCH("POS/NEUT",AB14)))</formula>
    </cfRule>
    <cfRule dxfId="659" operator="equal" priority="264" type="cellIs">
      <formula>"NEUT/NEG"</formula>
    </cfRule>
    <cfRule dxfId="660" operator="equal" priority="265" type="cellIs">
      <formula>"NEUT"</formula>
    </cfRule>
    <cfRule dxfId="661" operator="equal" priority="266" type="cellIs">
      <formula>"NEG"</formula>
    </cfRule>
    <cfRule dxfId="662" operator="equal" priority="267" type="cellIs">
      <formula>"POS"</formula>
    </cfRule>
  </conditionalFormatting>
  <conditionalFormatting sqref="Y14">
    <cfRule dxfId="663" operator="containsText" priority="258" text="POS/NEUT" type="containsText">
      <formula>NOT(ISERROR(SEARCH("POS/NEUT",Y14)))</formula>
    </cfRule>
    <cfRule dxfId="664" operator="equal" priority="259" type="cellIs">
      <formula>"NEUT/NEG"</formula>
    </cfRule>
    <cfRule dxfId="665" operator="equal" priority="260" type="cellIs">
      <formula>"NEUT"</formula>
    </cfRule>
    <cfRule dxfId="666" operator="equal" priority="261" type="cellIs">
      <formula>"NEG"</formula>
    </cfRule>
    <cfRule dxfId="667" operator="equal" priority="262" type="cellIs">
      <formula>"POS"</formula>
    </cfRule>
  </conditionalFormatting>
  <conditionalFormatting sqref="Z14">
    <cfRule dxfId="668" operator="equal" priority="257" type="cellIs">
      <formula>"INCOMP"</formula>
    </cfRule>
  </conditionalFormatting>
  <conditionalFormatting sqref="AT14">
    <cfRule dxfId="669" operator="equal" priority="246" type="cellIs">
      <formula>"INCOMP"</formula>
    </cfRule>
  </conditionalFormatting>
  <conditionalFormatting sqref="AV14">
    <cfRule dxfId="670" operator="containsText" priority="252" text="POS/NEUT" type="containsText">
      <formula>NOT(ISERROR(SEARCH("POS/NEUT",AV14)))</formula>
    </cfRule>
    <cfRule dxfId="671" operator="equal" priority="253" type="cellIs">
      <formula>"NEUT/NEG"</formula>
    </cfRule>
    <cfRule dxfId="672" operator="equal" priority="254" type="cellIs">
      <formula>"NEUT"</formula>
    </cfRule>
    <cfRule dxfId="673" operator="equal" priority="255" type="cellIs">
      <formula>"NEG"</formula>
    </cfRule>
    <cfRule dxfId="674" operator="equal" priority="256" type="cellIs">
      <formula>"POS"</formula>
    </cfRule>
  </conditionalFormatting>
  <conditionalFormatting sqref="AS14">
    <cfRule dxfId="675" operator="containsText" priority="247" text="POS/NEUT" type="containsText">
      <formula>NOT(ISERROR(SEARCH("POS/NEUT",AS14)))</formula>
    </cfRule>
    <cfRule dxfId="676" operator="equal" priority="248" type="cellIs">
      <formula>"NEUT/NEG"</formula>
    </cfRule>
    <cfRule dxfId="677" operator="equal" priority="249" type="cellIs">
      <formula>"NEUT"</formula>
    </cfRule>
    <cfRule dxfId="678" operator="equal" priority="250" type="cellIs">
      <formula>"NEG"</formula>
    </cfRule>
    <cfRule dxfId="679" operator="equal" priority="251" type="cellIs">
      <formula>"POS"</formula>
    </cfRule>
  </conditionalFormatting>
  <conditionalFormatting sqref="AP14">
    <cfRule dxfId="680" operator="containsText" priority="241" text="POS/NEUT" type="containsText">
      <formula>NOT(ISERROR(SEARCH("POS/NEUT",AP14)))</formula>
    </cfRule>
    <cfRule dxfId="681" operator="equal" priority="242" type="cellIs">
      <formula>"NEUT/NEG"</formula>
    </cfRule>
    <cfRule dxfId="682" operator="equal" priority="243" type="cellIs">
      <formula>"NEUT"</formula>
    </cfRule>
    <cfRule dxfId="683" operator="equal" priority="244" type="cellIs">
      <formula>"NEG"</formula>
    </cfRule>
    <cfRule dxfId="684" operator="equal" priority="245" type="cellIs">
      <formula>"POS"</formula>
    </cfRule>
  </conditionalFormatting>
  <conditionalFormatting sqref="AM14">
    <cfRule dxfId="685" operator="containsText" priority="236" text="POS/NEUT" type="containsText">
      <formula>NOT(ISERROR(SEARCH("POS/NEUT",AM14)))</formula>
    </cfRule>
    <cfRule dxfId="686" operator="equal" priority="237" type="cellIs">
      <formula>"NEUT/NEG"</formula>
    </cfRule>
    <cfRule dxfId="687" operator="equal" priority="238" type="cellIs">
      <formula>"NEUT"</formula>
    </cfRule>
    <cfRule dxfId="688" operator="equal" priority="239" type="cellIs">
      <formula>"NEG"</formula>
    </cfRule>
    <cfRule dxfId="689" operator="equal" priority="240" type="cellIs">
      <formula>"POS"</formula>
    </cfRule>
  </conditionalFormatting>
  <conditionalFormatting sqref="AN14">
    <cfRule dxfId="690" operator="equal" priority="235" type="cellIs">
      <formula>"INCOMP"</formula>
    </cfRule>
  </conditionalFormatting>
  <conditionalFormatting sqref="BH14">
    <cfRule dxfId="691" operator="equal" priority="224" type="cellIs">
      <formula>"INCOMP"</formula>
    </cfRule>
  </conditionalFormatting>
  <conditionalFormatting sqref="BJ14">
    <cfRule dxfId="692" operator="containsText" priority="230" text="POS/NEUT" type="containsText">
      <formula>NOT(ISERROR(SEARCH("POS/NEUT",BJ14)))</formula>
    </cfRule>
    <cfRule dxfId="693" operator="equal" priority="231" type="cellIs">
      <formula>"NEUT/NEG"</formula>
    </cfRule>
    <cfRule dxfId="694" operator="equal" priority="232" type="cellIs">
      <formula>"NEUT"</formula>
    </cfRule>
    <cfRule dxfId="695" operator="equal" priority="233" type="cellIs">
      <formula>"NEG"</formula>
    </cfRule>
    <cfRule dxfId="696" operator="equal" priority="234" type="cellIs">
      <formula>"POS"</formula>
    </cfRule>
  </conditionalFormatting>
  <conditionalFormatting sqref="BG14">
    <cfRule dxfId="697" operator="containsText" priority="225" text="POS/NEUT" type="containsText">
      <formula>NOT(ISERROR(SEARCH("POS/NEUT",BG14)))</formula>
    </cfRule>
    <cfRule dxfId="698" operator="equal" priority="226" type="cellIs">
      <formula>"NEUT/NEG"</formula>
    </cfRule>
    <cfRule dxfId="699" operator="equal" priority="227" type="cellIs">
      <formula>"NEUT"</formula>
    </cfRule>
    <cfRule dxfId="700" operator="equal" priority="228" type="cellIs">
      <formula>"NEG"</formula>
    </cfRule>
    <cfRule dxfId="701" operator="equal" priority="229" type="cellIs">
      <formula>"POS"</formula>
    </cfRule>
  </conditionalFormatting>
  <conditionalFormatting sqref="BD14">
    <cfRule dxfId="702" operator="containsText" priority="219" text="POS/NEUT" type="containsText">
      <formula>NOT(ISERROR(SEARCH("POS/NEUT",BD14)))</formula>
    </cfRule>
    <cfRule dxfId="703" operator="equal" priority="220" type="cellIs">
      <formula>"NEUT/NEG"</formula>
    </cfRule>
    <cfRule dxfId="704" operator="equal" priority="221" type="cellIs">
      <formula>"NEUT"</formula>
    </cfRule>
    <cfRule dxfId="705" operator="equal" priority="222" type="cellIs">
      <formula>"NEG"</formula>
    </cfRule>
    <cfRule dxfId="706" operator="equal" priority="223" type="cellIs">
      <formula>"POS"</formula>
    </cfRule>
  </conditionalFormatting>
  <conditionalFormatting sqref="BA14">
    <cfRule dxfId="707" operator="containsText" priority="214" text="POS/NEUT" type="containsText">
      <formula>NOT(ISERROR(SEARCH("POS/NEUT",BA14)))</formula>
    </cfRule>
    <cfRule dxfId="708" operator="equal" priority="215" type="cellIs">
      <formula>"NEUT/NEG"</formula>
    </cfRule>
    <cfRule dxfId="709" operator="equal" priority="216" type="cellIs">
      <formula>"NEUT"</formula>
    </cfRule>
    <cfRule dxfId="710" operator="equal" priority="217" type="cellIs">
      <formula>"NEG"</formula>
    </cfRule>
    <cfRule dxfId="711" operator="equal" priority="218" type="cellIs">
      <formula>"POS"</formula>
    </cfRule>
  </conditionalFormatting>
  <conditionalFormatting sqref="BB14">
    <cfRule dxfId="712" operator="equal" priority="213" type="cellIs">
      <formula>"INCOMP"</formula>
    </cfRule>
  </conditionalFormatting>
  <conditionalFormatting sqref="BV14">
    <cfRule dxfId="713" operator="equal" priority="202" type="cellIs">
      <formula>"INCOMP"</formula>
    </cfRule>
  </conditionalFormatting>
  <conditionalFormatting sqref="BX14">
    <cfRule dxfId="714" operator="containsText" priority="208" text="POS/NEUT" type="containsText">
      <formula>NOT(ISERROR(SEARCH("POS/NEUT",BX14)))</formula>
    </cfRule>
    <cfRule dxfId="715" operator="equal" priority="209" type="cellIs">
      <formula>"NEUT/NEG"</formula>
    </cfRule>
    <cfRule dxfId="716" operator="equal" priority="210" type="cellIs">
      <formula>"NEUT"</formula>
    </cfRule>
    <cfRule dxfId="717" operator="equal" priority="211" type="cellIs">
      <formula>"NEG"</formula>
    </cfRule>
    <cfRule dxfId="718" operator="equal" priority="212" type="cellIs">
      <formula>"POS"</formula>
    </cfRule>
  </conditionalFormatting>
  <conditionalFormatting sqref="BU14">
    <cfRule dxfId="719" operator="containsText" priority="203" text="POS/NEUT" type="containsText">
      <formula>NOT(ISERROR(SEARCH("POS/NEUT",BU14)))</formula>
    </cfRule>
    <cfRule dxfId="720" operator="equal" priority="204" type="cellIs">
      <formula>"NEUT/NEG"</formula>
    </cfRule>
    <cfRule dxfId="721" operator="equal" priority="205" type="cellIs">
      <formula>"NEUT"</formula>
    </cfRule>
    <cfRule dxfId="722" operator="equal" priority="206" type="cellIs">
      <formula>"NEG"</formula>
    </cfRule>
    <cfRule dxfId="723" operator="equal" priority="207" type="cellIs">
      <formula>"POS"</formula>
    </cfRule>
  </conditionalFormatting>
  <conditionalFormatting sqref="BR14">
    <cfRule dxfId="724" operator="containsText" priority="197" text="POS/NEUT" type="containsText">
      <formula>NOT(ISERROR(SEARCH("POS/NEUT",BR14)))</formula>
    </cfRule>
    <cfRule dxfId="725" operator="equal" priority="198" type="cellIs">
      <formula>"NEUT/NEG"</formula>
    </cfRule>
    <cfRule dxfId="726" operator="equal" priority="199" type="cellIs">
      <formula>"NEUT"</formula>
    </cfRule>
    <cfRule dxfId="727" operator="equal" priority="200" type="cellIs">
      <formula>"NEG"</formula>
    </cfRule>
    <cfRule dxfId="728" operator="equal" priority="201" type="cellIs">
      <formula>"POS"</formula>
    </cfRule>
  </conditionalFormatting>
  <conditionalFormatting sqref="BO14">
    <cfRule dxfId="729" operator="containsText" priority="192" text="POS/NEUT" type="containsText">
      <formula>NOT(ISERROR(SEARCH("POS/NEUT",BO14)))</formula>
    </cfRule>
    <cfRule dxfId="730" operator="equal" priority="193" type="cellIs">
      <formula>"NEUT/NEG"</formula>
    </cfRule>
    <cfRule dxfId="731" operator="equal" priority="194" type="cellIs">
      <formula>"NEUT"</formula>
    </cfRule>
    <cfRule dxfId="732" operator="equal" priority="195" type="cellIs">
      <formula>"NEG"</formula>
    </cfRule>
    <cfRule dxfId="733" operator="equal" priority="196" type="cellIs">
      <formula>"POS"</formula>
    </cfRule>
  </conditionalFormatting>
  <conditionalFormatting sqref="BP14">
    <cfRule dxfId="734" operator="equal" priority="191" type="cellIs">
      <formula>"INCOMP"</formula>
    </cfRule>
  </conditionalFormatting>
  <conditionalFormatting sqref="CJ14">
    <cfRule dxfId="735" operator="equal" priority="180" type="cellIs">
      <formula>"INCOMP"</formula>
    </cfRule>
  </conditionalFormatting>
  <conditionalFormatting sqref="CL14">
    <cfRule dxfId="736" operator="containsText" priority="186" text="POS/NEUT" type="containsText">
      <formula>NOT(ISERROR(SEARCH("POS/NEUT",CL14)))</formula>
    </cfRule>
    <cfRule dxfId="737" operator="equal" priority="187" type="cellIs">
      <formula>"NEUT/NEG"</formula>
    </cfRule>
    <cfRule dxfId="738" operator="equal" priority="188" type="cellIs">
      <formula>"NEUT"</formula>
    </cfRule>
    <cfRule dxfId="739" operator="equal" priority="189" type="cellIs">
      <formula>"NEG"</formula>
    </cfRule>
    <cfRule dxfId="740" operator="equal" priority="190" type="cellIs">
      <formula>"POS"</formula>
    </cfRule>
  </conditionalFormatting>
  <conditionalFormatting sqref="CI14">
    <cfRule dxfId="741" operator="containsText" priority="181" text="POS/NEUT" type="containsText">
      <formula>NOT(ISERROR(SEARCH("POS/NEUT",CI14)))</formula>
    </cfRule>
    <cfRule dxfId="742" operator="equal" priority="182" type="cellIs">
      <formula>"NEUT/NEG"</formula>
    </cfRule>
    <cfRule dxfId="743" operator="equal" priority="183" type="cellIs">
      <formula>"NEUT"</formula>
    </cfRule>
    <cfRule dxfId="744" operator="equal" priority="184" type="cellIs">
      <formula>"NEG"</formula>
    </cfRule>
    <cfRule dxfId="745" operator="equal" priority="185" type="cellIs">
      <formula>"POS"</formula>
    </cfRule>
  </conditionalFormatting>
  <conditionalFormatting sqref="CF14">
    <cfRule dxfId="746" operator="containsText" priority="175" text="POS/NEUT" type="containsText">
      <formula>NOT(ISERROR(SEARCH("POS/NEUT",CF14)))</formula>
    </cfRule>
    <cfRule dxfId="747" operator="equal" priority="176" type="cellIs">
      <formula>"NEUT/NEG"</formula>
    </cfRule>
    <cfRule dxfId="748" operator="equal" priority="177" type="cellIs">
      <formula>"NEUT"</formula>
    </cfRule>
    <cfRule dxfId="749" operator="equal" priority="178" type="cellIs">
      <formula>"NEG"</formula>
    </cfRule>
    <cfRule dxfId="750" operator="equal" priority="179" type="cellIs">
      <formula>"POS"</formula>
    </cfRule>
  </conditionalFormatting>
  <conditionalFormatting sqref="CC14">
    <cfRule dxfId="751" operator="containsText" priority="170" text="POS/NEUT" type="containsText">
      <formula>NOT(ISERROR(SEARCH("POS/NEUT",CC14)))</formula>
    </cfRule>
    <cfRule dxfId="752" operator="equal" priority="171" type="cellIs">
      <formula>"NEUT/NEG"</formula>
    </cfRule>
    <cfRule dxfId="753" operator="equal" priority="172" type="cellIs">
      <formula>"NEUT"</formula>
    </cfRule>
    <cfRule dxfId="754" operator="equal" priority="173" type="cellIs">
      <formula>"NEG"</formula>
    </cfRule>
    <cfRule dxfId="755" operator="equal" priority="174" type="cellIs">
      <formula>"POS"</formula>
    </cfRule>
  </conditionalFormatting>
  <conditionalFormatting sqref="CD14">
    <cfRule dxfId="756" operator="equal" priority="169" type="cellIs">
      <formula>"INCOMP"</formula>
    </cfRule>
  </conditionalFormatting>
  <conditionalFormatting sqref="CX14">
    <cfRule dxfId="757" operator="equal" priority="158" type="cellIs">
      <formula>"INCOMP"</formula>
    </cfRule>
  </conditionalFormatting>
  <conditionalFormatting sqref="CZ14">
    <cfRule dxfId="758" operator="containsText" priority="164" text="POS/NEUT" type="containsText">
      <formula>NOT(ISERROR(SEARCH("POS/NEUT",CZ14)))</formula>
    </cfRule>
    <cfRule dxfId="759" operator="equal" priority="165" type="cellIs">
      <formula>"NEUT/NEG"</formula>
    </cfRule>
    <cfRule dxfId="760" operator="equal" priority="166" type="cellIs">
      <formula>"NEUT"</formula>
    </cfRule>
    <cfRule dxfId="761" operator="equal" priority="167" type="cellIs">
      <formula>"NEG"</formula>
    </cfRule>
    <cfRule dxfId="762" operator="equal" priority="168" type="cellIs">
      <formula>"POS"</formula>
    </cfRule>
  </conditionalFormatting>
  <conditionalFormatting sqref="CW14">
    <cfRule dxfId="763" operator="containsText" priority="159" text="POS/NEUT" type="containsText">
      <formula>NOT(ISERROR(SEARCH("POS/NEUT",CW14)))</formula>
    </cfRule>
    <cfRule dxfId="764" operator="equal" priority="160" type="cellIs">
      <formula>"NEUT/NEG"</formula>
    </cfRule>
    <cfRule dxfId="765" operator="equal" priority="161" type="cellIs">
      <formula>"NEUT"</formula>
    </cfRule>
    <cfRule dxfId="766" operator="equal" priority="162" type="cellIs">
      <formula>"NEG"</formula>
    </cfRule>
    <cfRule dxfId="767" operator="equal" priority="163" type="cellIs">
      <formula>"POS"</formula>
    </cfRule>
  </conditionalFormatting>
  <conditionalFormatting sqref="CT14">
    <cfRule dxfId="768" operator="containsText" priority="153" text="POS/NEUT" type="containsText">
      <formula>NOT(ISERROR(SEARCH("POS/NEUT",CT14)))</formula>
    </cfRule>
    <cfRule dxfId="769" operator="equal" priority="154" type="cellIs">
      <formula>"NEUT/NEG"</formula>
    </cfRule>
    <cfRule dxfId="770" operator="equal" priority="155" type="cellIs">
      <formula>"NEUT"</formula>
    </cfRule>
    <cfRule dxfId="771" operator="equal" priority="156" type="cellIs">
      <formula>"NEG"</formula>
    </cfRule>
    <cfRule dxfId="772" operator="equal" priority="157" type="cellIs">
      <formula>"POS"</formula>
    </cfRule>
  </conditionalFormatting>
  <conditionalFormatting sqref="CQ14">
    <cfRule dxfId="773" operator="containsText" priority="148" text="POS/NEUT" type="containsText">
      <formula>NOT(ISERROR(SEARCH("POS/NEUT",CQ14)))</formula>
    </cfRule>
    <cfRule dxfId="774" operator="equal" priority="149" type="cellIs">
      <formula>"NEUT/NEG"</formula>
    </cfRule>
    <cfRule dxfId="775" operator="equal" priority="150" type="cellIs">
      <formula>"NEUT"</formula>
    </cfRule>
    <cfRule dxfId="776" operator="equal" priority="151" type="cellIs">
      <formula>"NEG"</formula>
    </cfRule>
    <cfRule dxfId="777" operator="equal" priority="152" type="cellIs">
      <formula>"POS"</formula>
    </cfRule>
  </conditionalFormatting>
  <conditionalFormatting sqref="CR14">
    <cfRule dxfId="778" operator="equal" priority="147" type="cellIs">
      <formula>"INCOMP"</formula>
    </cfRule>
  </conditionalFormatting>
  <conditionalFormatting sqref="DL14">
    <cfRule dxfId="779" operator="equal" priority="136" type="cellIs">
      <formula>"INCOMP"</formula>
    </cfRule>
  </conditionalFormatting>
  <conditionalFormatting sqref="DN14">
    <cfRule dxfId="780" operator="containsText" priority="142" text="POS/NEUT" type="containsText">
      <formula>NOT(ISERROR(SEARCH("POS/NEUT",DN14)))</formula>
    </cfRule>
    <cfRule dxfId="781" operator="equal" priority="143" type="cellIs">
      <formula>"NEUT/NEG"</formula>
    </cfRule>
    <cfRule dxfId="782" operator="equal" priority="144" type="cellIs">
      <formula>"NEUT"</formula>
    </cfRule>
    <cfRule dxfId="783" operator="equal" priority="145" type="cellIs">
      <formula>"NEG"</formula>
    </cfRule>
    <cfRule dxfId="784" operator="equal" priority="146" type="cellIs">
      <formula>"POS"</formula>
    </cfRule>
  </conditionalFormatting>
  <conditionalFormatting sqref="DK14">
    <cfRule dxfId="785" operator="containsText" priority="137" text="POS/NEUT" type="containsText">
      <formula>NOT(ISERROR(SEARCH("POS/NEUT",DK14)))</formula>
    </cfRule>
    <cfRule dxfId="786" operator="equal" priority="138" type="cellIs">
      <formula>"NEUT/NEG"</formula>
    </cfRule>
    <cfRule dxfId="787" operator="equal" priority="139" type="cellIs">
      <formula>"NEUT"</formula>
    </cfRule>
    <cfRule dxfId="788" operator="equal" priority="140" type="cellIs">
      <formula>"NEG"</formula>
    </cfRule>
    <cfRule dxfId="789" operator="equal" priority="141" type="cellIs">
      <formula>"POS"</formula>
    </cfRule>
  </conditionalFormatting>
  <conditionalFormatting sqref="DH14">
    <cfRule dxfId="790" operator="containsText" priority="131" text="POS/NEUT" type="containsText">
      <formula>NOT(ISERROR(SEARCH("POS/NEUT",DH14)))</formula>
    </cfRule>
    <cfRule dxfId="791" operator="equal" priority="132" type="cellIs">
      <formula>"NEUT/NEG"</formula>
    </cfRule>
    <cfRule dxfId="792" operator="equal" priority="133" type="cellIs">
      <formula>"NEUT"</formula>
    </cfRule>
    <cfRule dxfId="793" operator="equal" priority="134" type="cellIs">
      <formula>"NEG"</formula>
    </cfRule>
    <cfRule dxfId="794" operator="equal" priority="135" type="cellIs">
      <formula>"POS"</formula>
    </cfRule>
  </conditionalFormatting>
  <conditionalFormatting sqref="DE14">
    <cfRule dxfId="795" operator="containsText" priority="126" text="POS/NEUT" type="containsText">
      <formula>NOT(ISERROR(SEARCH("POS/NEUT",DE14)))</formula>
    </cfRule>
    <cfRule dxfId="796" operator="equal" priority="127" type="cellIs">
      <formula>"NEUT/NEG"</formula>
    </cfRule>
    <cfRule dxfId="797" operator="equal" priority="128" type="cellIs">
      <formula>"NEUT"</formula>
    </cfRule>
    <cfRule dxfId="798" operator="equal" priority="129" type="cellIs">
      <formula>"NEG"</formula>
    </cfRule>
    <cfRule dxfId="799" operator="equal" priority="130" type="cellIs">
      <formula>"POS"</formula>
    </cfRule>
  </conditionalFormatting>
  <conditionalFormatting sqref="DF14">
    <cfRule dxfId="800" operator="equal" priority="125" type="cellIs">
      <formula>"INCOMP"</formula>
    </cfRule>
  </conditionalFormatting>
  <conditionalFormatting sqref="DA45">
    <cfRule dxfId="801" operator="equal" priority="25" type="cellIs">
      <formula>"NO BET"</formula>
    </cfRule>
    <cfRule dxfId="802" operator="equal" priority="26" type="cellIs">
      <formula>"BET"</formula>
    </cfRule>
  </conditionalFormatting>
  <conditionalFormatting sqref="CG49">
    <cfRule dxfId="803" operator="equal" priority="37" type="cellIs">
      <formula>"NO BET"</formula>
    </cfRule>
    <cfRule dxfId="804" operator="equal" priority="38" type="cellIs">
      <formula>"BET"</formula>
    </cfRule>
  </conditionalFormatting>
  <conditionalFormatting sqref="BS50">
    <cfRule dxfId="805" operator="equal" priority="49" type="cellIs">
      <formula>"NO BET"</formula>
    </cfRule>
    <cfRule dxfId="806" operator="equal" priority="50" type="cellIs">
      <formula>"BET"</formula>
    </cfRule>
  </conditionalFormatting>
  <conditionalFormatting sqref="BG49">
    <cfRule dxfId="807" operator="equal" priority="61" type="cellIs">
      <formula>"NO BET"</formula>
    </cfRule>
    <cfRule dxfId="808" operator="equal" priority="62" type="cellIs">
      <formula>"BET"</formula>
    </cfRule>
  </conditionalFormatting>
  <conditionalFormatting sqref="BG50">
    <cfRule dxfId="809" operator="equal" priority="59" type="cellIs">
      <formula>"NO BET"</formula>
    </cfRule>
    <cfRule dxfId="810" operator="equal" priority="60" type="cellIs">
      <formula>"BET"</formula>
    </cfRule>
  </conditionalFormatting>
  <conditionalFormatting sqref="BF49:BF50">
    <cfRule dxfId="811" operator="equal" priority="57" type="cellIs">
      <formula>"NO BET"</formula>
    </cfRule>
    <cfRule dxfId="812" operator="equal" priority="58" type="cellIs">
      <formula>"BET"</formula>
    </cfRule>
  </conditionalFormatting>
  <conditionalFormatting sqref="BY44">
    <cfRule dxfId="813" operator="equal" priority="55" type="cellIs">
      <formula>"NO BET"</formula>
    </cfRule>
    <cfRule dxfId="814" operator="equal" priority="56" type="cellIs">
      <formula>"BET"</formula>
    </cfRule>
  </conditionalFormatting>
  <conditionalFormatting sqref="BY45">
    <cfRule dxfId="815" operator="equal" priority="53" type="cellIs">
      <formula>"NO BET"</formula>
    </cfRule>
    <cfRule dxfId="816" operator="equal" priority="54" type="cellIs">
      <formula>"BET"</formula>
    </cfRule>
  </conditionalFormatting>
  <conditionalFormatting sqref="BS49">
    <cfRule dxfId="817" operator="equal" priority="51" type="cellIs">
      <formula>"NO BET"</formula>
    </cfRule>
    <cfRule dxfId="818" operator="equal" priority="52" type="cellIs">
      <formula>"BET"</formula>
    </cfRule>
  </conditionalFormatting>
  <conditionalFormatting sqref="BU49">
    <cfRule dxfId="819" operator="equal" priority="47" type="cellIs">
      <formula>"NO BET"</formula>
    </cfRule>
    <cfRule dxfId="820" operator="equal" priority="48" type="cellIs">
      <formula>"BET"</formula>
    </cfRule>
  </conditionalFormatting>
  <conditionalFormatting sqref="BU50">
    <cfRule dxfId="821" operator="equal" priority="45" type="cellIs">
      <formula>"NO BET"</formula>
    </cfRule>
    <cfRule dxfId="822" operator="equal" priority="46" type="cellIs">
      <formula>"BET"</formula>
    </cfRule>
  </conditionalFormatting>
  <conditionalFormatting sqref="BT49:BT50">
    <cfRule dxfId="823" operator="equal" priority="43" type="cellIs">
      <formula>"NO BET"</formula>
    </cfRule>
    <cfRule dxfId="824" operator="equal" priority="44" type="cellIs">
      <formula>"BET"</formula>
    </cfRule>
  </conditionalFormatting>
  <conditionalFormatting sqref="AI44">
    <cfRule dxfId="825" operator="equal" priority="97" type="cellIs">
      <formula>"NO BET"</formula>
    </cfRule>
    <cfRule dxfId="826" operator="equal" priority="98" type="cellIs">
      <formula>"BET"</formula>
    </cfRule>
  </conditionalFormatting>
  <conditionalFormatting sqref="AI45">
    <cfRule dxfId="827" operator="equal" priority="95" type="cellIs">
      <formula>"NO BET"</formula>
    </cfRule>
    <cfRule dxfId="828" operator="equal" priority="96" type="cellIs">
      <formula>"BET"</formula>
    </cfRule>
  </conditionalFormatting>
  <conditionalFormatting sqref="AC49">
    <cfRule dxfId="829" operator="equal" priority="93" type="cellIs">
      <formula>"NO BET"</formula>
    </cfRule>
    <cfRule dxfId="830" operator="equal" priority="94" type="cellIs">
      <formula>"BET"</formula>
    </cfRule>
  </conditionalFormatting>
  <conditionalFormatting sqref="AC50">
    <cfRule dxfId="831" operator="equal" priority="91" type="cellIs">
      <formula>"NO BET"</formula>
    </cfRule>
    <cfRule dxfId="832" operator="equal" priority="92" type="cellIs">
      <formula>"BET"</formula>
    </cfRule>
  </conditionalFormatting>
  <conditionalFormatting sqref="AE49">
    <cfRule dxfId="833" operator="equal" priority="89" type="cellIs">
      <formula>"NO BET"</formula>
    </cfRule>
    <cfRule dxfId="834" operator="equal" priority="90" type="cellIs">
      <formula>"BET"</formula>
    </cfRule>
  </conditionalFormatting>
  <conditionalFormatting sqref="AE50">
    <cfRule dxfId="835" operator="equal" priority="87" type="cellIs">
      <formula>"NO BET"</formula>
    </cfRule>
    <cfRule dxfId="836" operator="equal" priority="88" type="cellIs">
      <formula>"BET"</formula>
    </cfRule>
  </conditionalFormatting>
  <conditionalFormatting sqref="AD49:AD50">
    <cfRule dxfId="837" operator="equal" priority="85" type="cellIs">
      <formula>"NO BET"</formula>
    </cfRule>
    <cfRule dxfId="838" operator="equal" priority="86" type="cellIs">
      <formula>"BET"</formula>
    </cfRule>
  </conditionalFormatting>
  <conditionalFormatting sqref="AW44">
    <cfRule dxfId="839" operator="equal" priority="83" type="cellIs">
      <formula>"NO BET"</formula>
    </cfRule>
    <cfRule dxfId="840" operator="equal" priority="84" type="cellIs">
      <formula>"BET"</formula>
    </cfRule>
  </conditionalFormatting>
  <conditionalFormatting sqref="AW45">
    <cfRule dxfId="841" operator="equal" priority="81" type="cellIs">
      <formula>"NO BET"</formula>
    </cfRule>
    <cfRule dxfId="842" operator="equal" priority="82" type="cellIs">
      <formula>"BET"</formula>
    </cfRule>
  </conditionalFormatting>
  <conditionalFormatting sqref="AQ49">
    <cfRule dxfId="843" operator="equal" priority="79" type="cellIs">
      <formula>"NO BET"</formula>
    </cfRule>
    <cfRule dxfId="844" operator="equal" priority="80" type="cellIs">
      <formula>"BET"</formula>
    </cfRule>
  </conditionalFormatting>
  <conditionalFormatting sqref="AQ50">
    <cfRule dxfId="845" operator="equal" priority="77" type="cellIs">
      <formula>"NO BET"</formula>
    </cfRule>
    <cfRule dxfId="846" operator="equal" priority="78" type="cellIs">
      <formula>"BET"</formula>
    </cfRule>
  </conditionalFormatting>
  <conditionalFormatting sqref="AS49">
    <cfRule dxfId="847" operator="equal" priority="75" type="cellIs">
      <formula>"NO BET"</formula>
    </cfRule>
    <cfRule dxfId="848" operator="equal" priority="76" type="cellIs">
      <formula>"BET"</formula>
    </cfRule>
  </conditionalFormatting>
  <conditionalFormatting sqref="AS50">
    <cfRule dxfId="849" operator="equal" priority="73" type="cellIs">
      <formula>"NO BET"</formula>
    </cfRule>
    <cfRule dxfId="850" operator="equal" priority="74" type="cellIs">
      <formula>"BET"</formula>
    </cfRule>
  </conditionalFormatting>
  <conditionalFormatting sqref="AR49:AR50">
    <cfRule dxfId="851" operator="equal" priority="71" type="cellIs">
      <formula>"NO BET"</formula>
    </cfRule>
    <cfRule dxfId="852" operator="equal" priority="72" type="cellIs">
      <formula>"BET"</formula>
    </cfRule>
  </conditionalFormatting>
  <conditionalFormatting sqref="BK44">
    <cfRule dxfId="853" operator="equal" priority="69" type="cellIs">
      <formula>"NO BET"</formula>
    </cfRule>
    <cfRule dxfId="854" operator="equal" priority="70" type="cellIs">
      <formula>"BET"</formula>
    </cfRule>
  </conditionalFormatting>
  <conditionalFormatting sqref="BK45">
    <cfRule dxfId="855" operator="equal" priority="67" type="cellIs">
      <formula>"NO BET"</formula>
    </cfRule>
    <cfRule dxfId="856" operator="equal" priority="68" type="cellIs">
      <formula>"BET"</formula>
    </cfRule>
  </conditionalFormatting>
  <conditionalFormatting sqref="BE49">
    <cfRule dxfId="857" operator="equal" priority="65" type="cellIs">
      <formula>"NO BET"</formula>
    </cfRule>
    <cfRule dxfId="858" operator="equal" priority="66" type="cellIs">
      <formula>"BET"</formula>
    </cfRule>
  </conditionalFormatting>
  <conditionalFormatting sqref="BE50">
    <cfRule dxfId="859" operator="equal" priority="63" type="cellIs">
      <formula>"NO BET"</formula>
    </cfRule>
    <cfRule dxfId="860" operator="equal" priority="64" type="cellIs">
      <formula>"BET"</formula>
    </cfRule>
  </conditionalFormatting>
  <conditionalFormatting sqref="CM44">
    <cfRule dxfId="861" operator="equal" priority="41" type="cellIs">
      <formula>"NO BET"</formula>
    </cfRule>
    <cfRule dxfId="862" operator="equal" priority="42" type="cellIs">
      <formula>"BET"</formula>
    </cfRule>
  </conditionalFormatting>
  <conditionalFormatting sqref="CM45">
    <cfRule dxfId="863" operator="equal" priority="39" type="cellIs">
      <formula>"NO BET"</formula>
    </cfRule>
    <cfRule dxfId="864" operator="equal" priority="40" type="cellIs">
      <formula>"BET"</formula>
    </cfRule>
  </conditionalFormatting>
  <conditionalFormatting sqref="CG50">
    <cfRule dxfId="865" operator="equal" priority="35" type="cellIs">
      <formula>"NO BET"</formula>
    </cfRule>
    <cfRule dxfId="866" operator="equal" priority="36" type="cellIs">
      <formula>"BET"</formula>
    </cfRule>
  </conditionalFormatting>
  <conditionalFormatting sqref="CI49">
    <cfRule dxfId="867" operator="equal" priority="33" type="cellIs">
      <formula>"NO BET"</formula>
    </cfRule>
    <cfRule dxfId="868" operator="equal" priority="34" type="cellIs">
      <formula>"BET"</formula>
    </cfRule>
  </conditionalFormatting>
  <conditionalFormatting sqref="CI50">
    <cfRule dxfId="869" operator="equal" priority="31" type="cellIs">
      <formula>"NO BET"</formula>
    </cfRule>
    <cfRule dxfId="870" operator="equal" priority="32" type="cellIs">
      <formula>"BET"</formula>
    </cfRule>
  </conditionalFormatting>
  <conditionalFormatting sqref="CH49:CH50">
    <cfRule dxfId="871" operator="equal" priority="29" type="cellIs">
      <formula>"NO BET"</formula>
    </cfRule>
    <cfRule dxfId="872" operator="equal" priority="30" type="cellIs">
      <formula>"BET"</formula>
    </cfRule>
  </conditionalFormatting>
  <conditionalFormatting sqref="DA44">
    <cfRule dxfId="873" operator="equal" priority="27" type="cellIs">
      <formula>"NO BET"</formula>
    </cfRule>
    <cfRule dxfId="874" operator="equal" priority="28" type="cellIs">
      <formula>"BET"</formula>
    </cfRule>
  </conditionalFormatting>
  <conditionalFormatting sqref="CU49">
    <cfRule dxfId="875" operator="equal" priority="23" type="cellIs">
      <formula>"NO BET"</formula>
    </cfRule>
    <cfRule dxfId="876" operator="equal" priority="24" type="cellIs">
      <formula>"BET"</formula>
    </cfRule>
  </conditionalFormatting>
  <conditionalFormatting sqref="CU50">
    <cfRule dxfId="877" operator="equal" priority="21" type="cellIs">
      <formula>"NO BET"</formula>
    </cfRule>
    <cfRule dxfId="878" operator="equal" priority="22" type="cellIs">
      <formula>"BET"</formula>
    </cfRule>
  </conditionalFormatting>
  <conditionalFormatting sqref="CW49">
    <cfRule dxfId="879" operator="equal" priority="19" type="cellIs">
      <formula>"NO BET"</formula>
    </cfRule>
    <cfRule dxfId="880" operator="equal" priority="20" type="cellIs">
      <formula>"BET"</formula>
    </cfRule>
  </conditionalFormatting>
  <conditionalFormatting sqref="CW50">
    <cfRule dxfId="881" operator="equal" priority="17" type="cellIs">
      <formula>"NO BET"</formula>
    </cfRule>
    <cfRule dxfId="882" operator="equal" priority="18" type="cellIs">
      <formula>"BET"</formula>
    </cfRule>
  </conditionalFormatting>
  <conditionalFormatting sqref="CV49:CV50">
    <cfRule dxfId="883" operator="equal" priority="15" type="cellIs">
      <formula>"NO BET"</formula>
    </cfRule>
    <cfRule dxfId="884" operator="equal" priority="16" type="cellIs">
      <formula>"BET"</formula>
    </cfRule>
  </conditionalFormatting>
  <conditionalFormatting sqref="DO44">
    <cfRule dxfId="885" operator="equal" priority="13" type="cellIs">
      <formula>"NO BET"</formula>
    </cfRule>
    <cfRule dxfId="886" operator="equal" priority="14" type="cellIs">
      <formula>"BET"</formula>
    </cfRule>
  </conditionalFormatting>
  <conditionalFormatting sqref="DO45">
    <cfRule dxfId="887" operator="equal" priority="11" type="cellIs">
      <formula>"NO BET"</formula>
    </cfRule>
    <cfRule dxfId="888" operator="equal" priority="12" type="cellIs">
      <formula>"BET"</formula>
    </cfRule>
  </conditionalFormatting>
  <conditionalFormatting sqref="DI49">
    <cfRule dxfId="889" operator="equal" priority="9" type="cellIs">
      <formula>"NO BET"</formula>
    </cfRule>
    <cfRule dxfId="890" operator="equal" priority="10" type="cellIs">
      <formula>"BET"</formula>
    </cfRule>
  </conditionalFormatting>
  <conditionalFormatting sqref="DI50">
    <cfRule dxfId="891" operator="equal" priority="7" type="cellIs">
      <formula>"NO BET"</formula>
    </cfRule>
    <cfRule dxfId="892" operator="equal" priority="8" type="cellIs">
      <formula>"BET"</formula>
    </cfRule>
  </conditionalFormatting>
  <conditionalFormatting sqref="DK49">
    <cfRule dxfId="893" operator="equal" priority="5" type="cellIs">
      <formula>"NO BET"</formula>
    </cfRule>
    <cfRule dxfId="894" operator="equal" priority="6" type="cellIs">
      <formula>"BET"</formula>
    </cfRule>
  </conditionalFormatting>
  <conditionalFormatting sqref="DK50">
    <cfRule dxfId="895" operator="equal" priority="3" type="cellIs">
      <formula>"NO BET"</formula>
    </cfRule>
    <cfRule dxfId="896" operator="equal" priority="4" type="cellIs">
      <formula>"BET"</formula>
    </cfRule>
  </conditionalFormatting>
  <conditionalFormatting sqref="DJ49:DJ50">
    <cfRule dxfId="897" operator="equal" priority="1" type="cellIs">
      <formula>"NO BET"</formula>
    </cfRule>
    <cfRule dxfId="898" operator="equal" priority="2" type="cellIs">
      <formula>"BET"</formula>
    </cfRule>
  </conditionalFormatting>
  <pageMargins bottom="0.75" footer="0.3" header="0.3" left="0.7" right="0.7" top="0.75"/>
  <pageSetup horizontalDpi="0" orientation="portrait" paperSize="9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ER87"/>
  <sheetViews>
    <sheetView topLeftCell="A3" workbookViewId="0">
      <selection activeCell="CZ50" sqref="CZ50"/>
    </sheetView>
  </sheetViews>
  <sheetFormatPr baseColWidth="10" defaultRowHeight="15"/>
  <cols>
    <col customWidth="1" max="148" min="122" style="161" width="10.83203125"/>
  </cols>
  <sheetData>
    <row customHeight="1" ht="17" r="2" s="161" spans="1:148">
      <c r="B2" s="31" t="n"/>
      <c r="C2" s="16" t="n"/>
      <c r="D2" s="16" t="n"/>
      <c r="E2" s="16" t="n"/>
      <c r="F2" s="16" t="n"/>
      <c r="G2" s="16" t="n"/>
      <c r="H2" s="32" t="n"/>
      <c r="J2" s="19" t="s">
        <v>75</v>
      </c>
      <c r="K2" s="21" t="n">
        <v>9</v>
      </c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32" t="n"/>
      <c r="X2" s="19" t="s">
        <v>75</v>
      </c>
      <c r="Y2" s="21">
        <f>1+'RATINGS - 2'!K2</f>
        <v/>
      </c>
      <c r="Z2" s="16" t="n"/>
      <c r="AA2" s="16" t="n"/>
      <c r="AB2" s="16" t="n"/>
      <c r="AC2" s="16" t="n"/>
      <c r="AD2" s="16" t="n"/>
      <c r="AE2" s="16" t="n"/>
      <c r="AF2" s="16" t="n"/>
      <c r="AG2" s="16" t="n"/>
      <c r="AH2" s="16" t="n"/>
      <c r="AI2" s="16" t="n"/>
      <c r="AJ2" s="32" t="n"/>
      <c r="AL2" s="19" t="s">
        <v>75</v>
      </c>
      <c r="AM2" s="21">
        <f>1+Y2</f>
        <v/>
      </c>
      <c r="AN2" s="16" t="n"/>
      <c r="AO2" s="16" t="n"/>
      <c r="AP2" s="16" t="n"/>
      <c r="AQ2" s="16" t="n"/>
      <c r="AR2" s="16" t="n"/>
      <c r="AS2" s="16" t="n"/>
      <c r="AT2" s="16" t="n"/>
      <c r="AU2" s="16" t="n"/>
      <c r="AV2" s="16" t="n"/>
      <c r="AW2" s="16" t="n"/>
      <c r="AX2" s="32" t="n"/>
      <c r="AZ2" s="19" t="s">
        <v>75</v>
      </c>
      <c r="BA2" s="21">
        <f>1+AM2</f>
        <v/>
      </c>
      <c r="BB2" s="16" t="n"/>
      <c r="BC2" s="16" t="n"/>
      <c r="BD2" s="16" t="n"/>
      <c r="BE2" s="16" t="n"/>
      <c r="BF2" s="16" t="n"/>
      <c r="BG2" s="16" t="n"/>
      <c r="BH2" s="16" t="n"/>
      <c r="BI2" s="16" t="n"/>
      <c r="BJ2" s="16" t="n"/>
      <c r="BK2" s="16" t="n"/>
      <c r="BL2" s="32" t="n"/>
      <c r="BN2" s="19" t="s">
        <v>75</v>
      </c>
      <c r="BO2" s="21">
        <f>1+BA2</f>
        <v/>
      </c>
      <c r="BP2" s="16" t="n"/>
      <c r="BQ2" s="16" t="n"/>
      <c r="BR2" s="16" t="n"/>
      <c r="BS2" s="16" t="n"/>
      <c r="BT2" s="16" t="n"/>
      <c r="BU2" s="16" t="n"/>
      <c r="BV2" s="16" t="n"/>
      <c r="BW2" s="16" t="n"/>
      <c r="BX2" s="16" t="n"/>
      <c r="BY2" s="16" t="n"/>
      <c r="BZ2" s="32" t="n"/>
      <c r="CB2" s="19" t="s">
        <v>75</v>
      </c>
      <c r="CC2" s="21">
        <f>1+BO2</f>
        <v/>
      </c>
      <c r="CD2" s="16" t="n"/>
      <c r="CE2" s="16" t="n"/>
      <c r="CF2" s="16" t="n"/>
      <c r="CG2" s="16" t="n"/>
      <c r="CH2" s="16" t="n"/>
      <c r="CI2" s="16" t="n"/>
      <c r="CJ2" s="16" t="n"/>
      <c r="CK2" s="16" t="n"/>
      <c r="CL2" s="16" t="n"/>
      <c r="CM2" s="16" t="n"/>
      <c r="CN2" s="32" t="n"/>
      <c r="CP2" s="19" t="s">
        <v>75</v>
      </c>
      <c r="CQ2" s="21">
        <f>1+CC2</f>
        <v/>
      </c>
      <c r="CR2" s="16" t="n"/>
      <c r="CS2" s="16" t="n"/>
      <c r="CT2" s="16" t="n"/>
      <c r="CU2" s="16" t="n"/>
      <c r="CV2" s="16" t="n"/>
      <c r="CW2" s="16" t="n"/>
      <c r="CX2" s="16" t="n"/>
      <c r="CY2" s="16" t="n"/>
      <c r="CZ2" s="16" t="n"/>
      <c r="DA2" s="16" t="n"/>
      <c r="DB2" s="32" t="n"/>
      <c r="DD2" s="19" t="s">
        <v>75</v>
      </c>
      <c r="DE2" s="21">
        <f>1+CQ2</f>
        <v/>
      </c>
      <c r="DF2" s="16" t="n"/>
      <c r="DG2" s="16" t="n"/>
      <c r="DH2" s="16" t="n"/>
      <c r="DI2" s="16" t="n"/>
      <c r="DJ2" s="16" t="n"/>
      <c r="DK2" s="16" t="n"/>
      <c r="DL2" s="16" t="n"/>
      <c r="DM2" s="16" t="n"/>
      <c r="DN2" s="16" t="n"/>
      <c r="DO2" s="16" t="n"/>
      <c r="DP2" s="32" t="n"/>
    </row>
    <row r="3" spans="1:148">
      <c r="B3" s="13" t="n"/>
      <c r="C3" s="97" t="s">
        <v>73</v>
      </c>
      <c r="D3" s="82" t="s">
        <v>76</v>
      </c>
      <c r="E3" s="82" t="s">
        <v>3</v>
      </c>
      <c r="F3" s="82" t="s">
        <v>5</v>
      </c>
      <c r="G3" s="78" t="s">
        <v>77</v>
      </c>
      <c r="H3" s="14" t="n"/>
      <c r="J3" s="13" t="n"/>
      <c r="N3" s="97" t="s">
        <v>73</v>
      </c>
      <c r="O3" s="98" t="s">
        <v>1</v>
      </c>
      <c r="P3" s="29" t="s">
        <v>2</v>
      </c>
      <c r="Q3" s="82" t="s">
        <v>3</v>
      </c>
      <c r="R3" s="78" t="s">
        <v>78</v>
      </c>
      <c r="V3" s="14" t="n"/>
      <c r="W3" s="14" t="n"/>
      <c r="AB3" s="97" t="s">
        <v>73</v>
      </c>
      <c r="AC3" s="98" t="s">
        <v>1</v>
      </c>
      <c r="AD3" s="29" t="s">
        <v>2</v>
      </c>
      <c r="AE3" s="82" t="s">
        <v>3</v>
      </c>
      <c r="AF3" s="78" t="s">
        <v>78</v>
      </c>
      <c r="AJ3" s="14" t="n"/>
      <c r="AK3" s="14" t="n"/>
      <c r="AP3" s="97" t="s">
        <v>73</v>
      </c>
      <c r="AQ3" s="98" t="s">
        <v>1</v>
      </c>
      <c r="AR3" s="29" t="s">
        <v>2</v>
      </c>
      <c r="AS3" s="82" t="s">
        <v>3</v>
      </c>
      <c r="AT3" s="78" t="s">
        <v>78</v>
      </c>
      <c r="AX3" s="14" t="n"/>
      <c r="AY3" s="14" t="n"/>
      <c r="BD3" s="97" t="s">
        <v>73</v>
      </c>
      <c r="BE3" s="98" t="s">
        <v>1</v>
      </c>
      <c r="BF3" s="29" t="s">
        <v>2</v>
      </c>
      <c r="BG3" s="82" t="s">
        <v>3</v>
      </c>
      <c r="BH3" s="78" t="s">
        <v>78</v>
      </c>
      <c r="BL3" s="14" t="n"/>
      <c r="BM3" s="14" t="n"/>
      <c r="BR3" s="97" t="s">
        <v>73</v>
      </c>
      <c r="BS3" s="98" t="s">
        <v>1</v>
      </c>
      <c r="BT3" s="29" t="s">
        <v>2</v>
      </c>
      <c r="BU3" s="82" t="s">
        <v>3</v>
      </c>
      <c r="BV3" s="78" t="s">
        <v>78</v>
      </c>
      <c r="BZ3" s="14" t="n"/>
      <c r="CA3" s="14" t="n"/>
      <c r="CF3" s="97" t="s">
        <v>73</v>
      </c>
      <c r="CG3" s="98" t="s">
        <v>1</v>
      </c>
      <c r="CH3" s="29" t="s">
        <v>2</v>
      </c>
      <c r="CI3" s="82" t="s">
        <v>3</v>
      </c>
      <c r="CJ3" s="78" t="s">
        <v>78</v>
      </c>
      <c r="CN3" s="14" t="n"/>
      <c r="CO3" s="14" t="n"/>
      <c r="CT3" s="97" t="s">
        <v>73</v>
      </c>
      <c r="CU3" s="98" t="s">
        <v>1</v>
      </c>
      <c r="CV3" s="29" t="s">
        <v>2</v>
      </c>
      <c r="CW3" s="82" t="s">
        <v>3</v>
      </c>
      <c r="CX3" s="78" t="s">
        <v>78</v>
      </c>
      <c r="DB3" s="14" t="n"/>
      <c r="DC3" s="14" t="n"/>
      <c r="DH3" s="97" t="s">
        <v>73</v>
      </c>
      <c r="DI3" s="98" t="s">
        <v>1</v>
      </c>
      <c r="DJ3" s="29" t="s">
        <v>2</v>
      </c>
      <c r="DK3" s="82" t="s">
        <v>3</v>
      </c>
      <c r="DL3" s="78" t="s">
        <v>78</v>
      </c>
      <c r="DP3" s="14" t="n"/>
    </row>
    <row r="4" spans="1:148">
      <c r="B4" s="83" t="n">
        <v>9</v>
      </c>
      <c r="C4" s="159">
        <f>PROFILING!Q5</f>
        <v/>
      </c>
      <c r="D4" s="42">
        <f>PROFILING!Y5</f>
        <v/>
      </c>
      <c r="E4" s="26">
        <f>PROFILING!X5</f>
        <v/>
      </c>
      <c r="F4" s="75">
        <f>PROFILING!Z5</f>
        <v/>
      </c>
      <c r="G4" s="146">
        <f>'RATINGS - 2'!R17</f>
        <v/>
      </c>
      <c r="H4" s="14" t="n"/>
      <c r="J4" s="13" t="n"/>
      <c r="N4" s="45">
        <f>'RATINGS - 2'!C4</f>
        <v/>
      </c>
      <c r="O4" s="60">
        <f>PROFILING!R5</f>
        <v/>
      </c>
      <c r="P4" s="89">
        <f>PROFILING!W5</f>
        <v/>
      </c>
      <c r="Q4" s="165">
        <f>'RATINGS - 2'!E4</f>
        <v/>
      </c>
      <c r="R4" s="146">
        <f>'RATINGS - 2'!F4</f>
        <v/>
      </c>
      <c r="V4" s="14" t="n"/>
      <c r="W4" s="14" t="n"/>
      <c r="AB4" s="45">
        <f>'RATINGS - 2'!C8</f>
        <v/>
      </c>
      <c r="AC4" s="60">
        <f>PROFILING!R9</f>
        <v/>
      </c>
      <c r="AD4" s="89">
        <f>PROFILING!W9</f>
        <v/>
      </c>
      <c r="AE4" s="165">
        <f>'RATINGS - 2'!E8</f>
        <v/>
      </c>
      <c r="AF4" s="146">
        <f>'RATINGS - 2'!F8</f>
        <v/>
      </c>
      <c r="AJ4" s="14" t="n"/>
      <c r="AK4" s="14" t="n"/>
      <c r="AP4" s="45">
        <f>'RATINGS - 2'!C12</f>
        <v/>
      </c>
      <c r="AQ4" s="60">
        <f>PROFILING!R13</f>
        <v/>
      </c>
      <c r="AR4" s="89">
        <f>PROFILING!W13</f>
        <v/>
      </c>
      <c r="AS4" s="165">
        <f>'RATINGS - 2'!E12</f>
        <v/>
      </c>
      <c r="AT4" s="146">
        <f>'RATINGS - 2'!F12</f>
        <v/>
      </c>
      <c r="AX4" s="14" t="n"/>
      <c r="AY4" s="14" t="n"/>
      <c r="BD4" s="45">
        <f>'RATINGS - 2'!C16</f>
        <v/>
      </c>
      <c r="BE4" s="60">
        <f>PROFILING!R17</f>
        <v/>
      </c>
      <c r="BF4" s="89">
        <f>PROFILING!W17</f>
        <v/>
      </c>
      <c r="BG4" s="165">
        <f>'RATINGS - 2'!E16</f>
        <v/>
      </c>
      <c r="BH4" s="146">
        <f>'RATINGS - 2'!F16</f>
        <v/>
      </c>
      <c r="BL4" s="14" t="n"/>
      <c r="BM4" s="14" t="n"/>
      <c r="BR4" s="45">
        <f>'RATINGS - 2'!C20</f>
        <v/>
      </c>
      <c r="BS4" s="60">
        <f>PROFILING!R21</f>
        <v/>
      </c>
      <c r="BT4" s="89">
        <f>PROFILING!W21</f>
        <v/>
      </c>
      <c r="BU4" s="165">
        <f>'RATINGS - 2'!E20</f>
        <v/>
      </c>
      <c r="BV4" s="146">
        <f>'RATINGS - 2'!F20</f>
        <v/>
      </c>
      <c r="BZ4" s="14" t="n"/>
      <c r="CA4" s="14" t="n"/>
      <c r="CF4" s="45">
        <f>'RATINGS - 2'!C24</f>
        <v/>
      </c>
      <c r="CG4" s="60">
        <f>PROFILING!R25</f>
        <v/>
      </c>
      <c r="CH4" s="89">
        <f>PROFILING!W25</f>
        <v/>
      </c>
      <c r="CI4" s="165">
        <f>'RATINGS - 2'!E24</f>
        <v/>
      </c>
      <c r="CJ4" s="146">
        <f>'RATINGS - 2'!F24</f>
        <v/>
      </c>
      <c r="CN4" s="14" t="n"/>
      <c r="CO4" s="14" t="n"/>
      <c r="CT4" s="45">
        <f>'RATINGS - 2'!C28</f>
        <v/>
      </c>
      <c r="CU4" s="60">
        <f>PROFILING!R29</f>
        <v/>
      </c>
      <c r="CV4" s="89">
        <f>PROFILING!W29</f>
        <v/>
      </c>
      <c r="CW4" s="165">
        <f>'RATINGS - 2'!E28</f>
        <v/>
      </c>
      <c r="CX4" s="146">
        <f>'RATINGS - 2'!F28</f>
        <v/>
      </c>
      <c r="DB4" s="14" t="n"/>
      <c r="DC4" s="14" t="n"/>
      <c r="DH4" s="45">
        <f>'RATINGS - 2'!C32</f>
        <v/>
      </c>
      <c r="DI4" s="60">
        <f>PROFILING!R33</f>
        <v/>
      </c>
      <c r="DJ4" s="89">
        <f>PROFILING!W33</f>
        <v/>
      </c>
      <c r="DK4" s="165">
        <f>'RATINGS - 2'!E32</f>
        <v/>
      </c>
      <c r="DL4" s="146">
        <f>'RATINGS - 2'!F32</f>
        <v/>
      </c>
      <c r="DP4" s="14" t="n"/>
    </row>
    <row customHeight="1" ht="17" r="5" s="161" spans="1:148">
      <c r="B5" s="13" t="n"/>
      <c r="C5" s="160">
        <f>PROFILING!Q6</f>
        <v/>
      </c>
      <c r="D5" s="44">
        <f>PROFILING!Y6</f>
        <v/>
      </c>
      <c r="E5" s="49">
        <f>PROFILING!X6</f>
        <v/>
      </c>
      <c r="F5" s="49">
        <f>PROFILING!Z6</f>
        <v/>
      </c>
      <c r="G5" s="147">
        <f>'RATINGS - 2'!R18</f>
        <v/>
      </c>
      <c r="H5" s="14" t="n"/>
      <c r="J5" s="13" t="n"/>
      <c r="N5" s="46">
        <f>'RATINGS - 2'!C5</f>
        <v/>
      </c>
      <c r="O5" s="62">
        <f>PROFILING!R6</f>
        <v/>
      </c>
      <c r="P5" s="96">
        <f>PROFILING!W6</f>
        <v/>
      </c>
      <c r="Q5" s="96">
        <f>'RATINGS - 2'!E5</f>
        <v/>
      </c>
      <c r="R5" s="147">
        <f>'RATINGS - 2'!F5</f>
        <v/>
      </c>
      <c r="V5" s="14" t="n"/>
      <c r="W5" s="14" t="n"/>
      <c r="AB5" s="46">
        <f>'RATINGS - 2'!C9</f>
        <v/>
      </c>
      <c r="AC5" s="62">
        <f>PROFILING!R10</f>
        <v/>
      </c>
      <c r="AD5" s="96">
        <f>PROFILING!W10</f>
        <v/>
      </c>
      <c r="AE5" s="96">
        <f>'RATINGS - 2'!E9</f>
        <v/>
      </c>
      <c r="AF5" s="147">
        <f>'RATINGS - 2'!F9</f>
        <v/>
      </c>
      <c r="AJ5" s="14" t="n"/>
      <c r="AK5" s="14" t="n"/>
      <c r="AP5" s="46">
        <f>'RATINGS - 2'!C13</f>
        <v/>
      </c>
      <c r="AQ5" s="62">
        <f>PROFILING!R14</f>
        <v/>
      </c>
      <c r="AR5" s="96">
        <f>PROFILING!W14</f>
        <v/>
      </c>
      <c r="AS5" s="96">
        <f>'RATINGS - 2'!E13</f>
        <v/>
      </c>
      <c r="AT5" s="147">
        <f>'RATINGS - 2'!F13</f>
        <v/>
      </c>
      <c r="AX5" s="14" t="n"/>
      <c r="AY5" s="14" t="n"/>
      <c r="BD5" s="46">
        <f>'RATINGS - 2'!C17</f>
        <v/>
      </c>
      <c r="BE5" s="62">
        <f>PROFILING!R18</f>
        <v/>
      </c>
      <c r="BF5" s="96">
        <f>PROFILING!W18</f>
        <v/>
      </c>
      <c r="BG5" s="96">
        <f>'RATINGS - 2'!E17</f>
        <v/>
      </c>
      <c r="BH5" s="147">
        <f>'RATINGS - 2'!F17</f>
        <v/>
      </c>
      <c r="BL5" s="14" t="n"/>
      <c r="BM5" s="14" t="n"/>
      <c r="BR5" s="46">
        <f>'RATINGS - 2'!C21</f>
        <v/>
      </c>
      <c r="BS5" s="62">
        <f>PROFILING!R22</f>
        <v/>
      </c>
      <c r="BT5" s="96">
        <f>PROFILING!W22</f>
        <v/>
      </c>
      <c r="BU5" s="96">
        <f>'RATINGS - 2'!E21</f>
        <v/>
      </c>
      <c r="BV5" s="147">
        <f>'RATINGS - 2'!F21</f>
        <v/>
      </c>
      <c r="BZ5" s="14" t="n"/>
      <c r="CA5" s="14" t="n"/>
      <c r="CF5" s="46">
        <f>'RATINGS - 2'!C25</f>
        <v/>
      </c>
      <c r="CG5" s="62">
        <f>PROFILING!R26</f>
        <v/>
      </c>
      <c r="CH5" s="96">
        <f>PROFILING!W26</f>
        <v/>
      </c>
      <c r="CI5" s="96">
        <f>'RATINGS - 2'!E25</f>
        <v/>
      </c>
      <c r="CJ5" s="147">
        <f>'RATINGS - 2'!F25</f>
        <v/>
      </c>
      <c r="CN5" s="14" t="n"/>
      <c r="CO5" s="14" t="n"/>
      <c r="CT5" s="46">
        <f>'RATINGS - 2'!C29</f>
        <v/>
      </c>
      <c r="CU5" s="62">
        <f>PROFILING!R30</f>
        <v/>
      </c>
      <c r="CV5" s="96">
        <f>PROFILING!W30</f>
        <v/>
      </c>
      <c r="CW5" s="96">
        <f>'RATINGS - 2'!E29</f>
        <v/>
      </c>
      <c r="CX5" s="147">
        <f>'RATINGS - 2'!F29</f>
        <v/>
      </c>
      <c r="DB5" s="14" t="n"/>
      <c r="DC5" s="14" t="n"/>
      <c r="DH5" s="46">
        <f>'RATINGS - 2'!C33</f>
        <v/>
      </c>
      <c r="DI5" s="62">
        <f>PROFILING!R34</f>
        <v/>
      </c>
      <c r="DJ5" s="96">
        <f>PROFILING!W34</f>
        <v/>
      </c>
      <c r="DK5" s="96">
        <f>'RATINGS - 2'!E33</f>
        <v/>
      </c>
      <c r="DL5" s="147">
        <f>'RATINGS - 2'!F33</f>
        <v/>
      </c>
      <c r="DP5" s="14" t="n"/>
    </row>
    <row customHeight="1" ht="17" r="6" s="161" spans="1:148">
      <c r="B6" s="13" t="n"/>
      <c r="H6" s="14" t="n"/>
      <c r="J6" s="2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4" t="n"/>
      <c r="X6" s="2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4" t="n"/>
      <c r="AL6" s="2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4" t="n"/>
      <c r="AZ6" s="2" t="n"/>
      <c r="BA6" s="3" t="n"/>
      <c r="BB6" s="3" t="n"/>
      <c r="BC6" s="3" t="n"/>
      <c r="BD6" s="3" t="n"/>
      <c r="BE6" s="3" t="n"/>
      <c r="BF6" s="157" t="n"/>
      <c r="BG6" s="3" t="n"/>
      <c r="BH6" s="3" t="n"/>
      <c r="BI6" s="3" t="n"/>
      <c r="BJ6" s="3" t="n"/>
      <c r="BK6" s="3" t="n"/>
      <c r="BL6" s="4" t="n"/>
      <c r="BN6" s="2" t="n"/>
      <c r="BO6" s="3" t="n"/>
      <c r="BP6" s="3" t="n"/>
      <c r="BQ6" s="3" t="n"/>
      <c r="BR6" s="3" t="n"/>
      <c r="BS6" s="3" t="n"/>
      <c r="BT6" s="3" t="n"/>
      <c r="BU6" s="3" t="n"/>
      <c r="BV6" s="3" t="n"/>
      <c r="BW6" s="3" t="n"/>
      <c r="BX6" s="3" t="n"/>
      <c r="BY6" s="3" t="n"/>
      <c r="BZ6" s="4" t="n"/>
      <c r="CB6" s="2" t="n"/>
      <c r="CC6" s="3" t="n"/>
      <c r="CD6" s="3" t="n"/>
      <c r="CE6" s="3" t="n"/>
      <c r="CF6" s="3" t="n"/>
      <c r="CG6" s="3" t="n"/>
      <c r="CH6" s="3" t="n"/>
      <c r="CI6" s="3" t="n"/>
      <c r="CJ6" s="3" t="n"/>
      <c r="CK6" s="3" t="n"/>
      <c r="CL6" s="3" t="n"/>
      <c r="CM6" s="3" t="n"/>
      <c r="CN6" s="4" t="n"/>
      <c r="CP6" s="2" t="n"/>
      <c r="CQ6" s="3" t="n"/>
      <c r="CR6" s="3" t="n"/>
      <c r="CS6" s="3" t="n"/>
      <c r="CT6" s="3" t="n"/>
      <c r="CU6" s="3" t="n"/>
      <c r="CV6" s="3" t="n"/>
      <c r="CW6" s="3" t="n"/>
      <c r="CX6" s="3" t="n"/>
      <c r="CY6" s="3" t="n"/>
      <c r="CZ6" s="3" t="n"/>
      <c r="DA6" s="3" t="n"/>
      <c r="DB6" s="4" t="n"/>
      <c r="DD6" s="2" t="n"/>
      <c r="DE6" s="3" t="n"/>
      <c r="DF6" s="3" t="n"/>
      <c r="DG6" s="3" t="n"/>
      <c r="DH6" s="3" t="n"/>
      <c r="DI6" s="3" t="n"/>
      <c r="DJ6" s="3" t="n"/>
      <c r="DK6" s="3" t="n"/>
      <c r="DL6" s="3" t="n"/>
      <c r="DM6" s="3" t="n"/>
      <c r="DN6" s="3" t="n"/>
      <c r="DO6" s="3" t="n"/>
      <c r="DP6" s="4" t="n"/>
    </row>
    <row r="7" spans="1:148">
      <c r="B7" s="13" t="n"/>
      <c r="C7" s="97" t="s">
        <v>73</v>
      </c>
      <c r="D7" s="82" t="s">
        <v>76</v>
      </c>
      <c r="E7" s="82" t="s">
        <v>3</v>
      </c>
      <c r="F7" s="82" t="s">
        <v>5</v>
      </c>
      <c r="G7" s="78" t="s">
        <v>77</v>
      </c>
      <c r="H7" s="14" t="n"/>
    </row>
    <row customHeight="1" ht="17" r="8" s="161" spans="1:148">
      <c r="B8" s="83">
        <f>B4+1</f>
        <v/>
      </c>
      <c r="C8" s="159">
        <f>PROFILING!Q9</f>
        <v/>
      </c>
      <c r="D8" s="42">
        <f>PROFILING!Y9</f>
        <v/>
      </c>
      <c r="E8" s="26">
        <f>PROFILING!X9</f>
        <v/>
      </c>
      <c r="F8" s="75">
        <f>PROFILING!Z9</f>
        <v/>
      </c>
      <c r="G8" s="146">
        <f>'RATINGS - 2'!AF17</f>
        <v/>
      </c>
      <c r="H8" s="14" t="n"/>
      <c r="J8" s="19" t="s">
        <v>79</v>
      </c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8">
        <f>J8</f>
        <v/>
      </c>
      <c r="X8" s="19" t="s">
        <v>79</v>
      </c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  <c r="AJ8" s="18">
        <f>X8</f>
        <v/>
      </c>
      <c r="AL8" s="19" t="s">
        <v>79</v>
      </c>
      <c r="AM8" s="16" t="n"/>
      <c r="AN8" s="16" t="n"/>
      <c r="AO8" s="16" t="n"/>
      <c r="AP8" s="16" t="n"/>
      <c r="AQ8" s="16" t="n"/>
      <c r="AR8" s="16" t="n"/>
      <c r="AS8" s="16" t="n"/>
      <c r="AT8" s="16" t="n"/>
      <c r="AU8" s="16" t="n"/>
      <c r="AV8" s="16" t="n"/>
      <c r="AW8" s="16" t="n"/>
      <c r="AX8" s="18">
        <f>AL8</f>
        <v/>
      </c>
      <c r="AZ8" s="19" t="s">
        <v>79</v>
      </c>
      <c r="BA8" s="16" t="n"/>
      <c r="BB8" s="16" t="n"/>
      <c r="BC8" s="16" t="n"/>
      <c r="BD8" s="16" t="n"/>
      <c r="BE8" s="16" t="n"/>
      <c r="BF8" s="16" t="n"/>
      <c r="BG8" s="16" t="n"/>
      <c r="BH8" s="16" t="n"/>
      <c r="BI8" s="16" t="n"/>
      <c r="BJ8" s="16" t="n"/>
      <c r="BK8" s="16" t="n"/>
      <c r="BL8" s="18">
        <f>AZ8</f>
        <v/>
      </c>
      <c r="BN8" s="19" t="s">
        <v>79</v>
      </c>
      <c r="BO8" s="16" t="n"/>
      <c r="BP8" s="16" t="n"/>
      <c r="BQ8" s="16" t="n"/>
      <c r="BR8" s="16" t="n"/>
      <c r="BS8" s="16" t="n"/>
      <c r="BT8" s="16" t="n"/>
      <c r="BU8" s="16" t="n"/>
      <c r="BV8" s="16" t="n"/>
      <c r="BW8" s="16" t="n"/>
      <c r="BX8" s="16" t="n"/>
      <c r="BY8" s="16" t="n"/>
      <c r="BZ8" s="18">
        <f>BN8</f>
        <v/>
      </c>
      <c r="CB8" s="19" t="s">
        <v>79</v>
      </c>
      <c r="CC8" s="16" t="n"/>
      <c r="CD8" s="16" t="n"/>
      <c r="CE8" s="16" t="n"/>
      <c r="CF8" s="16" t="n"/>
      <c r="CG8" s="16" t="n"/>
      <c r="CH8" s="16" t="n"/>
      <c r="CI8" s="16" t="n"/>
      <c r="CJ8" s="16" t="n"/>
      <c r="CK8" s="16" t="n"/>
      <c r="CL8" s="16" t="n"/>
      <c r="CM8" s="16" t="n"/>
      <c r="CN8" s="18">
        <f>CB8</f>
        <v/>
      </c>
      <c r="CP8" s="19" t="s">
        <v>79</v>
      </c>
      <c r="CQ8" s="16" t="n"/>
      <c r="CR8" s="16" t="n"/>
      <c r="CS8" s="16" t="n"/>
      <c r="CT8" s="16" t="n"/>
      <c r="CU8" s="16" t="n"/>
      <c r="CV8" s="16" t="n"/>
      <c r="CW8" s="16" t="n"/>
      <c r="CX8" s="16" t="n"/>
      <c r="CY8" s="16" t="n"/>
      <c r="CZ8" s="16" t="n"/>
      <c r="DA8" s="16" t="n"/>
      <c r="DB8" s="18">
        <f>CP8</f>
        <v/>
      </c>
      <c r="DD8" s="19" t="s">
        <v>79</v>
      </c>
      <c r="DE8" s="16" t="n"/>
      <c r="DF8" s="16" t="n"/>
      <c r="DG8" s="16" t="n"/>
      <c r="DH8" s="16" t="n"/>
      <c r="DI8" s="16" t="n"/>
      <c r="DJ8" s="16" t="n"/>
      <c r="DK8" s="16" t="n"/>
      <c r="DL8" s="16" t="n"/>
      <c r="DM8" s="16" t="n"/>
      <c r="DN8" s="16" t="n"/>
      <c r="DO8" s="16" t="n"/>
      <c r="DP8" s="18">
        <f>DD8</f>
        <v/>
      </c>
    </row>
    <row customHeight="1" ht="17" r="9" s="161" spans="1:148">
      <c r="B9" s="13" t="n"/>
      <c r="C9" s="160">
        <f>PROFILING!Q10</f>
        <v/>
      </c>
      <c r="D9" s="44">
        <f>PROFILING!Y10</f>
        <v/>
      </c>
      <c r="E9" s="49">
        <f>PROFILING!X10</f>
        <v/>
      </c>
      <c r="F9" s="49">
        <f>PROFILING!Z10</f>
        <v/>
      </c>
      <c r="G9" s="147">
        <f>'RATINGS - 2'!AF18</f>
        <v/>
      </c>
      <c r="H9" s="14" t="n"/>
      <c r="J9" s="13" t="n"/>
      <c r="K9" s="8" t="s">
        <v>240</v>
      </c>
      <c r="L9" s="29" t="n">
        <v>4</v>
      </c>
      <c r="M9" s="29" t="n">
        <v>3</v>
      </c>
      <c r="N9" s="29" t="n">
        <v>2</v>
      </c>
      <c r="O9" s="27" t="n">
        <v>1</v>
      </c>
      <c r="P9" s="165" t="n"/>
      <c r="Q9" s="8" t="s">
        <v>241</v>
      </c>
      <c r="R9" s="29" t="n">
        <v>4</v>
      </c>
      <c r="S9" s="29" t="n">
        <v>3</v>
      </c>
      <c r="T9" s="29" t="n">
        <v>2</v>
      </c>
      <c r="U9" s="27" t="n">
        <v>1</v>
      </c>
      <c r="V9" s="14" t="n"/>
      <c r="W9" s="165" t="n"/>
      <c r="X9" s="13" t="n"/>
      <c r="Y9" s="8" t="s">
        <v>242</v>
      </c>
      <c r="Z9" s="29" t="n">
        <v>4</v>
      </c>
      <c r="AA9" s="29" t="n">
        <v>3</v>
      </c>
      <c r="AB9" s="29" t="n">
        <v>2</v>
      </c>
      <c r="AC9" s="27" t="n">
        <v>1</v>
      </c>
      <c r="AD9" s="165" t="n"/>
      <c r="AE9" s="8" t="s">
        <v>243</v>
      </c>
      <c r="AF9" s="29" t="n">
        <v>4</v>
      </c>
      <c r="AG9" s="29" t="n">
        <v>3</v>
      </c>
      <c r="AH9" s="29" t="n">
        <v>2</v>
      </c>
      <c r="AI9" s="27" t="n">
        <v>1</v>
      </c>
      <c r="AJ9" s="14" t="n"/>
      <c r="AL9" s="13" t="n"/>
      <c r="AM9" s="8" t="s">
        <v>244</v>
      </c>
      <c r="AN9" s="29" t="n">
        <v>4</v>
      </c>
      <c r="AO9" s="29" t="n">
        <v>3</v>
      </c>
      <c r="AP9" s="29" t="n">
        <v>2</v>
      </c>
      <c r="AQ9" s="27" t="n">
        <v>1</v>
      </c>
      <c r="AR9" s="165" t="n"/>
      <c r="AS9" s="8" t="s">
        <v>245</v>
      </c>
      <c r="AT9" s="29" t="n">
        <v>4</v>
      </c>
      <c r="AU9" s="29" t="n">
        <v>3</v>
      </c>
      <c r="AV9" s="29" t="n">
        <v>2</v>
      </c>
      <c r="AW9" s="27" t="n">
        <v>1</v>
      </c>
      <c r="AX9" s="14" t="n"/>
      <c r="AZ9" s="13" t="n"/>
      <c r="BA9" s="8" t="s">
        <v>246</v>
      </c>
      <c r="BB9" s="29" t="n">
        <v>4</v>
      </c>
      <c r="BC9" s="29" t="n">
        <v>3</v>
      </c>
      <c r="BD9" s="29" t="n">
        <v>2</v>
      </c>
      <c r="BE9" s="27" t="n">
        <v>1</v>
      </c>
      <c r="BF9" s="165" t="n"/>
      <c r="BG9" s="8" t="s">
        <v>247</v>
      </c>
      <c r="BH9" s="29" t="n">
        <v>4</v>
      </c>
      <c r="BI9" s="29" t="n">
        <v>3</v>
      </c>
      <c r="BJ9" s="29" t="n">
        <v>2</v>
      </c>
      <c r="BK9" s="27" t="n">
        <v>1</v>
      </c>
      <c r="BL9" s="14" t="n"/>
      <c r="BN9" s="13" t="n"/>
      <c r="BO9" s="8" t="s">
        <v>248</v>
      </c>
      <c r="BP9" s="29" t="n">
        <v>4</v>
      </c>
      <c r="BQ9" s="29" t="n">
        <v>3</v>
      </c>
      <c r="BR9" s="29" t="n">
        <v>2</v>
      </c>
      <c r="BS9" s="27" t="n">
        <v>1</v>
      </c>
      <c r="BT9" s="165" t="n"/>
      <c r="BU9" s="8" t="s">
        <v>249</v>
      </c>
      <c r="BV9" s="29" t="n">
        <v>4</v>
      </c>
      <c r="BW9" s="29" t="n">
        <v>3</v>
      </c>
      <c r="BX9" s="29" t="n">
        <v>2</v>
      </c>
      <c r="BY9" s="27" t="n">
        <v>1</v>
      </c>
      <c r="BZ9" s="14" t="n"/>
      <c r="CA9" s="165" t="n"/>
      <c r="CB9" s="13" t="n"/>
      <c r="CC9" s="8" t="s">
        <v>250</v>
      </c>
      <c r="CD9" s="29" t="n">
        <v>4</v>
      </c>
      <c r="CE9" s="29" t="n">
        <v>3</v>
      </c>
      <c r="CF9" s="29" t="n">
        <v>2</v>
      </c>
      <c r="CG9" s="27" t="n">
        <v>1</v>
      </c>
      <c r="CH9" s="165" t="n"/>
      <c r="CI9" s="8" t="s">
        <v>251</v>
      </c>
      <c r="CJ9" s="29" t="n">
        <v>4</v>
      </c>
      <c r="CK9" s="29" t="n">
        <v>3</v>
      </c>
      <c r="CL9" s="29" t="n">
        <v>2</v>
      </c>
      <c r="CM9" s="27" t="n">
        <v>1</v>
      </c>
      <c r="CN9" s="14" t="n"/>
      <c r="CP9" s="13" t="n"/>
      <c r="CQ9" s="8" t="s">
        <v>252</v>
      </c>
      <c r="CR9" s="29" t="n">
        <v>4</v>
      </c>
      <c r="CS9" s="29" t="n">
        <v>3</v>
      </c>
      <c r="CT9" s="29" t="n">
        <v>2</v>
      </c>
      <c r="CU9" s="27" t="n">
        <v>1</v>
      </c>
      <c r="CV9" s="165" t="n"/>
      <c r="CW9" s="8" t="s">
        <v>253</v>
      </c>
      <c r="CX9" s="29" t="n">
        <v>4</v>
      </c>
      <c r="CY9" s="29" t="n">
        <v>3</v>
      </c>
      <c r="CZ9" s="29" t="n">
        <v>2</v>
      </c>
      <c r="DA9" s="27" t="n">
        <v>1</v>
      </c>
      <c r="DB9" s="14" t="n"/>
      <c r="DD9" s="13" t="n"/>
      <c r="DE9" s="8">
        <f>DH4</f>
        <v/>
      </c>
      <c r="DF9" s="29" t="n">
        <v>4</v>
      </c>
      <c r="DG9" s="29" t="n">
        <v>3</v>
      </c>
      <c r="DH9" s="29" t="n">
        <v>2</v>
      </c>
      <c r="DI9" s="27" t="n">
        <v>1</v>
      </c>
      <c r="DJ9" s="165" t="n"/>
      <c r="DK9" s="8">
        <f>DH5</f>
        <v/>
      </c>
      <c r="DL9" s="29" t="n">
        <v>4</v>
      </c>
      <c r="DM9" s="29" t="n">
        <v>3</v>
      </c>
      <c r="DN9" s="29" t="n">
        <v>2</v>
      </c>
      <c r="DO9" s="27" t="n">
        <v>1</v>
      </c>
      <c r="DP9" s="14" t="n"/>
    </row>
    <row customHeight="1" ht="17" r="10" s="161" spans="1:148">
      <c r="B10" s="13" t="n"/>
      <c r="H10" s="14" t="n"/>
      <c r="J10" s="13" t="n"/>
      <c r="K10" s="7" t="s">
        <v>96</v>
      </c>
      <c r="L10" s="154" t="s">
        <v>8</v>
      </c>
      <c r="M10" s="154" t="s">
        <v>8</v>
      </c>
      <c r="N10" s="154" t="s">
        <v>8</v>
      </c>
      <c r="O10" s="38" t="s">
        <v>8</v>
      </c>
      <c r="P10" s="165" t="n"/>
      <c r="Q10" s="7" t="s">
        <v>96</v>
      </c>
      <c r="R10" s="154" t="s">
        <v>8</v>
      </c>
      <c r="S10" s="154" t="s">
        <v>9</v>
      </c>
      <c r="T10" s="154" t="s">
        <v>8</v>
      </c>
      <c r="U10" s="38" t="s">
        <v>9</v>
      </c>
      <c r="V10" s="14" t="n"/>
      <c r="W10" s="165" t="n"/>
      <c r="X10" s="13" t="n"/>
      <c r="Y10" s="7" t="s">
        <v>96</v>
      </c>
      <c r="Z10" s="154" t="s">
        <v>9</v>
      </c>
      <c r="AA10" s="154" t="s">
        <v>8</v>
      </c>
      <c r="AB10" s="154" t="s">
        <v>9</v>
      </c>
      <c r="AC10" s="38" t="s">
        <v>8</v>
      </c>
      <c r="AD10" s="165" t="n"/>
      <c r="AE10" s="7" t="s">
        <v>96</v>
      </c>
      <c r="AF10" s="154" t="s">
        <v>8</v>
      </c>
      <c r="AG10" s="154" t="s">
        <v>8</v>
      </c>
      <c r="AH10" s="154" t="s">
        <v>9</v>
      </c>
      <c r="AI10" s="38" t="s">
        <v>9</v>
      </c>
      <c r="AJ10" s="14" t="n"/>
      <c r="AL10" s="13" t="n"/>
      <c r="AM10" s="7" t="s">
        <v>96</v>
      </c>
      <c r="AN10" s="154" t="s">
        <v>8</v>
      </c>
      <c r="AO10" s="154" t="s">
        <v>9</v>
      </c>
      <c r="AP10" s="154" t="s">
        <v>8</v>
      </c>
      <c r="AQ10" s="38" t="s">
        <v>8</v>
      </c>
      <c r="AR10" s="165" t="n"/>
      <c r="AS10" s="7" t="s">
        <v>96</v>
      </c>
      <c r="AT10" s="154" t="s">
        <v>9</v>
      </c>
      <c r="AU10" s="154" t="s">
        <v>8</v>
      </c>
      <c r="AV10" s="154" t="s">
        <v>9</v>
      </c>
      <c r="AW10" s="38" t="s">
        <v>8</v>
      </c>
      <c r="AX10" s="14" t="n"/>
      <c r="AZ10" s="13" t="n"/>
      <c r="BA10" s="7" t="s">
        <v>96</v>
      </c>
      <c r="BB10" s="154" t="s">
        <v>9</v>
      </c>
      <c r="BC10" s="154" t="s">
        <v>8</v>
      </c>
      <c r="BD10" s="154" t="s">
        <v>8</v>
      </c>
      <c r="BE10" s="38" t="s">
        <v>8</v>
      </c>
      <c r="BF10" s="165" t="n"/>
      <c r="BG10" s="7" t="s">
        <v>96</v>
      </c>
      <c r="BH10" s="154" t="s">
        <v>9</v>
      </c>
      <c r="BI10" s="154" t="s">
        <v>9</v>
      </c>
      <c r="BJ10" s="154" t="s">
        <v>9</v>
      </c>
      <c r="BK10" s="38" t="s">
        <v>9</v>
      </c>
      <c r="BL10" s="14" t="n"/>
      <c r="BN10" s="13" t="n"/>
      <c r="BO10" s="7" t="s">
        <v>96</v>
      </c>
      <c r="BP10" s="154" t="s">
        <v>8</v>
      </c>
      <c r="BQ10" s="154" t="s">
        <v>9</v>
      </c>
      <c r="BR10" s="154" t="s">
        <v>9</v>
      </c>
      <c r="BS10" s="38" t="s">
        <v>9</v>
      </c>
      <c r="BT10" s="165" t="n"/>
      <c r="BU10" s="7" t="s">
        <v>96</v>
      </c>
      <c r="BV10" s="154" t="s">
        <v>9</v>
      </c>
      <c r="BW10" s="154" t="s">
        <v>9</v>
      </c>
      <c r="BX10" s="154" t="s">
        <v>9</v>
      </c>
      <c r="BY10" s="38" t="s">
        <v>9</v>
      </c>
      <c r="BZ10" s="14" t="n"/>
      <c r="CA10" s="165" t="n"/>
      <c r="CB10" s="13" t="n"/>
      <c r="CC10" s="7" t="s">
        <v>96</v>
      </c>
      <c r="CD10" s="154" t="s">
        <v>8</v>
      </c>
      <c r="CE10" s="154" t="s">
        <v>9</v>
      </c>
      <c r="CF10" s="154" t="s">
        <v>8</v>
      </c>
      <c r="CG10" s="38" t="s">
        <v>8</v>
      </c>
      <c r="CH10" s="165" t="n"/>
      <c r="CI10" s="7" t="s">
        <v>96</v>
      </c>
      <c r="CJ10" s="154" t="s">
        <v>9</v>
      </c>
      <c r="CK10" s="154" t="s">
        <v>8</v>
      </c>
      <c r="CL10" s="154" t="s">
        <v>8</v>
      </c>
      <c r="CM10" s="38" t="s">
        <v>8</v>
      </c>
      <c r="CN10" s="14" t="n"/>
      <c r="CP10" s="13" t="n"/>
      <c r="CQ10" s="7" t="s">
        <v>96</v>
      </c>
      <c r="CR10" s="154" t="s">
        <v>8</v>
      </c>
      <c r="CS10" s="154" t="s">
        <v>8</v>
      </c>
      <c r="CT10" s="154" t="s">
        <v>8</v>
      </c>
      <c r="CU10" s="38" t="s">
        <v>9</v>
      </c>
      <c r="CV10" s="165" t="n"/>
      <c r="CW10" s="7" t="s">
        <v>96</v>
      </c>
      <c r="CX10" s="154" t="s">
        <v>9</v>
      </c>
      <c r="CY10" s="154" t="s">
        <v>9</v>
      </c>
      <c r="CZ10" s="154" t="s">
        <v>9</v>
      </c>
      <c r="DA10" s="38" t="s">
        <v>9</v>
      </c>
      <c r="DB10" s="14" t="n"/>
      <c r="DD10" s="13" t="n"/>
      <c r="DE10" s="7" t="s">
        <v>96</v>
      </c>
      <c r="DF10" s="154" t="n"/>
      <c r="DG10" s="154" t="n"/>
      <c r="DH10" s="154" t="n"/>
      <c r="DI10" s="38" t="n"/>
      <c r="DJ10" s="165" t="n"/>
      <c r="DK10" s="7" t="s">
        <v>96</v>
      </c>
      <c r="DL10" s="154" t="n"/>
      <c r="DM10" s="154" t="n"/>
      <c r="DN10" s="154" t="n"/>
      <c r="DO10" s="38" t="n"/>
      <c r="DP10" s="14" t="n"/>
    </row>
    <row customHeight="1" ht="17" r="11" s="161" spans="1:148">
      <c r="B11" s="13" t="n"/>
      <c r="C11" s="97" t="s">
        <v>73</v>
      </c>
      <c r="D11" s="82" t="s">
        <v>76</v>
      </c>
      <c r="E11" s="82" t="s">
        <v>3</v>
      </c>
      <c r="F11" s="82" t="s">
        <v>5</v>
      </c>
      <c r="G11" s="78" t="s">
        <v>77</v>
      </c>
      <c r="H11" s="14" t="n"/>
      <c r="J11" s="13" t="n"/>
      <c r="K11" s="143" t="s">
        <v>97</v>
      </c>
      <c r="L11" s="156" t="s">
        <v>108</v>
      </c>
      <c r="M11" s="156" t="s">
        <v>103</v>
      </c>
      <c r="N11" s="156" t="s">
        <v>104</v>
      </c>
      <c r="O11" s="144" t="s">
        <v>104</v>
      </c>
      <c r="P11" s="75" t="n"/>
      <c r="Q11" s="143" t="s">
        <v>97</v>
      </c>
      <c r="R11" s="156" t="s">
        <v>106</v>
      </c>
      <c r="S11" s="156" t="s">
        <v>101</v>
      </c>
      <c r="T11" s="156" t="s">
        <v>104</v>
      </c>
      <c r="U11" s="144" t="s">
        <v>100</v>
      </c>
      <c r="V11" s="14" t="n"/>
      <c r="W11" s="75" t="n"/>
      <c r="X11" s="13" t="n"/>
      <c r="Y11" s="143" t="s">
        <v>97</v>
      </c>
      <c r="Z11" s="156" t="s">
        <v>104</v>
      </c>
      <c r="AA11" s="156" t="s">
        <v>101</v>
      </c>
      <c r="AB11" s="156" t="s">
        <v>104</v>
      </c>
      <c r="AC11" s="144" t="s">
        <v>100</v>
      </c>
      <c r="AD11" s="75" t="n"/>
      <c r="AE11" s="143" t="s">
        <v>97</v>
      </c>
      <c r="AF11" s="156" t="s">
        <v>104</v>
      </c>
      <c r="AG11" s="156" t="s">
        <v>101</v>
      </c>
      <c r="AH11" s="156" t="s">
        <v>102</v>
      </c>
      <c r="AI11" s="144" t="s">
        <v>106</v>
      </c>
      <c r="AJ11" s="14" t="n"/>
      <c r="AL11" s="13" t="n"/>
      <c r="AM11" s="143" t="s">
        <v>97</v>
      </c>
      <c r="AN11" s="156" t="s">
        <v>100</v>
      </c>
      <c r="AO11" s="156" t="s">
        <v>104</v>
      </c>
      <c r="AP11" s="156" t="s">
        <v>108</v>
      </c>
      <c r="AQ11" s="144" t="s">
        <v>101</v>
      </c>
      <c r="AR11" s="75" t="n"/>
      <c r="AS11" s="143" t="s">
        <v>97</v>
      </c>
      <c r="AT11" s="156" t="s">
        <v>98</v>
      </c>
      <c r="AU11" s="156" t="s">
        <v>104</v>
      </c>
      <c r="AV11" s="156" t="s">
        <v>104</v>
      </c>
      <c r="AW11" s="144" t="s">
        <v>101</v>
      </c>
      <c r="AX11" s="14" t="n"/>
      <c r="AZ11" s="13" t="n"/>
      <c r="BA11" s="143" t="s">
        <v>97</v>
      </c>
      <c r="BB11" s="156" t="s">
        <v>105</v>
      </c>
      <c r="BC11" s="156" t="s">
        <v>103</v>
      </c>
      <c r="BD11" s="156" t="s">
        <v>110</v>
      </c>
      <c r="BE11" s="144" t="s">
        <v>104</v>
      </c>
      <c r="BF11" s="75" t="n"/>
      <c r="BG11" s="143" t="s">
        <v>97</v>
      </c>
      <c r="BH11" s="156" t="s">
        <v>108</v>
      </c>
      <c r="BI11" s="156" t="s">
        <v>102</v>
      </c>
      <c r="BJ11" s="156" t="s">
        <v>103</v>
      </c>
      <c r="BK11" s="144" t="s">
        <v>98</v>
      </c>
      <c r="BL11" s="14" t="n"/>
      <c r="BN11" s="13" t="n"/>
      <c r="BO11" s="143" t="s">
        <v>97</v>
      </c>
      <c r="BP11" s="156" t="s">
        <v>102</v>
      </c>
      <c r="BQ11" s="156" t="s">
        <v>103</v>
      </c>
      <c r="BR11" s="156" t="s">
        <v>101</v>
      </c>
      <c r="BS11" s="144" t="s">
        <v>101</v>
      </c>
      <c r="BT11" s="75" t="n"/>
      <c r="BU11" s="143" t="s">
        <v>97</v>
      </c>
      <c r="BV11" s="156" t="s">
        <v>106</v>
      </c>
      <c r="BW11" s="156" t="s">
        <v>103</v>
      </c>
      <c r="BX11" s="156" t="s">
        <v>104</v>
      </c>
      <c r="BY11" s="144" t="s">
        <v>104</v>
      </c>
      <c r="BZ11" s="14" t="n"/>
      <c r="CA11" s="75" t="n"/>
      <c r="CB11" s="13" t="n"/>
      <c r="CC11" s="143" t="s">
        <v>97</v>
      </c>
      <c r="CD11" s="156" t="s">
        <v>104</v>
      </c>
      <c r="CE11" s="156" t="s">
        <v>104</v>
      </c>
      <c r="CF11" s="156" t="s">
        <v>98</v>
      </c>
      <c r="CG11" s="144" t="s">
        <v>109</v>
      </c>
      <c r="CH11" s="75" t="n"/>
      <c r="CI11" s="143" t="s">
        <v>97</v>
      </c>
      <c r="CJ11" s="156" t="s">
        <v>102</v>
      </c>
      <c r="CK11" s="156" t="s">
        <v>110</v>
      </c>
      <c r="CL11" s="156" t="s">
        <v>100</v>
      </c>
      <c r="CM11" s="144" t="s">
        <v>106</v>
      </c>
      <c r="CN11" s="14" t="n"/>
      <c r="CP11" s="13" t="n"/>
      <c r="CQ11" s="143" t="s">
        <v>97</v>
      </c>
      <c r="CR11" s="156" t="s">
        <v>101</v>
      </c>
      <c r="CS11" s="156" t="s">
        <v>103</v>
      </c>
      <c r="CT11" s="156" t="s">
        <v>101</v>
      </c>
      <c r="CU11" s="144" t="s">
        <v>101</v>
      </c>
      <c r="CV11" s="75" t="n"/>
      <c r="CW11" s="143" t="s">
        <v>97</v>
      </c>
      <c r="CX11" s="156" t="s">
        <v>104</v>
      </c>
      <c r="CY11" s="156" t="s">
        <v>110</v>
      </c>
      <c r="CZ11" s="156" t="s">
        <v>100</v>
      </c>
      <c r="DA11" s="144" t="s">
        <v>106</v>
      </c>
      <c r="DB11" s="14" t="n"/>
      <c r="DD11" s="13" t="n"/>
      <c r="DE11" s="143" t="s">
        <v>97</v>
      </c>
      <c r="DF11" s="156" t="n"/>
      <c r="DG11" s="156" t="n"/>
      <c r="DH11" s="156" t="n"/>
      <c r="DI11" s="144" t="n"/>
      <c r="DJ11" s="75" t="n"/>
      <c r="DK11" s="143" t="s">
        <v>97</v>
      </c>
      <c r="DL11" s="156" t="n"/>
      <c r="DM11" s="156" t="n"/>
      <c r="DN11" s="156" t="n"/>
      <c r="DO11" s="144" t="n"/>
      <c r="DP11" s="14" t="n"/>
    </row>
    <row customHeight="1" ht="17" r="12" s="161" spans="1:148">
      <c r="B12" s="83">
        <f>B8+1</f>
        <v/>
      </c>
      <c r="C12" s="159">
        <f>PROFILING!Q13</f>
        <v/>
      </c>
      <c r="D12" s="42">
        <f>PROFILING!Y13</f>
        <v/>
      </c>
      <c r="E12" s="26">
        <f>PROFILING!X13</f>
        <v/>
      </c>
      <c r="F12" s="75">
        <f>PROFILING!Z13</f>
        <v/>
      </c>
      <c r="G12" s="146">
        <f>'RATINGS - 2'!AT17</f>
        <v/>
      </c>
      <c r="H12" s="14" t="n"/>
      <c r="J12" s="13" t="n"/>
      <c r="L12" s="75" t="n"/>
      <c r="M12" s="75" t="n"/>
      <c r="N12" s="75" t="n"/>
      <c r="O12" s="75" t="n"/>
      <c r="R12" s="75" t="n"/>
      <c r="S12" s="75" t="n"/>
      <c r="T12" s="75" t="n"/>
      <c r="U12" s="75" t="n"/>
      <c r="V12" s="14" t="n"/>
      <c r="X12" s="13" t="n"/>
      <c r="Z12" s="75" t="n"/>
      <c r="AA12" s="75" t="n"/>
      <c r="AB12" s="75" t="n"/>
      <c r="AC12" s="75" t="n"/>
      <c r="AF12" s="75" t="n"/>
      <c r="AG12" s="75" t="n"/>
      <c r="AH12" s="75" t="n"/>
      <c r="AI12" s="75" t="n"/>
      <c r="AJ12" s="14" t="n"/>
      <c r="AL12" s="13" t="n"/>
      <c r="AN12" s="75" t="n"/>
      <c r="AO12" s="75" t="n"/>
      <c r="AP12" s="75" t="n"/>
      <c r="AQ12" s="75" t="n"/>
      <c r="AT12" s="75" t="n"/>
      <c r="AU12" s="75" t="n"/>
      <c r="AV12" s="75" t="n"/>
      <c r="AW12" s="75" t="n"/>
      <c r="AX12" s="14" t="n"/>
      <c r="AZ12" s="13" t="n"/>
      <c r="BB12" s="75" t="n"/>
      <c r="BC12" s="75" t="n"/>
      <c r="BD12" s="75" t="n"/>
      <c r="BE12" s="75" t="n"/>
      <c r="BH12" s="75" t="n"/>
      <c r="BI12" s="75" t="n"/>
      <c r="BJ12" s="75" t="n"/>
      <c r="BK12" s="75" t="n"/>
      <c r="BL12" s="14" t="n"/>
      <c r="BN12" s="13" t="n"/>
      <c r="BP12" s="75" t="n"/>
      <c r="BQ12" s="75" t="n"/>
      <c r="BR12" s="75" t="n"/>
      <c r="BS12" s="75" t="n"/>
      <c r="BV12" s="75" t="n"/>
      <c r="BW12" s="75" t="n"/>
      <c r="BX12" s="75" t="n"/>
      <c r="BY12" s="75" t="n"/>
      <c r="BZ12" s="14" t="n"/>
      <c r="CB12" s="13" t="n"/>
      <c r="CD12" s="75" t="n"/>
      <c r="CE12" s="75" t="n"/>
      <c r="CF12" s="75" t="n"/>
      <c r="CG12" s="75" t="n"/>
      <c r="CJ12" s="75" t="n"/>
      <c r="CK12" s="75" t="n"/>
      <c r="CL12" s="75" t="n"/>
      <c r="CM12" s="75" t="n"/>
      <c r="CN12" s="14" t="n"/>
      <c r="CP12" s="13" t="n"/>
      <c r="CR12" s="75" t="n"/>
      <c r="CS12" s="75" t="n"/>
      <c r="CT12" s="75" t="n"/>
      <c r="CU12" s="75" t="n"/>
      <c r="CX12" s="75" t="n"/>
      <c r="CY12" s="75" t="n"/>
      <c r="CZ12" s="75" t="n"/>
      <c r="DA12" s="75" t="n"/>
      <c r="DB12" s="14" t="n"/>
      <c r="DD12" s="13" t="n"/>
      <c r="DF12" s="75" t="n"/>
      <c r="DG12" s="75" t="n"/>
      <c r="DH12" s="75" t="n"/>
      <c r="DI12" s="75" t="n"/>
      <c r="DL12" s="75" t="n"/>
      <c r="DM12" s="75" t="n"/>
      <c r="DN12" s="75" t="n"/>
      <c r="DO12" s="75" t="n"/>
      <c r="DP12" s="14" t="n"/>
    </row>
    <row customHeight="1" ht="17" r="13" s="161" spans="1:148">
      <c r="B13" s="13" t="n"/>
      <c r="C13" s="160">
        <f>PROFILING!Q14</f>
        <v/>
      </c>
      <c r="D13" s="44">
        <f>PROFILING!Y14</f>
        <v/>
      </c>
      <c r="E13" s="49">
        <f>PROFILING!X14</f>
        <v/>
      </c>
      <c r="F13" s="49">
        <f>PROFILING!Z14</f>
        <v/>
      </c>
      <c r="G13" s="147">
        <f>'RATINGS - 2'!AT18</f>
        <v/>
      </c>
      <c r="H13" s="14" t="n"/>
      <c r="J13" s="13" t="n"/>
      <c r="K13" s="95" t="s">
        <v>111</v>
      </c>
      <c r="L13" s="82" t="s">
        <v>79</v>
      </c>
      <c r="M13" s="82" t="s">
        <v>112</v>
      </c>
      <c r="N13" s="82" t="s">
        <v>113</v>
      </c>
      <c r="O13" s="78" t="s">
        <v>78</v>
      </c>
      <c r="Q13" s="95" t="s">
        <v>111</v>
      </c>
      <c r="R13" s="82" t="s">
        <v>79</v>
      </c>
      <c r="S13" s="82" t="s">
        <v>112</v>
      </c>
      <c r="T13" s="82" t="s">
        <v>113</v>
      </c>
      <c r="U13" s="78" t="s">
        <v>78</v>
      </c>
      <c r="V13" s="14" t="n"/>
      <c r="X13" s="13" t="n"/>
      <c r="Y13" s="95" t="s">
        <v>111</v>
      </c>
      <c r="Z13" s="82" t="s">
        <v>79</v>
      </c>
      <c r="AA13" s="82" t="s">
        <v>112</v>
      </c>
      <c r="AB13" s="82" t="s">
        <v>113</v>
      </c>
      <c r="AC13" s="78" t="s">
        <v>78</v>
      </c>
      <c r="AE13" s="95" t="s">
        <v>111</v>
      </c>
      <c r="AF13" s="82" t="s">
        <v>79</v>
      </c>
      <c r="AG13" s="82" t="s">
        <v>112</v>
      </c>
      <c r="AH13" s="82" t="s">
        <v>113</v>
      </c>
      <c r="AI13" s="78" t="s">
        <v>78</v>
      </c>
      <c r="AJ13" s="14" t="n"/>
      <c r="AL13" s="13" t="n"/>
      <c r="AM13" s="95" t="s">
        <v>111</v>
      </c>
      <c r="AN13" s="82" t="s">
        <v>79</v>
      </c>
      <c r="AO13" s="82" t="s">
        <v>112</v>
      </c>
      <c r="AP13" s="82" t="s">
        <v>113</v>
      </c>
      <c r="AQ13" s="78" t="s">
        <v>78</v>
      </c>
      <c r="AS13" s="95" t="s">
        <v>111</v>
      </c>
      <c r="AT13" s="82" t="s">
        <v>79</v>
      </c>
      <c r="AU13" s="82" t="s">
        <v>112</v>
      </c>
      <c r="AV13" s="82" t="s">
        <v>113</v>
      </c>
      <c r="AW13" s="78" t="s">
        <v>78</v>
      </c>
      <c r="AX13" s="14" t="n"/>
      <c r="AZ13" s="13" t="n"/>
      <c r="BA13" s="95" t="s">
        <v>111</v>
      </c>
      <c r="BB13" s="82" t="s">
        <v>79</v>
      </c>
      <c r="BC13" s="82" t="s">
        <v>112</v>
      </c>
      <c r="BD13" s="82" t="s">
        <v>113</v>
      </c>
      <c r="BE13" s="78" t="s">
        <v>78</v>
      </c>
      <c r="BG13" s="95" t="s">
        <v>111</v>
      </c>
      <c r="BH13" s="82" t="s">
        <v>79</v>
      </c>
      <c r="BI13" s="82" t="s">
        <v>112</v>
      </c>
      <c r="BJ13" s="82" t="s">
        <v>113</v>
      </c>
      <c r="BK13" s="78" t="s">
        <v>78</v>
      </c>
      <c r="BL13" s="14" t="n"/>
      <c r="BN13" s="13" t="n"/>
      <c r="BO13" s="95" t="s">
        <v>111</v>
      </c>
      <c r="BP13" s="82" t="s">
        <v>79</v>
      </c>
      <c r="BQ13" s="82" t="s">
        <v>112</v>
      </c>
      <c r="BR13" s="82" t="s">
        <v>113</v>
      </c>
      <c r="BS13" s="78" t="s">
        <v>78</v>
      </c>
      <c r="BU13" s="95" t="s">
        <v>111</v>
      </c>
      <c r="BV13" s="82" t="s">
        <v>79</v>
      </c>
      <c r="BW13" s="82" t="s">
        <v>112</v>
      </c>
      <c r="BX13" s="82" t="s">
        <v>113</v>
      </c>
      <c r="BY13" s="78" t="s">
        <v>78</v>
      </c>
      <c r="BZ13" s="14" t="n"/>
      <c r="CB13" s="13" t="n"/>
      <c r="CC13" s="95" t="s">
        <v>111</v>
      </c>
      <c r="CD13" s="82" t="s">
        <v>79</v>
      </c>
      <c r="CE13" s="82" t="s">
        <v>112</v>
      </c>
      <c r="CF13" s="82" t="s">
        <v>113</v>
      </c>
      <c r="CG13" s="78" t="s">
        <v>78</v>
      </c>
      <c r="CI13" s="95" t="s">
        <v>111</v>
      </c>
      <c r="CJ13" s="82" t="s">
        <v>79</v>
      </c>
      <c r="CK13" s="82" t="s">
        <v>112</v>
      </c>
      <c r="CL13" s="82" t="s">
        <v>113</v>
      </c>
      <c r="CM13" s="78" t="s">
        <v>78</v>
      </c>
      <c r="CN13" s="14" t="n"/>
      <c r="CP13" s="13" t="n"/>
      <c r="CQ13" s="95" t="s">
        <v>111</v>
      </c>
      <c r="CR13" s="82" t="s">
        <v>79</v>
      </c>
      <c r="CS13" s="82" t="s">
        <v>112</v>
      </c>
      <c r="CT13" s="82" t="s">
        <v>113</v>
      </c>
      <c r="CU13" s="78" t="s">
        <v>78</v>
      </c>
      <c r="CW13" s="95" t="s">
        <v>111</v>
      </c>
      <c r="CX13" s="82" t="s">
        <v>79</v>
      </c>
      <c r="CY13" s="82" t="s">
        <v>112</v>
      </c>
      <c r="CZ13" s="82" t="s">
        <v>113</v>
      </c>
      <c r="DA13" s="78" t="s">
        <v>78</v>
      </c>
      <c r="DB13" s="14" t="n"/>
      <c r="DD13" s="13" t="n"/>
      <c r="DE13" s="95" t="s">
        <v>111</v>
      </c>
      <c r="DF13" s="82" t="s">
        <v>79</v>
      </c>
      <c r="DG13" s="82" t="s">
        <v>112</v>
      </c>
      <c r="DH13" s="82" t="s">
        <v>113</v>
      </c>
      <c r="DI13" s="78" t="s">
        <v>78</v>
      </c>
      <c r="DK13" s="95" t="s">
        <v>111</v>
      </c>
      <c r="DL13" s="82" t="s">
        <v>79</v>
      </c>
      <c r="DM13" s="82" t="s">
        <v>112</v>
      </c>
      <c r="DN13" s="82" t="s">
        <v>113</v>
      </c>
      <c r="DO13" s="78" t="s">
        <v>78</v>
      </c>
      <c r="DP13" s="14" t="n"/>
    </row>
    <row customHeight="1" ht="17" r="14" s="161" spans="1:148">
      <c r="B14" s="13" t="n"/>
      <c r="H14" s="14" t="n"/>
      <c r="J14" s="13" t="n"/>
      <c r="K14" s="25">
        <f>IF(L14="INCOMP","",IF(L14&gt;3,"POS",IF(L14=3,"POS/NEUT",IF(AND(L14&lt;3,L14&gt;-3),"NEUT",IF(L14=-3,"NEUT/NEG",IF(L14&lt;-3,"NEG"))))))</f>
        <v/>
      </c>
      <c r="L14" s="96">
        <f>IF(L10="","INCOMP",SUM(IF(L10="W",1.5,-1.5),IF(M10="W",2,-2),IF(N10="W",3,-3),IF(O10="W",3.5,-3.5)))</f>
        <v/>
      </c>
      <c r="M14" s="49">
        <f>IF(L14="INCOMP","",SUM(IF(L11&lt;2,-1,IF(L11&lt;5,0,1)),IF(M11&lt;2,-1,IF(M11&lt;5,0,1)),IF(N11&lt;2,-1,IF(N11&lt;5,0,1)),IF(O11&lt;2,-1,IF(O11&lt;5,0,1))))</f>
        <v/>
      </c>
      <c r="N14" s="96">
        <f>IF(L14="INCOMP","INCOMP",IF(OR(K14="POS",K14="NEUT",K14="NEG"),K14,IF(K14="POS/NEUT",IF(M14&gt;1,"POS","NEUT"),IF(K14="NEUT/NEG",IF(M14&gt;1,"NEUT","NEG")))))</f>
        <v/>
      </c>
      <c r="O14" s="147">
        <f>IF(L14="incomp","",L14+M14)</f>
        <v/>
      </c>
      <c r="Q14" s="25">
        <f>IF(R14="INCOMP","",IF(R14&gt;3,"POS",IF(R14=3,"POS/NEUT",IF(AND(R14&lt;3,R14&gt;-3),"NEUT",IF(R14=-3,"NEUT/NEG",IF(R14&lt;-3,"NEG"))))))</f>
        <v/>
      </c>
      <c r="R14" s="96">
        <f>IF(R10="","INCOMP",SUM(IF(R10="W",1.5,-1.5),IF(S10="W",2,-2),IF(T10="W",3,-3),IF(U10="W",3.5,-3.5)))</f>
        <v/>
      </c>
      <c r="S14" s="49">
        <f>IF(R14="INCOMP","",SUM(IF(R11&lt;2,-1,IF(R11&lt;5,0,1)),IF(S11&lt;2,-1,IF(S11&lt;5,0,1)),IF(T11&lt;2,-1,IF(T11&lt;5,0,1)),IF(U11&lt;2,-1,IF(U11&lt;5,0,1))))</f>
        <v/>
      </c>
      <c r="T14" s="96">
        <f>IF(R14="INCOMP","INCOMP",IF(OR(Q14="POS",Q14="NEUT",Q14="NEG"),Q14,IF(Q14="POS/NEUT",IF(S14&gt;1,"POS","NEUT"),IF(Q14="NEUT/NEG",IF(S14&gt;1,"NEUT","NEG")))))</f>
        <v/>
      </c>
      <c r="U14" s="147">
        <f>IF(R14="incomp","",R14+S14)</f>
        <v/>
      </c>
      <c r="V14" s="14" t="n"/>
      <c r="X14" s="13" t="n"/>
      <c r="Y14" s="25">
        <f>IF(Z14="INCOMP","",IF(Z14&gt;3,"POS",IF(Z14=3,"POS/NEUT",IF(AND(Z14&lt;3,Z14&gt;-3),"NEUT",IF(Z14=-3,"NEUT/NEG",IF(Z14&lt;-3,"NEG"))))))</f>
        <v/>
      </c>
      <c r="Z14" s="96">
        <f>IF(Z10="","INCOMP",SUM(IF(Z10="W",1.5,-1.5),IF(AA10="W",2,-2),IF(AB10="W",3,-3),IF(AC10="W",3.5,-3.5)))</f>
        <v/>
      </c>
      <c r="AA14" s="49">
        <f>IF(Z14="INCOMP","",SUM(IF(Z11&lt;2,-1,IF(Z11&lt;5,0,1)),IF(AA11&lt;2,-1,IF(AA11&lt;5,0,1)),IF(AB11&lt;2,-1,IF(AB11&lt;5,0,1)),IF(AC11&lt;2,-1,IF(AC11&lt;5,0,1))))</f>
        <v/>
      </c>
      <c r="AB14" s="96">
        <f>IF(Z14="INCOMP","INCOMP",IF(OR(Y14="POS",Y14="NEUT",Y14="NEG"),Y14,IF(Y14="POS/NEUT",IF(AA14&gt;1,"POS","NEUT"),IF(Y14="NEUT/NEG",IF(AA14&gt;1,"NEUT","NEG")))))</f>
        <v/>
      </c>
      <c r="AC14" s="147">
        <f>IF(Z14="incomp","",Z14+AA14)</f>
        <v/>
      </c>
      <c r="AE14" s="25">
        <f>IF(AF14="INCOMP","",IF(AF14&gt;3,"POS",IF(AF14=3,"POS/NEUT",IF(AND(AF14&lt;3,AF14&gt;-3),"NEUT",IF(AF14=-3,"NEUT/NEG",IF(AF14&lt;-3,"NEG"))))))</f>
        <v/>
      </c>
      <c r="AF14" s="96">
        <f>IF(AF10="","INCOMP",SUM(IF(AF10="W",1.5,-1.5),IF(AG10="W",2,-2),IF(AH10="W",3,-3),IF(AI10="W",3.5,-3.5)))</f>
        <v/>
      </c>
      <c r="AG14" s="49">
        <f>IF(AF14="INCOMP","",SUM(IF(AF11&lt;2,-1,IF(AF11&lt;5,0,1)),IF(AG11&lt;2,-1,IF(AG11&lt;5,0,1)),IF(AH11&lt;2,-1,IF(AH11&lt;5,0,1)),IF(AI11&lt;2,-1,IF(AI11&lt;5,0,1))))</f>
        <v/>
      </c>
      <c r="AH14" s="96">
        <f>IF(AF14="INCOMP","INCOMP",IF(OR(AE14="POS",AE14="NEUT",AE14="NEG"),AE14,IF(AE14="POS/NEUT",IF(AG14&gt;1,"POS","NEUT"),IF(AE14="NEUT/NEG",IF(AG14&gt;1,"NEUT","NEG")))))</f>
        <v/>
      </c>
      <c r="AI14" s="147">
        <f>IF(AF14="incomp","",AF14+AG14)</f>
        <v/>
      </c>
      <c r="AJ14" s="14" t="n"/>
      <c r="AL14" s="13" t="n"/>
      <c r="AM14" s="25">
        <f>IF(AN14="INCOMP","",IF(AN14&gt;3,"POS",IF(AN14=3,"POS/NEUT",IF(AND(AN14&lt;3,AN14&gt;-3),"NEUT",IF(AN14=-3,"NEUT/NEG",IF(AN14&lt;-3,"NEG"))))))</f>
        <v/>
      </c>
      <c r="AN14" s="96">
        <f>IF(AN10="","INCOMP",SUM(IF(AN10="W",1.5,-1.5),IF(AO10="W",2,-2),IF(AP10="W",3,-3),IF(AQ10="W",3.5,-3.5)))</f>
        <v/>
      </c>
      <c r="AO14" s="49">
        <f>IF(AN14="INCOMP","",SUM(IF(AN11&lt;2,-1,IF(AN11&lt;5,0,1)),IF(AO11&lt;2,-1,IF(AO11&lt;5,0,1)),IF(AP11&lt;2,-1,IF(AP11&lt;5,0,1)),IF(AQ11&lt;2,-1,IF(AQ11&lt;5,0,1))))</f>
        <v/>
      </c>
      <c r="AP14" s="96">
        <f>IF(AN14="INCOMP","INCOMP",IF(OR(AM14="POS",AM14="NEUT",AM14="NEG"),AM14,IF(AM14="POS/NEUT",IF(AO14&gt;1,"POS","NEUT"),IF(AM14="NEUT/NEG",IF(AO14&gt;1,"NEUT","NEG")))))</f>
        <v/>
      </c>
      <c r="AQ14" s="147">
        <f>IF(AN14="incomp","",AN14+AO14)</f>
        <v/>
      </c>
      <c r="AS14" s="25">
        <f>IF(AT14="INCOMP","",IF(AT14&gt;3,"POS",IF(AT14=3,"POS/NEUT",IF(AND(AT14&lt;3,AT14&gt;-3),"NEUT",IF(AT14=-3,"NEUT/NEG",IF(AT14&lt;-3,"NEG"))))))</f>
        <v/>
      </c>
      <c r="AT14" s="96">
        <f>IF(AT10="","INCOMP",SUM(IF(AT10="W",1.5,-1.5),IF(AU10="W",2,-2),IF(AV10="W",3,-3),IF(AW10="W",3.5,-3.5)))</f>
        <v/>
      </c>
      <c r="AU14" s="49">
        <f>IF(AT14="INCOMP","",SUM(IF(AT11&lt;2,-1,IF(AT11&lt;5,0,1)),IF(AU11&lt;2,-1,IF(AU11&lt;5,0,1)),IF(AV11&lt;2,-1,IF(AV11&lt;5,0,1)),IF(AW11&lt;2,-1,IF(AW11&lt;5,0,1))))</f>
        <v/>
      </c>
      <c r="AV14" s="96">
        <f>IF(AT14="INCOMP","INCOMP",IF(OR(AS14="POS",AS14="NEUT",AS14="NEG"),AS14,IF(AS14="POS/NEUT",IF(AU14&gt;1,"POS","NEUT"),IF(AS14="NEUT/NEG",IF(AU14&gt;1,"NEUT","NEG")))))</f>
        <v/>
      </c>
      <c r="AW14" s="147">
        <f>IF(AT14="incomp","",AT14+AU14)</f>
        <v/>
      </c>
      <c r="AX14" s="14" t="n"/>
      <c r="AZ14" s="13" t="n"/>
      <c r="BA14" s="25">
        <f>IF(BB14="INCOMP","",IF(BB14&gt;3,"POS",IF(BB14=3,"POS/NEUT",IF(AND(BB14&lt;3,BB14&gt;-3),"NEUT",IF(BB14=-3,"NEUT/NEG",IF(BB14&lt;-3,"NEG"))))))</f>
        <v/>
      </c>
      <c r="BB14" s="96">
        <f>IF(BB10="","INCOMP",SUM(IF(BB10="W",1.5,-1.5),IF(BC10="W",2,-2),IF(BD10="W",3,-3),IF(BE10="W",3.5,-3.5)))</f>
        <v/>
      </c>
      <c r="BC14" s="49">
        <f>IF(BB14="INCOMP","",SUM(IF(BB11&lt;2,-1,IF(BB11&lt;5,0,1)),IF(BC11&lt;2,-1,IF(BC11&lt;5,0,1)),IF(BD11&lt;2,-1,IF(BD11&lt;5,0,1)),IF(BE11&lt;2,-1,IF(BE11&lt;5,0,1))))</f>
        <v/>
      </c>
      <c r="BD14" s="96">
        <f>IF(BB14="INCOMP","INCOMP",IF(OR(BA14="POS",BA14="NEUT",BA14="NEG"),BA14,IF(BA14="POS/NEUT",IF(BC14&gt;1,"POS","NEUT"),IF(BA14="NEUT/NEG",IF(BC14&gt;1,"NEUT","NEG")))))</f>
        <v/>
      </c>
      <c r="BE14" s="147">
        <f>IF(BB14="incomp","",BB14+BC14)</f>
        <v/>
      </c>
      <c r="BG14" s="25">
        <f>IF(BH14="INCOMP","",IF(BH14&gt;3,"POS",IF(BH14=3,"POS/NEUT",IF(AND(BH14&lt;3,BH14&gt;-3),"NEUT",IF(BH14=-3,"NEUT/NEG",IF(BH14&lt;-3,"NEG"))))))</f>
        <v/>
      </c>
      <c r="BH14" s="96">
        <f>IF(BH10="","INCOMP",SUM(IF(BH10="W",1.5,-1.5),IF(BI10="W",2,-2),IF(BJ10="W",3,-3),IF(BK10="W",3.5,-3.5)))</f>
        <v/>
      </c>
      <c r="BI14" s="49">
        <f>IF(BH14="INCOMP","",SUM(IF(BH11&lt;2,-1,IF(BH11&lt;5,0,1)),IF(BI11&lt;2,-1,IF(BI11&lt;5,0,1)),IF(BJ11&lt;2,-1,IF(BJ11&lt;5,0,1)),IF(BK11&lt;2,-1,IF(BK11&lt;5,0,1))))</f>
        <v/>
      </c>
      <c r="BJ14" s="96">
        <f>IF(BH14="INCOMP","INCOMP",IF(OR(BG14="POS",BG14="NEUT",BG14="NEG"),BG14,IF(BG14="POS/NEUT",IF(BI14&gt;1,"POS","NEUT"),IF(BG14="NEUT/NEG",IF(BI14&gt;1,"NEUT","NEG")))))</f>
        <v/>
      </c>
      <c r="BK14" s="147">
        <f>IF(BH14="incomp","",BH14+BI14)</f>
        <v/>
      </c>
      <c r="BL14" s="14" t="n"/>
      <c r="BN14" s="13" t="n"/>
      <c r="BO14" s="25">
        <f>IF(BP14="INCOMP","",IF(BP14&gt;3,"POS",IF(BP14=3,"POS/NEUT",IF(AND(BP14&lt;3,BP14&gt;-3),"NEUT",IF(BP14=-3,"NEUT/NEG",IF(BP14&lt;-3,"NEG"))))))</f>
        <v/>
      </c>
      <c r="BP14" s="96">
        <f>IF(BP10="","INCOMP",SUM(IF(BP10="W",1.5,-1.5),IF(BQ10="W",2,-2),IF(BR10="W",3,-3),IF(BS10="W",3.5,-3.5)))</f>
        <v/>
      </c>
      <c r="BQ14" s="49">
        <f>IF(BP14="INCOMP","",SUM(IF(BP11&lt;2,-1,IF(BP11&lt;5,0,1)),IF(BQ11&lt;2,-1,IF(BQ11&lt;5,0,1)),IF(BR11&lt;2,-1,IF(BR11&lt;5,0,1)),IF(BS11&lt;2,-1,IF(BS11&lt;5,0,1))))</f>
        <v/>
      </c>
      <c r="BR14" s="96">
        <f>IF(BP14="INCOMP","INCOMP",IF(OR(BO14="POS",BO14="NEUT",BO14="NEG"),BO14,IF(BO14="POS/NEUT",IF(BQ14&gt;1,"POS","NEUT"),IF(BO14="NEUT/NEG",IF(BQ14&gt;1,"NEUT","NEG")))))</f>
        <v/>
      </c>
      <c r="BS14" s="147">
        <f>IF(BP14="incomp","",BP14+BQ14)</f>
        <v/>
      </c>
      <c r="BU14" s="25">
        <f>IF(BV14="INCOMP","",IF(BV14&gt;3,"POS",IF(BV14=3,"POS/NEUT",IF(AND(BV14&lt;3,BV14&gt;-3),"NEUT",IF(BV14=-3,"NEUT/NEG",IF(BV14&lt;-3,"NEG"))))))</f>
        <v/>
      </c>
      <c r="BV14" s="96">
        <f>IF(BV10="","INCOMP",SUM(IF(BV10="W",1.5,-1.5),IF(BW10="W",2,-2),IF(BX10="W",3,-3),IF(BY10="W",3.5,-3.5)))</f>
        <v/>
      </c>
      <c r="BW14" s="49">
        <f>IF(BV14="INCOMP","",SUM(IF(BV11&lt;2,-1,IF(BV11&lt;5,0,1)),IF(BW11&lt;2,-1,IF(BW11&lt;5,0,1)),IF(BX11&lt;2,-1,IF(BX11&lt;5,0,1)),IF(BY11&lt;2,-1,IF(BY11&lt;5,0,1))))</f>
        <v/>
      </c>
      <c r="BX14" s="96">
        <f>IF(BV14="INCOMP","INCOMP",IF(OR(BU14="POS",BU14="NEUT",BU14="NEG"),BU14,IF(BU14="POS/NEUT",IF(BW14&gt;1,"POS","NEUT"),IF(BU14="NEUT/NEG",IF(BW14&gt;1,"NEUT","NEG")))))</f>
        <v/>
      </c>
      <c r="BY14" s="147">
        <f>IF(BV14="incomp","",BV14+BW14)</f>
        <v/>
      </c>
      <c r="BZ14" s="14" t="n"/>
      <c r="CB14" s="13" t="n"/>
      <c r="CC14" s="25">
        <f>IF(CD14="INCOMP","",IF(CD14&gt;3,"POS",IF(CD14=3,"POS/NEUT",IF(AND(CD14&lt;3,CD14&gt;-3),"NEUT",IF(CD14=-3,"NEUT/NEG",IF(CD14&lt;-3,"NEG"))))))</f>
        <v/>
      </c>
      <c r="CD14" s="96">
        <f>IF(CD10="","INCOMP",SUM(IF(CD10="W",1.5,-1.5),IF(CE10="W",2,-2),IF(CF10="W",3,-3),IF(CG10="W",3.5,-3.5)))</f>
        <v/>
      </c>
      <c r="CE14" s="49">
        <f>IF(CD14="INCOMP","",SUM(IF(CD11&lt;2,-1,IF(CD11&lt;5,0,1)),IF(CE11&lt;2,-1,IF(CE11&lt;5,0,1)),IF(CF11&lt;2,-1,IF(CF11&lt;5,0,1)),IF(CG11&lt;2,-1,IF(CG11&lt;5,0,1))))</f>
        <v/>
      </c>
      <c r="CF14" s="96">
        <f>IF(CD14="INCOMP","INCOMP",IF(OR(CC14="POS",CC14="NEUT",CC14="NEG"),CC14,IF(CC14="POS/NEUT",IF(CE14&gt;1,"POS","NEUT"),IF(CC14="NEUT/NEG",IF(CE14&gt;1,"NEUT","NEG")))))</f>
        <v/>
      </c>
      <c r="CG14" s="147">
        <f>IF(CD14="incomp","",CD14+CE14)</f>
        <v/>
      </c>
      <c r="CI14" s="25">
        <f>IF(CJ14="INCOMP","",IF(CJ14&gt;3,"POS",IF(CJ14=3,"POS/NEUT",IF(AND(CJ14&lt;3,CJ14&gt;-3),"NEUT",IF(CJ14=-3,"NEUT/NEG",IF(CJ14&lt;-3,"NEG"))))))</f>
        <v/>
      </c>
      <c r="CJ14" s="96">
        <f>IF(CJ10="","INCOMP",SUM(IF(CJ10="W",1.5,-1.5),IF(CK10="W",2,-2),IF(CL10="W",3,-3),IF(CM10="W",3.5,-3.5)))</f>
        <v/>
      </c>
      <c r="CK14" s="49">
        <f>IF(CJ14="INCOMP","",SUM(IF(CJ11&lt;2,-1,IF(CJ11&lt;5,0,1)),IF(CK11&lt;2,-1,IF(CK11&lt;5,0,1)),IF(CL11&lt;2,-1,IF(CL11&lt;5,0,1)),IF(CM11&lt;2,-1,IF(CM11&lt;5,0,1))))</f>
        <v/>
      </c>
      <c r="CL14" s="96">
        <f>IF(CJ14="INCOMP","INCOMP",IF(OR(CI14="POS",CI14="NEUT",CI14="NEG"),CI14,IF(CI14="POS/NEUT",IF(CK14&gt;1,"POS","NEUT"),IF(CI14="NEUT/NEG",IF(CK14&gt;1,"NEUT","NEG")))))</f>
        <v/>
      </c>
      <c r="CM14" s="147">
        <f>IF(CJ14="incomp","",CJ14+CK14)</f>
        <v/>
      </c>
      <c r="CN14" s="14" t="n"/>
      <c r="CP14" s="13" t="n"/>
      <c r="CQ14" s="25">
        <f>IF(CR14="INCOMP","",IF(CR14&gt;3,"POS",IF(CR14=3,"POS/NEUT",IF(AND(CR14&lt;3,CR14&gt;-3),"NEUT",IF(CR14=-3,"NEUT/NEG",IF(CR14&lt;-3,"NEG"))))))</f>
        <v/>
      </c>
      <c r="CR14" s="96">
        <f>IF(CR10="","INCOMP",SUM(IF(CR10="W",1.5,-1.5),IF(CS10="W",2,-2),IF(CT10="W",3,-3),IF(CU10="W",3.5,-3.5)))</f>
        <v/>
      </c>
      <c r="CS14" s="49">
        <f>IF(CR14="INCOMP","",SUM(IF(CR11&lt;2,-1,IF(CR11&lt;5,0,1)),IF(CS11&lt;2,-1,IF(CS11&lt;5,0,1)),IF(CT11&lt;2,-1,IF(CT11&lt;5,0,1)),IF(CU11&lt;2,-1,IF(CU11&lt;5,0,1))))</f>
        <v/>
      </c>
      <c r="CT14" s="96">
        <f>IF(CR14="INCOMP","INCOMP",IF(OR(CQ14="POS",CQ14="NEUT",CQ14="NEG"),CQ14,IF(CQ14="POS/NEUT",IF(CS14&gt;1,"POS","NEUT"),IF(CQ14="NEUT/NEG",IF(CS14&gt;1,"NEUT","NEG")))))</f>
        <v/>
      </c>
      <c r="CU14" s="147">
        <f>IF(CR14="incomp","",CR14+CS14)</f>
        <v/>
      </c>
      <c r="CW14" s="25">
        <f>IF(CX14="INCOMP","",IF(CX14&gt;3,"POS",IF(CX14=3,"POS/NEUT",IF(AND(CX14&lt;3,CX14&gt;-3),"NEUT",IF(CX14=-3,"NEUT/NEG",IF(CX14&lt;-3,"NEG"))))))</f>
        <v/>
      </c>
      <c r="CX14" s="96">
        <f>IF(CX10="","INCOMP",SUM(IF(CX10="W",1.5,-1.5),IF(CY10="W",2,-2),IF(CZ10="W",3,-3),IF(DA10="W",3.5,-3.5)))</f>
        <v/>
      </c>
      <c r="CY14" s="49">
        <f>IF(CX14="INCOMP","",SUM(IF(CX11&lt;2,-1,IF(CX11&lt;5,0,1)),IF(CY11&lt;2,-1,IF(CY11&lt;5,0,1)),IF(CZ11&lt;2,-1,IF(CZ11&lt;5,0,1)),IF(DA11&lt;2,-1,IF(DA11&lt;5,0,1))))</f>
        <v/>
      </c>
      <c r="CZ14" s="96">
        <f>IF(CX14="INCOMP","INCOMP",IF(OR(CW14="POS",CW14="NEUT",CW14="NEG"),CW14,IF(CW14="POS/NEUT",IF(CY14&gt;1,"POS","NEUT"),IF(CW14="NEUT/NEG",IF(CY14&gt;1,"NEUT","NEG")))))</f>
        <v/>
      </c>
      <c r="DA14" s="147">
        <f>IF(CX14="incomp","",CX14+CY14)</f>
        <v/>
      </c>
      <c r="DB14" s="14" t="n"/>
      <c r="DD14" s="13" t="n"/>
      <c r="DE14" s="25">
        <f>IF(DF14="INCOMP","",IF(DF14&gt;3,"POS",IF(DF14=3,"POS/NEUT",IF(AND(DF14&lt;3,DF14&gt;-3),"NEUT",IF(DF14=-3,"NEUT/NEG",IF(DF14&lt;-3,"NEG"))))))</f>
        <v/>
      </c>
      <c r="DF14" s="96">
        <f>IF(DF10="","INCOMP",SUM(IF(DF10="W",1.5,-1.5),IF(DG10="W",2,-2),IF(DH10="W",3,-3),IF(DI10="W",3.5,-3.5)))</f>
        <v/>
      </c>
      <c r="DG14" s="49">
        <f>IF(DF14="INCOMP","",SUM(IF(DF11&lt;2,-1,IF(DF11&lt;5,0,1)),IF(DG11&lt;2,-1,IF(DG11&lt;5,0,1)),IF(DH11&lt;2,-1,IF(DH11&lt;5,0,1)),IF(DI11&lt;2,-1,IF(DI11&lt;5,0,1))))</f>
        <v/>
      </c>
      <c r="DH14" s="96">
        <f>IF(DF14="INCOMP","INCOMP",IF(OR(DE14="POS",DE14="NEUT",DE14="NEG"),DE14,IF(DE14="POS/NEUT",IF(DG14&gt;1,"POS","NEUT"),IF(DE14="NEUT/NEG",IF(DG14&gt;1,"NEUT","NEG")))))</f>
        <v/>
      </c>
      <c r="DI14" s="147">
        <f>IF(DF14="incomp","",DF14+DG14)</f>
        <v/>
      </c>
      <c r="DK14" s="25">
        <f>IF(DL14="INCOMP","",IF(DL14&gt;3,"POS",IF(DL14=3,"POS/NEUT",IF(AND(DL14&lt;3,DL14&gt;-3),"NEUT",IF(DL14=-3,"NEUT/NEG",IF(DL14&lt;-3,"NEG"))))))</f>
        <v/>
      </c>
      <c r="DL14" s="96">
        <f>IF(DL10="","INCOMP",SUM(IF(DL10="W",1.5,-1.5),IF(DM10="W",2,-2),IF(DN10="W",3,-3),IF(DO10="W",3.5,-3.5)))</f>
        <v/>
      </c>
      <c r="DM14" s="49">
        <f>IF(DL14="INCOMP","",SUM(IF(DL11&lt;2,-1,IF(DL11&lt;5,0,1)),IF(DM11&lt;2,-1,IF(DM11&lt;5,0,1)),IF(DN11&lt;2,-1,IF(DN11&lt;5,0,1)),IF(DO11&lt;2,-1,IF(DO11&lt;5,0,1))))</f>
        <v/>
      </c>
      <c r="DN14" s="96">
        <f>IF(DL14="INCOMP","INCOMP",IF(OR(DK14="POS",DK14="NEUT",DK14="NEG"),DK14,IF(DK14="POS/NEUT",IF(DM14&gt;1,"POS","NEUT"),IF(DK14="NEUT/NEG",IF(DM14&gt;1,"NEUT","NEG")))))</f>
        <v/>
      </c>
      <c r="DO14" s="147">
        <f>IF(DL14="incomp","",DL14+DM14)</f>
        <v/>
      </c>
      <c r="DP14" s="14" t="n"/>
    </row>
    <row customHeight="1" ht="17" r="15" s="161" spans="1:148">
      <c r="B15" s="13" t="n"/>
      <c r="C15" s="97" t="s">
        <v>73</v>
      </c>
      <c r="D15" s="82" t="s">
        <v>76</v>
      </c>
      <c r="E15" s="82" t="s">
        <v>3</v>
      </c>
      <c r="F15" s="82" t="s">
        <v>5</v>
      </c>
      <c r="G15" s="78" t="s">
        <v>77</v>
      </c>
      <c r="H15" s="14" t="n"/>
      <c r="J15" s="13" t="n"/>
      <c r="L15" s="75" t="n"/>
      <c r="M15" s="73" t="n"/>
      <c r="N15" s="75" t="n"/>
      <c r="O15" s="75" t="n"/>
      <c r="V15" s="14" t="n"/>
      <c r="X15" s="13" t="n"/>
      <c r="Z15" s="75" t="n"/>
      <c r="AA15" s="73" t="n"/>
      <c r="AB15" s="75" t="n"/>
      <c r="AC15" s="75" t="n"/>
      <c r="AJ15" s="14" t="n"/>
      <c r="AL15" s="13" t="n"/>
      <c r="AN15" s="75" t="n"/>
      <c r="AO15" s="73" t="n"/>
      <c r="AP15" s="75" t="n"/>
      <c r="AQ15" s="75" t="n"/>
      <c r="AX15" s="14" t="n"/>
      <c r="AZ15" s="13" t="n"/>
      <c r="BB15" s="75" t="n"/>
      <c r="BC15" s="73" t="n"/>
      <c r="BD15" s="75" t="n"/>
      <c r="BE15" s="75" t="n"/>
      <c r="BL15" s="14" t="n"/>
      <c r="BN15" s="13" t="n"/>
      <c r="BP15" s="75" t="n"/>
      <c r="BQ15" s="73" t="n"/>
      <c r="BR15" s="75" t="n"/>
      <c r="BS15" s="75" t="n"/>
      <c r="BZ15" s="14" t="n"/>
      <c r="CB15" s="13" t="n"/>
      <c r="CD15" s="75" t="n"/>
      <c r="CE15" s="73" t="n"/>
      <c r="CF15" s="75" t="n"/>
      <c r="CG15" s="75" t="n"/>
      <c r="CN15" s="14" t="n"/>
      <c r="CP15" s="13" t="n"/>
      <c r="CR15" s="75" t="n"/>
      <c r="CS15" s="73" t="n"/>
      <c r="CT15" s="75" t="n"/>
      <c r="CU15" s="75" t="n"/>
      <c r="DB15" s="14" t="n"/>
      <c r="DD15" s="13" t="n"/>
      <c r="DF15" s="75" t="n"/>
      <c r="DG15" s="73" t="n"/>
      <c r="DH15" s="75" t="n"/>
      <c r="DI15" s="75" t="n"/>
      <c r="DP15" s="14" t="n"/>
    </row>
    <row r="16" spans="1:148">
      <c r="B16" s="83">
        <f>B12+1</f>
        <v/>
      </c>
      <c r="C16" s="159">
        <f>PROFILING!Q17</f>
        <v/>
      </c>
      <c r="D16" s="42">
        <f>PROFILING!Y17</f>
        <v/>
      </c>
      <c r="E16" s="26">
        <f>PROFILING!X17</f>
        <v/>
      </c>
      <c r="F16" s="75">
        <f>PROFILING!Z17</f>
        <v/>
      </c>
      <c r="G16" s="146">
        <f>'RATINGS - 2'!BH17</f>
        <v/>
      </c>
      <c r="H16" s="14" t="n"/>
      <c r="J16" s="13" t="n"/>
      <c r="N16" s="59" t="s">
        <v>114</v>
      </c>
      <c r="O16" s="82" t="s">
        <v>113</v>
      </c>
      <c r="P16" s="82" t="s">
        <v>115</v>
      </c>
      <c r="Q16" s="82" t="s">
        <v>4</v>
      </c>
      <c r="R16" s="78" t="s">
        <v>77</v>
      </c>
      <c r="T16" s="165" t="n"/>
      <c r="U16" s="165" t="n"/>
      <c r="V16" s="14" t="n"/>
      <c r="X16" s="13" t="n"/>
      <c r="AB16" s="59" t="s">
        <v>114</v>
      </c>
      <c r="AC16" s="82" t="s">
        <v>113</v>
      </c>
      <c r="AD16" s="82" t="s">
        <v>115</v>
      </c>
      <c r="AE16" s="82" t="s">
        <v>4</v>
      </c>
      <c r="AF16" s="78" t="s">
        <v>77</v>
      </c>
      <c r="AJ16" s="14" t="n"/>
      <c r="AL16" s="13" t="n"/>
      <c r="AP16" s="59" t="s">
        <v>114</v>
      </c>
      <c r="AQ16" s="82" t="s">
        <v>113</v>
      </c>
      <c r="AR16" s="82" t="s">
        <v>115</v>
      </c>
      <c r="AS16" s="82" t="s">
        <v>4</v>
      </c>
      <c r="AT16" s="78" t="s">
        <v>77</v>
      </c>
      <c r="AX16" s="14" t="n"/>
      <c r="AZ16" s="13" t="n"/>
      <c r="BD16" s="59" t="s">
        <v>114</v>
      </c>
      <c r="BE16" s="82" t="s">
        <v>113</v>
      </c>
      <c r="BF16" s="82" t="s">
        <v>115</v>
      </c>
      <c r="BG16" s="82" t="s">
        <v>4</v>
      </c>
      <c r="BH16" s="78" t="s">
        <v>77</v>
      </c>
      <c r="BL16" s="14" t="n"/>
      <c r="BN16" s="13" t="n"/>
      <c r="BR16" s="59" t="s">
        <v>114</v>
      </c>
      <c r="BS16" s="82" t="s">
        <v>113</v>
      </c>
      <c r="BT16" s="82" t="s">
        <v>115</v>
      </c>
      <c r="BU16" s="82" t="s">
        <v>4</v>
      </c>
      <c r="BV16" s="78" t="s">
        <v>77</v>
      </c>
      <c r="BZ16" s="14" t="n"/>
      <c r="CB16" s="13" t="n"/>
      <c r="CF16" s="59" t="s">
        <v>114</v>
      </c>
      <c r="CG16" s="82" t="s">
        <v>113</v>
      </c>
      <c r="CH16" s="82" t="s">
        <v>115</v>
      </c>
      <c r="CI16" s="82" t="s">
        <v>4</v>
      </c>
      <c r="CJ16" s="78" t="s">
        <v>77</v>
      </c>
      <c r="CN16" s="14" t="n"/>
      <c r="CP16" s="13" t="n"/>
      <c r="CT16" s="59" t="s">
        <v>114</v>
      </c>
      <c r="CU16" s="82" t="s">
        <v>113</v>
      </c>
      <c r="CV16" s="82" t="s">
        <v>115</v>
      </c>
      <c r="CW16" s="82" t="s">
        <v>4</v>
      </c>
      <c r="CX16" s="78" t="s">
        <v>77</v>
      </c>
      <c r="DB16" s="14" t="n"/>
      <c r="DD16" s="13" t="n"/>
      <c r="DH16" s="59" t="s">
        <v>114</v>
      </c>
      <c r="DI16" s="82" t="s">
        <v>113</v>
      </c>
      <c r="DJ16" s="82" t="s">
        <v>115</v>
      </c>
      <c r="DK16" s="82" t="s">
        <v>4</v>
      </c>
      <c r="DL16" s="78" t="s">
        <v>77</v>
      </c>
      <c r="DP16" s="14" t="n"/>
    </row>
    <row customHeight="1" ht="17" r="17" s="161" spans="1:148">
      <c r="B17" s="13" t="n"/>
      <c r="C17" s="160">
        <f>PROFILING!Q18</f>
        <v/>
      </c>
      <c r="D17" s="44">
        <f>PROFILING!Y18</f>
        <v/>
      </c>
      <c r="E17" s="49">
        <f>PROFILING!X18</f>
        <v/>
      </c>
      <c r="F17" s="49">
        <f>PROFILING!Z18</f>
        <v/>
      </c>
      <c r="G17" s="147">
        <f>'RATINGS - 2'!BH18</f>
        <v/>
      </c>
      <c r="H17" s="14" t="n"/>
      <c r="J17" s="13" t="n"/>
      <c r="N17" s="41">
        <f>Q4</f>
        <v/>
      </c>
      <c r="O17" s="89">
        <f>IF(AND(R4="NO",R5="NO"),"",N14)</f>
        <v/>
      </c>
      <c r="P17" s="75">
        <f>IFERROR(IF(N17&lt;&gt;"1–3",N17,IF(((IF(O17="POS",3,IF(O17="NEUT",2,IF(O17="NEG",1,""))))-(IF(O18="POS",3,IF(O18="NEUT",2,IF(O18="NEG",1,"")))))=2,1,IF(OR(((IF(O17="POS",3,IF(O17="NEUT",2,IF(O17="NEG",1,""))))-(IF(O18="POS",3,IF(O18="NEUT",2,IF(O18="NEG",1,"")))))=1,((IF(O17="POS",3,IF(O17="NEUT",2,IF(O17="NEG",1,""))))-(IF(O18="POS",3,IF(O18="NEUT",2,IF(O18="NEG",1,"")))))=0,((IF(O17="POS",3,IF(O17="NEUT",2,IF(O17="NEG",1,""))))-(IF(O18="POS",3,IF(O18="NEUT",2,IF(O18="NEG",1,"")))))=-1),2,IF(((IF(O17="POS",3,IF(O17="NEUT",2,IF(O17="NEG",1,""))))-(IF(O18="POS",3,IF(O18="NEUT",2,IF(O18="NEG",1,"")))))=-2,3)))),"")</f>
        <v/>
      </c>
      <c r="Q17" s="107">
        <f>D4</f>
        <v/>
      </c>
      <c r="R17" s="146">
        <f>IF(OR(O17="INCOMP",O17=""),"",IF(P17="NO BET","NO",IF(AND(P17=1,Q17&gt;1.89),"YES",IF(AND(P17=2,Q17&gt;1.99),"YES",IF(AND(P17&gt;2,Q17&gt;2.09),"YES","NO")))))</f>
        <v/>
      </c>
      <c r="S17" s="73" t="n"/>
      <c r="V17" s="14" t="n"/>
      <c r="X17" s="13" t="n"/>
      <c r="AB17" s="41">
        <f>AE4</f>
        <v/>
      </c>
      <c r="AC17" s="89">
        <f>IF(AND(AF4="NO",AF5="NO"),"",AB14)</f>
        <v/>
      </c>
      <c r="AD17" s="75">
        <f>IFERROR(IF(AB17&lt;&gt;"1–3",AB17,IF(((IF(AC17="POS",3,IF(AC17="NEUT",2,IF(AC17="NEG",1,""))))-(IF(AC18="POS",3,IF(AC18="NEUT",2,IF(AC18="NEG",1,"")))))=2,1,IF(OR(((IF(AC17="POS",3,IF(AC17="NEUT",2,IF(AC17="NEG",1,""))))-(IF(AC18="POS",3,IF(AC18="NEUT",2,IF(AC18="NEG",1,"")))))=1,((IF(AC17="POS",3,IF(AC17="NEUT",2,IF(AC17="NEG",1,""))))-(IF(AC18="POS",3,IF(AC18="NEUT",2,IF(AC18="NEG",1,"")))))=0,((IF(AC17="POS",3,IF(AC17="NEUT",2,IF(AC17="NEG",1,""))))-(IF(AC18="POS",3,IF(AC18="NEUT",2,IF(AC18="NEG",1,"")))))=-1),2,IF(((IF(AC17="POS",3,IF(AC17="NEUT",2,IF(AC17="NEG",1,""))))-(IF(AC18="POS",3,IF(AC18="NEUT",2,IF(AC18="NEG",1,"")))))=-2,3)))),"")</f>
        <v/>
      </c>
      <c r="AE17" s="107">
        <f>D8</f>
        <v/>
      </c>
      <c r="AF17" s="146">
        <f>IF(OR(AC17="INCOMP",AC17=""),"",IF(AD17="NO BET","NO",IF(AND(AD17=1,AE17&gt;1.89),"YES",IF(AND(AD17=2,AE17&gt;1.99),"YES",IF(AND(AD17&gt;2,AE17&gt;2.09),"YES","NO")))))</f>
        <v/>
      </c>
      <c r="AG17" s="73" t="n"/>
      <c r="AJ17" s="14" t="n"/>
      <c r="AL17" s="13" t="n"/>
      <c r="AP17" s="41">
        <f>AS4</f>
        <v/>
      </c>
      <c r="AQ17" s="89">
        <f>IF(AND(AT4="NO",AT5="NO"),"",AP14)</f>
        <v/>
      </c>
      <c r="AR17" s="75">
        <f>IFERROR(IF(AP17&lt;&gt;"1–3",AP17,IF(((IF(AQ17="POS",3,IF(AQ17="NEUT",2,IF(AQ17="NEG",1,""))))-(IF(AQ18="POS",3,IF(AQ18="NEUT",2,IF(AQ18="NEG",1,"")))))=2,1,IF(OR(((IF(AQ17="POS",3,IF(AQ17="NEUT",2,IF(AQ17="NEG",1,""))))-(IF(AQ18="POS",3,IF(AQ18="NEUT",2,IF(AQ18="NEG",1,"")))))=1,((IF(AQ17="POS",3,IF(AQ17="NEUT",2,IF(AQ17="NEG",1,""))))-(IF(AQ18="POS",3,IF(AQ18="NEUT",2,IF(AQ18="NEG",1,"")))))=0,((IF(AQ17="POS",3,IF(AQ17="NEUT",2,IF(AQ17="NEG",1,""))))-(IF(AQ18="POS",3,IF(AQ18="NEUT",2,IF(AQ18="NEG",1,"")))))=-1),2,IF(((IF(AQ17="POS",3,IF(AQ17="NEUT",2,IF(AQ17="NEG",1,""))))-(IF(AQ18="POS",3,IF(AQ18="NEUT",2,IF(AQ18="NEG",1,"")))))=-2,3)))),"")</f>
        <v/>
      </c>
      <c r="AS17" s="107">
        <f>D12</f>
        <v/>
      </c>
      <c r="AT17" s="146">
        <f>IF(OR(AQ17="INCOMP",AQ17=""),"",IF(AR17="NO BET","NO",IF(AND(AR17=1,AS17&gt;1.89),"YES",IF(AND(AR17=2,AS17&gt;1.99),"YES",IF(AND(AR17&gt;2,AS17&gt;2.09),"YES","NO")))))</f>
        <v/>
      </c>
      <c r="AU17" s="73" t="n"/>
      <c r="AX17" s="14" t="n"/>
      <c r="AZ17" s="13" t="n"/>
      <c r="BD17" s="41">
        <f>BG4</f>
        <v/>
      </c>
      <c r="BE17" s="89">
        <f>IF(AND(BH4="NO",BH5="NO"),"",BD14)</f>
        <v/>
      </c>
      <c r="BF17" s="75">
        <f>IFERROR(IF(BD17&lt;&gt;"1–3",BD17,IF(((IF(BE17="POS",3,IF(BE17="NEUT",2,IF(BE17="NEG",1,""))))-(IF(BE18="POS",3,IF(BE18="NEUT",2,IF(BE18="NEG",1,"")))))=2,1,IF(OR(((IF(BE17="POS",3,IF(BE17="NEUT",2,IF(BE17="NEG",1,""))))-(IF(BE18="POS",3,IF(BE18="NEUT",2,IF(BE18="NEG",1,"")))))=1,((IF(BE17="POS",3,IF(BE17="NEUT",2,IF(BE17="NEG",1,""))))-(IF(BE18="POS",3,IF(BE18="NEUT",2,IF(BE18="NEG",1,"")))))=0,((IF(BE17="POS",3,IF(BE17="NEUT",2,IF(BE17="NEG",1,""))))-(IF(BE18="POS",3,IF(BE18="NEUT",2,IF(BE18="NEG",1,"")))))=-1),2,IF(((IF(BE17="POS",3,IF(BE17="NEUT",2,IF(BE17="NEG",1,""))))-(IF(BE18="POS",3,IF(BE18="NEUT",2,IF(BE18="NEG",1,"")))))=-2,3)))),"")</f>
        <v/>
      </c>
      <c r="BG17" s="107">
        <f>D16</f>
        <v/>
      </c>
      <c r="BH17" s="146">
        <f>IF(OR(BE17="INCOMP",BE17=""),"",IF(BF17="NO BET","NO",IF(AND(BF17=1,BG17&gt;1.89),"YES",IF(AND(BF17=2,BG17&gt;1.99),"YES",IF(AND(BF17&gt;2,BG17&gt;2.09),"YES","NO")))))</f>
        <v/>
      </c>
      <c r="BI17" s="73" t="n"/>
      <c r="BL17" s="14" t="n"/>
      <c r="BN17" s="13" t="n"/>
      <c r="BR17" s="41">
        <f>BU4</f>
        <v/>
      </c>
      <c r="BS17" s="89">
        <f>IF(AND(BV4="NO",BV5="NO"),"",BR14)</f>
        <v/>
      </c>
      <c r="BT17" s="75">
        <f>IFERROR(IF(BR17&lt;&gt;"1–3",BR17,IF(((IF(BS17="POS",3,IF(BS17="NEUT",2,IF(BS17="NEG",1,""))))-(IF(BS18="POS",3,IF(BS18="NEUT",2,IF(BS18="NEG",1,"")))))=2,1,IF(OR(((IF(BS17="POS",3,IF(BS17="NEUT",2,IF(BS17="NEG",1,""))))-(IF(BS18="POS",3,IF(BS18="NEUT",2,IF(BS18="NEG",1,"")))))=1,((IF(BS17="POS",3,IF(BS17="NEUT",2,IF(BS17="NEG",1,""))))-(IF(BS18="POS",3,IF(BS18="NEUT",2,IF(BS18="NEG",1,"")))))=0,((IF(BS17="POS",3,IF(BS17="NEUT",2,IF(BS17="NEG",1,""))))-(IF(BS18="POS",3,IF(BS18="NEUT",2,IF(BS18="NEG",1,"")))))=-1),2,IF(((IF(BS17="POS",3,IF(BS17="NEUT",2,IF(BS17="NEG",1,""))))-(IF(BS18="POS",3,IF(BS18="NEUT",2,IF(BS18="NEG",1,"")))))=-2,3)))),"")</f>
        <v/>
      </c>
      <c r="BU17" s="107">
        <f>D20</f>
        <v/>
      </c>
      <c r="BV17" s="146">
        <f>IF(OR(BS17="INCOMP",BS17=""),"",IF(BT17="NO BET","NO",IF(AND(BT17=1,BU17&gt;1.89),"YES",IF(AND(BT17=2,BU17&gt;1.99),"YES",IF(AND(BT17&gt;2,BU17&gt;2.09),"YES","NO")))))</f>
        <v/>
      </c>
      <c r="BW17" s="73" t="n"/>
      <c r="BZ17" s="14" t="n"/>
      <c r="CB17" s="13" t="n"/>
      <c r="CF17" s="41">
        <f>CI4</f>
        <v/>
      </c>
      <c r="CG17" s="89">
        <f>IF(AND(CJ4="NO",CJ5="NO"),"",CF14)</f>
        <v/>
      </c>
      <c r="CH17" s="75">
        <f>IFERROR(IF(CF17&lt;&gt;"1–3",CF17,IF(((IF(CG17="POS",3,IF(CG17="NEUT",2,IF(CG17="NEG",1,""))))-(IF(CG18="POS",3,IF(CG18="NEUT",2,IF(CG18="NEG",1,"")))))=2,1,IF(OR(((IF(CG17="POS",3,IF(CG17="NEUT",2,IF(CG17="NEG",1,""))))-(IF(CG18="POS",3,IF(CG18="NEUT",2,IF(CG18="NEG",1,"")))))=1,((IF(CG17="POS",3,IF(CG17="NEUT",2,IF(CG17="NEG",1,""))))-(IF(CG18="POS",3,IF(CG18="NEUT",2,IF(CG18="NEG",1,"")))))=0,((IF(CG17="POS",3,IF(CG17="NEUT",2,IF(CG17="NEG",1,""))))-(IF(CG18="POS",3,IF(CG18="NEUT",2,IF(CG18="NEG",1,"")))))=-1),2,IF(((IF(CG17="POS",3,IF(CG17="NEUT",2,IF(CG17="NEG",1,""))))-(IF(CG18="POS",3,IF(CG18="NEUT",2,IF(CG18="NEG",1,"")))))=-2,3)))),"")</f>
        <v/>
      </c>
      <c r="CI17" s="107">
        <f>D24</f>
        <v/>
      </c>
      <c r="CJ17" s="146">
        <f>IF(OR(CG17="INCOMP",CG17=""),"",IF(CH17="NO BET","NO",IF(AND(CH17=1,CI17&gt;1.89),"YES",IF(AND(CH17=2,CI17&gt;1.99),"YES",IF(AND(CH17&gt;2,CI17&gt;2.09),"YES","NO")))))</f>
        <v/>
      </c>
      <c r="CK17" s="73" t="n"/>
      <c r="CN17" s="14" t="n"/>
      <c r="CP17" s="13" t="n"/>
      <c r="CT17" s="41">
        <f>CW4</f>
        <v/>
      </c>
      <c r="CU17" s="89">
        <f>IF(AND(CX4="NO",CX5="NO"),"",CT14)</f>
        <v/>
      </c>
      <c r="CV17" s="75">
        <f>IFERROR(IF(CT17&lt;&gt;"1–3",CT17,IF(((IF(CU17="POS",3,IF(CU17="NEUT",2,IF(CU17="NEG",1,""))))-(IF(CU18="POS",3,IF(CU18="NEUT",2,IF(CU18="NEG",1,"")))))=2,1,IF(OR(((IF(CU17="POS",3,IF(CU17="NEUT",2,IF(CU17="NEG",1,""))))-(IF(CU18="POS",3,IF(CU18="NEUT",2,IF(CU18="NEG",1,"")))))=1,((IF(CU17="POS",3,IF(CU17="NEUT",2,IF(CU17="NEG",1,""))))-(IF(CU18="POS",3,IF(CU18="NEUT",2,IF(CU18="NEG",1,"")))))=0,((IF(CU17="POS",3,IF(CU17="NEUT",2,IF(CU17="NEG",1,""))))-(IF(CU18="POS",3,IF(CU18="NEUT",2,IF(CU18="NEG",1,"")))))=-1),2,IF(((IF(CU17="POS",3,IF(CU17="NEUT",2,IF(CU17="NEG",1,""))))-(IF(CU18="POS",3,IF(CU18="NEUT",2,IF(CU18="NEG",1,"")))))=-2,3)))),"")</f>
        <v/>
      </c>
      <c r="CW17" s="107">
        <f>D28</f>
        <v/>
      </c>
      <c r="CX17" s="146">
        <f>IF(OR(CU17="INCOMP",CU17=""),"",IF(CV17="NO BET","NO",IF(AND(CV17=1,CW17&gt;1.89),"YES",IF(AND(CV17=2,CW17&gt;1.99),"YES",IF(AND(CV17&gt;2,CW17&gt;2.09),"YES","NO")))))</f>
        <v/>
      </c>
      <c r="CY17" s="73" t="n"/>
      <c r="DB17" s="14" t="n"/>
      <c r="DD17" s="13" t="n"/>
      <c r="DH17" s="41">
        <f>DK4</f>
        <v/>
      </c>
      <c r="DI17" s="89">
        <f>IF(AND(DL4="NO",DL5="NO"),"",DH14)</f>
        <v/>
      </c>
      <c r="DJ17" s="75">
        <f>IFERROR(IF(DH17&lt;&gt;"1–3",DH17,IF(((IF(DI17="POS",3,IF(DI17="NEUT",2,IF(DI17="NEG",1,""))))-(IF(DI18="POS",3,IF(DI18="NEUT",2,IF(DI18="NEG",1,"")))))=2,1,IF(OR(((IF(DI17="POS",3,IF(DI17="NEUT",2,IF(DI17="NEG",1,""))))-(IF(DI18="POS",3,IF(DI18="NEUT",2,IF(DI18="NEG",1,"")))))=1,((IF(DI17="POS",3,IF(DI17="NEUT",2,IF(DI17="NEG",1,""))))-(IF(DI18="POS",3,IF(DI18="NEUT",2,IF(DI18="NEG",1,"")))))=0,((IF(DI17="POS",3,IF(DI17="NEUT",2,IF(DI17="NEG",1,""))))-(IF(DI18="POS",3,IF(DI18="NEUT",2,IF(DI18="NEG",1,"")))))=-1),2,IF(((IF(DI17="POS",3,IF(DI17="NEUT",2,IF(DI17="NEG",1,""))))-(IF(DI18="POS",3,IF(DI18="NEUT",2,IF(DI18="NEG",1,"")))))=-2,3)))),"")</f>
        <v/>
      </c>
      <c r="DK17" s="107">
        <f>D32</f>
        <v/>
      </c>
      <c r="DL17" s="146">
        <f>IF(OR(DI17="INCOMP",DI17=""),"",IF(DJ17="NO BET","NO",IF(AND(DJ17=1,DK17&gt;1.89),"YES",IF(AND(DJ17=2,DK17&gt;1.99),"YES",IF(AND(DJ17&gt;2,DK17&gt;2.09),"YES","NO")))))</f>
        <v/>
      </c>
      <c r="DM17" s="73" t="n"/>
      <c r="DP17" s="14" t="n"/>
    </row>
    <row customHeight="1" ht="17" r="18" s="161" spans="1:148">
      <c r="B18" s="13" t="n"/>
      <c r="H18" s="14" t="n"/>
      <c r="J18" s="13" t="n"/>
      <c r="N18" s="55">
        <f>Q5</f>
        <v/>
      </c>
      <c r="O18" s="96">
        <f>IF(AND(R5="NO",R4="NO"),"",T14)</f>
        <v/>
      </c>
      <c r="P18" s="49">
        <f>IFERROR(IF(N18&lt;&gt;"1–3",N18,IF(((IF(O18="POS",3,IF(O18="NEUT",2,IF(O18="NEG",1,""))))-(IF(O17="POS",3,IF(O17="NEUT",2,IF(O17="NEG",1,"")))))=2,1,IF(OR(((IF(O18="POS",3,IF(O18="NEUT",2,IF(O18="NEG",1,""))))-(IF(O17="POS",3,IF(O17="NEUT",2,IF(O17="NEG",1,"")))))=1,((IF(O18="POS",3,IF(O18="NEUT",2,IF(O18="NEG",1,""))))-(IF(O17="POS",3,IF(O17="NEUT",2,IF(O17="NEG",1,"")))))=0,((IF(O18="POS",3,IF(O18="NEUT",2,IF(O18="NEG",1,""))))-(IF(O17="POS",3,IF(O17="NEUT",2,IF(O17="NEG",1,"")))))=-1),2,IF(((IF(O18="POS",3,IF(O18="NEUT",2,IF(O18="NEG",1,""))))-(IF(O17="POS",3,IF(O17="NEUT",2,IF(O17="NEG",1,"")))))=-2,3)))),"")</f>
        <v/>
      </c>
      <c r="Q18" s="109">
        <f>D5</f>
        <v/>
      </c>
      <c r="R18" s="147">
        <f>IF(OR(O18="INCOMP",O18=""),"",IF(P18="NO BET","NO",IF(AND(P18=1,Q18&gt;1.89),"YES",IF(AND(P18=2,Q18&gt;1.99),"YES",IF(AND(P18&gt;2,Q18&gt;2.09),"YES","NO")))))</f>
        <v/>
      </c>
      <c r="V18" s="14" t="n"/>
      <c r="X18" s="13" t="n"/>
      <c r="AB18" s="55">
        <f>AE5</f>
        <v/>
      </c>
      <c r="AC18" s="96">
        <f>IF(AND(AF5="NO",AF4="NO"),"",AH14)</f>
        <v/>
      </c>
      <c r="AD18" s="49">
        <f>IFERROR(IF(AB18&lt;&gt;"1–3",AB18,IF(((IF(AC18="POS",3,IF(AC18="NEUT",2,IF(AC18="NEG",1,""))))-(IF(AC17="POS",3,IF(AC17="NEUT",2,IF(AC17="NEG",1,"")))))=2,1,IF(OR(((IF(AC18="POS",3,IF(AC18="NEUT",2,IF(AC18="NEG",1,""))))-(IF(AC17="POS",3,IF(AC17="NEUT",2,IF(AC17="NEG",1,"")))))=1,((IF(AC18="POS",3,IF(AC18="NEUT",2,IF(AC18="NEG",1,""))))-(IF(AC17="POS",3,IF(AC17="NEUT",2,IF(AC17="NEG",1,"")))))=0,((IF(AC18="POS",3,IF(AC18="NEUT",2,IF(AC18="NEG",1,""))))-(IF(AC17="POS",3,IF(AC17="NEUT",2,IF(AC17="NEG",1,"")))))=-1),2,IF(((IF(AC18="POS",3,IF(AC18="NEUT",2,IF(AC18="NEG",1,""))))-(IF(AC17="POS",3,IF(AC17="NEUT",2,IF(AC17="NEG",1,"")))))=-2,3)))),"")</f>
        <v/>
      </c>
      <c r="AE18" s="109">
        <f>D9</f>
        <v/>
      </c>
      <c r="AF18" s="147">
        <f>IF(OR(AC18="INCOMP",AC18=""),"",IF(AD18="NO BET","NO",IF(AND(AD18=1,AE18&gt;1.89),"YES",IF(AND(AD18=2,AE18&gt;1.99),"YES",IF(AND(AD18&gt;2,AE18&gt;2.09),"YES","NO")))))</f>
        <v/>
      </c>
      <c r="AJ18" s="14" t="n"/>
      <c r="AL18" s="13" t="n"/>
      <c r="AP18" s="55">
        <f>AS5</f>
        <v/>
      </c>
      <c r="AQ18" s="96">
        <f>IF(AND(AT5="NO",AT4="NO"),"",AV14)</f>
        <v/>
      </c>
      <c r="AR18" s="49">
        <f>IFERROR(IF(AP18&lt;&gt;"1–3",AP18,IF(((IF(AQ18="POS",3,IF(AQ18="NEUT",2,IF(AQ18="NEG",1,""))))-(IF(AQ17="POS",3,IF(AQ17="NEUT",2,IF(AQ17="NEG",1,"")))))=2,1,IF(OR(((IF(AQ18="POS",3,IF(AQ18="NEUT",2,IF(AQ18="NEG",1,""))))-(IF(AQ17="POS",3,IF(AQ17="NEUT",2,IF(AQ17="NEG",1,"")))))=1,((IF(AQ18="POS",3,IF(AQ18="NEUT",2,IF(AQ18="NEG",1,""))))-(IF(AQ17="POS",3,IF(AQ17="NEUT",2,IF(AQ17="NEG",1,"")))))=0,((IF(AQ18="POS",3,IF(AQ18="NEUT",2,IF(AQ18="NEG",1,""))))-(IF(AQ17="POS",3,IF(AQ17="NEUT",2,IF(AQ17="NEG",1,"")))))=-1),2,IF(((IF(AQ18="POS",3,IF(AQ18="NEUT",2,IF(AQ18="NEG",1,""))))-(IF(AQ17="POS",3,IF(AQ17="NEUT",2,IF(AQ17="NEG",1,"")))))=-2,3)))),"")</f>
        <v/>
      </c>
      <c r="AS18" s="109">
        <f>D13</f>
        <v/>
      </c>
      <c r="AT18" s="147">
        <f>IF(OR(AQ18="INCOMP",AQ18=""),"",IF(AR18="NO BET","NO",IF(AND(AR18=1,AS18&gt;1.89),"YES",IF(AND(AR18=2,AS18&gt;1.99),"YES",IF(AND(AR18&gt;2,AS18&gt;2.09),"YES","NO")))))</f>
        <v/>
      </c>
      <c r="AX18" s="14" t="n"/>
      <c r="AZ18" s="13" t="n"/>
      <c r="BD18" s="55">
        <f>BG5</f>
        <v/>
      </c>
      <c r="BE18" s="96">
        <f>IF(AND(BH5="NO",BH4="NO"),"",BJ14)</f>
        <v/>
      </c>
      <c r="BF18" s="49">
        <f>IFERROR(IF(BD18&lt;&gt;"1–3",BD18,IF(((IF(BE18="POS",3,IF(BE18="NEUT",2,IF(BE18="NEG",1,""))))-(IF(BE17="POS",3,IF(BE17="NEUT",2,IF(BE17="NEG",1,"")))))=2,1,IF(OR(((IF(BE18="POS",3,IF(BE18="NEUT",2,IF(BE18="NEG",1,""))))-(IF(BE17="POS",3,IF(BE17="NEUT",2,IF(BE17="NEG",1,"")))))=1,((IF(BE18="POS",3,IF(BE18="NEUT",2,IF(BE18="NEG",1,""))))-(IF(BE17="POS",3,IF(BE17="NEUT",2,IF(BE17="NEG",1,"")))))=0,((IF(BE18="POS",3,IF(BE18="NEUT",2,IF(BE18="NEG",1,""))))-(IF(BE17="POS",3,IF(BE17="NEUT",2,IF(BE17="NEG",1,"")))))=-1),2,IF(((IF(BE18="POS",3,IF(BE18="NEUT",2,IF(BE18="NEG",1,""))))-(IF(BE17="POS",3,IF(BE17="NEUT",2,IF(BE17="NEG",1,"")))))=-2,3)))),"")</f>
        <v/>
      </c>
      <c r="BG18" s="109">
        <f>D17</f>
        <v/>
      </c>
      <c r="BH18" s="147">
        <f>IF(OR(BE18="INCOMP",BE18=""),"",IF(BF18="NO BET","NO",IF(AND(BF18=1,BG18&gt;1.89),"YES",IF(AND(BF18=2,BG18&gt;1.99),"YES",IF(AND(BF18&gt;2,BG18&gt;2.09),"YES","NO")))))</f>
        <v/>
      </c>
      <c r="BL18" s="14" t="n"/>
      <c r="BN18" s="13" t="n"/>
      <c r="BR18" s="55">
        <f>BU5</f>
        <v/>
      </c>
      <c r="BS18" s="96">
        <f>IF(AND(BV5="NO",BV4="NO"),"",BX14)</f>
        <v/>
      </c>
      <c r="BT18" s="49">
        <f>IFERROR(IF(BR18&lt;&gt;"1–3",BR18,IF(((IF(BS18="POS",3,IF(BS18="NEUT",2,IF(BS18="NEG",1,""))))-(IF(BS17="POS",3,IF(BS17="NEUT",2,IF(BS17="NEG",1,"")))))=2,1,IF(OR(((IF(BS18="POS",3,IF(BS18="NEUT",2,IF(BS18="NEG",1,""))))-(IF(BS17="POS",3,IF(BS17="NEUT",2,IF(BS17="NEG",1,"")))))=1,((IF(BS18="POS",3,IF(BS18="NEUT",2,IF(BS18="NEG",1,""))))-(IF(BS17="POS",3,IF(BS17="NEUT",2,IF(BS17="NEG",1,"")))))=0,((IF(BS18="POS",3,IF(BS18="NEUT",2,IF(BS18="NEG",1,""))))-(IF(BS17="POS",3,IF(BS17="NEUT",2,IF(BS17="NEG",1,"")))))=-1),2,IF(((IF(BS18="POS",3,IF(BS18="NEUT",2,IF(BS18="NEG",1,""))))-(IF(BS17="POS",3,IF(BS17="NEUT",2,IF(BS17="NEG",1,"")))))=-2,3)))),"")</f>
        <v/>
      </c>
      <c r="BU18" s="109">
        <f>D21</f>
        <v/>
      </c>
      <c r="BV18" s="147">
        <f>IF(OR(BS18="INCOMP",BS18=""),"",IF(BT18="NO BET","NO",IF(AND(BT18=1,BU18&gt;1.89),"YES",IF(AND(BT18=2,BU18&gt;1.99),"YES",IF(AND(BT18&gt;2,BU18&gt;2.09),"YES","NO")))))</f>
        <v/>
      </c>
      <c r="BZ18" s="14" t="n"/>
      <c r="CB18" s="13" t="n"/>
      <c r="CF18" s="55">
        <f>CI5</f>
        <v/>
      </c>
      <c r="CG18" s="96">
        <f>IF(AND(CJ5="NO",CJ4="NO"),"",CL14)</f>
        <v/>
      </c>
      <c r="CH18" s="49">
        <f>IFERROR(IF(CF18&lt;&gt;"1–3",CF18,IF(((IF(CG18="POS",3,IF(CG18="NEUT",2,IF(CG18="NEG",1,""))))-(IF(CG17="POS",3,IF(CG17="NEUT",2,IF(CG17="NEG",1,"")))))=2,1,IF(OR(((IF(CG18="POS",3,IF(CG18="NEUT",2,IF(CG18="NEG",1,""))))-(IF(CG17="POS",3,IF(CG17="NEUT",2,IF(CG17="NEG",1,"")))))=1,((IF(CG18="POS",3,IF(CG18="NEUT",2,IF(CG18="NEG",1,""))))-(IF(CG17="POS",3,IF(CG17="NEUT",2,IF(CG17="NEG",1,"")))))=0,((IF(CG18="POS",3,IF(CG18="NEUT",2,IF(CG18="NEG",1,""))))-(IF(CG17="POS",3,IF(CG17="NEUT",2,IF(CG17="NEG",1,"")))))=-1),2,IF(((IF(CG18="POS",3,IF(CG18="NEUT",2,IF(CG18="NEG",1,""))))-(IF(CG17="POS",3,IF(CG17="NEUT",2,IF(CG17="NEG",1,"")))))=-2,3)))),"")</f>
        <v/>
      </c>
      <c r="CI18" s="109">
        <f>D25</f>
        <v/>
      </c>
      <c r="CJ18" s="147">
        <f>IF(OR(CG18="INCOMP",CG18=""),"",IF(CH18="NO BET","NO",IF(AND(CH18=1,CI18&gt;1.89),"YES",IF(AND(CH18=2,CI18&gt;1.99),"YES",IF(AND(CH18&gt;2,CI18&gt;2.09),"YES","NO")))))</f>
        <v/>
      </c>
      <c r="CN18" s="14" t="n"/>
      <c r="CP18" s="13" t="n"/>
      <c r="CT18" s="55">
        <f>CW5</f>
        <v/>
      </c>
      <c r="CU18" s="96">
        <f>IF(AND(CX5="NO",CX4="NO"),"",CZ14)</f>
        <v/>
      </c>
      <c r="CV18" s="49">
        <f>IFERROR(IF(CT18&lt;&gt;"1–3",CT18,IF(((IF(CU18="POS",3,IF(CU18="NEUT",2,IF(CU18="NEG",1,""))))-(IF(CU17="POS",3,IF(CU17="NEUT",2,IF(CU17="NEG",1,"")))))=2,1,IF(OR(((IF(CU18="POS",3,IF(CU18="NEUT",2,IF(CU18="NEG",1,""))))-(IF(CU17="POS",3,IF(CU17="NEUT",2,IF(CU17="NEG",1,"")))))=1,((IF(CU18="POS",3,IF(CU18="NEUT",2,IF(CU18="NEG",1,""))))-(IF(CU17="POS",3,IF(CU17="NEUT",2,IF(CU17="NEG",1,"")))))=0,((IF(CU18="POS",3,IF(CU18="NEUT",2,IF(CU18="NEG",1,""))))-(IF(CU17="POS",3,IF(CU17="NEUT",2,IF(CU17="NEG",1,"")))))=-1),2,IF(((IF(CU18="POS",3,IF(CU18="NEUT",2,IF(CU18="NEG",1,""))))-(IF(CU17="POS",3,IF(CU17="NEUT",2,IF(CU17="NEG",1,"")))))=-2,3)))),"")</f>
        <v/>
      </c>
      <c r="CW18" s="109">
        <f>D29</f>
        <v/>
      </c>
      <c r="CX18" s="147">
        <f>IF(OR(CU18="INCOMP",CU18=""),"",IF(CV18="NO BET","NO",IF(AND(CV18=1,CW18&gt;1.89),"YES",IF(AND(CV18=2,CW18&gt;1.99),"YES",IF(AND(CV18&gt;2,CW18&gt;2.09),"YES","NO")))))</f>
        <v/>
      </c>
      <c r="DB18" s="14" t="n"/>
      <c r="DD18" s="13" t="n"/>
      <c r="DH18" s="55">
        <f>DK5</f>
        <v/>
      </c>
      <c r="DI18" s="96">
        <f>IF(AND(DL5="NO",DL4="NO"),"",DN14)</f>
        <v/>
      </c>
      <c r="DJ18" s="49">
        <f>IFERROR(IF(DH18&lt;&gt;"1–3",DH18,IF(((IF(DI18="POS",3,IF(DI18="NEUT",2,IF(DI18="NEG",1,""))))-(IF(DI17="POS",3,IF(DI17="NEUT",2,IF(DI17="NEG",1,"")))))=2,1,IF(OR(((IF(DI18="POS",3,IF(DI18="NEUT",2,IF(DI18="NEG",1,""))))-(IF(DI17="POS",3,IF(DI17="NEUT",2,IF(DI17="NEG",1,"")))))=1,((IF(DI18="POS",3,IF(DI18="NEUT",2,IF(DI18="NEG",1,""))))-(IF(DI17="POS",3,IF(DI17="NEUT",2,IF(DI17="NEG",1,"")))))=0,((IF(DI18="POS",3,IF(DI18="NEUT",2,IF(DI18="NEG",1,""))))-(IF(DI17="POS",3,IF(DI17="NEUT",2,IF(DI17="NEG",1,"")))))=-1),2,IF(((IF(DI18="POS",3,IF(DI18="NEUT",2,IF(DI18="NEG",1,""))))-(IF(DI17="POS",3,IF(DI17="NEUT",2,IF(DI17="NEG",1,"")))))=-2,3)))),"")</f>
        <v/>
      </c>
      <c r="DK18" s="109">
        <f>D33</f>
        <v/>
      </c>
      <c r="DL18" s="147">
        <f>IF(OR(DI18="INCOMP",DI18=""),"",IF(DJ18="NO BET","NO",IF(AND(DJ18=1,DK18&gt;1.89),"YES",IF(AND(DJ18=2,DK18&gt;1.99),"YES",IF(AND(DJ18&gt;2,DK18&gt;2.09),"YES","NO")))))</f>
        <v/>
      </c>
      <c r="DP18" s="14" t="n"/>
    </row>
    <row r="19" spans="1:148">
      <c r="B19" s="13" t="n"/>
      <c r="C19" s="97" t="s">
        <v>73</v>
      </c>
      <c r="D19" s="82" t="s">
        <v>76</v>
      </c>
      <c r="E19" s="82" t="s">
        <v>3</v>
      </c>
      <c r="F19" s="82" t="s">
        <v>5</v>
      </c>
      <c r="G19" s="78" t="s">
        <v>77</v>
      </c>
      <c r="H19" s="14" t="n"/>
      <c r="J19" s="2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4" t="n"/>
      <c r="X19" s="2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4" t="n"/>
      <c r="AL19" s="2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4" t="n"/>
      <c r="AZ19" s="2" t="n"/>
      <c r="BA19" s="3" t="n"/>
      <c r="BB19" s="3" t="n"/>
      <c r="BC19" s="3" t="n"/>
      <c r="BD19" s="3" t="n"/>
      <c r="BE19" s="3" t="n"/>
      <c r="BF19" s="3" t="n"/>
      <c r="BG19" s="3" t="n"/>
      <c r="BH19" s="3" t="n"/>
      <c r="BI19" s="3" t="n"/>
      <c r="BJ19" s="3" t="n"/>
      <c r="BK19" s="3" t="n"/>
      <c r="BL19" s="4" t="n"/>
      <c r="BN19" s="2" t="n"/>
      <c r="BO19" s="3" t="n"/>
      <c r="BP19" s="3" t="n"/>
      <c r="BQ19" s="3" t="n"/>
      <c r="BR19" s="3" t="n"/>
      <c r="BS19" s="3" t="n"/>
      <c r="BT19" s="3" t="n"/>
      <c r="BU19" s="3" t="n"/>
      <c r="BV19" s="3" t="n"/>
      <c r="BW19" s="3" t="n"/>
      <c r="BX19" s="3" t="n"/>
      <c r="BY19" s="3" t="n"/>
      <c r="BZ19" s="4" t="n"/>
      <c r="CB19" s="2" t="n"/>
      <c r="CC19" s="3" t="n"/>
      <c r="CD19" s="3" t="n"/>
      <c r="CE19" s="3" t="n"/>
      <c r="CF19" s="3" t="n"/>
      <c r="CG19" s="3" t="n"/>
      <c r="CH19" s="3" t="n"/>
      <c r="CI19" s="3" t="n"/>
      <c r="CJ19" s="3" t="n"/>
      <c r="CK19" s="3" t="n"/>
      <c r="CL19" s="3" t="n"/>
      <c r="CM19" s="3" t="n"/>
      <c r="CN19" s="4" t="n"/>
      <c r="CP19" s="2" t="n"/>
      <c r="CQ19" s="3" t="n"/>
      <c r="CR19" s="3" t="n"/>
      <c r="CS19" s="3" t="n"/>
      <c r="CT19" s="3" t="n"/>
      <c r="CU19" s="3" t="n"/>
      <c r="CV19" s="3" t="n"/>
      <c r="CW19" s="3" t="n"/>
      <c r="CX19" s="3" t="n"/>
      <c r="CY19" s="3" t="n"/>
      <c r="CZ19" s="3" t="n"/>
      <c r="DA19" s="3" t="n"/>
      <c r="DB19" s="4" t="n"/>
      <c r="DD19" s="2" t="n"/>
      <c r="DE19" s="3" t="n"/>
      <c r="DF19" s="3" t="n"/>
      <c r="DG19" s="3" t="n"/>
      <c r="DH19" s="3" t="n"/>
      <c r="DI19" s="3" t="n"/>
      <c r="DJ19" s="3" t="n"/>
      <c r="DK19" s="3" t="n"/>
      <c r="DL19" s="3" t="n"/>
      <c r="DM19" s="3" t="n"/>
      <c r="DN19" s="3" t="n"/>
      <c r="DO19" s="3" t="n"/>
      <c r="DP19" s="4" t="n"/>
    </row>
    <row customHeight="1" ht="17" r="20" s="161" spans="1:148">
      <c r="B20" s="83">
        <f>B16+1</f>
        <v/>
      </c>
      <c r="C20" s="159">
        <f>PROFILING!Q21</f>
        <v/>
      </c>
      <c r="D20" s="42">
        <f>PROFILING!Y21</f>
        <v/>
      </c>
      <c r="E20" s="26">
        <f>PROFILING!X21</f>
        <v/>
      </c>
      <c r="F20" s="75">
        <f>PROFILING!Z21</f>
        <v/>
      </c>
      <c r="G20" s="146">
        <f>'RATINGS - 2'!BV17</f>
        <v/>
      </c>
      <c r="H20" s="14" t="n"/>
      <c r="J20" s="19" t="s">
        <v>116</v>
      </c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6" t="n"/>
      <c r="U20" s="16" t="n"/>
      <c r="V20" s="18">
        <f>J20</f>
        <v/>
      </c>
      <c r="X20" s="19" t="s">
        <v>116</v>
      </c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  <c r="AJ20" s="18">
        <f>X20</f>
        <v/>
      </c>
      <c r="AL20" s="19" t="s">
        <v>116</v>
      </c>
      <c r="AM20" s="16" t="n"/>
      <c r="AN20" s="16" t="n"/>
      <c r="AO20" s="16" t="n"/>
      <c r="AP20" s="16" t="n"/>
      <c r="AQ20" s="16" t="n"/>
      <c r="AR20" s="16" t="n"/>
      <c r="AS20" s="16" t="n"/>
      <c r="AT20" s="16" t="n"/>
      <c r="AU20" s="16" t="n"/>
      <c r="AV20" s="16" t="n"/>
      <c r="AW20" s="16" t="n"/>
      <c r="AX20" s="18">
        <f>AL20</f>
        <v/>
      </c>
      <c r="AZ20" s="19" t="s">
        <v>116</v>
      </c>
      <c r="BA20" s="16" t="n"/>
      <c r="BB20" s="16" t="n"/>
      <c r="BC20" s="16" t="n"/>
      <c r="BD20" s="16" t="n"/>
      <c r="BE20" s="16" t="n"/>
      <c r="BF20" s="16" t="n"/>
      <c r="BG20" s="16" t="n"/>
      <c r="BH20" s="16" t="n"/>
      <c r="BI20" s="16" t="n"/>
      <c r="BJ20" s="16" t="n"/>
      <c r="BK20" s="16" t="n"/>
      <c r="BL20" s="18">
        <f>AZ20</f>
        <v/>
      </c>
      <c r="BN20" s="19" t="s">
        <v>116</v>
      </c>
      <c r="BO20" s="16" t="n"/>
      <c r="BP20" s="16" t="n"/>
      <c r="BQ20" s="16" t="n"/>
      <c r="BR20" s="16" t="n"/>
      <c r="BS20" s="16" t="n"/>
      <c r="BT20" s="16" t="n"/>
      <c r="BU20" s="16" t="n"/>
      <c r="BV20" s="16" t="n"/>
      <c r="BW20" s="16" t="n"/>
      <c r="BX20" s="16" t="n"/>
      <c r="BY20" s="16" t="n"/>
      <c r="BZ20" s="18">
        <f>BN20</f>
        <v/>
      </c>
      <c r="CB20" s="19" t="s">
        <v>116</v>
      </c>
      <c r="CC20" s="16" t="n"/>
      <c r="CD20" s="16" t="n"/>
      <c r="CE20" s="16" t="n"/>
      <c r="CF20" s="16" t="n"/>
      <c r="CG20" s="16" t="n"/>
      <c r="CH20" s="16" t="n"/>
      <c r="CI20" s="16" t="n"/>
      <c r="CJ20" s="16" t="n"/>
      <c r="CK20" s="16" t="n"/>
      <c r="CL20" s="16" t="n"/>
      <c r="CM20" s="16" t="n"/>
      <c r="CN20" s="18">
        <f>CB20</f>
        <v/>
      </c>
      <c r="CP20" s="19" t="s">
        <v>116</v>
      </c>
      <c r="CQ20" s="16" t="n"/>
      <c r="CR20" s="16" t="n"/>
      <c r="CS20" s="16" t="n"/>
      <c r="CT20" s="16" t="n"/>
      <c r="CU20" s="16" t="n"/>
      <c r="CV20" s="16" t="n"/>
      <c r="CW20" s="16" t="n"/>
      <c r="CX20" s="16" t="n"/>
      <c r="CY20" s="16" t="n"/>
      <c r="CZ20" s="16" t="n"/>
      <c r="DA20" s="16" t="n"/>
      <c r="DB20" s="18">
        <f>CP20</f>
        <v/>
      </c>
      <c r="DD20" s="19" t="s">
        <v>116</v>
      </c>
      <c r="DE20" s="16" t="n"/>
      <c r="DF20" s="16" t="n"/>
      <c r="DG20" s="16" t="n"/>
      <c r="DH20" s="16" t="n"/>
      <c r="DI20" s="16" t="n"/>
      <c r="DJ20" s="16" t="n"/>
      <c r="DK20" s="16" t="n"/>
      <c r="DL20" s="16" t="n"/>
      <c r="DM20" s="16" t="n"/>
      <c r="DN20" s="16" t="n"/>
      <c r="DO20" s="16" t="n"/>
      <c r="DP20" s="18">
        <f>DD20</f>
        <v/>
      </c>
    </row>
    <row customHeight="1" ht="17" r="21" s="161" spans="1:148">
      <c r="B21" s="13" t="n"/>
      <c r="C21" s="160">
        <f>PROFILING!Q22</f>
        <v/>
      </c>
      <c r="D21" s="44">
        <f>PROFILING!Y22</f>
        <v/>
      </c>
      <c r="E21" s="49">
        <f>PROFILING!X22</f>
        <v/>
      </c>
      <c r="F21" s="49">
        <f>PROFILING!Z22</f>
        <v/>
      </c>
      <c r="G21" s="147">
        <f>'RATINGS - 2'!BV18</f>
        <v/>
      </c>
      <c r="H21" s="14" t="n"/>
      <c r="J21" s="13" t="n"/>
      <c r="K21" s="59" t="s">
        <v>117</v>
      </c>
      <c r="L21" s="29" t="s">
        <v>118</v>
      </c>
      <c r="M21" s="29" t="s">
        <v>97</v>
      </c>
      <c r="N21" s="78" t="s">
        <v>119</v>
      </c>
      <c r="R21" s="59" t="s">
        <v>117</v>
      </c>
      <c r="S21" s="29" t="s">
        <v>118</v>
      </c>
      <c r="T21" s="29" t="s">
        <v>97</v>
      </c>
      <c r="U21" s="78" t="s">
        <v>119</v>
      </c>
      <c r="V21" s="14" t="n"/>
      <c r="X21" s="13" t="n"/>
      <c r="Y21" s="59" t="s">
        <v>117</v>
      </c>
      <c r="Z21" s="29" t="s">
        <v>118</v>
      </c>
      <c r="AA21" s="29" t="s">
        <v>97</v>
      </c>
      <c r="AB21" s="78" t="s">
        <v>119</v>
      </c>
      <c r="AF21" s="59" t="s">
        <v>117</v>
      </c>
      <c r="AG21" s="29" t="s">
        <v>118</v>
      </c>
      <c r="AH21" s="29" t="s">
        <v>97</v>
      </c>
      <c r="AI21" s="78" t="s">
        <v>119</v>
      </c>
      <c r="AJ21" s="14" t="n"/>
      <c r="AL21" s="13" t="n"/>
      <c r="AM21" s="59" t="s">
        <v>117</v>
      </c>
      <c r="AN21" s="29" t="s">
        <v>118</v>
      </c>
      <c r="AO21" s="29" t="s">
        <v>97</v>
      </c>
      <c r="AP21" s="78" t="s">
        <v>119</v>
      </c>
      <c r="AT21" s="59" t="s">
        <v>117</v>
      </c>
      <c r="AU21" s="29" t="s">
        <v>118</v>
      </c>
      <c r="AV21" s="29" t="s">
        <v>97</v>
      </c>
      <c r="AW21" s="78" t="s">
        <v>119</v>
      </c>
      <c r="AX21" s="14" t="n"/>
      <c r="AZ21" s="13" t="n"/>
      <c r="BA21" s="59" t="s">
        <v>117</v>
      </c>
      <c r="BB21" s="29" t="s">
        <v>118</v>
      </c>
      <c r="BC21" s="29" t="s">
        <v>97</v>
      </c>
      <c r="BD21" s="78" t="s">
        <v>119</v>
      </c>
      <c r="BH21" s="59" t="s">
        <v>117</v>
      </c>
      <c r="BI21" s="29" t="s">
        <v>118</v>
      </c>
      <c r="BJ21" s="29" t="s">
        <v>97</v>
      </c>
      <c r="BK21" s="78" t="s">
        <v>119</v>
      </c>
      <c r="BL21" s="14" t="n"/>
      <c r="BN21" s="13" t="n"/>
      <c r="BO21" s="59" t="s">
        <v>117</v>
      </c>
      <c r="BP21" s="29" t="s">
        <v>118</v>
      </c>
      <c r="BQ21" s="29" t="s">
        <v>97</v>
      </c>
      <c r="BR21" s="78" t="s">
        <v>119</v>
      </c>
      <c r="BV21" s="59" t="s">
        <v>117</v>
      </c>
      <c r="BW21" s="29" t="s">
        <v>118</v>
      </c>
      <c r="BX21" s="29" t="s">
        <v>97</v>
      </c>
      <c r="BY21" s="78" t="s">
        <v>119</v>
      </c>
      <c r="BZ21" s="14" t="n"/>
      <c r="CB21" s="13" t="n"/>
      <c r="CC21" s="59" t="s">
        <v>117</v>
      </c>
      <c r="CD21" s="29" t="s">
        <v>118</v>
      </c>
      <c r="CE21" s="29" t="s">
        <v>97</v>
      </c>
      <c r="CF21" s="78" t="s">
        <v>119</v>
      </c>
      <c r="CJ21" s="59" t="s">
        <v>117</v>
      </c>
      <c r="CK21" s="29" t="s">
        <v>118</v>
      </c>
      <c r="CL21" s="29" t="s">
        <v>97</v>
      </c>
      <c r="CM21" s="78" t="s">
        <v>119</v>
      </c>
      <c r="CN21" s="14" t="n"/>
      <c r="CP21" s="13" t="n"/>
      <c r="CQ21" s="59" t="s">
        <v>117</v>
      </c>
      <c r="CR21" s="29" t="s">
        <v>118</v>
      </c>
      <c r="CS21" s="29" t="s">
        <v>97</v>
      </c>
      <c r="CT21" s="78" t="s">
        <v>119</v>
      </c>
      <c r="CX21" s="59" t="s">
        <v>117</v>
      </c>
      <c r="CY21" s="29" t="s">
        <v>118</v>
      </c>
      <c r="CZ21" s="29" t="s">
        <v>97</v>
      </c>
      <c r="DA21" s="78" t="s">
        <v>119</v>
      </c>
      <c r="DB21" s="14" t="n"/>
      <c r="DD21" s="13" t="n"/>
      <c r="DE21" s="59" t="s">
        <v>117</v>
      </c>
      <c r="DF21" s="29" t="s">
        <v>118</v>
      </c>
      <c r="DG21" s="29" t="s">
        <v>97</v>
      </c>
      <c r="DH21" s="78" t="s">
        <v>119</v>
      </c>
      <c r="DL21" s="59" t="s">
        <v>117</v>
      </c>
      <c r="DM21" s="29" t="s">
        <v>118</v>
      </c>
      <c r="DN21" s="29" t="s">
        <v>97</v>
      </c>
      <c r="DO21" s="78" t="s">
        <v>119</v>
      </c>
      <c r="DP21" s="14" t="n"/>
    </row>
    <row customHeight="1" ht="17" r="22" s="161" spans="1:148">
      <c r="B22" s="13" t="n"/>
      <c r="H22" s="14" t="n"/>
      <c r="J22" s="13" t="n"/>
      <c r="K22" s="7" t="s">
        <v>120</v>
      </c>
      <c r="L22" s="166" t="s">
        <v>254</v>
      </c>
      <c r="M22" s="167" t="s">
        <v>255</v>
      </c>
      <c r="N22" s="174">
        <f>(M22/L22)</f>
        <v/>
      </c>
      <c r="R22" s="7" t="s">
        <v>120</v>
      </c>
      <c r="S22" s="166" t="s">
        <v>254</v>
      </c>
      <c r="T22" s="167" t="s">
        <v>255</v>
      </c>
      <c r="U22" s="174">
        <f>(T22/S22)</f>
        <v/>
      </c>
      <c r="V22" s="14" t="n"/>
      <c r="X22" s="13" t="n"/>
      <c r="Y22" s="7" t="s">
        <v>120</v>
      </c>
      <c r="Z22" s="166" t="s">
        <v>256</v>
      </c>
      <c r="AA22" s="167" t="s">
        <v>257</v>
      </c>
      <c r="AB22" s="174">
        <f>(AA22/Z22)</f>
        <v/>
      </c>
      <c r="AF22" s="7" t="s">
        <v>120</v>
      </c>
      <c r="AG22" s="166" t="s">
        <v>256</v>
      </c>
      <c r="AH22" s="167" t="s">
        <v>257</v>
      </c>
      <c r="AI22" s="174">
        <f>(AH22/AG22)</f>
        <v/>
      </c>
      <c r="AJ22" s="14" t="n"/>
      <c r="AL22" s="13" t="n"/>
      <c r="AM22" s="7" t="s">
        <v>120</v>
      </c>
      <c r="AN22" s="166" t="s">
        <v>258</v>
      </c>
      <c r="AO22" s="167" t="s">
        <v>259</v>
      </c>
      <c r="AP22" s="174">
        <f>(AO22/AN22)</f>
        <v/>
      </c>
      <c r="AT22" s="7" t="s">
        <v>120</v>
      </c>
      <c r="AU22" s="166" t="s">
        <v>258</v>
      </c>
      <c r="AV22" s="167" t="s">
        <v>259</v>
      </c>
      <c r="AW22" s="174">
        <f>(AV22/AU22)</f>
        <v/>
      </c>
      <c r="AX22" s="14" t="n"/>
      <c r="AZ22" s="13" t="n"/>
      <c r="BA22" s="7" t="s">
        <v>120</v>
      </c>
      <c r="BB22" s="166" t="s">
        <v>260</v>
      </c>
      <c r="BC22" s="167" t="s">
        <v>261</v>
      </c>
      <c r="BD22" s="174">
        <f>(BC22/BB22)</f>
        <v/>
      </c>
      <c r="BH22" s="7" t="s">
        <v>120</v>
      </c>
      <c r="BI22" s="166" t="s">
        <v>260</v>
      </c>
      <c r="BJ22" s="167" t="s">
        <v>261</v>
      </c>
      <c r="BK22" s="174">
        <f>(BJ22/BI22)</f>
        <v/>
      </c>
      <c r="BL22" s="14" t="n"/>
      <c r="BN22" s="13" t="n"/>
      <c r="BO22" s="7" t="s">
        <v>120</v>
      </c>
      <c r="BP22" s="166" t="s">
        <v>262</v>
      </c>
      <c r="BQ22" s="167" t="s">
        <v>263</v>
      </c>
      <c r="BR22" s="174">
        <f>(BQ22/BP22)</f>
        <v/>
      </c>
      <c r="BV22" s="7" t="s">
        <v>120</v>
      </c>
      <c r="BW22" s="166" t="s">
        <v>262</v>
      </c>
      <c r="BX22" s="167" t="s">
        <v>263</v>
      </c>
      <c r="BY22" s="174">
        <f>(BX22/BW22)</f>
        <v/>
      </c>
      <c r="BZ22" s="14" t="n"/>
      <c r="CB22" s="13" t="n"/>
      <c r="CC22" s="7" t="s">
        <v>120</v>
      </c>
      <c r="CD22" s="166" t="s">
        <v>264</v>
      </c>
      <c r="CE22" s="167" t="s">
        <v>265</v>
      </c>
      <c r="CF22" s="174">
        <f>(CE22/CD22)</f>
        <v/>
      </c>
      <c r="CJ22" s="7" t="s">
        <v>120</v>
      </c>
      <c r="CK22" s="166" t="s">
        <v>264</v>
      </c>
      <c r="CL22" s="167" t="s">
        <v>265</v>
      </c>
      <c r="CM22" s="174">
        <f>(CL22/CK22)</f>
        <v/>
      </c>
      <c r="CN22" s="14" t="n"/>
      <c r="CP22" s="13" t="n"/>
      <c r="CQ22" s="7" t="s">
        <v>120</v>
      </c>
      <c r="CR22" s="166" t="s">
        <v>266</v>
      </c>
      <c r="CS22" s="167" t="s">
        <v>267</v>
      </c>
      <c r="CT22" s="174">
        <f>(CS22/CR22)</f>
        <v/>
      </c>
      <c r="CX22" s="7" t="s">
        <v>120</v>
      </c>
      <c r="CY22" s="166" t="s">
        <v>266</v>
      </c>
      <c r="CZ22" s="167" t="s">
        <v>267</v>
      </c>
      <c r="DA22" s="174">
        <f>(CZ22/CY22)</f>
        <v/>
      </c>
      <c r="DB22" s="14" t="n"/>
      <c r="DD22" s="13" t="n"/>
      <c r="DE22" s="7" t="s">
        <v>120</v>
      </c>
      <c r="DF22" s="166" t="n"/>
      <c r="DG22" s="167" t="n"/>
      <c r="DH22" s="174">
        <f>(DG22/DF22)</f>
        <v/>
      </c>
      <c r="DL22" s="7" t="s">
        <v>120</v>
      </c>
      <c r="DM22" s="166" t="n"/>
      <c r="DN22" s="167" t="n"/>
      <c r="DO22" s="174">
        <f>(DN22/DM22)</f>
        <v/>
      </c>
      <c r="DP22" s="14" t="n"/>
    </row>
    <row r="23" spans="1:148">
      <c r="B23" s="13" t="n"/>
      <c r="C23" s="97" t="s">
        <v>73</v>
      </c>
      <c r="D23" s="82" t="s">
        <v>76</v>
      </c>
      <c r="E23" s="82" t="s">
        <v>3</v>
      </c>
      <c r="F23" s="82" t="s">
        <v>5</v>
      </c>
      <c r="G23" s="78" t="s">
        <v>77</v>
      </c>
      <c r="H23" s="14" t="n"/>
      <c r="J23" s="13" t="n"/>
      <c r="K23" s="7" t="s">
        <v>137</v>
      </c>
      <c r="L23" s="154" t="s">
        <v>268</v>
      </c>
      <c r="M23" s="168" t="s">
        <v>269</v>
      </c>
      <c r="N23" s="169">
        <f>((M23/L23)-N22)/N22</f>
        <v/>
      </c>
      <c r="R23" s="7" t="s">
        <v>137</v>
      </c>
      <c r="S23" s="154" t="s">
        <v>268</v>
      </c>
      <c r="T23" s="168" t="s">
        <v>269</v>
      </c>
      <c r="U23" s="169">
        <f>((T23/S23)-U22)/U22</f>
        <v/>
      </c>
      <c r="V23" s="14" t="n"/>
      <c r="X23" s="13" t="n"/>
      <c r="Y23" s="7" t="s">
        <v>137</v>
      </c>
      <c r="Z23" s="154" t="s">
        <v>270</v>
      </c>
      <c r="AA23" s="168" t="s">
        <v>271</v>
      </c>
      <c r="AB23" s="169">
        <f>((AA23/Z23)-AB22)/AB22</f>
        <v/>
      </c>
      <c r="AF23" s="7" t="s">
        <v>137</v>
      </c>
      <c r="AG23" s="154" t="s">
        <v>270</v>
      </c>
      <c r="AH23" s="168" t="s">
        <v>271</v>
      </c>
      <c r="AI23" s="169">
        <f>((AH23/AG23)-AI22)/AI22</f>
        <v/>
      </c>
      <c r="AJ23" s="14" t="n"/>
      <c r="AL23" s="13" t="n"/>
      <c r="AM23" s="7" t="s">
        <v>137</v>
      </c>
      <c r="AN23" s="154" t="s">
        <v>272</v>
      </c>
      <c r="AO23" s="168" t="s">
        <v>160</v>
      </c>
      <c r="AP23" s="169">
        <f>((AO23/AN23)-AP22)/AP22</f>
        <v/>
      </c>
      <c r="AT23" s="7" t="s">
        <v>137</v>
      </c>
      <c r="AU23" s="154" t="s">
        <v>272</v>
      </c>
      <c r="AV23" s="168" t="s">
        <v>160</v>
      </c>
      <c r="AW23" s="169">
        <f>((AV23/AU23)-AW22)/AW22</f>
        <v/>
      </c>
      <c r="AX23" s="14" t="n"/>
      <c r="AZ23" s="13" t="n"/>
      <c r="BA23" s="7" t="s">
        <v>137</v>
      </c>
      <c r="BB23" s="154" t="s">
        <v>273</v>
      </c>
      <c r="BC23" s="168" t="s">
        <v>274</v>
      </c>
      <c r="BD23" s="169">
        <f>((BC23/BB23)-BD22)/BD22</f>
        <v/>
      </c>
      <c r="BH23" s="7" t="s">
        <v>137</v>
      </c>
      <c r="BI23" s="154" t="s">
        <v>273</v>
      </c>
      <c r="BJ23" s="168" t="s">
        <v>274</v>
      </c>
      <c r="BK23" s="169">
        <f>((BJ23/BI23)-BK22)/BK22</f>
        <v/>
      </c>
      <c r="BL23" s="14" t="n"/>
      <c r="BN23" s="13" t="n"/>
      <c r="BO23" s="7" t="s">
        <v>137</v>
      </c>
      <c r="BP23" s="154" t="s">
        <v>275</v>
      </c>
      <c r="BQ23" s="168" t="s">
        <v>276</v>
      </c>
      <c r="BR23" s="169">
        <f>((BQ23/BP23)-BR22)/BR22</f>
        <v/>
      </c>
      <c r="BV23" s="7" t="s">
        <v>137</v>
      </c>
      <c r="BW23" s="154" t="s">
        <v>275</v>
      </c>
      <c r="BX23" s="168" t="s">
        <v>276</v>
      </c>
      <c r="BY23" s="169">
        <f>((BX23/BW23)-BY22)/BY22</f>
        <v/>
      </c>
      <c r="BZ23" s="14" t="n"/>
      <c r="CB23" s="13" t="n"/>
      <c r="CC23" s="7" t="s">
        <v>137</v>
      </c>
      <c r="CD23" s="154" t="s">
        <v>277</v>
      </c>
      <c r="CE23" s="168" t="s">
        <v>278</v>
      </c>
      <c r="CF23" s="169">
        <f>((CE23/CD23)-CF22)/CF22</f>
        <v/>
      </c>
      <c r="CJ23" s="7" t="s">
        <v>137</v>
      </c>
      <c r="CK23" s="154" t="s">
        <v>277</v>
      </c>
      <c r="CL23" s="168" t="s">
        <v>278</v>
      </c>
      <c r="CM23" s="169">
        <f>((CL23/CK23)-CM22)/CM22</f>
        <v/>
      </c>
      <c r="CN23" s="14" t="n"/>
      <c r="CP23" s="13" t="n"/>
      <c r="CQ23" s="7" t="s">
        <v>137</v>
      </c>
      <c r="CR23" s="154" t="s">
        <v>279</v>
      </c>
      <c r="CS23" s="168" t="s">
        <v>280</v>
      </c>
      <c r="CT23" s="169">
        <f>((CS23/CR23)-CT22)/CT22</f>
        <v/>
      </c>
      <c r="CX23" s="7" t="s">
        <v>137</v>
      </c>
      <c r="CY23" s="154" t="s">
        <v>279</v>
      </c>
      <c r="CZ23" s="168" t="s">
        <v>280</v>
      </c>
      <c r="DA23" s="169">
        <f>((CZ23/CY23)-DA22)/DA22</f>
        <v/>
      </c>
      <c r="DB23" s="14" t="n"/>
      <c r="DD23" s="13" t="n"/>
      <c r="DE23" s="7" t="s">
        <v>137</v>
      </c>
      <c r="DF23" s="154" t="n"/>
      <c r="DG23" s="168" t="n"/>
      <c r="DH23" s="169">
        <f>((DG23/DF23)-DH22)/DH22</f>
        <v/>
      </c>
      <c r="DL23" s="7" t="s">
        <v>137</v>
      </c>
      <c r="DM23" s="154" t="n"/>
      <c r="DN23" s="168" t="n"/>
      <c r="DO23" s="169">
        <f>((DN23/DM23)-DO22)/DO22</f>
        <v/>
      </c>
      <c r="DP23" s="14" t="n"/>
    </row>
    <row customHeight="1" ht="17" r="24" s="161" spans="1:148">
      <c r="B24" s="83">
        <f>B20+1</f>
        <v/>
      </c>
      <c r="C24" s="159">
        <f>PROFILING!Q25</f>
        <v/>
      </c>
      <c r="D24" s="42">
        <f>PROFILING!Y25</f>
        <v/>
      </c>
      <c r="E24" s="26">
        <f>PROFILING!X25</f>
        <v/>
      </c>
      <c r="F24" s="75">
        <f>PROFILING!Z25</f>
        <v/>
      </c>
      <c r="G24" s="146">
        <f>'RATINGS - 2'!CJ17</f>
        <v/>
      </c>
      <c r="H24" s="14" t="n"/>
      <c r="J24" s="13" t="n"/>
      <c r="K24" s="25" t="s">
        <v>154</v>
      </c>
      <c r="L24" s="156" t="s">
        <v>281</v>
      </c>
      <c r="M24" s="63" t="s">
        <v>282</v>
      </c>
      <c r="N24" s="171">
        <f>((M24/L24)-N22)/N22</f>
        <v/>
      </c>
      <c r="R24" s="25" t="s">
        <v>154</v>
      </c>
      <c r="S24" s="156" t="s">
        <v>281</v>
      </c>
      <c r="T24" s="63" t="s">
        <v>282</v>
      </c>
      <c r="U24" s="171">
        <f>((T24/S24)-U22)/U22</f>
        <v/>
      </c>
      <c r="V24" s="14" t="n"/>
      <c r="X24" s="13" t="n"/>
      <c r="Y24" s="25" t="s">
        <v>154</v>
      </c>
      <c r="Z24" s="156" t="s">
        <v>283</v>
      </c>
      <c r="AA24" s="63" t="s">
        <v>284</v>
      </c>
      <c r="AB24" s="171">
        <f>((AA24/Z24)-AB22)/AB22</f>
        <v/>
      </c>
      <c r="AF24" s="25" t="s">
        <v>154</v>
      </c>
      <c r="AG24" s="156" t="s">
        <v>283</v>
      </c>
      <c r="AH24" s="63" t="s">
        <v>284</v>
      </c>
      <c r="AI24" s="171">
        <f>((AH24/AG24)-AI22)/AI22</f>
        <v/>
      </c>
      <c r="AJ24" s="14" t="n"/>
      <c r="AL24" s="13" t="n"/>
      <c r="AM24" s="25" t="s">
        <v>154</v>
      </c>
      <c r="AN24" s="156" t="s">
        <v>144</v>
      </c>
      <c r="AO24" s="63" t="s">
        <v>285</v>
      </c>
      <c r="AP24" s="171">
        <f>((AO24/AN24)-AP22)/AP22</f>
        <v/>
      </c>
      <c r="AT24" s="25" t="s">
        <v>154</v>
      </c>
      <c r="AU24" s="156" t="s">
        <v>144</v>
      </c>
      <c r="AV24" s="63" t="s">
        <v>285</v>
      </c>
      <c r="AW24" s="171">
        <f>((AV24/AU24)-AW22)/AW22</f>
        <v/>
      </c>
      <c r="AX24" s="14" t="n"/>
      <c r="AZ24" s="13" t="n"/>
      <c r="BA24" s="25" t="s">
        <v>154</v>
      </c>
      <c r="BB24" s="156" t="s">
        <v>286</v>
      </c>
      <c r="BC24" s="63" t="s">
        <v>287</v>
      </c>
      <c r="BD24" s="171">
        <f>((BC24/BB24)-BD22)/BD22</f>
        <v/>
      </c>
      <c r="BH24" s="25" t="s">
        <v>154</v>
      </c>
      <c r="BI24" s="156" t="s">
        <v>286</v>
      </c>
      <c r="BJ24" s="63" t="s">
        <v>287</v>
      </c>
      <c r="BK24" s="171">
        <f>((BJ24/BI24)-BK22)/BK22</f>
        <v/>
      </c>
      <c r="BL24" s="14" t="n"/>
      <c r="BN24" s="13" t="n"/>
      <c r="BO24" s="25" t="s">
        <v>154</v>
      </c>
      <c r="BP24" s="156" t="s">
        <v>288</v>
      </c>
      <c r="BQ24" s="63" t="s">
        <v>289</v>
      </c>
      <c r="BR24" s="171">
        <f>((BQ24/BP24)-BR22)/BR22</f>
        <v/>
      </c>
      <c r="BV24" s="25" t="s">
        <v>154</v>
      </c>
      <c r="BW24" s="156" t="s">
        <v>288</v>
      </c>
      <c r="BX24" s="63" t="s">
        <v>289</v>
      </c>
      <c r="BY24" s="171">
        <f>((BX24/BW24)-BY22)/BY22</f>
        <v/>
      </c>
      <c r="BZ24" s="14" t="n"/>
      <c r="CB24" s="13" t="n"/>
      <c r="CC24" s="25" t="s">
        <v>154</v>
      </c>
      <c r="CD24" s="156" t="s">
        <v>290</v>
      </c>
      <c r="CE24" s="63" t="s">
        <v>164</v>
      </c>
      <c r="CF24" s="171">
        <f>((CE24/CD24)-CF22)/CF22</f>
        <v/>
      </c>
      <c r="CJ24" s="25" t="s">
        <v>154</v>
      </c>
      <c r="CK24" s="156" t="s">
        <v>290</v>
      </c>
      <c r="CL24" s="63" t="s">
        <v>164</v>
      </c>
      <c r="CM24" s="171">
        <f>((CL24/CK24)-CM22)/CM22</f>
        <v/>
      </c>
      <c r="CN24" s="14" t="n"/>
      <c r="CP24" s="13" t="n"/>
      <c r="CQ24" s="25" t="s">
        <v>154</v>
      </c>
      <c r="CR24" s="156" t="s">
        <v>291</v>
      </c>
      <c r="CS24" s="63" t="s">
        <v>292</v>
      </c>
      <c r="CT24" s="171">
        <f>((CS24/CR24)-CT22)/CT22</f>
        <v/>
      </c>
      <c r="CX24" s="25" t="s">
        <v>154</v>
      </c>
      <c r="CY24" s="156" t="s">
        <v>291</v>
      </c>
      <c r="CZ24" s="63" t="s">
        <v>292</v>
      </c>
      <c r="DA24" s="171">
        <f>((CZ24/CY24)-DA22)/DA22</f>
        <v/>
      </c>
      <c r="DB24" s="14" t="n"/>
      <c r="DD24" s="13" t="n"/>
      <c r="DE24" s="25" t="s">
        <v>154</v>
      </c>
      <c r="DF24" s="156" t="n"/>
      <c r="DG24" s="63" t="n"/>
      <c r="DH24" s="171">
        <f>((DG24/DF24)-DH22)/DH22</f>
        <v/>
      </c>
      <c r="DL24" s="25" t="s">
        <v>154</v>
      </c>
      <c r="DM24" s="156" t="n"/>
      <c r="DN24" s="63" t="n"/>
      <c r="DO24" s="171">
        <f>((DN24/DM24)-DO22)/DO22</f>
        <v/>
      </c>
      <c r="DP24" s="14" t="n"/>
    </row>
    <row customHeight="1" ht="17" r="25" s="161" spans="1:148">
      <c r="B25" s="13" t="n"/>
      <c r="C25" s="160">
        <f>PROFILING!Q26</f>
        <v/>
      </c>
      <c r="D25" s="44">
        <f>PROFILING!Y26</f>
        <v/>
      </c>
      <c r="E25" s="49">
        <f>PROFILING!X26</f>
        <v/>
      </c>
      <c r="F25" s="49">
        <f>PROFILING!Z26</f>
        <v/>
      </c>
      <c r="G25" s="147">
        <f>'RATINGS - 2'!CJ18</f>
        <v/>
      </c>
      <c r="H25" s="14" t="n"/>
      <c r="J25" s="13" t="n"/>
      <c r="V25" s="14" t="n"/>
      <c r="X25" s="13" t="n"/>
      <c r="AJ25" s="14" t="n"/>
      <c r="AL25" s="13" t="n"/>
      <c r="AX25" s="14" t="n"/>
      <c r="AZ25" s="13" t="n"/>
      <c r="BL25" s="14" t="n"/>
      <c r="BN25" s="13" t="n"/>
      <c r="BZ25" s="14" t="n"/>
      <c r="CB25" s="13" t="n"/>
      <c r="CN25" s="14" t="n"/>
      <c r="CP25" s="13" t="n"/>
      <c r="DB25" s="14" t="n"/>
      <c r="DD25" s="13" t="n"/>
      <c r="DP25" s="14" t="n"/>
    </row>
    <row customHeight="1" ht="17" r="26" s="161" spans="1:148">
      <c r="B26" s="13" t="n"/>
      <c r="H26" s="14" t="n"/>
      <c r="J26" s="13" t="n"/>
      <c r="K26" s="39" t="s">
        <v>73</v>
      </c>
      <c r="L26" s="29" t="s">
        <v>171</v>
      </c>
      <c r="M26" s="29" t="s">
        <v>172</v>
      </c>
      <c r="N26" s="78" t="s">
        <v>119</v>
      </c>
      <c r="R26" s="39" t="s">
        <v>73</v>
      </c>
      <c r="S26" s="29" t="s">
        <v>171</v>
      </c>
      <c r="T26" s="29" t="s">
        <v>172</v>
      </c>
      <c r="U26" s="78" t="s">
        <v>119</v>
      </c>
      <c r="V26" s="14" t="n"/>
      <c r="X26" s="13" t="n"/>
      <c r="Y26" s="39" t="s">
        <v>73</v>
      </c>
      <c r="Z26" s="29" t="s">
        <v>171</v>
      </c>
      <c r="AA26" s="29" t="s">
        <v>172</v>
      </c>
      <c r="AB26" s="78" t="s">
        <v>119</v>
      </c>
      <c r="AF26" s="39" t="s">
        <v>73</v>
      </c>
      <c r="AG26" s="29" t="s">
        <v>171</v>
      </c>
      <c r="AH26" s="29" t="s">
        <v>172</v>
      </c>
      <c r="AI26" s="78" t="s">
        <v>119</v>
      </c>
      <c r="AJ26" s="14" t="n"/>
      <c r="AL26" s="13" t="n"/>
      <c r="AM26" s="39" t="s">
        <v>73</v>
      </c>
      <c r="AN26" s="29" t="s">
        <v>171</v>
      </c>
      <c r="AO26" s="29" t="s">
        <v>172</v>
      </c>
      <c r="AP26" s="78" t="s">
        <v>119</v>
      </c>
      <c r="AT26" s="39" t="s">
        <v>73</v>
      </c>
      <c r="AU26" s="29" t="s">
        <v>171</v>
      </c>
      <c r="AV26" s="29" t="s">
        <v>172</v>
      </c>
      <c r="AW26" s="78" t="s">
        <v>119</v>
      </c>
      <c r="AX26" s="14" t="n"/>
      <c r="AZ26" s="13" t="n"/>
      <c r="BA26" s="39" t="s">
        <v>73</v>
      </c>
      <c r="BB26" s="29" t="s">
        <v>171</v>
      </c>
      <c r="BC26" s="29" t="s">
        <v>172</v>
      </c>
      <c r="BD26" s="78" t="s">
        <v>119</v>
      </c>
      <c r="BH26" s="39" t="s">
        <v>73</v>
      </c>
      <c r="BI26" s="29" t="s">
        <v>171</v>
      </c>
      <c r="BJ26" s="29" t="s">
        <v>172</v>
      </c>
      <c r="BK26" s="78" t="s">
        <v>119</v>
      </c>
      <c r="BL26" s="14" t="n"/>
      <c r="BN26" s="13" t="n"/>
      <c r="BO26" s="39" t="s">
        <v>73</v>
      </c>
      <c r="BP26" s="29" t="s">
        <v>171</v>
      </c>
      <c r="BQ26" s="29" t="s">
        <v>172</v>
      </c>
      <c r="BR26" s="78" t="s">
        <v>119</v>
      </c>
      <c r="BV26" s="39" t="s">
        <v>73</v>
      </c>
      <c r="BW26" s="29" t="s">
        <v>171</v>
      </c>
      <c r="BX26" s="29" t="s">
        <v>172</v>
      </c>
      <c r="BY26" s="78" t="s">
        <v>119</v>
      </c>
      <c r="BZ26" s="14" t="n"/>
      <c r="CB26" s="13" t="n"/>
      <c r="CC26" s="39" t="s">
        <v>73</v>
      </c>
      <c r="CD26" s="29" t="s">
        <v>171</v>
      </c>
      <c r="CE26" s="29" t="s">
        <v>172</v>
      </c>
      <c r="CF26" s="78" t="s">
        <v>119</v>
      </c>
      <c r="CJ26" s="39" t="s">
        <v>73</v>
      </c>
      <c r="CK26" s="29" t="s">
        <v>171</v>
      </c>
      <c r="CL26" s="29" t="s">
        <v>172</v>
      </c>
      <c r="CM26" s="78" t="s">
        <v>119</v>
      </c>
      <c r="CN26" s="14" t="n"/>
      <c r="CP26" s="13" t="n"/>
      <c r="CQ26" s="39" t="s">
        <v>73</v>
      </c>
      <c r="CR26" s="29" t="s">
        <v>171</v>
      </c>
      <c r="CS26" s="29" t="s">
        <v>172</v>
      </c>
      <c r="CT26" s="78" t="s">
        <v>119</v>
      </c>
      <c r="CX26" s="39" t="s">
        <v>73</v>
      </c>
      <c r="CY26" s="29" t="s">
        <v>171</v>
      </c>
      <c r="CZ26" s="29" t="s">
        <v>172</v>
      </c>
      <c r="DA26" s="78" t="s">
        <v>119</v>
      </c>
      <c r="DB26" s="14" t="n"/>
      <c r="DD26" s="13" t="n"/>
      <c r="DE26" s="39" t="s">
        <v>73</v>
      </c>
      <c r="DF26" s="29" t="s">
        <v>171</v>
      </c>
      <c r="DG26" s="29" t="s">
        <v>172</v>
      </c>
      <c r="DH26" s="78" t="s">
        <v>119</v>
      </c>
      <c r="DL26" s="39" t="s">
        <v>73</v>
      </c>
      <c r="DM26" s="29" t="s">
        <v>171</v>
      </c>
      <c r="DN26" s="29" t="s">
        <v>172</v>
      </c>
      <c r="DO26" s="78" t="s">
        <v>119</v>
      </c>
      <c r="DP26" s="14" t="n"/>
    </row>
    <row r="27" spans="1:148">
      <c r="B27" s="13" t="n"/>
      <c r="C27" s="97" t="s">
        <v>73</v>
      </c>
      <c r="D27" s="82" t="s">
        <v>76</v>
      </c>
      <c r="E27" s="82" t="s">
        <v>3</v>
      </c>
      <c r="F27" s="82" t="s">
        <v>5</v>
      </c>
      <c r="G27" s="78" t="s">
        <v>77</v>
      </c>
      <c r="H27" s="14" t="n"/>
      <c r="J27" s="13" t="n"/>
      <c r="K27" s="7" t="s">
        <v>137</v>
      </c>
      <c r="L27" s="154" t="s">
        <v>293</v>
      </c>
      <c r="M27" s="154" t="s">
        <v>183</v>
      </c>
      <c r="N27" s="172">
        <f>L27/(L27+M27)</f>
        <v/>
      </c>
      <c r="R27" s="7" t="s">
        <v>137</v>
      </c>
      <c r="S27" s="154" t="s">
        <v>293</v>
      </c>
      <c r="T27" s="154" t="s">
        <v>183</v>
      </c>
      <c r="U27" s="172">
        <f>S27/(S27+T27)</f>
        <v/>
      </c>
      <c r="V27" s="14" t="n"/>
      <c r="X27" s="13" t="n"/>
      <c r="Y27" s="7" t="s">
        <v>137</v>
      </c>
      <c r="Z27" s="154" t="s">
        <v>176</v>
      </c>
      <c r="AA27" s="154" t="s">
        <v>182</v>
      </c>
      <c r="AB27" s="172">
        <f>Z27/(Z27+AA27)</f>
        <v/>
      </c>
      <c r="AF27" s="7" t="s">
        <v>137</v>
      </c>
      <c r="AG27" s="154" t="s">
        <v>176</v>
      </c>
      <c r="AH27" s="154" t="s">
        <v>182</v>
      </c>
      <c r="AI27" s="172">
        <f>AG27/(AG27+AH27)</f>
        <v/>
      </c>
      <c r="AJ27" s="14" t="n"/>
      <c r="AL27" s="13" t="n"/>
      <c r="AM27" s="7" t="s">
        <v>137</v>
      </c>
      <c r="AN27" s="154" t="s">
        <v>294</v>
      </c>
      <c r="AO27" s="154" t="s">
        <v>176</v>
      </c>
      <c r="AP27" s="172">
        <f>AN27/(AN27+AO27)</f>
        <v/>
      </c>
      <c r="AT27" s="7" t="s">
        <v>137</v>
      </c>
      <c r="AU27" s="154" t="s">
        <v>294</v>
      </c>
      <c r="AV27" s="154" t="s">
        <v>176</v>
      </c>
      <c r="AW27" s="172">
        <f>AU27/(AU27+AV27)</f>
        <v/>
      </c>
      <c r="AX27" s="14" t="n"/>
      <c r="AZ27" s="13" t="n"/>
      <c r="BA27" s="7" t="s">
        <v>137</v>
      </c>
      <c r="BB27" s="154" t="s">
        <v>180</v>
      </c>
      <c r="BC27" s="154" t="s">
        <v>295</v>
      </c>
      <c r="BD27" s="172">
        <f>BB27/(BB27+BC27)</f>
        <v/>
      </c>
      <c r="BH27" s="7" t="s">
        <v>137</v>
      </c>
      <c r="BI27" s="154" t="s">
        <v>180</v>
      </c>
      <c r="BJ27" s="154" t="s">
        <v>295</v>
      </c>
      <c r="BK27" s="172">
        <f>BI27/(BI27+BJ27)</f>
        <v/>
      </c>
      <c r="BL27" s="14" t="n"/>
      <c r="BN27" s="13" t="n"/>
      <c r="BO27" s="7" t="s">
        <v>137</v>
      </c>
      <c r="BP27" s="154" t="s">
        <v>175</v>
      </c>
      <c r="BQ27" s="154" t="s">
        <v>178</v>
      </c>
      <c r="BR27" s="172">
        <f>BP27/(BP27+BQ27)</f>
        <v/>
      </c>
      <c r="BV27" s="7" t="s">
        <v>137</v>
      </c>
      <c r="BW27" s="154" t="s">
        <v>175</v>
      </c>
      <c r="BX27" s="154" t="s">
        <v>178</v>
      </c>
      <c r="BY27" s="172">
        <f>BW27/(BW27+BX27)</f>
        <v/>
      </c>
      <c r="BZ27" s="14" t="n"/>
      <c r="CB27" s="13" t="n"/>
      <c r="CC27" s="7" t="s">
        <v>137</v>
      </c>
      <c r="CD27" s="154" t="s">
        <v>175</v>
      </c>
      <c r="CE27" s="154" t="s">
        <v>176</v>
      </c>
      <c r="CF27" s="172">
        <f>CD27/(CD27+CE27)</f>
        <v/>
      </c>
      <c r="CJ27" s="7" t="s">
        <v>137</v>
      </c>
      <c r="CK27" s="154" t="s">
        <v>175</v>
      </c>
      <c r="CL27" s="154" t="s">
        <v>176</v>
      </c>
      <c r="CM27" s="172">
        <f>CK27/(CK27+CL27)</f>
        <v/>
      </c>
      <c r="CN27" s="14" t="n"/>
      <c r="CP27" s="13" t="n"/>
      <c r="CQ27" s="7" t="s">
        <v>137</v>
      </c>
      <c r="CR27" s="154" t="s">
        <v>178</v>
      </c>
      <c r="CS27" s="154" t="s">
        <v>294</v>
      </c>
      <c r="CT27" s="172">
        <f>CR27/(CR27+CS27)</f>
        <v/>
      </c>
      <c r="CX27" s="7" t="s">
        <v>137</v>
      </c>
      <c r="CY27" s="154" t="s">
        <v>178</v>
      </c>
      <c r="CZ27" s="154" t="s">
        <v>294</v>
      </c>
      <c r="DA27" s="172">
        <f>CY27/(CY27+CZ27)</f>
        <v/>
      </c>
      <c r="DB27" s="14" t="n"/>
      <c r="DD27" s="13" t="n"/>
      <c r="DE27" s="7" t="s">
        <v>137</v>
      </c>
      <c r="DF27" s="154" t="n"/>
      <c r="DG27" s="154" t="n"/>
      <c r="DH27" s="172">
        <f>DF27/(DF27+DG27)</f>
        <v/>
      </c>
      <c r="DL27" s="7" t="s">
        <v>137</v>
      </c>
      <c r="DM27" s="154" t="n"/>
      <c r="DN27" s="154" t="n"/>
      <c r="DO27" s="172">
        <f>DM27/(DM27+DN27)</f>
        <v/>
      </c>
      <c r="DP27" s="14" t="n"/>
    </row>
    <row customHeight="1" ht="17" r="28" s="161" spans="1:148">
      <c r="B28" s="83">
        <f>B24+1</f>
        <v/>
      </c>
      <c r="C28" s="159">
        <f>PROFILING!Q29</f>
        <v/>
      </c>
      <c r="D28" s="42">
        <f>PROFILING!Y29</f>
        <v/>
      </c>
      <c r="E28" s="26">
        <f>PROFILING!X29</f>
        <v/>
      </c>
      <c r="F28" s="75">
        <f>PROFILING!Z29</f>
        <v/>
      </c>
      <c r="G28" s="146">
        <f>'RATINGS - 2'!CX17</f>
        <v/>
      </c>
      <c r="H28" s="14" t="n"/>
      <c r="J28" s="13" t="n"/>
      <c r="K28" s="25" t="s">
        <v>154</v>
      </c>
      <c r="L28" s="156" t="s">
        <v>296</v>
      </c>
      <c r="M28" s="156" t="s">
        <v>297</v>
      </c>
      <c r="N28" s="170">
        <f>L28/(L28+M28)</f>
        <v/>
      </c>
      <c r="R28" s="25" t="s">
        <v>154</v>
      </c>
      <c r="S28" s="156" t="s">
        <v>296</v>
      </c>
      <c r="T28" s="156" t="s">
        <v>297</v>
      </c>
      <c r="U28" s="170">
        <f>S28/(S28+T28)</f>
        <v/>
      </c>
      <c r="V28" s="14" t="n"/>
      <c r="X28" s="13" t="n"/>
      <c r="Y28" s="25" t="s">
        <v>154</v>
      </c>
      <c r="Z28" s="156" t="s">
        <v>179</v>
      </c>
      <c r="AA28" s="156" t="s">
        <v>298</v>
      </c>
      <c r="AB28" s="170">
        <f>Z28/(Z28+AA28)</f>
        <v/>
      </c>
      <c r="AF28" s="25" t="s">
        <v>154</v>
      </c>
      <c r="AG28" s="156" t="s">
        <v>179</v>
      </c>
      <c r="AH28" s="156" t="s">
        <v>298</v>
      </c>
      <c r="AI28" s="170">
        <f>AG28/(AG28+AH28)</f>
        <v/>
      </c>
      <c r="AJ28" s="14" t="n"/>
      <c r="AL28" s="13" t="n"/>
      <c r="AM28" s="25" t="s">
        <v>154</v>
      </c>
      <c r="AN28" s="156" t="s">
        <v>178</v>
      </c>
      <c r="AO28" s="156" t="s">
        <v>179</v>
      </c>
      <c r="AP28" s="170">
        <f>AN28/(AN28+AO28)</f>
        <v/>
      </c>
      <c r="AT28" s="25" t="s">
        <v>154</v>
      </c>
      <c r="AU28" s="156" t="s">
        <v>178</v>
      </c>
      <c r="AV28" s="156" t="s">
        <v>179</v>
      </c>
      <c r="AW28" s="170">
        <f>AU28/(AU28+AV28)</f>
        <v/>
      </c>
      <c r="AX28" s="14" t="n"/>
      <c r="AZ28" s="13" t="n"/>
      <c r="BA28" s="25" t="s">
        <v>154</v>
      </c>
      <c r="BB28" s="156" t="s">
        <v>177</v>
      </c>
      <c r="BC28" s="156" t="s">
        <v>173</v>
      </c>
      <c r="BD28" s="170">
        <f>BB28/(BB28+BC28)</f>
        <v/>
      </c>
      <c r="BH28" s="25" t="s">
        <v>154</v>
      </c>
      <c r="BI28" s="156" t="s">
        <v>177</v>
      </c>
      <c r="BJ28" s="156" t="s">
        <v>173</v>
      </c>
      <c r="BK28" s="170">
        <f>BI28/(BI28+BJ28)</f>
        <v/>
      </c>
      <c r="BL28" s="14" t="n"/>
      <c r="BN28" s="13" t="n"/>
      <c r="BO28" s="25" t="s">
        <v>154</v>
      </c>
      <c r="BP28" s="156" t="s">
        <v>184</v>
      </c>
      <c r="BQ28" s="156" t="s">
        <v>299</v>
      </c>
      <c r="BR28" s="170">
        <f>BP28/(BP28+BQ28)</f>
        <v/>
      </c>
      <c r="BV28" s="25" t="s">
        <v>154</v>
      </c>
      <c r="BW28" s="156" t="s">
        <v>184</v>
      </c>
      <c r="BX28" s="156" t="s">
        <v>299</v>
      </c>
      <c r="BY28" s="170">
        <f>BW28/(BW28+BX28)</f>
        <v/>
      </c>
      <c r="BZ28" s="14" t="n"/>
      <c r="CB28" s="13" t="n"/>
      <c r="CC28" s="25" t="s">
        <v>154</v>
      </c>
      <c r="CD28" s="156" t="s">
        <v>181</v>
      </c>
      <c r="CE28" s="156" t="s">
        <v>294</v>
      </c>
      <c r="CF28" s="170">
        <f>CD28/(CD28+CE28)</f>
        <v/>
      </c>
      <c r="CJ28" s="25" t="s">
        <v>154</v>
      </c>
      <c r="CK28" s="156" t="s">
        <v>181</v>
      </c>
      <c r="CL28" s="156" t="s">
        <v>294</v>
      </c>
      <c r="CM28" s="170">
        <f>CK28/(CK28+CL28)</f>
        <v/>
      </c>
      <c r="CN28" s="14" t="n"/>
      <c r="CP28" s="13" t="n"/>
      <c r="CQ28" s="25" t="s">
        <v>154</v>
      </c>
      <c r="CR28" s="156" t="s">
        <v>184</v>
      </c>
      <c r="CS28" s="156" t="s">
        <v>300</v>
      </c>
      <c r="CT28" s="170">
        <f>CR28/(CR28+CS28)</f>
        <v/>
      </c>
      <c r="CX28" s="25" t="s">
        <v>154</v>
      </c>
      <c r="CY28" s="156" t="s">
        <v>184</v>
      </c>
      <c r="CZ28" s="156" t="s">
        <v>300</v>
      </c>
      <c r="DA28" s="170">
        <f>CY28/(CY28+CZ28)</f>
        <v/>
      </c>
      <c r="DB28" s="14" t="n"/>
      <c r="DD28" s="13" t="n"/>
      <c r="DE28" s="25" t="s">
        <v>154</v>
      </c>
      <c r="DF28" s="156" t="n"/>
      <c r="DG28" s="156" t="n"/>
      <c r="DH28" s="170">
        <f>DF28/(DF28+DG28)</f>
        <v/>
      </c>
      <c r="DL28" s="25" t="s">
        <v>154</v>
      </c>
      <c r="DM28" s="156" t="n"/>
      <c r="DN28" s="156" t="n"/>
      <c r="DO28" s="170">
        <f>DM28/(DM28+DN28)</f>
        <v/>
      </c>
      <c r="DP28" s="14" t="n"/>
    </row>
    <row customHeight="1" ht="17" r="29" s="161" spans="1:148">
      <c r="B29" s="13" t="n"/>
      <c r="C29" s="160">
        <f>PROFILING!Q30</f>
        <v/>
      </c>
      <c r="D29" s="44">
        <f>PROFILING!Y30</f>
        <v/>
      </c>
      <c r="E29" s="49">
        <f>PROFILING!X30</f>
        <v/>
      </c>
      <c r="F29" s="49">
        <f>PROFILING!Z30</f>
        <v/>
      </c>
      <c r="G29" s="147">
        <f>'RATINGS - 2'!CX18</f>
        <v/>
      </c>
      <c r="H29" s="14" t="n"/>
      <c r="J29" s="13" t="n"/>
      <c r="V29" s="14" t="n"/>
      <c r="X29" s="13" t="n"/>
      <c r="AJ29" s="14" t="n"/>
      <c r="AL29" s="13" t="n"/>
      <c r="AX29" s="14" t="n"/>
      <c r="AZ29" s="13" t="n"/>
      <c r="BL29" s="14" t="n"/>
      <c r="BN29" s="13" t="n"/>
      <c r="BZ29" s="14" t="n"/>
      <c r="CB29" s="13" t="n"/>
      <c r="CN29" s="14" t="n"/>
      <c r="CP29" s="13" t="n"/>
      <c r="DB29" s="14" t="n"/>
      <c r="DD29" s="13" t="n"/>
      <c r="DP29" s="14" t="n"/>
    </row>
    <row customHeight="1" ht="17" r="30" s="161" spans="1:148">
      <c r="B30" s="13" t="n"/>
      <c r="H30" s="14" t="n"/>
      <c r="J30" s="13" t="n"/>
      <c r="K30" s="39" t="s">
        <v>1</v>
      </c>
      <c r="L30" s="29" t="s">
        <v>171</v>
      </c>
      <c r="M30" s="29" t="s">
        <v>172</v>
      </c>
      <c r="N30" s="78" t="s">
        <v>119</v>
      </c>
      <c r="R30" s="39" t="s">
        <v>1</v>
      </c>
      <c r="S30" s="29" t="s">
        <v>171</v>
      </c>
      <c r="T30" s="29" t="s">
        <v>172</v>
      </c>
      <c r="U30" s="78" t="s">
        <v>119</v>
      </c>
      <c r="V30" s="14" t="n"/>
      <c r="X30" s="13" t="n"/>
      <c r="Y30" s="39" t="s">
        <v>1</v>
      </c>
      <c r="Z30" s="29" t="s">
        <v>171</v>
      </c>
      <c r="AA30" s="29" t="s">
        <v>172</v>
      </c>
      <c r="AB30" s="78" t="s">
        <v>119</v>
      </c>
      <c r="AF30" s="39" t="s">
        <v>1</v>
      </c>
      <c r="AG30" s="29" t="s">
        <v>171</v>
      </c>
      <c r="AH30" s="29" t="s">
        <v>172</v>
      </c>
      <c r="AI30" s="78" t="s">
        <v>119</v>
      </c>
      <c r="AJ30" s="14" t="n"/>
      <c r="AL30" s="13" t="n"/>
      <c r="AM30" s="39" t="s">
        <v>1</v>
      </c>
      <c r="AN30" s="29" t="s">
        <v>171</v>
      </c>
      <c r="AO30" s="29" t="s">
        <v>172</v>
      </c>
      <c r="AP30" s="78" t="s">
        <v>119</v>
      </c>
      <c r="AT30" s="39" t="s">
        <v>1</v>
      </c>
      <c r="AU30" s="29" t="s">
        <v>171</v>
      </c>
      <c r="AV30" s="29" t="s">
        <v>172</v>
      </c>
      <c r="AW30" s="78" t="s">
        <v>119</v>
      </c>
      <c r="AX30" s="14" t="n"/>
      <c r="AZ30" s="13" t="n"/>
      <c r="BA30" s="39" t="s">
        <v>1</v>
      </c>
      <c r="BB30" s="29" t="s">
        <v>171</v>
      </c>
      <c r="BC30" s="29" t="s">
        <v>172</v>
      </c>
      <c r="BD30" s="78" t="s">
        <v>119</v>
      </c>
      <c r="BH30" s="39" t="s">
        <v>1</v>
      </c>
      <c r="BI30" s="29" t="s">
        <v>171</v>
      </c>
      <c r="BJ30" s="29" t="s">
        <v>172</v>
      </c>
      <c r="BK30" s="78" t="s">
        <v>119</v>
      </c>
      <c r="BL30" s="14" t="n"/>
      <c r="BN30" s="13" t="n"/>
      <c r="BO30" s="39" t="s">
        <v>1</v>
      </c>
      <c r="BP30" s="29" t="s">
        <v>171</v>
      </c>
      <c r="BQ30" s="29" t="s">
        <v>172</v>
      </c>
      <c r="BR30" s="78" t="s">
        <v>119</v>
      </c>
      <c r="BV30" s="39" t="s">
        <v>1</v>
      </c>
      <c r="BW30" s="29" t="s">
        <v>171</v>
      </c>
      <c r="BX30" s="29" t="s">
        <v>172</v>
      </c>
      <c r="BY30" s="78" t="s">
        <v>119</v>
      </c>
      <c r="BZ30" s="14" t="n"/>
      <c r="CB30" s="13" t="n"/>
      <c r="CC30" s="39" t="s">
        <v>1</v>
      </c>
      <c r="CD30" s="29" t="s">
        <v>171</v>
      </c>
      <c r="CE30" s="29" t="s">
        <v>172</v>
      </c>
      <c r="CF30" s="78" t="s">
        <v>119</v>
      </c>
      <c r="CJ30" s="39" t="s">
        <v>1</v>
      </c>
      <c r="CK30" s="29" t="s">
        <v>171</v>
      </c>
      <c r="CL30" s="29" t="s">
        <v>172</v>
      </c>
      <c r="CM30" s="78" t="s">
        <v>119</v>
      </c>
      <c r="CN30" s="14" t="n"/>
      <c r="CP30" s="13" t="n"/>
      <c r="CQ30" s="39" t="s">
        <v>1</v>
      </c>
      <c r="CR30" s="29" t="s">
        <v>171</v>
      </c>
      <c r="CS30" s="29" t="s">
        <v>172</v>
      </c>
      <c r="CT30" s="78" t="s">
        <v>119</v>
      </c>
      <c r="CX30" s="39" t="s">
        <v>1</v>
      </c>
      <c r="CY30" s="29" t="s">
        <v>171</v>
      </c>
      <c r="CZ30" s="29" t="s">
        <v>172</v>
      </c>
      <c r="DA30" s="78" t="s">
        <v>119</v>
      </c>
      <c r="DB30" s="14" t="n"/>
      <c r="DD30" s="13" t="n"/>
      <c r="DE30" s="39" t="s">
        <v>1</v>
      </c>
      <c r="DF30" s="29" t="s">
        <v>171</v>
      </c>
      <c r="DG30" s="29" t="s">
        <v>172</v>
      </c>
      <c r="DH30" s="78" t="s">
        <v>119</v>
      </c>
      <c r="DL30" s="39" t="s">
        <v>1</v>
      </c>
      <c r="DM30" s="29" t="s">
        <v>171</v>
      </c>
      <c r="DN30" s="29" t="s">
        <v>172</v>
      </c>
      <c r="DO30" s="78" t="s">
        <v>119</v>
      </c>
      <c r="DP30" s="14" t="n"/>
    </row>
    <row r="31" spans="1:148">
      <c r="B31" s="13" t="n"/>
      <c r="C31" s="97" t="s">
        <v>73</v>
      </c>
      <c r="D31" s="82" t="s">
        <v>76</v>
      </c>
      <c r="E31" s="82" t="s">
        <v>3</v>
      </c>
      <c r="F31" s="82" t="s">
        <v>5</v>
      </c>
      <c r="G31" s="78" t="s">
        <v>77</v>
      </c>
      <c r="H31" s="14" t="n"/>
      <c r="J31" s="13" t="n"/>
      <c r="K31" s="7" t="s">
        <v>137</v>
      </c>
      <c r="L31" s="154" t="s">
        <v>109</v>
      </c>
      <c r="M31" s="154" t="s">
        <v>98</v>
      </c>
      <c r="N31" s="172">
        <f>IF((L31+M31)&lt;4,IF(P4="POS",0.7,IF(P4="NEUT",0.5,IF(P4="NEG",0.3,""))),L31/(L31+M31))</f>
        <v/>
      </c>
      <c r="R31" s="7" t="s">
        <v>137</v>
      </c>
      <c r="S31" s="154" t="s">
        <v>109</v>
      </c>
      <c r="T31" s="154" t="s">
        <v>98</v>
      </c>
      <c r="U31" s="172">
        <f>IF((S31+T31)&lt;4,IF(P5="POS",0.7,IF(P5="NEUT",0.5,IF(P5="NEG",0.3,""))),S31/(S31+T31))</f>
        <v/>
      </c>
      <c r="V31" s="14" t="n"/>
      <c r="X31" s="13" t="n"/>
      <c r="Y31" s="7" t="s">
        <v>137</v>
      </c>
      <c r="Z31" s="154" t="s">
        <v>109</v>
      </c>
      <c r="AA31" s="154" t="s">
        <v>104</v>
      </c>
      <c r="AB31" s="172">
        <f>IF((Z31+AA31)&lt;4,IF(AD4="POS",0.7,IF(AD4="NEUT",0.5,IF(AD4="NEG",0.3,""))),Z31/(Z31+AA31))</f>
        <v/>
      </c>
      <c r="AF31" s="7" t="s">
        <v>137</v>
      </c>
      <c r="AG31" s="154" t="s">
        <v>109</v>
      </c>
      <c r="AH31" s="154" t="s">
        <v>104</v>
      </c>
      <c r="AI31" s="172">
        <f>IF((AG31+AH31)&lt;4,IF(AD5="POS",0.7,IF(AD5="NEUT",0.5,IF(AD5="NEG",0.3,""))),AG31/(AG31+AH31))</f>
        <v/>
      </c>
      <c r="AJ31" s="14" t="n"/>
      <c r="AL31" s="13" t="n"/>
      <c r="AM31" s="7" t="s">
        <v>137</v>
      </c>
      <c r="AN31" s="154" t="s">
        <v>103</v>
      </c>
      <c r="AO31" s="154" t="s">
        <v>109</v>
      </c>
      <c r="AP31" s="172">
        <f>IF((AN31+AO31)&lt;4,IF(AR4="POS",0.7,IF(AR4="NEUT",0.5,IF(AR4="NEG",0.3,""))),AN31/(AN31+AO31))</f>
        <v/>
      </c>
      <c r="AT31" s="7" t="s">
        <v>137</v>
      </c>
      <c r="AU31" s="154" t="s">
        <v>103</v>
      </c>
      <c r="AV31" s="154" t="s">
        <v>109</v>
      </c>
      <c r="AW31" s="172">
        <f>IF((AU31+AV31)&lt;4,IF(AR5="POS",0.7,IF(AR5="NEUT",0.5,IF(AR5="NEG",0.3,""))),AU31/(AU31+AV31))</f>
        <v/>
      </c>
      <c r="AX31" s="14" t="n"/>
      <c r="AZ31" s="13" t="n"/>
      <c r="BA31" s="7" t="s">
        <v>137</v>
      </c>
      <c r="BB31" s="154" t="s">
        <v>109</v>
      </c>
      <c r="BC31" s="154" t="s">
        <v>108</v>
      </c>
      <c r="BD31" s="172">
        <f>IF((BB31+BC31)&lt;4,IF(BF4="POS",0.7,IF(BF4="NEUT",0.5,IF(BF4="NEG",0.3,""))),BB31/(BB31+BC31))</f>
        <v/>
      </c>
      <c r="BH31" s="7" t="s">
        <v>137</v>
      </c>
      <c r="BI31" s="154" t="s">
        <v>109</v>
      </c>
      <c r="BJ31" s="154" t="s">
        <v>108</v>
      </c>
      <c r="BK31" s="172">
        <f>IF((BI31+BJ31)&lt;4,IF(BF5="POS",0.7,IF(BF5="NEUT",0.5,IF(BF5="NEG",0.3,""))),BI31/(BI31+BJ31))</f>
        <v/>
      </c>
      <c r="BL31" s="14" t="n"/>
      <c r="BN31" s="13" t="n"/>
      <c r="BO31" s="7" t="s">
        <v>137</v>
      </c>
      <c r="BP31" s="154" t="s">
        <v>108</v>
      </c>
      <c r="BQ31" s="154" t="s">
        <v>185</v>
      </c>
      <c r="BR31" s="172">
        <f>IF((BP31+BQ31)&lt;4,IF(BT4="POS",0.7,IF(BT4="NEUT",0.5,IF(BT4="NEG",0.3,""))),BP31/(BP31+BQ31))</f>
        <v/>
      </c>
      <c r="BV31" s="7" t="s">
        <v>137</v>
      </c>
      <c r="BW31" s="154" t="s">
        <v>108</v>
      </c>
      <c r="BX31" s="154" t="s">
        <v>185</v>
      </c>
      <c r="BY31" s="172">
        <f>IF((BW31+BX31)&lt;4,IF(BT5="POS",0.7,IF(BT5="NEUT",0.5,IF(BT5="NEG",0.3,""))),BW31/(BW31+BX31))</f>
        <v/>
      </c>
      <c r="BZ31" s="14" t="n"/>
      <c r="CB31" s="13" t="n"/>
      <c r="CC31" s="7" t="s">
        <v>137</v>
      </c>
      <c r="CD31" s="154" t="s">
        <v>109</v>
      </c>
      <c r="CE31" s="154" t="s">
        <v>108</v>
      </c>
      <c r="CF31" s="172">
        <f>IF((CD31+CE31)&lt;4,IF(CH4="POS",0.7,IF(CH4="NEUT",0.5,IF(CH4="NEG",0.3,""))),CD31/(CD31+CE31))</f>
        <v/>
      </c>
      <c r="CJ31" s="7" t="s">
        <v>137</v>
      </c>
      <c r="CK31" s="154" t="s">
        <v>109</v>
      </c>
      <c r="CL31" s="154" t="s">
        <v>108</v>
      </c>
      <c r="CM31" s="172">
        <f>IF((CK31+CL31)&lt;4,IF(CH5="POS",0.7,IF(CH5="NEUT",0.5,IF(CH5="NEG",0.3,""))),CK31/(CK31+CL31))</f>
        <v/>
      </c>
      <c r="CN31" s="14" t="n"/>
      <c r="CP31" s="13" t="n"/>
      <c r="CQ31" s="7" t="s">
        <v>137</v>
      </c>
      <c r="CR31" s="154" t="s">
        <v>104</v>
      </c>
      <c r="CS31" s="154" t="s">
        <v>104</v>
      </c>
      <c r="CT31" s="172">
        <f>IF((CR31+CS31)&lt;4,IF(CV4="POS",0.7,IF(CV4="NEUT",0.5,IF(CV4="NEG",0.3,""))),CR31/(CR31+CS31))</f>
        <v/>
      </c>
      <c r="CX31" s="7" t="s">
        <v>137</v>
      </c>
      <c r="CY31" s="154" t="s">
        <v>104</v>
      </c>
      <c r="CZ31" s="154" t="s">
        <v>104</v>
      </c>
      <c r="DA31" s="172">
        <f>IF((CY31+CZ31)&lt;4,IF(CV5="POS",0.7,IF(CV5="NEUT",0.5,IF(CV5="NEG",0.3,""))),CY31/(CY31+CZ31))</f>
        <v/>
      </c>
      <c r="DB31" s="14" t="n"/>
      <c r="DD31" s="13" t="n"/>
      <c r="DE31" s="7" t="s">
        <v>137</v>
      </c>
      <c r="DF31" s="154" t="n"/>
      <c r="DG31" s="154" t="n"/>
      <c r="DH31" s="172">
        <f>IF((DF31+DG31)&lt;4,IF(DJ4="POS",0.7,IF(DJ4="NEUT",0.5,IF(DJ4="NEG",0.3,""))),DF31/(DF31+DG31))</f>
        <v/>
      </c>
      <c r="DL31" s="7" t="s">
        <v>137</v>
      </c>
      <c r="DM31" s="154" t="n"/>
      <c r="DN31" s="154" t="n"/>
      <c r="DO31" s="172">
        <f>IF((DM31+DN31)&lt;4,IF(DJ5="POS",0.7,IF(DJ5="NEUT",0.5,IF(DJ5="NEG",0.3,""))),DM31/(DM31+DN31))</f>
        <v/>
      </c>
      <c r="DP31" s="14" t="n"/>
    </row>
    <row customHeight="1" ht="17" r="32" s="161" spans="1:148">
      <c r="B32" s="83">
        <f>B28+1</f>
        <v/>
      </c>
      <c r="C32" s="159">
        <f>PROFILING!Q33</f>
        <v/>
      </c>
      <c r="D32" s="42">
        <f>PROFILING!Y33</f>
        <v/>
      </c>
      <c r="E32" s="26">
        <f>PROFILING!X33</f>
        <v/>
      </c>
      <c r="F32" s="75">
        <f>PROFILING!Z33</f>
        <v/>
      </c>
      <c r="G32" s="146">
        <f>'RATINGS - 2'!DL17</f>
        <v/>
      </c>
      <c r="H32" s="14" t="n"/>
      <c r="J32" s="13" t="n"/>
      <c r="K32" s="25" t="s">
        <v>154</v>
      </c>
      <c r="L32" s="156" t="s">
        <v>102</v>
      </c>
      <c r="M32" s="156" t="s">
        <v>101</v>
      </c>
      <c r="N32" s="170">
        <f>IF((L32+M32)&lt;4,IF(P4="POS",0.7,IF(P4="NEUT",0.5,IF(P4="NEG",0.3,""))),L32/(L32+M32))</f>
        <v/>
      </c>
      <c r="R32" s="25" t="s">
        <v>154</v>
      </c>
      <c r="S32" s="156" t="s">
        <v>102</v>
      </c>
      <c r="T32" s="156" t="s">
        <v>101</v>
      </c>
      <c r="U32" s="170">
        <f>IF((S32+T32)&lt;4,IF(P5="POS",0.7,IF(P5="NEUT",0.5,IF(P5="NEG",0.3,""))),S32/(S32+T32))</f>
        <v/>
      </c>
      <c r="V32" s="14" t="n"/>
      <c r="X32" s="13" t="n"/>
      <c r="Y32" s="25" t="s">
        <v>154</v>
      </c>
      <c r="Z32" s="156" t="s">
        <v>109</v>
      </c>
      <c r="AA32" s="156" t="s">
        <v>108</v>
      </c>
      <c r="AB32" s="170">
        <f>IF((Z32+AA32)&lt;4,IF(AD4="POS",0.7,IF(AD4="NEUT",0.5,IF(AD4="NEG",0.3,""))),Z32/(Z32+AA32))</f>
        <v/>
      </c>
      <c r="AF32" s="25" t="s">
        <v>154</v>
      </c>
      <c r="AG32" s="156" t="s">
        <v>109</v>
      </c>
      <c r="AH32" s="156" t="s">
        <v>108</v>
      </c>
      <c r="AI32" s="170">
        <f>IF((AG32+AH32)&lt;4,IF(AD5="POS",0.7,IF(AD5="NEUT",0.5,IF(AD5="NEG",0.3,""))),AG32/(AG32+AH32))</f>
        <v/>
      </c>
      <c r="AJ32" s="14" t="n"/>
      <c r="AL32" s="13" t="n"/>
      <c r="AM32" s="25" t="s">
        <v>154</v>
      </c>
      <c r="AN32" s="156" t="s">
        <v>98</v>
      </c>
      <c r="AO32" s="156" t="s">
        <v>102</v>
      </c>
      <c r="AP32" s="170">
        <f>IF((AN32+AO32)&lt;4,IF(AR4="POS",0.7,IF(AR4="NEUT",0.5,IF(AR4="NEG",0.3,""))),AN32/(AN32+AO32))</f>
        <v/>
      </c>
      <c r="AT32" s="25" t="s">
        <v>154</v>
      </c>
      <c r="AU32" s="156" t="s">
        <v>98</v>
      </c>
      <c r="AV32" s="156" t="s">
        <v>102</v>
      </c>
      <c r="AW32" s="170">
        <f>IF((AU32+AV32)&lt;4,IF(AR5="POS",0.7,IF(AR5="NEUT",0.5,IF(AR5="NEG",0.3,""))),AU32/(AU32+AV32))</f>
        <v/>
      </c>
      <c r="AX32" s="14" t="n"/>
      <c r="AZ32" s="13" t="n"/>
      <c r="BA32" s="25" t="s">
        <v>154</v>
      </c>
      <c r="BB32" s="156" t="s">
        <v>102</v>
      </c>
      <c r="BC32" s="156" t="s">
        <v>102</v>
      </c>
      <c r="BD32" s="170">
        <f>IF((BB32+BC32)&lt;4,IF(BF4="POS",0.7,IF(BF4="NEUT",0.5,IF(BF4="NEG",0.3,""))),BB32/(BB32+BC32))</f>
        <v/>
      </c>
      <c r="BH32" s="25" t="s">
        <v>154</v>
      </c>
      <c r="BI32" s="156" t="s">
        <v>102</v>
      </c>
      <c r="BJ32" s="156" t="s">
        <v>102</v>
      </c>
      <c r="BK32" s="170">
        <f>IF((BI32+BJ32)&lt;4,IF(BF5="POS",0.7,IF(BF5="NEUT",0.5,IF(BF5="NEG",0.3,""))),BI32/(BI32+BJ32))</f>
        <v/>
      </c>
      <c r="BL32" s="14" t="n"/>
      <c r="BN32" s="13" t="n"/>
      <c r="BO32" s="25" t="s">
        <v>154</v>
      </c>
      <c r="BP32" s="156" t="s">
        <v>108</v>
      </c>
      <c r="BQ32" s="156" t="s">
        <v>102</v>
      </c>
      <c r="BR32" s="170">
        <f>IF((BP32+BQ32)&lt;4,IF(BT4="POS",0.7,IF(BT4="NEUT",0.5,IF(BT4="NEG",0.3,""))),BP32/(BP32+BQ32))</f>
        <v/>
      </c>
      <c r="BV32" s="25" t="s">
        <v>154</v>
      </c>
      <c r="BW32" s="156" t="s">
        <v>108</v>
      </c>
      <c r="BX32" s="156" t="s">
        <v>102</v>
      </c>
      <c r="BY32" s="170">
        <f>IF((BW32+BX32)&lt;4,IF(BT5="POS",0.7,IF(BT5="NEUT",0.5,IF(BT5="NEG",0.3,""))),BW32/(BW32+BX32))</f>
        <v/>
      </c>
      <c r="BZ32" s="14" t="n"/>
      <c r="CB32" s="13" t="n"/>
      <c r="CC32" s="25" t="s">
        <v>154</v>
      </c>
      <c r="CD32" s="156" t="s">
        <v>102</v>
      </c>
      <c r="CE32" s="156" t="s">
        <v>185</v>
      </c>
      <c r="CF32" s="170">
        <f>IF((CD32+CE32)&lt;4,IF(CH4="POS",0.7,IF(CH4="NEUT",0.5,IF(CH4="NEG",0.3,""))),CD32/(CD32+CE32))</f>
        <v/>
      </c>
      <c r="CJ32" s="25" t="s">
        <v>154</v>
      </c>
      <c r="CK32" s="156" t="s">
        <v>102</v>
      </c>
      <c r="CL32" s="156" t="s">
        <v>185</v>
      </c>
      <c r="CM32" s="170">
        <f>IF((CK32+CL32)&lt;4,IF(CH5="POS",0.7,IF(CH5="NEUT",0.5,IF(CH5="NEG",0.3,""))),CK32/(CK32+CL32))</f>
        <v/>
      </c>
      <c r="CN32" s="14" t="n"/>
      <c r="CP32" s="13" t="n"/>
      <c r="CQ32" s="25" t="s">
        <v>154</v>
      </c>
      <c r="CR32" s="156" t="s">
        <v>102</v>
      </c>
      <c r="CS32" s="156" t="s">
        <v>102</v>
      </c>
      <c r="CT32" s="170">
        <f>IF((CR32+CS32)&lt;4,IF(CV4="POS",0.7,IF(CV4="NEUT",0.5,IF(CV4="NEG",0.3,""))),CR32/(CR32+CS32))</f>
        <v/>
      </c>
      <c r="CX32" s="25" t="s">
        <v>154</v>
      </c>
      <c r="CY32" s="156" t="s">
        <v>102</v>
      </c>
      <c r="CZ32" s="156" t="s">
        <v>102</v>
      </c>
      <c r="DA32" s="170">
        <f>IF((CY32+CZ32)&lt;4,IF(CV5="POS",0.7,IF(CV5="NEUT",0.5,IF(CV5="NEG",0.3,""))),CY32/(CY32+CZ32))</f>
        <v/>
      </c>
      <c r="DB32" s="14" t="n"/>
      <c r="DD32" s="13" t="n"/>
      <c r="DE32" s="25" t="s">
        <v>154</v>
      </c>
      <c r="DF32" s="156" t="n"/>
      <c r="DG32" s="156" t="n"/>
      <c r="DH32" s="170">
        <f>IF((DF32+DG32)&lt;4,IF(DJ4="POS",0.7,IF(DJ4="NEUT",0.5,IF(DJ4="NEG",0.3,""))),DF32/(DF32+DG32))</f>
        <v/>
      </c>
      <c r="DL32" s="25" t="s">
        <v>154</v>
      </c>
      <c r="DM32" s="156" t="n"/>
      <c r="DN32" s="156" t="n"/>
      <c r="DO32" s="170">
        <f>IF((DM32+DN32)&lt;4,IF(DJ5="POS",0.7,IF(DJ5="NEUT",0.5,IF(DJ5="NEG",0.3,""))),DM32/(DM32+DN32))</f>
        <v/>
      </c>
      <c r="DP32" s="14" t="n"/>
    </row>
    <row customHeight="1" ht="17" r="33" s="161" spans="1:148">
      <c r="B33" s="13" t="n"/>
      <c r="C33" s="160">
        <f>PROFILING!Q34</f>
        <v/>
      </c>
      <c r="D33" s="44">
        <f>PROFILING!Y34</f>
        <v/>
      </c>
      <c r="E33" s="49">
        <f>PROFILING!X34</f>
        <v/>
      </c>
      <c r="F33" s="49">
        <f>PROFILING!Z34</f>
        <v/>
      </c>
      <c r="G33" s="147">
        <f>'RATINGS - 2'!DL18</f>
        <v/>
      </c>
      <c r="H33" s="14" t="n"/>
      <c r="J33" s="13" t="n"/>
      <c r="V33" s="14" t="n"/>
      <c r="X33" s="13" t="n"/>
      <c r="AJ33" s="14" t="n"/>
      <c r="AL33" s="13" t="n"/>
      <c r="AX33" s="14" t="n"/>
      <c r="AZ33" s="13" t="n"/>
      <c r="BL33" s="14" t="n"/>
      <c r="BN33" s="13" t="n"/>
      <c r="BZ33" s="14" t="n"/>
      <c r="CB33" s="13" t="n"/>
      <c r="CN33" s="14" t="n"/>
      <c r="CP33" s="13" t="n"/>
      <c r="DB33" s="14" t="n"/>
      <c r="DD33" s="13" t="n"/>
      <c r="DP33" s="14" t="n"/>
    </row>
    <row r="34" spans="1:148">
      <c r="B34" s="2" t="n"/>
      <c r="C34" s="48" t="n"/>
      <c r="D34" s="43" t="n"/>
      <c r="E34" s="3" t="n"/>
      <c r="F34" s="3" t="n"/>
      <c r="G34" s="3" t="n"/>
      <c r="H34" s="4" t="n"/>
      <c r="J34" s="13" t="n"/>
      <c r="K34" s="39" t="s">
        <v>186</v>
      </c>
      <c r="L34" s="29" t="s">
        <v>117</v>
      </c>
      <c r="M34" s="29" t="s">
        <v>73</v>
      </c>
      <c r="N34" s="29" t="s">
        <v>1</v>
      </c>
      <c r="O34" s="27" t="s">
        <v>187</v>
      </c>
      <c r="Q34" s="39" t="s">
        <v>186</v>
      </c>
      <c r="R34" s="29" t="s">
        <v>117</v>
      </c>
      <c r="S34" s="29" t="s">
        <v>73</v>
      </c>
      <c r="T34" s="29" t="s">
        <v>1</v>
      </c>
      <c r="U34" s="27" t="s">
        <v>187</v>
      </c>
      <c r="V34" s="14" t="n"/>
      <c r="X34" s="13" t="n"/>
      <c r="Y34" s="39" t="s">
        <v>186</v>
      </c>
      <c r="Z34" s="29" t="s">
        <v>117</v>
      </c>
      <c r="AA34" s="29" t="s">
        <v>73</v>
      </c>
      <c r="AB34" s="29" t="s">
        <v>1</v>
      </c>
      <c r="AC34" s="27" t="s">
        <v>187</v>
      </c>
      <c r="AE34" s="39" t="s">
        <v>186</v>
      </c>
      <c r="AF34" s="29" t="s">
        <v>117</v>
      </c>
      <c r="AG34" s="29" t="s">
        <v>73</v>
      </c>
      <c r="AH34" s="29" t="s">
        <v>1</v>
      </c>
      <c r="AI34" s="27" t="s">
        <v>187</v>
      </c>
      <c r="AJ34" s="14" t="n"/>
      <c r="AL34" s="13" t="n"/>
      <c r="AM34" s="39" t="s">
        <v>186</v>
      </c>
      <c r="AN34" s="29" t="s">
        <v>117</v>
      </c>
      <c r="AO34" s="29" t="s">
        <v>73</v>
      </c>
      <c r="AP34" s="29" t="s">
        <v>1</v>
      </c>
      <c r="AQ34" s="27" t="s">
        <v>187</v>
      </c>
      <c r="AS34" s="39" t="s">
        <v>186</v>
      </c>
      <c r="AT34" s="29" t="s">
        <v>117</v>
      </c>
      <c r="AU34" s="29" t="s">
        <v>73</v>
      </c>
      <c r="AV34" s="29" t="s">
        <v>1</v>
      </c>
      <c r="AW34" s="27" t="s">
        <v>187</v>
      </c>
      <c r="AX34" s="14" t="n"/>
      <c r="AZ34" s="13" t="n"/>
      <c r="BA34" s="39" t="s">
        <v>186</v>
      </c>
      <c r="BB34" s="29" t="s">
        <v>117</v>
      </c>
      <c r="BC34" s="29" t="s">
        <v>73</v>
      </c>
      <c r="BD34" s="29" t="s">
        <v>1</v>
      </c>
      <c r="BE34" s="27" t="s">
        <v>187</v>
      </c>
      <c r="BG34" s="39" t="s">
        <v>186</v>
      </c>
      <c r="BH34" s="29" t="s">
        <v>117</v>
      </c>
      <c r="BI34" s="29" t="s">
        <v>73</v>
      </c>
      <c r="BJ34" s="29" t="s">
        <v>1</v>
      </c>
      <c r="BK34" s="27" t="s">
        <v>187</v>
      </c>
      <c r="BL34" s="14" t="n"/>
      <c r="BN34" s="13" t="n"/>
      <c r="BO34" s="39" t="s">
        <v>186</v>
      </c>
      <c r="BP34" s="29" t="s">
        <v>117</v>
      </c>
      <c r="BQ34" s="29" t="s">
        <v>73</v>
      </c>
      <c r="BR34" s="29" t="s">
        <v>1</v>
      </c>
      <c r="BS34" s="27" t="s">
        <v>187</v>
      </c>
      <c r="BU34" s="39" t="s">
        <v>186</v>
      </c>
      <c r="BV34" s="29" t="s">
        <v>117</v>
      </c>
      <c r="BW34" s="29" t="s">
        <v>73</v>
      </c>
      <c r="BX34" s="29" t="s">
        <v>1</v>
      </c>
      <c r="BY34" s="27" t="s">
        <v>187</v>
      </c>
      <c r="BZ34" s="14" t="n"/>
      <c r="CB34" s="13" t="n"/>
      <c r="CC34" s="39" t="s">
        <v>186</v>
      </c>
      <c r="CD34" s="29" t="s">
        <v>117</v>
      </c>
      <c r="CE34" s="29" t="s">
        <v>73</v>
      </c>
      <c r="CF34" s="29" t="s">
        <v>1</v>
      </c>
      <c r="CG34" s="27" t="s">
        <v>187</v>
      </c>
      <c r="CI34" s="39" t="s">
        <v>186</v>
      </c>
      <c r="CJ34" s="29" t="s">
        <v>117</v>
      </c>
      <c r="CK34" s="29" t="s">
        <v>73</v>
      </c>
      <c r="CL34" s="29" t="s">
        <v>1</v>
      </c>
      <c r="CM34" s="27" t="s">
        <v>187</v>
      </c>
      <c r="CN34" s="14" t="n"/>
      <c r="CP34" s="13" t="n"/>
      <c r="CQ34" s="39" t="s">
        <v>186</v>
      </c>
      <c r="CR34" s="29" t="s">
        <v>117</v>
      </c>
      <c r="CS34" s="29" t="s">
        <v>73</v>
      </c>
      <c r="CT34" s="29" t="s">
        <v>1</v>
      </c>
      <c r="CU34" s="27" t="s">
        <v>187</v>
      </c>
      <c r="CW34" s="39" t="s">
        <v>186</v>
      </c>
      <c r="CX34" s="29" t="s">
        <v>117</v>
      </c>
      <c r="CY34" s="29" t="s">
        <v>73</v>
      </c>
      <c r="CZ34" s="29" t="s">
        <v>1</v>
      </c>
      <c r="DA34" s="27" t="s">
        <v>187</v>
      </c>
      <c r="DB34" s="14" t="n"/>
      <c r="DD34" s="13" t="n"/>
      <c r="DE34" s="39" t="s">
        <v>186</v>
      </c>
      <c r="DF34" s="29" t="s">
        <v>117</v>
      </c>
      <c r="DG34" s="29" t="s">
        <v>73</v>
      </c>
      <c r="DH34" s="29" t="s">
        <v>1</v>
      </c>
      <c r="DI34" s="27" t="s">
        <v>187</v>
      </c>
      <c r="DK34" s="39" t="s">
        <v>186</v>
      </c>
      <c r="DL34" s="29" t="s">
        <v>117</v>
      </c>
      <c r="DM34" s="29" t="s">
        <v>73</v>
      </c>
      <c r="DN34" s="29" t="s">
        <v>1</v>
      </c>
      <c r="DO34" s="27" t="s">
        <v>187</v>
      </c>
      <c r="DP34" s="14" t="n"/>
    </row>
    <row customHeight="1" ht="17" r="35" s="161" spans="1:148">
      <c r="C35" s="20" t="n"/>
      <c r="D35" s="165" t="n"/>
      <c r="E35" s="165" t="n"/>
      <c r="F35" s="165" t="n"/>
      <c r="G35" s="165" t="n"/>
      <c r="J35" s="13" t="n"/>
      <c r="K35" s="177">
        <f>K9</f>
        <v/>
      </c>
      <c r="L35" s="178">
        <f>IF(N24&lt;-0.2,1,IF(N24&lt;-0.15,2,IF(N24&lt;-0.1,3,IF(N24&lt;-0.05,4,IF(N24&lt;0,5,IF(N24&lt;0.06,6,IF(N24&lt;0.11,7,IF(N24&lt;0.16,8,IF(N24&lt;0.21,9,10)))))))))</f>
        <v/>
      </c>
      <c r="M35" s="179">
        <f>N28*10</f>
        <v/>
      </c>
      <c r="N35" s="179">
        <f>N32*10</f>
        <v/>
      </c>
      <c r="O35" s="180">
        <f>(M35+N35+L35)/3</f>
        <v/>
      </c>
      <c r="Q35" s="177">
        <f>Q9</f>
        <v/>
      </c>
      <c r="R35" s="178">
        <f>IF(U23&lt;-0.2,1,IF(U23&lt;-0.15,2,IF(U23&lt;-0.1,3,IF(U23&lt;-0.05,4,IF(U23&lt;0,5,IF(U23&lt;0.06,6,IF(U23&lt;0.11,7,IF(U23&lt;0.16,8,IF(U23&lt;0.21,9,10)))))))))</f>
        <v/>
      </c>
      <c r="S35" s="179">
        <f>U27*10</f>
        <v/>
      </c>
      <c r="T35" s="179">
        <f>U31*10</f>
        <v/>
      </c>
      <c r="U35" s="180">
        <f>(S35+T35+R35)/3</f>
        <v/>
      </c>
      <c r="V35" s="14" t="n"/>
      <c r="X35" s="13" t="n"/>
      <c r="Y35" s="177">
        <f>Y9</f>
        <v/>
      </c>
      <c r="Z35" s="178">
        <f>IF(AB24&lt;-0.2,1,IF(AB24&lt;-0.15,2,IF(AB24&lt;-0.1,3,IF(AB24&lt;-0.05,4,IF(AB24&lt;0,5,IF(AB24&lt;0.06,6,IF(AB24&lt;0.11,7,IF(AB24&lt;0.16,8,IF(AB24&lt;0.21,9,10)))))))))</f>
        <v/>
      </c>
      <c r="AA35" s="179">
        <f>AB28*10</f>
        <v/>
      </c>
      <c r="AB35" s="179">
        <f>AB32*10</f>
        <v/>
      </c>
      <c r="AC35" s="180">
        <f>(AA35+AB35+Z35)/3</f>
        <v/>
      </c>
      <c r="AE35" s="177">
        <f>AE9</f>
        <v/>
      </c>
      <c r="AF35" s="178">
        <f>IF(AI23&lt;-0.2,1,IF(AI23&lt;-0.15,2,IF(AI23&lt;-0.1,3,IF(AI23&lt;-0.05,4,IF(AI23&lt;0,5,IF(AI23&lt;0.06,6,IF(AI23&lt;0.11,7,IF(AI23&lt;0.16,8,IF(AI23&lt;0.21,9,10)))))))))</f>
        <v/>
      </c>
      <c r="AG35" s="179">
        <f>AI27*10</f>
        <v/>
      </c>
      <c r="AH35" s="179">
        <f>AI31*10</f>
        <v/>
      </c>
      <c r="AI35" s="180">
        <f>(AG35+AH35+AF35)/3</f>
        <v/>
      </c>
      <c r="AJ35" s="14" t="n"/>
      <c r="AL35" s="13" t="n"/>
      <c r="AM35" s="177">
        <f>AM9</f>
        <v/>
      </c>
      <c r="AN35" s="178">
        <f>IF(AP24&lt;-0.2,1,IF(AP24&lt;-0.15,2,IF(AP24&lt;-0.1,3,IF(AP24&lt;-0.05,4,IF(AP24&lt;0,5,IF(AP24&lt;0.06,6,IF(AP24&lt;0.11,7,IF(AP24&lt;0.16,8,IF(AP24&lt;0.21,9,10)))))))))</f>
        <v/>
      </c>
      <c r="AO35" s="179">
        <f>AP28*10</f>
        <v/>
      </c>
      <c r="AP35" s="179">
        <f>AP32*10</f>
        <v/>
      </c>
      <c r="AQ35" s="180">
        <f>(AO35+AP35+AN35)/3</f>
        <v/>
      </c>
      <c r="AS35" s="177">
        <f>AS9</f>
        <v/>
      </c>
      <c r="AT35" s="178">
        <f>IF(AW23&lt;-0.2,1,IF(AW23&lt;-0.15,2,IF(AW23&lt;-0.1,3,IF(AW23&lt;-0.05,4,IF(AW23&lt;0,5,IF(AW23&lt;0.06,6,IF(AW23&lt;0.11,7,IF(AW23&lt;0.16,8,IF(AW23&lt;0.21,9,10)))))))))</f>
        <v/>
      </c>
      <c r="AU35" s="179">
        <f>AW27*10</f>
        <v/>
      </c>
      <c r="AV35" s="179">
        <f>AW31*10</f>
        <v/>
      </c>
      <c r="AW35" s="180">
        <f>(AU35+AV35+AT35)/3</f>
        <v/>
      </c>
      <c r="AX35" s="14" t="n"/>
      <c r="AZ35" s="13" t="n"/>
      <c r="BA35" s="177">
        <f>BA9</f>
        <v/>
      </c>
      <c r="BB35" s="178">
        <f>IF(BD24&lt;-0.2,1,IF(BD24&lt;-0.15,2,IF(BD24&lt;-0.1,3,IF(BD24&lt;-0.05,4,IF(BD24&lt;0,5,IF(BD24&lt;0.06,6,IF(BD24&lt;0.11,7,IF(BD24&lt;0.16,8,IF(BD24&lt;0.21,9,10)))))))))</f>
        <v/>
      </c>
      <c r="BC35" s="179">
        <f>BD28*10</f>
        <v/>
      </c>
      <c r="BD35" s="179">
        <f>BD32*10</f>
        <v/>
      </c>
      <c r="BE35" s="180">
        <f>(BC35+BD35+BB35)/3</f>
        <v/>
      </c>
      <c r="BG35" s="177">
        <f>BG9</f>
        <v/>
      </c>
      <c r="BH35" s="178">
        <f>IF(BK23&lt;-0.2,1,IF(BK23&lt;-0.15,2,IF(BK23&lt;-0.1,3,IF(BK23&lt;-0.05,4,IF(BK23&lt;0,5,IF(BK23&lt;0.06,6,IF(BK23&lt;0.11,7,IF(BK23&lt;0.16,8,IF(BK23&lt;0.21,9,10)))))))))</f>
        <v/>
      </c>
      <c r="BI35" s="179">
        <f>BK27*10</f>
        <v/>
      </c>
      <c r="BJ35" s="179">
        <f>BK31*10</f>
        <v/>
      </c>
      <c r="BK35" s="180">
        <f>(BI35+BJ35+BH35)/3</f>
        <v/>
      </c>
      <c r="BL35" s="14" t="n"/>
      <c r="BN35" s="13" t="n"/>
      <c r="BO35" s="177">
        <f>BO9</f>
        <v/>
      </c>
      <c r="BP35" s="178">
        <f>IF(BR24&lt;-0.2,1,IF(BR24&lt;-0.15,2,IF(BR24&lt;-0.1,3,IF(BR24&lt;-0.05,4,IF(BR24&lt;0,5,IF(BR24&lt;0.06,6,IF(BR24&lt;0.11,7,IF(BR24&lt;0.16,8,IF(BR24&lt;0.21,9,10)))))))))</f>
        <v/>
      </c>
      <c r="BQ35" s="179">
        <f>BR28*10</f>
        <v/>
      </c>
      <c r="BR35" s="179">
        <f>BR32*10</f>
        <v/>
      </c>
      <c r="BS35" s="180">
        <f>(BQ35+BR35+BP35)/3</f>
        <v/>
      </c>
      <c r="BU35" s="177">
        <f>BU9</f>
        <v/>
      </c>
      <c r="BV35" s="178">
        <f>IF(BY23&lt;-0.2,1,IF(BY23&lt;-0.15,2,IF(BY23&lt;-0.1,3,IF(BY23&lt;-0.05,4,IF(BY23&lt;0,5,IF(BY23&lt;0.06,6,IF(BY23&lt;0.11,7,IF(BY23&lt;0.16,8,IF(BY23&lt;0.21,9,10)))))))))</f>
        <v/>
      </c>
      <c r="BW35" s="179">
        <f>BY27*10</f>
        <v/>
      </c>
      <c r="BX35" s="179">
        <f>BY31*10</f>
        <v/>
      </c>
      <c r="BY35" s="180">
        <f>(BW35+BX35+BV35)/3</f>
        <v/>
      </c>
      <c r="BZ35" s="14" t="n"/>
      <c r="CB35" s="13" t="n"/>
      <c r="CC35" s="177">
        <f>CC9</f>
        <v/>
      </c>
      <c r="CD35" s="178">
        <f>IF(CF24&lt;-0.2,1,IF(CF24&lt;-0.15,2,IF(CF24&lt;-0.1,3,IF(CF24&lt;-0.05,4,IF(CF24&lt;0,5,IF(CF24&lt;0.06,6,IF(CF24&lt;0.11,7,IF(CF24&lt;0.16,8,IF(CF24&lt;0.21,9,10)))))))))</f>
        <v/>
      </c>
      <c r="CE35" s="179">
        <f>CF28*10</f>
        <v/>
      </c>
      <c r="CF35" s="179">
        <f>CF32*10</f>
        <v/>
      </c>
      <c r="CG35" s="180">
        <f>(CE35+CF35+CD35)/3</f>
        <v/>
      </c>
      <c r="CI35" s="177">
        <f>CI9</f>
        <v/>
      </c>
      <c r="CJ35" s="178">
        <f>IF(CM23&lt;-0.2,1,IF(CM23&lt;-0.15,2,IF(CM23&lt;-0.1,3,IF(CM23&lt;-0.05,4,IF(CM23&lt;0,5,IF(CM23&lt;0.06,6,IF(CM23&lt;0.11,7,IF(CM23&lt;0.16,8,IF(CM23&lt;0.21,9,10)))))))))</f>
        <v/>
      </c>
      <c r="CK35" s="179">
        <f>CM27*10</f>
        <v/>
      </c>
      <c r="CL35" s="179">
        <f>CM31*10</f>
        <v/>
      </c>
      <c r="CM35" s="180">
        <f>(CK35+CL35+CJ35)/3</f>
        <v/>
      </c>
      <c r="CN35" s="14" t="n"/>
      <c r="CP35" s="13" t="n"/>
      <c r="CQ35" s="177">
        <f>CQ9</f>
        <v/>
      </c>
      <c r="CR35" s="178">
        <f>IF(CT24&lt;-0.2,1,IF(CT24&lt;-0.15,2,IF(CT24&lt;-0.1,3,IF(CT24&lt;-0.05,4,IF(CT24&lt;0,5,IF(CT24&lt;0.06,6,IF(CT24&lt;0.11,7,IF(CT24&lt;0.16,8,IF(CT24&lt;0.21,9,10)))))))))</f>
        <v/>
      </c>
      <c r="CS35" s="179">
        <f>CT28*10</f>
        <v/>
      </c>
      <c r="CT35" s="179">
        <f>CT32*10</f>
        <v/>
      </c>
      <c r="CU35" s="180">
        <f>(CS35+CT35+CR35)/3</f>
        <v/>
      </c>
      <c r="CW35" s="177">
        <f>CW9</f>
        <v/>
      </c>
      <c r="CX35" s="178">
        <f>IF(DA23&lt;-0.2,1,IF(DA23&lt;-0.15,2,IF(DA23&lt;-0.1,3,IF(DA23&lt;-0.05,4,IF(DA23&lt;0,5,IF(DA23&lt;0.06,6,IF(DA23&lt;0.11,7,IF(DA23&lt;0.16,8,IF(DA23&lt;0.21,9,10)))))))))</f>
        <v/>
      </c>
      <c r="CY35" s="179">
        <f>DA27*10</f>
        <v/>
      </c>
      <c r="CZ35" s="179">
        <f>DA31*10</f>
        <v/>
      </c>
      <c r="DA35" s="180">
        <f>(CY35+CZ35+CX35)/3</f>
        <v/>
      </c>
      <c r="DB35" s="14" t="n"/>
      <c r="DD35" s="13" t="n"/>
      <c r="DE35" s="177">
        <f>DE9</f>
        <v/>
      </c>
      <c r="DF35" s="178">
        <f>IF(DH24&lt;-0.2,1,IF(DH24&lt;-0.15,2,IF(DH24&lt;-0.1,3,IF(DH24&lt;-0.05,4,IF(DH24&lt;0,5,IF(DH24&lt;0.06,6,IF(DH24&lt;0.11,7,IF(DH24&lt;0.16,8,IF(DH24&lt;0.21,9,10)))))))))</f>
        <v/>
      </c>
      <c r="DG35" s="179">
        <f>DH28*10</f>
        <v/>
      </c>
      <c r="DH35" s="179">
        <f>DH32*10</f>
        <v/>
      </c>
      <c r="DI35" s="180">
        <f>(DG35+DH35+DF35)/3</f>
        <v/>
      </c>
      <c r="DK35" s="177">
        <f>DK9</f>
        <v/>
      </c>
      <c r="DL35" s="178">
        <f>IF(DO23&lt;-0.2,1,IF(DO23&lt;-0.15,2,IF(DO23&lt;-0.1,3,IF(DO23&lt;-0.05,4,IF(DO23&lt;0,5,IF(DO23&lt;0.06,6,IF(DO23&lt;0.11,7,IF(DO23&lt;0.16,8,IF(DO23&lt;0.21,9,10)))))))))</f>
        <v/>
      </c>
      <c r="DM35" s="179">
        <f>DO27*10</f>
        <v/>
      </c>
      <c r="DN35" s="179">
        <f>DO31*10</f>
        <v/>
      </c>
      <c r="DO35" s="180">
        <f>(DM35+DN35+DL35)/3</f>
        <v/>
      </c>
      <c r="DP35" s="14" t="n"/>
    </row>
    <row r="36" spans="1:148">
      <c r="J36" s="2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4" t="n"/>
      <c r="X36" s="2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4" t="n"/>
      <c r="AL36" s="2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4" t="n"/>
      <c r="AZ36" s="2" t="n"/>
      <c r="BA36" s="3" t="n"/>
      <c r="BB36" s="3" t="n"/>
      <c r="BC36" s="3" t="n"/>
      <c r="BD36" s="3" t="n"/>
      <c r="BE36" s="3" t="n"/>
      <c r="BF36" s="3" t="n"/>
      <c r="BG36" s="3" t="n"/>
      <c r="BH36" s="3" t="n"/>
      <c r="BI36" s="3" t="n"/>
      <c r="BJ36" s="3" t="n"/>
      <c r="BK36" s="3" t="n"/>
      <c r="BL36" s="4" t="n"/>
      <c r="BN36" s="2" t="n"/>
      <c r="BO36" s="3" t="n"/>
      <c r="BP36" s="3" t="n"/>
      <c r="BQ36" s="3" t="n"/>
      <c r="BR36" s="3" t="n"/>
      <c r="BS36" s="3" t="n"/>
      <c r="BT36" s="3" t="n"/>
      <c r="BU36" s="3" t="n"/>
      <c r="BV36" s="3" t="n"/>
      <c r="BW36" s="3" t="n"/>
      <c r="BX36" s="3" t="n"/>
      <c r="BY36" s="3" t="n"/>
      <c r="BZ36" s="4" t="n"/>
      <c r="CB36" s="2" t="n"/>
      <c r="CC36" s="3" t="n"/>
      <c r="CD36" s="3" t="n"/>
      <c r="CE36" s="3" t="n"/>
      <c r="CF36" s="3" t="n"/>
      <c r="CG36" s="3" t="n"/>
      <c r="CH36" s="3" t="n"/>
      <c r="CI36" s="3" t="n"/>
      <c r="CJ36" s="3" t="n"/>
      <c r="CK36" s="3" t="n"/>
      <c r="CL36" s="3" t="n"/>
      <c r="CM36" s="3" t="n"/>
      <c r="CN36" s="4" t="n"/>
      <c r="CP36" s="2" t="n"/>
      <c r="CQ36" s="3" t="n"/>
      <c r="CR36" s="3" t="n"/>
      <c r="CS36" s="3" t="n"/>
      <c r="CT36" s="3" t="n"/>
      <c r="CU36" s="3" t="n"/>
      <c r="CV36" s="3" t="n"/>
      <c r="CW36" s="3" t="n"/>
      <c r="CX36" s="3" t="n"/>
      <c r="CY36" s="3" t="n"/>
      <c r="CZ36" s="3" t="n"/>
      <c r="DA36" s="3" t="n"/>
      <c r="DB36" s="4" t="n"/>
      <c r="DD36" s="2" t="n"/>
      <c r="DE36" s="3" t="n"/>
      <c r="DF36" s="3" t="n"/>
      <c r="DG36" s="3" t="n"/>
      <c r="DH36" s="3" t="n"/>
      <c r="DI36" s="3" t="n"/>
      <c r="DJ36" s="3" t="n"/>
      <c r="DK36" s="3" t="n"/>
      <c r="DL36" s="3" t="n"/>
      <c r="DM36" s="3" t="n"/>
      <c r="DN36" s="3" t="n"/>
      <c r="DO36" s="3" t="n"/>
      <c r="DP36" s="4" t="n"/>
    </row>
    <row customHeight="1" ht="17" r="37" s="161" spans="1:148">
      <c r="J37" s="83" t="s">
        <v>188</v>
      </c>
      <c r="V37" s="173">
        <f>J37</f>
        <v/>
      </c>
      <c r="X37" s="83" t="s">
        <v>188</v>
      </c>
      <c r="AJ37" s="173">
        <f>X37</f>
        <v/>
      </c>
      <c r="AL37" s="83" t="s">
        <v>188</v>
      </c>
      <c r="AX37" s="173">
        <f>AL37</f>
        <v/>
      </c>
      <c r="AZ37" s="83" t="s">
        <v>188</v>
      </c>
      <c r="BL37" s="173">
        <f>AZ37</f>
        <v/>
      </c>
      <c r="BN37" s="83" t="s">
        <v>188</v>
      </c>
      <c r="BZ37" s="173">
        <f>BN37</f>
        <v/>
      </c>
      <c r="CB37" s="83" t="s">
        <v>188</v>
      </c>
      <c r="CN37" s="173">
        <f>CB37</f>
        <v/>
      </c>
      <c r="CP37" s="83" t="s">
        <v>188</v>
      </c>
      <c r="DB37" s="173">
        <f>CP37</f>
        <v/>
      </c>
      <c r="DD37" s="83" t="s">
        <v>188</v>
      </c>
      <c r="DP37" s="173">
        <f>DD37</f>
        <v/>
      </c>
    </row>
    <row r="38" spans="1:148">
      <c r="J38" s="65" t="n"/>
      <c r="L38" s="39" t="s">
        <v>190</v>
      </c>
      <c r="M38" s="76" t="s">
        <v>191</v>
      </c>
      <c r="N38" s="76" t="s">
        <v>192</v>
      </c>
      <c r="O38" s="76" t="s">
        <v>193</v>
      </c>
      <c r="P38" s="27" t="s">
        <v>194</v>
      </c>
      <c r="R38" s="39" t="s">
        <v>73</v>
      </c>
      <c r="S38" s="29" t="s">
        <v>195</v>
      </c>
      <c r="T38" s="27" t="s">
        <v>119</v>
      </c>
      <c r="V38" s="14" t="n"/>
      <c r="X38" s="65" t="n"/>
      <c r="Z38" s="39" t="s">
        <v>190</v>
      </c>
      <c r="AA38" s="76" t="s">
        <v>191</v>
      </c>
      <c r="AB38" s="76" t="s">
        <v>192</v>
      </c>
      <c r="AC38" s="76" t="s">
        <v>193</v>
      </c>
      <c r="AD38" s="27" t="s">
        <v>194</v>
      </c>
      <c r="AF38" s="39" t="s">
        <v>73</v>
      </c>
      <c r="AG38" s="29" t="s">
        <v>195</v>
      </c>
      <c r="AH38" s="27" t="s">
        <v>119</v>
      </c>
      <c r="AJ38" s="14" t="n"/>
      <c r="AL38" s="65" t="n"/>
      <c r="AN38" s="39" t="s">
        <v>190</v>
      </c>
      <c r="AO38" s="76" t="s">
        <v>191</v>
      </c>
      <c r="AP38" s="76" t="s">
        <v>192</v>
      </c>
      <c r="AQ38" s="76" t="s">
        <v>193</v>
      </c>
      <c r="AR38" s="27" t="s">
        <v>194</v>
      </c>
      <c r="AT38" s="39" t="s">
        <v>73</v>
      </c>
      <c r="AU38" s="29" t="s">
        <v>195</v>
      </c>
      <c r="AV38" s="27" t="s">
        <v>119</v>
      </c>
      <c r="AX38" s="14" t="n"/>
      <c r="AZ38" s="65" t="n"/>
      <c r="BB38" s="39" t="s">
        <v>190</v>
      </c>
      <c r="BC38" s="76" t="s">
        <v>191</v>
      </c>
      <c r="BD38" s="76" t="s">
        <v>192</v>
      </c>
      <c r="BE38" s="76" t="s">
        <v>193</v>
      </c>
      <c r="BF38" s="27" t="s">
        <v>194</v>
      </c>
      <c r="BH38" s="39" t="s">
        <v>73</v>
      </c>
      <c r="BI38" s="29" t="s">
        <v>195</v>
      </c>
      <c r="BJ38" s="27" t="s">
        <v>119</v>
      </c>
      <c r="BL38" s="14" t="n"/>
      <c r="BN38" s="65" t="n"/>
      <c r="BP38" s="39" t="s">
        <v>190</v>
      </c>
      <c r="BQ38" s="76" t="s">
        <v>191</v>
      </c>
      <c r="BR38" s="76" t="s">
        <v>192</v>
      </c>
      <c r="BS38" s="76" t="s">
        <v>193</v>
      </c>
      <c r="BT38" s="27" t="s">
        <v>194</v>
      </c>
      <c r="BV38" s="39" t="s">
        <v>73</v>
      </c>
      <c r="BW38" s="29" t="s">
        <v>195</v>
      </c>
      <c r="BX38" s="27" t="s">
        <v>119</v>
      </c>
      <c r="BZ38" s="14" t="n"/>
      <c r="CB38" s="65" t="n"/>
      <c r="CD38" s="39" t="s">
        <v>190</v>
      </c>
      <c r="CE38" s="76" t="s">
        <v>191</v>
      </c>
      <c r="CF38" s="76" t="s">
        <v>192</v>
      </c>
      <c r="CG38" s="76" t="s">
        <v>193</v>
      </c>
      <c r="CH38" s="27" t="s">
        <v>194</v>
      </c>
      <c r="CJ38" s="39" t="s">
        <v>73</v>
      </c>
      <c r="CK38" s="29" t="s">
        <v>195</v>
      </c>
      <c r="CL38" s="27" t="s">
        <v>119</v>
      </c>
      <c r="CN38" s="14" t="n"/>
      <c r="CP38" s="65" t="n"/>
      <c r="CR38" s="39" t="s">
        <v>190</v>
      </c>
      <c r="CS38" s="76" t="s">
        <v>191</v>
      </c>
      <c r="CT38" s="76" t="s">
        <v>192</v>
      </c>
      <c r="CU38" s="76" t="s">
        <v>193</v>
      </c>
      <c r="CV38" s="27" t="s">
        <v>194</v>
      </c>
      <c r="CX38" s="39" t="s">
        <v>73</v>
      </c>
      <c r="CY38" s="29" t="s">
        <v>195</v>
      </c>
      <c r="CZ38" s="27" t="s">
        <v>119</v>
      </c>
      <c r="DB38" s="14" t="n"/>
      <c r="DD38" s="65" t="n"/>
      <c r="DF38" s="39" t="s">
        <v>190</v>
      </c>
      <c r="DG38" s="76" t="s">
        <v>191</v>
      </c>
      <c r="DH38" s="76" t="s">
        <v>192</v>
      </c>
      <c r="DI38" s="76" t="s">
        <v>193</v>
      </c>
      <c r="DJ38" s="27" t="s">
        <v>194</v>
      </c>
      <c r="DL38" s="39" t="s">
        <v>73</v>
      </c>
      <c r="DM38" s="29" t="s">
        <v>195</v>
      </c>
      <c r="DN38" s="27" t="s">
        <v>119</v>
      </c>
      <c r="DP38" s="14" t="n"/>
    </row>
    <row r="39" spans="1:148">
      <c r="J39" s="13" t="n"/>
      <c r="L39" s="45">
        <f>O4</f>
        <v/>
      </c>
      <c r="M39" s="153" t="s">
        <v>301</v>
      </c>
      <c r="N39" s="154" t="s">
        <v>10</v>
      </c>
      <c r="O39" s="153" t="s">
        <v>10</v>
      </c>
      <c r="P39" s="146">
        <f>IF(N39&lt;5,3,IF(((M39-O39)/M39)&lt;-100%,1,IF(((M39-O39)/M39)&lt;-50%,2,IF(((M39-O39)/M39)&lt;50%,3,IF(((M39-O39)/M39)&lt;100%,4,5)))))</f>
        <v/>
      </c>
      <c r="R39" s="184">
        <f>K35</f>
        <v/>
      </c>
      <c r="S39" s="148">
        <f>O35</f>
        <v/>
      </c>
      <c r="T39" s="51">
        <f>(3-P40)+(O14-U14)+(S39-S40)</f>
        <v/>
      </c>
      <c r="V39" s="14" t="n"/>
      <c r="X39" s="13" t="n"/>
      <c r="Z39" s="45">
        <f>AC4</f>
        <v/>
      </c>
      <c r="AA39" s="153" t="s">
        <v>302</v>
      </c>
      <c r="AB39" s="154" t="s">
        <v>10</v>
      </c>
      <c r="AC39" s="153" t="s">
        <v>10</v>
      </c>
      <c r="AD39" s="146">
        <f>IF(AB39&lt;5,3,IF(((AA39-AC39)/AA39)&lt;-100%,1,IF(((AA39-AC39)/AA39)&lt;-50%,2,IF(((AA39-AC39)/AA39)&lt;50%,3,IF(((AA39-AC39)/AA39)&lt;100%,4,5)))))</f>
        <v/>
      </c>
      <c r="AF39" s="184">
        <f>Y35</f>
        <v/>
      </c>
      <c r="AG39" s="148">
        <f>AC35</f>
        <v/>
      </c>
      <c r="AH39" s="51">
        <f>(3-AD40)+(AC14-AI14)+(AG39-AG40)</f>
        <v/>
      </c>
      <c r="AJ39" s="14" t="n"/>
      <c r="AL39" s="13" t="n"/>
      <c r="AN39" s="45">
        <f>AQ4</f>
        <v/>
      </c>
      <c r="AO39" s="153" t="s">
        <v>303</v>
      </c>
      <c r="AP39" s="154" t="s">
        <v>10</v>
      </c>
      <c r="AQ39" s="153" t="s">
        <v>10</v>
      </c>
      <c r="AR39" s="146">
        <f>IF(AP39&lt;5,3,IF(((AO39-AQ39)/AO39)&lt;-100%,1,IF(((AO39-AQ39)/AO39)&lt;-50%,2,IF(((AO39-AQ39)/AO39)&lt;50%,3,IF(((AO39-AQ39)/AO39)&lt;100%,4,5)))))</f>
        <v/>
      </c>
      <c r="AT39" s="184">
        <f>AM35</f>
        <v/>
      </c>
      <c r="AU39" s="148">
        <f>AQ35</f>
        <v/>
      </c>
      <c r="AV39" s="51">
        <f>(3-AR40)+(AQ14-AW14)+(AU39-AU40)</f>
        <v/>
      </c>
      <c r="AX39" s="14" t="n"/>
      <c r="AZ39" s="13" t="n"/>
      <c r="BB39" s="45">
        <f>BE4</f>
        <v/>
      </c>
      <c r="BC39" s="153" t="s">
        <v>304</v>
      </c>
      <c r="BD39" s="154" t="s">
        <v>305</v>
      </c>
      <c r="BE39" s="153" t="s">
        <v>306</v>
      </c>
      <c r="BF39" s="146">
        <f>IF(BD39&lt;5,3,IF(((BC39-BE39)/BC39)&lt;-100%,1,IF(((BC39-BE39)/BC39)&lt;-50%,2,IF(((BC39-BE39)/BC39)&lt;50%,3,IF(((BC39-BE39)/BC39)&lt;100%,4,5)))))</f>
        <v/>
      </c>
      <c r="BH39" s="184">
        <f>BA35</f>
        <v/>
      </c>
      <c r="BI39" s="148">
        <f>BE35</f>
        <v/>
      </c>
      <c r="BJ39" s="51">
        <f>(3-BF40)+(BE14-BK14)+(BI39-BI40)</f>
        <v/>
      </c>
      <c r="BL39" s="14" t="n"/>
      <c r="BN39" s="13" t="n"/>
      <c r="BP39" s="45">
        <f>BS4</f>
        <v/>
      </c>
      <c r="BQ39" s="153" t="s">
        <v>307</v>
      </c>
      <c r="BR39" s="154" t="s">
        <v>10</v>
      </c>
      <c r="BS39" s="153" t="s">
        <v>10</v>
      </c>
      <c r="BT39" s="146">
        <f>IF(BR39&lt;5,3,IF(((BQ39-BS39)/BQ39)&lt;-100%,1,IF(((BQ39-BS39)/BQ39)&lt;-50%,2,IF(((BQ39-BS39)/BQ39)&lt;50%,3,IF(((BQ39-BS39)/BQ39)&lt;100%,4,5)))))</f>
        <v/>
      </c>
      <c r="BV39" s="184">
        <f>BO35</f>
        <v/>
      </c>
      <c r="BW39" s="148">
        <f>BS35</f>
        <v/>
      </c>
      <c r="BX39" s="51">
        <f>(3-BT40)+(BS14-BY14)+(BW39-BW40)</f>
        <v/>
      </c>
      <c r="BZ39" s="14" t="n"/>
      <c r="CB39" s="13" t="n"/>
      <c r="CD39" s="45">
        <f>CG4</f>
        <v/>
      </c>
      <c r="CE39" s="153" t="s">
        <v>308</v>
      </c>
      <c r="CF39" s="154" t="s">
        <v>10</v>
      </c>
      <c r="CG39" s="153" t="s">
        <v>10</v>
      </c>
      <c r="CH39" s="146">
        <f>IF(CF39&lt;5,3,IF(((CE39-CG39)/CE39)&lt;-100%,1,IF(((CE39-CG39)/CE39)&lt;-50%,2,IF(((CE39-CG39)/CE39)&lt;50%,3,IF(((CE39-CG39)/CE39)&lt;100%,4,5)))))</f>
        <v/>
      </c>
      <c r="CJ39" s="184">
        <f>CC35</f>
        <v/>
      </c>
      <c r="CK39" s="148">
        <f>CG35</f>
        <v/>
      </c>
      <c r="CL39" s="51">
        <f>(3-CH40)+(CG14-CM14)+(CK39-CK40)</f>
        <v/>
      </c>
      <c r="CN39" s="14" t="n"/>
      <c r="CP39" s="13" t="n"/>
      <c r="CR39" s="45">
        <f>CU4</f>
        <v/>
      </c>
      <c r="CS39" s="153" t="s">
        <v>309</v>
      </c>
      <c r="CT39" s="154" t="s">
        <v>228</v>
      </c>
      <c r="CU39" s="153" t="s">
        <v>310</v>
      </c>
      <c r="CV39" s="146">
        <f>IF(CT39&lt;5,3,IF(((CS39-CU39)/CS39)&lt;-100%,1,IF(((CS39-CU39)/CS39)&lt;-50%,2,IF(((CS39-CU39)/CS39)&lt;50%,3,IF(((CS39-CU39)/CS39)&lt;100%,4,5)))))</f>
        <v/>
      </c>
      <c r="CX39" s="184">
        <f>CQ35</f>
        <v/>
      </c>
      <c r="CY39" s="148">
        <f>CU35</f>
        <v/>
      </c>
      <c r="CZ39" s="51">
        <f>(3-CV40)+(CU14-DA14)+(CY39-CY40)</f>
        <v/>
      </c>
      <c r="DB39" s="14" t="n"/>
      <c r="DD39" s="13" t="n"/>
      <c r="DF39" s="45">
        <f>DI4</f>
        <v/>
      </c>
      <c r="DG39" s="153" t="n"/>
      <c r="DH39" s="154" t="n"/>
      <c r="DI39" s="153" t="n"/>
      <c r="DJ39" s="146">
        <f>IF(DH39&lt;5,3,IF(((DG39-DI39)/DG39)&lt;-100%,1,IF(((DG39-DI39)/DG39)&lt;-50%,2,IF(((DG39-DI39)/DG39)&lt;50%,3,IF(((DG39-DI39)/DG39)&lt;100%,4,5)))))</f>
        <v/>
      </c>
      <c r="DL39" s="184">
        <f>DE35</f>
        <v/>
      </c>
      <c r="DM39" s="148">
        <f>DI35</f>
        <v/>
      </c>
      <c r="DN39" s="51">
        <f>(3-DJ40)+(DI14-DO14)+(DM39-DM40)</f>
        <v/>
      </c>
      <c r="DP39" s="14" t="n"/>
    </row>
    <row customHeight="1" ht="17" r="40" s="161" spans="1:148">
      <c r="J40" s="13" t="n"/>
      <c r="L40" s="46">
        <f>O5</f>
        <v/>
      </c>
      <c r="M40" s="155" t="s">
        <v>311</v>
      </c>
      <c r="N40" s="156" t="s">
        <v>10</v>
      </c>
      <c r="O40" s="155" t="s">
        <v>10</v>
      </c>
      <c r="P40" s="147">
        <f>IF(N40&lt;5,3,IF(((M40-O40)/M40)&lt;-100%,1,IF(((M40-O40)/M40)&lt;-50%,2,IF(((M40-O40)/M40)&lt;50%,3,IF(((M40-O40)/M40)&lt;100%,4,5)))))</f>
        <v/>
      </c>
      <c r="R40" s="177">
        <f>Q35</f>
        <v/>
      </c>
      <c r="S40" s="149">
        <f>U63</f>
        <v/>
      </c>
      <c r="T40" s="36">
        <f>(3-P39)+(U14-O14)+(S40-S39)</f>
        <v/>
      </c>
      <c r="V40" s="14" t="n"/>
      <c r="X40" s="13" t="n"/>
      <c r="Z40" s="46">
        <f>AC5</f>
        <v/>
      </c>
      <c r="AA40" s="155" t="s">
        <v>312</v>
      </c>
      <c r="AB40" s="156" t="s">
        <v>10</v>
      </c>
      <c r="AC40" s="155" t="s">
        <v>10</v>
      </c>
      <c r="AD40" s="147">
        <f>IF(AB40&lt;5,3,IF(((AA40-AC40)/AA40)&lt;-100%,1,IF(((AA40-AC40)/AA40)&lt;-50%,2,IF(((AA40-AC40)/AA40)&lt;50%,3,IF(((AA40-AC40)/AA40)&lt;100%,4,5)))))</f>
        <v/>
      </c>
      <c r="AF40" s="177">
        <f>AE35</f>
        <v/>
      </c>
      <c r="AG40" s="149">
        <f>AI63</f>
        <v/>
      </c>
      <c r="AH40" s="36">
        <f>(3-AD39)+(AI14-AC14)+(AG40-AG39)</f>
        <v/>
      </c>
      <c r="AJ40" s="14" t="n"/>
      <c r="AL40" s="13" t="n"/>
      <c r="AN40" s="46">
        <f>AQ5</f>
        <v/>
      </c>
      <c r="AO40" s="155" t="s">
        <v>313</v>
      </c>
      <c r="AP40" s="156" t="s">
        <v>10</v>
      </c>
      <c r="AQ40" s="155" t="s">
        <v>10</v>
      </c>
      <c r="AR40" s="147">
        <f>IF(AP40&lt;5,3,IF(((AO40-AQ40)/AO40)&lt;-100%,1,IF(((AO40-AQ40)/AO40)&lt;-50%,2,IF(((AO40-AQ40)/AO40)&lt;50%,3,IF(((AO40-AQ40)/AO40)&lt;100%,4,5)))))</f>
        <v/>
      </c>
      <c r="AT40" s="177">
        <f>AS35</f>
        <v/>
      </c>
      <c r="AU40" s="149">
        <f>AW63</f>
        <v/>
      </c>
      <c r="AV40" s="36">
        <f>(3-AR39)+(AW14-AQ14)+(AU40-AU39)</f>
        <v/>
      </c>
      <c r="AX40" s="14" t="n"/>
      <c r="AZ40" s="13" t="n"/>
      <c r="BB40" s="46">
        <f>BE5</f>
        <v/>
      </c>
      <c r="BC40" s="155" t="s">
        <v>314</v>
      </c>
      <c r="BD40" s="156" t="s">
        <v>213</v>
      </c>
      <c r="BE40" s="155" t="s">
        <v>315</v>
      </c>
      <c r="BF40" s="147">
        <f>IF(BD40&lt;5,3,IF(((BC40-BE40)/BC40)&lt;-100%,1,IF(((BC40-BE40)/BC40)&lt;-50%,2,IF(((BC40-BE40)/BC40)&lt;50%,3,IF(((BC40-BE40)/BC40)&lt;100%,4,5)))))</f>
        <v/>
      </c>
      <c r="BH40" s="177">
        <f>BG35</f>
        <v/>
      </c>
      <c r="BI40" s="149">
        <f>BK63</f>
        <v/>
      </c>
      <c r="BJ40" s="36">
        <f>(3-BF39)+(BK14-BE14)+(BI40-BI39)</f>
        <v/>
      </c>
      <c r="BL40" s="14" t="n"/>
      <c r="BN40" s="13" t="n"/>
      <c r="BP40" s="46">
        <f>BS5</f>
        <v/>
      </c>
      <c r="BQ40" s="155" t="s">
        <v>316</v>
      </c>
      <c r="BR40" s="156" t="s">
        <v>317</v>
      </c>
      <c r="BS40" s="155" t="s">
        <v>205</v>
      </c>
      <c r="BT40" s="147">
        <f>IF(BR40&lt;5,3,IF(((BQ40-BS40)/BQ40)&lt;-100%,1,IF(((BQ40-BS40)/BQ40)&lt;-50%,2,IF(((BQ40-BS40)/BQ40)&lt;50%,3,IF(((BQ40-BS40)/BQ40)&lt;100%,4,5)))))</f>
        <v/>
      </c>
      <c r="BV40" s="177">
        <f>BU35</f>
        <v/>
      </c>
      <c r="BW40" s="149">
        <f>BY63</f>
        <v/>
      </c>
      <c r="BX40" s="36">
        <f>(3-BT39)+(BY14-BS14)+(BW40-BW39)</f>
        <v/>
      </c>
      <c r="BZ40" s="14" t="n"/>
      <c r="CB40" s="13" t="n"/>
      <c r="CD40" s="46">
        <f>CG5</f>
        <v/>
      </c>
      <c r="CE40" s="155" t="s">
        <v>318</v>
      </c>
      <c r="CF40" s="156" t="s">
        <v>10</v>
      </c>
      <c r="CG40" s="155" t="s">
        <v>10</v>
      </c>
      <c r="CH40" s="147">
        <f>IF(CF40&lt;5,3,IF(((CE40-CG40)/CE40)&lt;-100%,1,IF(((CE40-CG40)/CE40)&lt;-50%,2,IF(((CE40-CG40)/CE40)&lt;50%,3,IF(((CE40-CG40)/CE40)&lt;100%,4,5)))))</f>
        <v/>
      </c>
      <c r="CJ40" s="177">
        <f>CI35</f>
        <v/>
      </c>
      <c r="CK40" s="149">
        <f>CM63</f>
        <v/>
      </c>
      <c r="CL40" s="36">
        <f>(3-CH39)+(CM14-CG14)+(CK40-CK39)</f>
        <v/>
      </c>
      <c r="CN40" s="14" t="n"/>
      <c r="CP40" s="13" t="n"/>
      <c r="CR40" s="46">
        <f>CU5</f>
        <v/>
      </c>
      <c r="CS40" s="155" t="s">
        <v>319</v>
      </c>
      <c r="CT40" s="156" t="s">
        <v>10</v>
      </c>
      <c r="CU40" s="155" t="s">
        <v>10</v>
      </c>
      <c r="CV40" s="147">
        <f>IF(CT40&lt;5,3,IF(((CS40-CU40)/CS40)&lt;-100%,1,IF(((CS40-CU40)/CS40)&lt;-50%,2,IF(((CS40-CU40)/CS40)&lt;50%,3,IF(((CS40-CU40)/CS40)&lt;100%,4,5)))))</f>
        <v/>
      </c>
      <c r="CX40" s="177">
        <f>CW35</f>
        <v/>
      </c>
      <c r="CY40" s="149">
        <f>DA63</f>
        <v/>
      </c>
      <c r="CZ40" s="36">
        <f>(3-CV39)+(DA14-CU14)+(CY40-CY39)</f>
        <v/>
      </c>
      <c r="DB40" s="14" t="n"/>
      <c r="DD40" s="13" t="n"/>
      <c r="DF40" s="46">
        <f>DI5</f>
        <v/>
      </c>
      <c r="DG40" s="155" t="n"/>
      <c r="DH40" s="156" t="n"/>
      <c r="DI40" s="155" t="n"/>
      <c r="DJ40" s="147">
        <f>IF(DH40&lt;5,3,IF(((DG40-DI40)/DG40)&lt;-100%,1,IF(((DG40-DI40)/DG40)&lt;-50%,2,IF(((DG40-DI40)/DG40)&lt;50%,3,IF(((DG40-DI40)/DG40)&lt;100%,4,5)))))</f>
        <v/>
      </c>
      <c r="DL40" s="177">
        <f>DK35</f>
        <v/>
      </c>
      <c r="DM40" s="149">
        <f>DO63</f>
        <v/>
      </c>
      <c r="DN40" s="36">
        <f>(3-DJ39)+(DO14-DI14)+(DM40-DM39)</f>
        <v/>
      </c>
      <c r="DP40" s="14" t="n"/>
    </row>
    <row r="41" spans="1:148">
      <c r="J41" s="13" t="n"/>
      <c r="O41" s="75" t="n"/>
      <c r="R41" s="75" t="n"/>
      <c r="S41" s="75" t="n"/>
      <c r="T41" s="75" t="n"/>
      <c r="V41" s="14" t="n"/>
      <c r="X41" s="13" t="n"/>
      <c r="AC41" s="75" t="n"/>
      <c r="AF41" s="75" t="n"/>
      <c r="AG41" s="75" t="n"/>
      <c r="AH41" s="75" t="n"/>
      <c r="AJ41" s="14" t="n"/>
      <c r="AL41" s="13" t="n"/>
      <c r="AQ41" s="75" t="n"/>
      <c r="AT41" s="75" t="n"/>
      <c r="AU41" s="75" t="n"/>
      <c r="AV41" s="75" t="n"/>
      <c r="AX41" s="14" t="n"/>
      <c r="AZ41" s="13" t="n"/>
      <c r="BE41" s="75" t="n"/>
      <c r="BH41" s="75" t="n"/>
      <c r="BI41" s="75" t="n"/>
      <c r="BJ41" s="75" t="n"/>
      <c r="BL41" s="14" t="n"/>
      <c r="BN41" s="13" t="n"/>
      <c r="BS41" s="75" t="n"/>
      <c r="BV41" s="75" t="n"/>
      <c r="BW41" s="75" t="n"/>
      <c r="BX41" s="75" t="n"/>
      <c r="BZ41" s="14" t="n"/>
      <c r="CB41" s="13" t="n"/>
      <c r="CG41" s="75" t="n"/>
      <c r="CJ41" s="75" t="n"/>
      <c r="CK41" s="75" t="n"/>
      <c r="CL41" s="75" t="n"/>
      <c r="CN41" s="14" t="n"/>
      <c r="CP41" s="13" t="n"/>
      <c r="CU41" s="75" t="n"/>
      <c r="CX41" s="75" t="n"/>
      <c r="CY41" s="75" t="n"/>
      <c r="CZ41" s="75" t="n"/>
      <c r="DB41" s="14" t="n"/>
      <c r="DD41" s="13" t="n"/>
      <c r="DI41" s="75" t="n"/>
      <c r="DL41" s="75" t="n"/>
      <c r="DM41" s="75" t="n"/>
      <c r="DN41" s="75" t="n"/>
      <c r="DP41" s="14" t="n"/>
    </row>
    <row customHeight="1" ht="17" r="42" s="161" spans="1:148">
      <c r="J42" s="19" t="s">
        <v>230</v>
      </c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6" t="n"/>
      <c r="U42" s="77" t="n"/>
      <c r="V42" s="18">
        <f>J42</f>
        <v/>
      </c>
      <c r="X42" s="19" t="s">
        <v>230</v>
      </c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77" t="n"/>
      <c r="AJ42" s="18">
        <f>X42</f>
        <v/>
      </c>
      <c r="AL42" s="19" t="s">
        <v>230</v>
      </c>
      <c r="AM42" s="16" t="n"/>
      <c r="AN42" s="16" t="n"/>
      <c r="AO42" s="16" t="n"/>
      <c r="AP42" s="16" t="n"/>
      <c r="AQ42" s="16" t="n"/>
      <c r="AR42" s="16" t="n"/>
      <c r="AS42" s="16" t="n"/>
      <c r="AT42" s="16" t="n"/>
      <c r="AU42" s="16" t="n"/>
      <c r="AV42" s="16" t="n"/>
      <c r="AW42" s="77" t="n"/>
      <c r="AX42" s="18">
        <f>AL42</f>
        <v/>
      </c>
      <c r="AZ42" s="19" t="s">
        <v>230</v>
      </c>
      <c r="BA42" s="16" t="n"/>
      <c r="BB42" s="16" t="n"/>
      <c r="BC42" s="16" t="n"/>
      <c r="BD42" s="16" t="n"/>
      <c r="BE42" s="16" t="n"/>
      <c r="BF42" s="16" t="n"/>
      <c r="BG42" s="16" t="n"/>
      <c r="BH42" s="16" t="n"/>
      <c r="BI42" s="16" t="n"/>
      <c r="BJ42" s="16" t="n"/>
      <c r="BK42" s="77" t="n"/>
      <c r="BL42" s="18">
        <f>AZ42</f>
        <v/>
      </c>
      <c r="BN42" s="19" t="s">
        <v>230</v>
      </c>
      <c r="BO42" s="16" t="n"/>
      <c r="BP42" s="16" t="n"/>
      <c r="BQ42" s="16" t="n"/>
      <c r="BR42" s="16" t="n"/>
      <c r="BS42" s="16" t="n"/>
      <c r="BT42" s="16" t="n"/>
      <c r="BU42" s="16" t="n"/>
      <c r="BV42" s="16" t="n"/>
      <c r="BW42" s="16" t="n"/>
      <c r="BX42" s="16" t="n"/>
      <c r="BY42" s="77" t="n"/>
      <c r="BZ42" s="18">
        <f>BN42</f>
        <v/>
      </c>
      <c r="CB42" s="19" t="s">
        <v>230</v>
      </c>
      <c r="CC42" s="16" t="n"/>
      <c r="CD42" s="16" t="n"/>
      <c r="CE42" s="16" t="n"/>
      <c r="CF42" s="16" t="n"/>
      <c r="CG42" s="16" t="n"/>
      <c r="CH42" s="16" t="n"/>
      <c r="CI42" s="16" t="n"/>
      <c r="CJ42" s="16" t="n"/>
      <c r="CK42" s="16" t="n"/>
      <c r="CL42" s="16" t="n"/>
      <c r="CM42" s="77" t="n"/>
      <c r="CN42" s="18">
        <f>CB42</f>
        <v/>
      </c>
      <c r="CP42" s="19" t="s">
        <v>230</v>
      </c>
      <c r="CQ42" s="16" t="n"/>
      <c r="CR42" s="16" t="n"/>
      <c r="CS42" s="16" t="n"/>
      <c r="CT42" s="16" t="n"/>
      <c r="CU42" s="16" t="n"/>
      <c r="CV42" s="16" t="n"/>
      <c r="CW42" s="16" t="n"/>
      <c r="CX42" s="16" t="n"/>
      <c r="CY42" s="16" t="n"/>
      <c r="CZ42" s="16" t="n"/>
      <c r="DA42" s="77" t="n"/>
      <c r="DB42" s="18">
        <f>CP42</f>
        <v/>
      </c>
      <c r="DD42" s="19" t="s">
        <v>230</v>
      </c>
      <c r="DE42" s="16" t="n"/>
      <c r="DF42" s="16" t="n"/>
      <c r="DG42" s="16" t="n"/>
      <c r="DH42" s="16" t="n"/>
      <c r="DI42" s="16" t="n"/>
      <c r="DJ42" s="16" t="n"/>
      <c r="DK42" s="16" t="n"/>
      <c r="DL42" s="16" t="n"/>
      <c r="DM42" s="16" t="n"/>
      <c r="DN42" s="16" t="n"/>
      <c r="DO42" s="77" t="n"/>
      <c r="DP42" s="18">
        <f>DD42</f>
        <v/>
      </c>
    </row>
    <row r="43" spans="1:148">
      <c r="J43" s="13" t="n"/>
      <c r="M43" s="8" t="s">
        <v>231</v>
      </c>
      <c r="N43" s="29" t="s">
        <v>232</v>
      </c>
      <c r="O43" s="29" t="s">
        <v>233</v>
      </c>
      <c r="P43" s="29" t="s">
        <v>234</v>
      </c>
      <c r="Q43" s="29" t="s">
        <v>232</v>
      </c>
      <c r="R43" s="82" t="s">
        <v>233</v>
      </c>
      <c r="S43" s="78" t="s">
        <v>234</v>
      </c>
      <c r="V43" s="14" t="n"/>
      <c r="X43" s="13" t="n"/>
      <c r="AA43" s="8" t="s">
        <v>231</v>
      </c>
      <c r="AB43" s="29" t="s">
        <v>232</v>
      </c>
      <c r="AC43" s="29" t="s">
        <v>233</v>
      </c>
      <c r="AD43" s="29" t="s">
        <v>234</v>
      </c>
      <c r="AE43" s="29" t="s">
        <v>232</v>
      </c>
      <c r="AF43" s="82" t="s">
        <v>233</v>
      </c>
      <c r="AG43" s="78" t="s">
        <v>234</v>
      </c>
      <c r="AJ43" s="14" t="n"/>
      <c r="AL43" s="13" t="n"/>
      <c r="AO43" s="8" t="s">
        <v>231</v>
      </c>
      <c r="AP43" s="29" t="s">
        <v>232</v>
      </c>
      <c r="AQ43" s="29" t="s">
        <v>233</v>
      </c>
      <c r="AR43" s="29" t="s">
        <v>234</v>
      </c>
      <c r="AS43" s="29" t="s">
        <v>232</v>
      </c>
      <c r="AT43" s="82" t="s">
        <v>233</v>
      </c>
      <c r="AU43" s="78" t="s">
        <v>234</v>
      </c>
      <c r="AX43" s="14" t="n"/>
      <c r="AZ43" s="13" t="n"/>
      <c r="BC43" s="8" t="s">
        <v>231</v>
      </c>
      <c r="BD43" s="29" t="s">
        <v>232</v>
      </c>
      <c r="BE43" s="29" t="s">
        <v>233</v>
      </c>
      <c r="BF43" s="29" t="s">
        <v>234</v>
      </c>
      <c r="BG43" s="29" t="s">
        <v>232</v>
      </c>
      <c r="BH43" s="82" t="s">
        <v>233</v>
      </c>
      <c r="BI43" s="78" t="s">
        <v>234</v>
      </c>
      <c r="BL43" s="14" t="n"/>
      <c r="BN43" s="13" t="n"/>
      <c r="BQ43" s="8" t="s">
        <v>231</v>
      </c>
      <c r="BR43" s="29" t="s">
        <v>232</v>
      </c>
      <c r="BS43" s="29" t="s">
        <v>233</v>
      </c>
      <c r="BT43" s="29" t="s">
        <v>234</v>
      </c>
      <c r="BU43" s="29" t="s">
        <v>232</v>
      </c>
      <c r="BV43" s="82" t="s">
        <v>233</v>
      </c>
      <c r="BW43" s="78" t="s">
        <v>234</v>
      </c>
      <c r="BZ43" s="14" t="n"/>
      <c r="CB43" s="13" t="n"/>
      <c r="CE43" s="8" t="s">
        <v>231</v>
      </c>
      <c r="CF43" s="29" t="s">
        <v>232</v>
      </c>
      <c r="CG43" s="29" t="s">
        <v>233</v>
      </c>
      <c r="CH43" s="29" t="s">
        <v>234</v>
      </c>
      <c r="CI43" s="29" t="s">
        <v>232</v>
      </c>
      <c r="CJ43" s="82" t="s">
        <v>233</v>
      </c>
      <c r="CK43" s="78" t="s">
        <v>234</v>
      </c>
      <c r="CN43" s="14" t="n"/>
      <c r="CP43" s="13" t="n"/>
      <c r="CS43" s="8" t="s">
        <v>231</v>
      </c>
      <c r="CT43" s="29" t="s">
        <v>232</v>
      </c>
      <c r="CU43" s="29" t="s">
        <v>233</v>
      </c>
      <c r="CV43" s="29" t="s">
        <v>234</v>
      </c>
      <c r="CW43" s="29" t="s">
        <v>232</v>
      </c>
      <c r="CX43" s="82" t="s">
        <v>233</v>
      </c>
      <c r="CY43" s="78" t="s">
        <v>234</v>
      </c>
      <c r="DB43" s="14" t="n"/>
      <c r="DD43" s="13" t="n"/>
      <c r="DG43" s="8" t="s">
        <v>231</v>
      </c>
      <c r="DH43" s="29" t="s">
        <v>232</v>
      </c>
      <c r="DI43" s="29" t="s">
        <v>233</v>
      </c>
      <c r="DJ43" s="29" t="s">
        <v>234</v>
      </c>
      <c r="DK43" s="29" t="s">
        <v>232</v>
      </c>
      <c r="DL43" s="82" t="s">
        <v>233</v>
      </c>
      <c r="DM43" s="78" t="s">
        <v>234</v>
      </c>
      <c r="DP43" s="14" t="n"/>
    </row>
    <row r="44" spans="1:148">
      <c r="J44" s="13" t="n"/>
      <c r="M44" s="182">
        <f>K35</f>
        <v/>
      </c>
      <c r="N44" s="56" t="n"/>
      <c r="O44" s="56" t="n"/>
      <c r="P44" s="99" t="n"/>
      <c r="Q44" s="167">
        <f>IF(N44="","",IF(N44="NP",0,IF(N44&lt;31%,-1,IF(N44&lt;70%,0,1))))</f>
        <v/>
      </c>
      <c r="R44" s="75">
        <f>IF(O44="","",IF(O44="NP",0,IF(O44&lt;31%,-1,IF(O44&lt;70%,0,1))))</f>
        <v/>
      </c>
      <c r="S44" s="146">
        <f>IF(P44="","",IF(P44="NP",0,IF(P44&lt;31%,-1,IF(P44&lt;70%,0,1))))</f>
        <v/>
      </c>
      <c r="U44" s="73" t="n"/>
      <c r="V44" s="14" t="n"/>
      <c r="X44" s="13" t="n"/>
      <c r="AA44" s="182">
        <f>Y35</f>
        <v/>
      </c>
      <c r="AB44" s="56" t="n"/>
      <c r="AC44" s="56" t="n"/>
      <c r="AD44" s="99" t="n"/>
      <c r="AE44" s="167">
        <f>IF(AB44="","",IF(AB44="NP",0,IF(AB44&lt;31%,-1,IF(AB44&lt;70%,0,1))))</f>
        <v/>
      </c>
      <c r="AF44" s="75">
        <f>IF(AC44="","",IF(AC44="NP",0,IF(AC44&lt;31%,-1,IF(AC44&lt;70%,0,1))))</f>
        <v/>
      </c>
      <c r="AG44" s="146">
        <f>IF(AD44="","",IF(AD44="NP",0,IF(AD44&lt;31%,-1,IF(AD44&lt;70%,0,1))))</f>
        <v/>
      </c>
      <c r="AI44" s="73" t="n"/>
      <c r="AJ44" s="14" t="n"/>
      <c r="AL44" s="13" t="n"/>
      <c r="AO44" s="182">
        <f>AM35</f>
        <v/>
      </c>
      <c r="AP44" s="56" t="n"/>
      <c r="AQ44" s="56" t="n"/>
      <c r="AR44" s="99" t="n"/>
      <c r="AS44" s="167">
        <f>IF(AP44="","",IF(AP44="NP",0,IF(AP44&lt;31%,-1,IF(AP44&lt;70%,0,1))))</f>
        <v/>
      </c>
      <c r="AT44" s="75">
        <f>IF(AQ44="","",IF(AQ44="NP",0,IF(AQ44&lt;31%,-1,IF(AQ44&lt;70%,0,1))))</f>
        <v/>
      </c>
      <c r="AU44" s="146">
        <f>IF(AR44="","",IF(AR44="NP",0,IF(AR44&lt;31%,-1,IF(AR44&lt;70%,0,1))))</f>
        <v/>
      </c>
      <c r="AW44" s="73" t="n"/>
      <c r="AX44" s="14" t="n"/>
      <c r="AZ44" s="13" t="n"/>
      <c r="BC44" s="182">
        <f>BA35</f>
        <v/>
      </c>
      <c r="BD44" s="56" t="n"/>
      <c r="BE44" s="56" t="n"/>
      <c r="BF44" s="99" t="n"/>
      <c r="BG44" s="167">
        <f>IF(BD44="","",IF(BD44="NP",0,IF(BD44&lt;31%,-1,IF(BD44&lt;70%,0,1))))</f>
        <v/>
      </c>
      <c r="BH44" s="75">
        <f>IF(BE44="","",IF(BE44="NP",0,IF(BE44&lt;31%,-1,IF(BE44&lt;70%,0,1))))</f>
        <v/>
      </c>
      <c r="BI44" s="146">
        <f>IF(BF44="","",IF(BF44="NP",0,IF(BF44&lt;31%,-1,IF(BF44&lt;70%,0,1))))</f>
        <v/>
      </c>
      <c r="BK44" s="73" t="n"/>
      <c r="BL44" s="14" t="n"/>
      <c r="BN44" s="13" t="n"/>
      <c r="BQ44" s="182">
        <f>BO35</f>
        <v/>
      </c>
      <c r="BR44" s="56" t="n"/>
      <c r="BS44" s="56" t="n"/>
      <c r="BT44" s="99" t="n"/>
      <c r="BU44" s="167">
        <f>IF(BR44="","",IF(BR44="NP",0,IF(BR44&lt;31%,-1,IF(BR44&lt;70%,0,1))))</f>
        <v/>
      </c>
      <c r="BV44" s="75">
        <f>IF(BS44="","",IF(BS44="NP",0,IF(BS44&lt;31%,-1,IF(BS44&lt;70%,0,1))))</f>
        <v/>
      </c>
      <c r="BW44" s="146">
        <f>IF(BT44="","",IF(BT44="NP",0,IF(BT44&lt;31%,-1,IF(BT44&lt;70%,0,1))))</f>
        <v/>
      </c>
      <c r="BY44" s="73" t="n"/>
      <c r="BZ44" s="14" t="n"/>
      <c r="CB44" s="13" t="n"/>
      <c r="CE44" s="182">
        <f>CC35</f>
        <v/>
      </c>
      <c r="CF44" s="56" t="n"/>
      <c r="CG44" s="56" t="n"/>
      <c r="CH44" s="99" t="n"/>
      <c r="CI44" s="167">
        <f>IF(CF44="","",IF(CF44="NP",0,IF(CF44&lt;31%,-1,IF(CF44&lt;70%,0,1))))</f>
        <v/>
      </c>
      <c r="CJ44" s="75">
        <f>IF(CG44="","",IF(CG44="NP",0,IF(CG44&lt;31%,-1,IF(CG44&lt;70%,0,1))))</f>
        <v/>
      </c>
      <c r="CK44" s="146">
        <f>IF(CH44="","",IF(CH44="NP",0,IF(CH44&lt;31%,-1,IF(CH44&lt;70%,0,1))))</f>
        <v/>
      </c>
      <c r="CM44" s="73" t="n"/>
      <c r="CN44" s="14" t="n"/>
      <c r="CP44" s="13" t="n"/>
      <c r="CS44" s="182">
        <f>CQ35</f>
        <v/>
      </c>
      <c r="CT44" s="56" t="n"/>
      <c r="CU44" s="56" t="n"/>
      <c r="CV44" s="99" t="n"/>
      <c r="CW44" s="167">
        <f>IF(CT44="","",IF(CT44="NP",0,IF(CT44&lt;31%,-1,IF(CT44&lt;70%,0,1))))</f>
        <v/>
      </c>
      <c r="CX44" s="75">
        <f>IF(CU44="","",IF(CU44="NP",0,IF(CU44&lt;31%,-1,IF(CU44&lt;70%,0,1))))</f>
        <v/>
      </c>
      <c r="CY44" s="146">
        <f>IF(CV44="","",IF(CV44="NP",0,IF(CV44&lt;31%,-1,IF(CV44&lt;70%,0,1))))</f>
        <v/>
      </c>
      <c r="DA44" s="73" t="n"/>
      <c r="DB44" s="14" t="n"/>
      <c r="DD44" s="13" t="n"/>
      <c r="DG44" s="182">
        <f>DE35</f>
        <v/>
      </c>
      <c r="DH44" s="56" t="n"/>
      <c r="DI44" s="56" t="n"/>
      <c r="DJ44" s="99" t="n"/>
      <c r="DK44" s="167">
        <f>IF(DH44="","",IF(DH44="NP",0,IF(DH44&lt;31%,-1,IF(DH44&lt;70%,0,1))))</f>
        <v/>
      </c>
      <c r="DL44" s="75">
        <f>IF(DI44="","",IF(DI44="NP",0,IF(DI44&lt;31%,-1,IF(DI44&lt;70%,0,1))))</f>
        <v/>
      </c>
      <c r="DM44" s="146">
        <f>IF(DJ44="","",IF(DJ44="NP",0,IF(DJ44&lt;31%,-1,IF(DJ44&lt;70%,0,1))))</f>
        <v/>
      </c>
      <c r="DO44" s="73" t="n"/>
      <c r="DP44" s="14" t="n"/>
    </row>
    <row customHeight="1" ht="17" r="45" s="161" spans="1:148">
      <c r="J45" s="13" t="n"/>
      <c r="M45" s="183">
        <f>Q35</f>
        <v/>
      </c>
      <c r="N45" s="79" t="n"/>
      <c r="O45" s="79" t="n"/>
      <c r="P45" s="100" t="n"/>
      <c r="Q45" s="101">
        <f>IF(N45="","",IF(N45="NP",0,IF(N45&lt;31%,-1,IF(N45&lt;70%,0,1))))</f>
        <v/>
      </c>
      <c r="R45" s="49">
        <f>IF(O45="","",IF(O45="NP",0,IF(O45&lt;31%,-1,IF(O45&lt;70%,0,1))))</f>
        <v/>
      </c>
      <c r="S45" s="147">
        <f>IF(P45="","",IF(P45="NP",0,IF(P45&lt;31%,-1,IF(P45&lt;70%,0,1))))</f>
        <v/>
      </c>
      <c r="U45" s="73" t="n"/>
      <c r="V45" s="14" t="n"/>
      <c r="X45" s="13" t="n"/>
      <c r="AA45" s="183">
        <f>AE35</f>
        <v/>
      </c>
      <c r="AB45" s="79" t="n"/>
      <c r="AC45" s="79" t="n"/>
      <c r="AD45" s="100" t="n"/>
      <c r="AE45" s="101">
        <f>IF(AB45="","",IF(AB45="NP",0,IF(AB45&lt;31%,-1,IF(AB45&lt;70%,0,1))))</f>
        <v/>
      </c>
      <c r="AF45" s="49">
        <f>IF(AC45="","",IF(AC45="NP",0,IF(AC45&lt;31%,-1,IF(AC45&lt;70%,0,1))))</f>
        <v/>
      </c>
      <c r="AG45" s="147">
        <f>IF(AD45="","",IF(AD45="NP",0,IF(AD45&lt;31%,-1,IF(AD45&lt;70%,0,1))))</f>
        <v/>
      </c>
      <c r="AI45" s="73" t="n"/>
      <c r="AJ45" s="14" t="n"/>
      <c r="AL45" s="13" t="n"/>
      <c r="AO45" s="183">
        <f>AS35</f>
        <v/>
      </c>
      <c r="AP45" s="79" t="n"/>
      <c r="AQ45" s="79" t="n"/>
      <c r="AR45" s="100" t="n"/>
      <c r="AS45" s="101">
        <f>IF(AP45="","",IF(AP45="NP",0,IF(AP45&lt;31%,-1,IF(AP45&lt;70%,0,1))))</f>
        <v/>
      </c>
      <c r="AT45" s="49">
        <f>IF(AQ45="","",IF(AQ45="NP",0,IF(AQ45&lt;31%,-1,IF(AQ45&lt;70%,0,1))))</f>
        <v/>
      </c>
      <c r="AU45" s="147">
        <f>IF(AR45="","",IF(AR45="NP",0,IF(AR45&lt;31%,-1,IF(AR45&lt;70%,0,1))))</f>
        <v/>
      </c>
      <c r="AW45" s="73" t="n"/>
      <c r="AX45" s="14" t="n"/>
      <c r="AZ45" s="13" t="n"/>
      <c r="BC45" s="183">
        <f>BG35</f>
        <v/>
      </c>
      <c r="BD45" s="79" t="n"/>
      <c r="BE45" s="79" t="n"/>
      <c r="BF45" s="100" t="n"/>
      <c r="BG45" s="101">
        <f>IF(BD45="","",IF(BD45="NP",0,IF(BD45&lt;31%,-1,IF(BD45&lt;70%,0,1))))</f>
        <v/>
      </c>
      <c r="BH45" s="49">
        <f>IF(BE45="","",IF(BE45="NP",0,IF(BE45&lt;31%,-1,IF(BE45&lt;70%,0,1))))</f>
        <v/>
      </c>
      <c r="BI45" s="147">
        <f>IF(BF45="","",IF(BF45="NP",0,IF(BF45&lt;31%,-1,IF(BF45&lt;70%,0,1))))</f>
        <v/>
      </c>
      <c r="BK45" s="73" t="n"/>
      <c r="BL45" s="14" t="n"/>
      <c r="BN45" s="13" t="n"/>
      <c r="BQ45" s="183">
        <f>BU35</f>
        <v/>
      </c>
      <c r="BR45" s="79" t="n"/>
      <c r="BS45" s="79" t="n"/>
      <c r="BT45" s="100" t="n"/>
      <c r="BU45" s="101">
        <f>IF(BR45="","",IF(BR45="NP",0,IF(BR45&lt;31%,-1,IF(BR45&lt;70%,0,1))))</f>
        <v/>
      </c>
      <c r="BV45" s="49">
        <f>IF(BS45="","",IF(BS45="NP",0,IF(BS45&lt;31%,-1,IF(BS45&lt;70%,0,1))))</f>
        <v/>
      </c>
      <c r="BW45" s="147">
        <f>IF(BT45="","",IF(BT45="NP",0,IF(BT45&lt;31%,-1,IF(BT45&lt;70%,0,1))))</f>
        <v/>
      </c>
      <c r="BY45" s="73" t="n"/>
      <c r="BZ45" s="14" t="n"/>
      <c r="CB45" s="13" t="n"/>
      <c r="CE45" s="183">
        <f>CI35</f>
        <v/>
      </c>
      <c r="CF45" s="79" t="n"/>
      <c r="CG45" s="79" t="n"/>
      <c r="CH45" s="100" t="n"/>
      <c r="CI45" s="101">
        <f>IF(CF45="","",IF(CF45="NP",0,IF(CF45&lt;31%,-1,IF(CF45&lt;70%,0,1))))</f>
        <v/>
      </c>
      <c r="CJ45" s="49">
        <f>IF(CG45="","",IF(CG45="NP",0,IF(CG45&lt;31%,-1,IF(CG45&lt;70%,0,1))))</f>
        <v/>
      </c>
      <c r="CK45" s="147">
        <f>IF(CH45="","",IF(CH45="NP",0,IF(CH45&lt;31%,-1,IF(CH45&lt;70%,0,1))))</f>
        <v/>
      </c>
      <c r="CM45" s="73" t="n"/>
      <c r="CN45" s="14" t="n"/>
      <c r="CP45" s="13" t="n"/>
      <c r="CS45" s="183">
        <f>CW35</f>
        <v/>
      </c>
      <c r="CT45" s="79" t="n"/>
      <c r="CU45" s="79" t="n"/>
      <c r="CV45" s="100" t="n"/>
      <c r="CW45" s="101">
        <f>IF(CT45="","",IF(CT45="NP",0,IF(CT45&lt;31%,-1,IF(CT45&lt;70%,0,1))))</f>
        <v/>
      </c>
      <c r="CX45" s="49">
        <f>IF(CU45="","",IF(CU45="NP",0,IF(CU45&lt;31%,-1,IF(CU45&lt;70%,0,1))))</f>
        <v/>
      </c>
      <c r="CY45" s="147">
        <f>IF(CV45="","",IF(CV45="NP",0,IF(CV45&lt;31%,-1,IF(CV45&lt;70%,0,1))))</f>
        <v/>
      </c>
      <c r="DA45" s="73" t="n"/>
      <c r="DB45" s="14" t="n"/>
      <c r="DD45" s="13" t="n"/>
      <c r="DG45" s="183">
        <f>DK35</f>
        <v/>
      </c>
      <c r="DH45" s="79" t="n"/>
      <c r="DI45" s="79" t="n"/>
      <c r="DJ45" s="100" t="n"/>
      <c r="DK45" s="101">
        <f>IF(DH45="","",IF(DH45="NP",0,IF(DH45&lt;31%,-1,IF(DH45&lt;70%,0,1))))</f>
        <v/>
      </c>
      <c r="DL45" s="49">
        <f>IF(DI45="","",IF(DI45="NP",0,IF(DI45&lt;31%,-1,IF(DI45&lt;70%,0,1))))</f>
        <v/>
      </c>
      <c r="DM45" s="147">
        <f>IF(DJ45="","",IF(DJ45="NP",0,IF(DJ45&lt;31%,-1,IF(DJ45&lt;70%,0,1))))</f>
        <v/>
      </c>
      <c r="DO45" s="73" t="n"/>
      <c r="DP45" s="14" t="n"/>
      <c r="DZ45" s="165" t="n"/>
      <c r="EA45" s="165" t="n"/>
      <c r="EI45" s="68" t="n"/>
      <c r="EJ45" s="75" t="n"/>
      <c r="EK45" s="33" t="n"/>
      <c r="EM45" s="68" t="n"/>
      <c r="EN45" s="75" t="n"/>
      <c r="EO45" s="33" t="n"/>
    </row>
    <row r="46" spans="1:148">
      <c r="J46" s="2" t="n"/>
      <c r="K46" s="3" t="n"/>
      <c r="L46" s="3" t="n"/>
      <c r="M46" s="104" t="n"/>
      <c r="N46" s="105" t="n"/>
      <c r="O46" s="106" t="n"/>
      <c r="P46" s="3" t="n"/>
      <c r="Q46" s="104" t="n"/>
      <c r="R46" s="105" t="n"/>
      <c r="S46" s="106" t="n"/>
      <c r="T46" s="3" t="n"/>
      <c r="U46" s="3" t="n"/>
      <c r="V46" s="4" t="n"/>
      <c r="X46" s="2" t="n"/>
      <c r="Y46" s="3" t="n"/>
      <c r="Z46" s="3" t="n"/>
      <c r="AA46" s="104" t="n"/>
      <c r="AB46" s="105" t="n"/>
      <c r="AC46" s="106" t="n"/>
      <c r="AD46" s="3" t="n"/>
      <c r="AE46" s="104" t="n"/>
      <c r="AF46" s="105" t="n"/>
      <c r="AG46" s="106" t="n"/>
      <c r="AH46" s="3" t="n"/>
      <c r="AI46" s="3" t="n"/>
      <c r="AJ46" s="4" t="n"/>
      <c r="AL46" s="2" t="n"/>
      <c r="AM46" s="3" t="n"/>
      <c r="AN46" s="3" t="n"/>
      <c r="AO46" s="104" t="n"/>
      <c r="AP46" s="105" t="n"/>
      <c r="AQ46" s="106" t="n"/>
      <c r="AR46" s="3" t="n"/>
      <c r="AS46" s="104" t="n"/>
      <c r="AT46" s="105" t="n"/>
      <c r="AU46" s="106" t="n"/>
      <c r="AV46" s="3" t="n"/>
      <c r="AW46" s="3" t="n"/>
      <c r="AX46" s="4" t="n"/>
      <c r="AZ46" s="2" t="n"/>
      <c r="BA46" s="3" t="n"/>
      <c r="BB46" s="3" t="n"/>
      <c r="BC46" s="104" t="n"/>
      <c r="BD46" s="105" t="n"/>
      <c r="BE46" s="106" t="n"/>
      <c r="BF46" s="3" t="n"/>
      <c r="BG46" s="104" t="n"/>
      <c r="BH46" s="105" t="n"/>
      <c r="BI46" s="106" t="n"/>
      <c r="BJ46" s="3" t="n"/>
      <c r="BK46" s="3" t="n"/>
      <c r="BL46" s="4" t="n"/>
      <c r="BN46" s="2" t="n"/>
      <c r="BO46" s="3" t="n"/>
      <c r="BP46" s="3" t="n"/>
      <c r="BQ46" s="104" t="n"/>
      <c r="BR46" s="105" t="n"/>
      <c r="BS46" s="106" t="n"/>
      <c r="BT46" s="3" t="n"/>
      <c r="BU46" s="104" t="n"/>
      <c r="BV46" s="105" t="n"/>
      <c r="BW46" s="106" t="n"/>
      <c r="BX46" s="3" t="n"/>
      <c r="BY46" s="3" t="n"/>
      <c r="BZ46" s="4" t="n"/>
      <c r="CB46" s="2" t="n"/>
      <c r="CC46" s="3" t="n"/>
      <c r="CD46" s="3" t="n"/>
      <c r="CE46" s="104" t="n"/>
      <c r="CF46" s="105" t="n"/>
      <c r="CG46" s="106" t="n"/>
      <c r="CH46" s="3" t="n"/>
      <c r="CI46" s="104" t="n"/>
      <c r="CJ46" s="105" t="n"/>
      <c r="CK46" s="106" t="n"/>
      <c r="CL46" s="3" t="n"/>
      <c r="CM46" s="3" t="n"/>
      <c r="CN46" s="4" t="n"/>
      <c r="CP46" s="2" t="n"/>
      <c r="CQ46" s="3" t="n"/>
      <c r="CR46" s="3" t="n"/>
      <c r="CS46" s="104" t="n"/>
      <c r="CT46" s="105" t="n"/>
      <c r="CU46" s="106" t="n"/>
      <c r="CV46" s="3" t="n"/>
      <c r="CW46" s="104" t="n"/>
      <c r="CX46" s="105" t="n"/>
      <c r="CY46" s="106" t="n"/>
      <c r="CZ46" s="3" t="n"/>
      <c r="DA46" s="3" t="n"/>
      <c r="DB46" s="4" t="n"/>
      <c r="DD46" s="2" t="n"/>
      <c r="DE46" s="3" t="n"/>
      <c r="DF46" s="3" t="n"/>
      <c r="DG46" s="104" t="n"/>
      <c r="DH46" s="105" t="n"/>
      <c r="DI46" s="106" t="n"/>
      <c r="DJ46" s="3" t="n"/>
      <c r="DK46" s="104" t="n"/>
      <c r="DL46" s="105" t="n"/>
      <c r="DM46" s="106" t="n"/>
      <c r="DN46" s="3" t="n"/>
      <c r="DO46" s="3" t="n"/>
      <c r="DP46" s="4" t="n"/>
      <c r="DZ46" s="33" t="n"/>
      <c r="EA46" s="75" t="n"/>
      <c r="EI46" s="165" t="n"/>
      <c r="EJ46" s="165" t="n"/>
      <c r="EK46" s="165" t="n"/>
      <c r="EL46" s="165" t="n"/>
      <c r="EM46" s="165" t="n"/>
      <c r="EN46" s="165" t="n"/>
      <c r="EO46" s="165" t="n"/>
    </row>
    <row customHeight="1" ht="17" r="47" s="161" spans="1:148">
      <c r="J47" s="19" t="s">
        <v>235</v>
      </c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6" t="n"/>
      <c r="U47" s="77" t="n"/>
      <c r="V47" s="18">
        <f>J47</f>
        <v/>
      </c>
      <c r="X47" s="19" t="s">
        <v>235</v>
      </c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77" t="n"/>
      <c r="AJ47" s="18">
        <f>X47</f>
        <v/>
      </c>
      <c r="AL47" s="19" t="s">
        <v>235</v>
      </c>
      <c r="AM47" s="16" t="n"/>
      <c r="AN47" s="16" t="n"/>
      <c r="AO47" s="16" t="n"/>
      <c r="AP47" s="16" t="n"/>
      <c r="AQ47" s="16" t="n"/>
      <c r="AR47" s="16" t="n"/>
      <c r="AS47" s="16" t="n"/>
      <c r="AT47" s="16" t="n"/>
      <c r="AU47" s="16" t="n"/>
      <c r="AV47" s="16" t="n"/>
      <c r="AW47" s="77" t="n"/>
      <c r="AX47" s="18">
        <f>AL47</f>
        <v/>
      </c>
      <c r="AZ47" s="19" t="s">
        <v>235</v>
      </c>
      <c r="BA47" s="16" t="n"/>
      <c r="BB47" s="16" t="n"/>
      <c r="BC47" s="16" t="n"/>
      <c r="BD47" s="16" t="n"/>
      <c r="BE47" s="16" t="n"/>
      <c r="BF47" s="16" t="n"/>
      <c r="BG47" s="16" t="n"/>
      <c r="BH47" s="16" t="n"/>
      <c r="BI47" s="16" t="n"/>
      <c r="BJ47" s="16" t="n"/>
      <c r="BK47" s="77" t="n"/>
      <c r="BL47" s="18">
        <f>AZ47</f>
        <v/>
      </c>
      <c r="BN47" s="19" t="s">
        <v>235</v>
      </c>
      <c r="BO47" s="16" t="n"/>
      <c r="BP47" s="16" t="n"/>
      <c r="BQ47" s="16" t="n"/>
      <c r="BR47" s="16" t="n"/>
      <c r="BS47" s="16" t="n"/>
      <c r="BT47" s="16" t="n"/>
      <c r="BU47" s="16" t="n"/>
      <c r="BV47" s="16" t="n"/>
      <c r="BW47" s="16" t="n"/>
      <c r="BX47" s="16" t="n"/>
      <c r="BY47" s="77" t="n"/>
      <c r="BZ47" s="18">
        <f>BN47</f>
        <v/>
      </c>
      <c r="CB47" s="19" t="s">
        <v>235</v>
      </c>
      <c r="CC47" s="16" t="n"/>
      <c r="CD47" s="16" t="n"/>
      <c r="CE47" s="16" t="n"/>
      <c r="CF47" s="16" t="n"/>
      <c r="CG47" s="16" t="n"/>
      <c r="CH47" s="16" t="n"/>
      <c r="CI47" s="16" t="n"/>
      <c r="CJ47" s="16" t="n"/>
      <c r="CK47" s="16" t="n"/>
      <c r="CL47" s="16" t="n"/>
      <c r="CM47" s="77" t="n"/>
      <c r="CN47" s="18">
        <f>CB47</f>
        <v/>
      </c>
      <c r="CP47" s="19" t="s">
        <v>235</v>
      </c>
      <c r="CQ47" s="16" t="n"/>
      <c r="CR47" s="16" t="n"/>
      <c r="CS47" s="16" t="n"/>
      <c r="CT47" s="16" t="n"/>
      <c r="CU47" s="16" t="n"/>
      <c r="CV47" s="16" t="n"/>
      <c r="CW47" s="16" t="n"/>
      <c r="CX47" s="16" t="n"/>
      <c r="CY47" s="16" t="n"/>
      <c r="CZ47" s="16" t="n"/>
      <c r="DA47" s="77" t="n"/>
      <c r="DB47" s="18">
        <f>CP47</f>
        <v/>
      </c>
      <c r="DD47" s="19" t="s">
        <v>235</v>
      </c>
      <c r="DE47" s="16" t="n"/>
      <c r="DF47" s="16" t="n"/>
      <c r="DG47" s="16" t="n"/>
      <c r="DH47" s="16" t="n"/>
      <c r="DI47" s="16" t="n"/>
      <c r="DJ47" s="16" t="n"/>
      <c r="DK47" s="16" t="n"/>
      <c r="DL47" s="16" t="n"/>
      <c r="DM47" s="16" t="n"/>
      <c r="DN47" s="16" t="n"/>
      <c r="DO47" s="77" t="n"/>
      <c r="DP47" s="18">
        <f>DD47</f>
        <v/>
      </c>
      <c r="DZ47" s="33" t="n"/>
      <c r="EA47" s="75" t="n"/>
      <c r="EI47" s="75" t="n"/>
      <c r="EJ47" s="75" t="n"/>
      <c r="EK47" s="75" t="n"/>
      <c r="EL47" s="165" t="n"/>
      <c r="EM47" s="75" t="n"/>
      <c r="EN47" s="33" t="n"/>
      <c r="EO47" s="75" t="n"/>
    </row>
    <row r="48" spans="1:148">
      <c r="J48" s="13" t="n"/>
      <c r="N48" s="39" t="s">
        <v>236</v>
      </c>
      <c r="O48" s="29" t="s">
        <v>116</v>
      </c>
      <c r="P48" s="29" t="s">
        <v>237</v>
      </c>
      <c r="Q48" s="29" t="s">
        <v>238</v>
      </c>
      <c r="R48" s="27" t="s">
        <v>239</v>
      </c>
      <c r="V48" s="14" t="n"/>
      <c r="X48" s="13" t="n"/>
      <c r="AB48" s="39" t="s">
        <v>236</v>
      </c>
      <c r="AC48" s="29" t="s">
        <v>116</v>
      </c>
      <c r="AD48" s="29" t="s">
        <v>237</v>
      </c>
      <c r="AE48" s="29" t="s">
        <v>238</v>
      </c>
      <c r="AF48" s="27" t="s">
        <v>239</v>
      </c>
      <c r="AJ48" s="14" t="n"/>
      <c r="AL48" s="13" t="n"/>
      <c r="AP48" s="39" t="s">
        <v>236</v>
      </c>
      <c r="AQ48" s="29" t="s">
        <v>116</v>
      </c>
      <c r="AR48" s="29" t="s">
        <v>237</v>
      </c>
      <c r="AS48" s="29" t="s">
        <v>238</v>
      </c>
      <c r="AT48" s="27" t="s">
        <v>239</v>
      </c>
      <c r="AX48" s="14" t="n"/>
      <c r="AZ48" s="13" t="n"/>
      <c r="BD48" s="39" t="s">
        <v>236</v>
      </c>
      <c r="BE48" s="29" t="s">
        <v>116</v>
      </c>
      <c r="BF48" s="29" t="s">
        <v>237</v>
      </c>
      <c r="BG48" s="29" t="s">
        <v>238</v>
      </c>
      <c r="BH48" s="27" t="s">
        <v>239</v>
      </c>
      <c r="BL48" s="14" t="n"/>
      <c r="BN48" s="13" t="n"/>
      <c r="BR48" s="39" t="s">
        <v>236</v>
      </c>
      <c r="BS48" s="29" t="s">
        <v>116</v>
      </c>
      <c r="BT48" s="29" t="s">
        <v>237</v>
      </c>
      <c r="BU48" s="29" t="s">
        <v>238</v>
      </c>
      <c r="BV48" s="27" t="s">
        <v>239</v>
      </c>
      <c r="BZ48" s="14" t="n"/>
      <c r="CB48" s="13" t="n"/>
      <c r="CF48" s="39" t="s">
        <v>236</v>
      </c>
      <c r="CG48" s="29" t="s">
        <v>116</v>
      </c>
      <c r="CH48" s="29" t="s">
        <v>237</v>
      </c>
      <c r="CI48" s="29" t="s">
        <v>238</v>
      </c>
      <c r="CJ48" s="27" t="s">
        <v>239</v>
      </c>
      <c r="CN48" s="14" t="n"/>
      <c r="CP48" s="13" t="n"/>
      <c r="CT48" s="39" t="s">
        <v>236</v>
      </c>
      <c r="CU48" s="29" t="s">
        <v>116</v>
      </c>
      <c r="CV48" s="29" t="s">
        <v>237</v>
      </c>
      <c r="CW48" s="29" t="s">
        <v>238</v>
      </c>
      <c r="CX48" s="27" t="s">
        <v>239</v>
      </c>
      <c r="DB48" s="14" t="n"/>
      <c r="DD48" s="13" t="n"/>
      <c r="DH48" s="39" t="s">
        <v>236</v>
      </c>
      <c r="DI48" s="29" t="s">
        <v>116</v>
      </c>
      <c r="DJ48" s="29" t="s">
        <v>237</v>
      </c>
      <c r="DK48" s="29" t="s">
        <v>238</v>
      </c>
      <c r="DL48" s="27" t="s">
        <v>239</v>
      </c>
      <c r="DP48" s="14" t="n"/>
      <c r="EI48" s="75" t="n"/>
      <c r="EJ48" s="75" t="n"/>
      <c r="EK48" s="75" t="n"/>
      <c r="EL48" s="165" t="n"/>
      <c r="EM48" s="75" t="n"/>
      <c r="EN48" s="33" t="n"/>
      <c r="EO48" s="75" t="n"/>
    </row>
    <row r="49" spans="1:148">
      <c r="E49" s="158" t="n"/>
      <c r="F49" s="158" t="n"/>
      <c r="G49" s="158" t="n"/>
      <c r="J49" s="13" t="n"/>
      <c r="N49" s="182">
        <f>M44</f>
        <v/>
      </c>
      <c r="O49" s="54">
        <f>IF(OR(L22="",L24="",L28="",L32="",S27=""),"INCOMP",IF(OR(L35&lt;2,M35&lt;3.1,N35&lt;2,O35&lt;3.1,S35&gt;6.9),"NO BET","BET"))</f>
        <v/>
      </c>
      <c r="P49" s="89">
        <f>IF(OR(M39="",M40=""),"INCOMP",IF(OR(P39=1,P40=5,U14&gt;9,O14&lt;-9,((S39-S40)&lt;-4)),"NO BET","BET"))</f>
        <v/>
      </c>
      <c r="Q49" s="89">
        <f>IF(OR(N44="",N45=""),"INCOMP",IF(OR(Q44=-1,R44=-1,S44=-1,Q45=1,R45=1,S45=1),"NO BET","BET"))</f>
        <v/>
      </c>
      <c r="R49" s="150">
        <f>SUM(IF(O35&gt;6.5,0.5,0),IF(T39&gt;6.5,0.5,0),IF(OR(Q44=1,R44=1,S44=1),0.5,0))</f>
        <v/>
      </c>
      <c r="V49" s="14" t="n"/>
      <c r="X49" s="13" t="n"/>
      <c r="AB49" s="182">
        <f>AA44</f>
        <v/>
      </c>
      <c r="AC49" s="54">
        <f>IF(OR(Z22="",Z24="",Z28="",Z32="",AG27=""),"INCOMP",IF(OR(Z35&lt;2,AA35&lt;3.1,AB35&lt;2,AC35&lt;3.1,AG35&gt;6.9),"NO BET","BET"))</f>
        <v/>
      </c>
      <c r="AD49" s="89">
        <f>IF(OR(AA39="",AA40=""),"INCOMP",IF(OR(AD39=1,AD40=5,AI14&gt;9,AC14&lt;-9,((AG39-AG40)&lt;-4)),"NO BET","BET"))</f>
        <v/>
      </c>
      <c r="AE49" s="89">
        <f>IF(OR(AB44="",AB45=""),"INCOMP",IF(OR(AE44=-1,AF44=-1,AG44=-1,AE45=1,AF45=1,AG45=1),"NO BET","BET"))</f>
        <v/>
      </c>
      <c r="AF49" s="150">
        <f>SUM(IF(AC35&gt;6.5,0.5,0),IF(AH39&gt;6.5,0.5,0),IF(OR(AE44=1,AF44=1,AG44=1),0.5,0))</f>
        <v/>
      </c>
      <c r="AJ49" s="14" t="n"/>
      <c r="AL49" s="13" t="n"/>
      <c r="AP49" s="182">
        <f>AO44</f>
        <v/>
      </c>
      <c r="AQ49" s="54">
        <f>IF(OR(AN22="",AN24="",AN28="",AN32="",AU27=""),"INCOMP",IF(OR(AN35&lt;2,AO35&lt;3.1,AP35&lt;2,AQ35&lt;3.1,AU35&gt;6.9),"NO BET","BET"))</f>
        <v/>
      </c>
      <c r="AR49" s="89">
        <f>IF(OR(AO39="",AO40=""),"INCOMP",IF(OR(AR39=1,AR40=5,AW14&gt;9,AQ14&lt;-9,((AU39-AU40)&lt;-4)),"NO BET","BET"))</f>
        <v/>
      </c>
      <c r="AS49" s="89">
        <f>IF(OR(AP44="",AP45=""),"INCOMP",IF(OR(AS44=-1,AT44=-1,AU44=-1,AS45=1,AT45=1,AU45=1),"NO BET","BET"))</f>
        <v/>
      </c>
      <c r="AT49" s="150">
        <f>SUM(IF(AQ35&gt;6.5,0.5,0),IF(AV39&gt;6.5,0.5,0),IF(OR(AS44=1,AT44=1,AU44=1),0.5,0))</f>
        <v/>
      </c>
      <c r="AX49" s="14" t="n"/>
      <c r="AZ49" s="13" t="n"/>
      <c r="BD49" s="182">
        <f>BC44</f>
        <v/>
      </c>
      <c r="BE49" s="54">
        <f>IF(OR(BB22="",BB24="",BB28="",BB32="",BI27=""),"INCOMP",IF(OR(BB35&lt;2,BC35&lt;3.1,BD35&lt;2,BE35&lt;3.1,BI35&gt;6.9),"NO BET","BET"))</f>
        <v/>
      </c>
      <c r="BF49" s="89">
        <f>IF(OR(BC39="",BC40=""),"INCOMP",IF(OR(BF39=1,BF40=5,BK14&gt;9,BE14&lt;-9,((BI39-BI40)&lt;-4)),"NO BET","BET"))</f>
        <v/>
      </c>
      <c r="BG49" s="89">
        <f>IF(OR(BD44="",BD45=""),"INCOMP",IF(OR(BG44=-1,BH44=-1,BI44=-1,BG45=1,BH45=1,BI45=1),"NO BET","BET"))</f>
        <v/>
      </c>
      <c r="BH49" s="150">
        <f>SUM(IF(BE35&gt;6.5,0.5,0),IF(BJ39&gt;6.5,0.5,0),IF(OR(BG44=1,BH44=1,BI44=1),0.5,0))</f>
        <v/>
      </c>
      <c r="BL49" s="14" t="n"/>
      <c r="BN49" s="13" t="n"/>
      <c r="BR49" s="182">
        <f>BQ44</f>
        <v/>
      </c>
      <c r="BS49" s="54">
        <f>IF(OR(BP22="",BP24="",BP28="",BP32="",BW27=""),"INCOMP",IF(OR(BP35&lt;2,BQ35&lt;3.1,BR35&lt;2,BS35&lt;3.1,BW35&gt;6.9),"NO BET","BET"))</f>
        <v/>
      </c>
      <c r="BT49" s="89">
        <f>IF(OR(BQ39="",BQ40=""),"INCOMP",IF(OR(BT39=1,BT40=5,BY14&gt;9,BS14&lt;-9,((BW39-BW40)&lt;-4)),"NO BET","BET"))</f>
        <v/>
      </c>
      <c r="BU49" s="89">
        <f>IF(OR(BR44="",BR45=""),"INCOMP",IF(OR(BU44=-1,BV44=-1,BW44=-1,BU45=1,BV45=1,BW45=1),"NO BET","BET"))</f>
        <v/>
      </c>
      <c r="BV49" s="150">
        <f>SUM(IF(BS35&gt;6.5,0.5,0),IF(BX39&gt;6.5,0.5,0),IF(OR(BU44=1,BV44=1,BW44=1),0.5,0))</f>
        <v/>
      </c>
      <c r="BZ49" s="14" t="n"/>
      <c r="CB49" s="13" t="n"/>
      <c r="CF49" s="182">
        <f>CE44</f>
        <v/>
      </c>
      <c r="CG49" s="54">
        <f>IF(OR(CD22="",CD24="",CD28="",CD32="",CK27=""),"INCOMP",IF(OR(CD35&lt;2,CE35&lt;3.1,CF35&lt;2,CG35&lt;3.1,CK35&gt;6.9),"NO BET","BET"))</f>
        <v/>
      </c>
      <c r="CH49" s="89">
        <f>IF(OR(CE39="",CE40=""),"INCOMP",IF(OR(CH39=1,CH40=5,CM14&gt;9,CG14&lt;-9,((CK39-CK40)&lt;-4)),"NO BET","BET"))</f>
        <v/>
      </c>
      <c r="CI49" s="89">
        <f>IF(OR(CF44="",CF45=""),"INCOMP",IF(OR(CI44=-1,CJ44=-1,CK44=-1,CI45=1,CJ45=1,CK45=1),"NO BET","BET"))</f>
        <v/>
      </c>
      <c r="CJ49" s="150">
        <f>SUM(IF(CG35&gt;6.5,0.5,0),IF(CL39&gt;6.5,0.5,0),IF(OR(CI44=1,CJ44=1,CK44=1),0.5,0))</f>
        <v/>
      </c>
      <c r="CN49" s="14" t="n"/>
      <c r="CP49" s="13" t="n"/>
      <c r="CT49" s="182">
        <f>CS44</f>
        <v/>
      </c>
      <c r="CU49" s="54">
        <f>IF(OR(CR22="",CR24="",CR28="",CR32="",CY27=""),"INCOMP",IF(OR(CR35&lt;2,CS35&lt;3.1,CT35&lt;2,CU35&lt;3.1,CY35&gt;6.9),"NO BET","BET"))</f>
        <v/>
      </c>
      <c r="CV49" s="89">
        <f>IF(OR(CS39="",CS40=""),"INCOMP",IF(OR(CV39=1,CV40=5,DA14&gt;9,CU14&lt;-9,((CY39-CY40)&lt;-4)),"NO BET","BET"))</f>
        <v/>
      </c>
      <c r="CW49" s="89">
        <f>IF(OR(CT44="",CT45=""),"INCOMP",IF(OR(CW44=-1,CX44=-1,CY44=-1,CW45=1,CX45=1,CY45=1),"NO BET","BET"))</f>
        <v/>
      </c>
      <c r="CX49" s="150">
        <f>SUM(IF(CU35&gt;6.5,0.5,0),IF(CZ39&gt;6.5,0.5,0),IF(OR(CW44=1,CX44=1,CY44=1),0.5,0))</f>
        <v/>
      </c>
      <c r="DB49" s="14" t="n"/>
      <c r="DD49" s="13" t="n"/>
      <c r="DH49" s="182">
        <f>DG44</f>
        <v/>
      </c>
      <c r="DI49" s="54">
        <f>IF(OR(DF22="",DF24="",DF28="",DF32="",DM27=""),"INCOMP",IF(OR(DF35&lt;2,DG35&lt;3.1,DH35&lt;2,DI35&lt;3.1,DM35&gt;6.9),"NO BET","BET"))</f>
        <v/>
      </c>
      <c r="DJ49" s="89">
        <f>IF(OR(DG39="",DG40=""),"INCOMP",IF(OR(DJ39=1,DJ40=5,DO14&gt;9,DI14&lt;-9,((DM39-DM40)&lt;-4)),"NO BET","BET"))</f>
        <v/>
      </c>
      <c r="DK49" s="89">
        <f>IF(OR(DH44="",DH45=""),"INCOMP",IF(OR(DK44=-1,DL44=-1,DM44=-1,DK45=1,DL45=1,DM45=1),"NO BET","BET"))</f>
        <v/>
      </c>
      <c r="DL49" s="150">
        <f>SUM(IF(DI35&gt;6.5,0.5,0),IF(DN39&gt;6.5,0.5,0),IF(OR(DK44=1,DL44=1,DM44=1),0.5,0))</f>
        <v/>
      </c>
      <c r="DP49" s="14" t="n"/>
    </row>
    <row customHeight="1" ht="17" r="50" s="161" spans="1:148">
      <c r="E50" s="158" t="n"/>
      <c r="F50" s="158" t="n"/>
      <c r="G50" s="158" t="n"/>
      <c r="J50" s="13" t="n"/>
      <c r="N50" s="183">
        <f>M45</f>
        <v/>
      </c>
      <c r="O50" s="64">
        <f>IF(OR(S22="",S23="",S27="",S31="",L28=""),"INCOMP",IF(OR(R35&lt;2,S35&lt;3.1,T35&lt;2,U35&lt;3.1,M35&gt;6.9),"NO BET","BET"))</f>
        <v/>
      </c>
      <c r="P50" s="96">
        <f>IF(OR(M39="",M40=""),"INCOMP",IF(OR(P40=1,P39=5,O14&gt;9,U14&lt;-9,((S40-S39)&lt;-4)),"NO BET","BET"))</f>
        <v/>
      </c>
      <c r="Q50" s="96">
        <f>IF(OR(N45="",N44=""),"INCOMP",IF(OR(Q45=-1,R45=-1,S45=-1,Q44=1,R44=1,S44=1),"NO BET","BET"))</f>
        <v/>
      </c>
      <c r="R50" s="142">
        <f>SUM(IF(U35&gt;6.5,0.5,0),IF(T40&gt;6.5,0.5,0),IF(OR(Q45=1,R45=1,S45=1),0.5,0))</f>
        <v/>
      </c>
      <c r="V50" s="14" t="n"/>
      <c r="X50" s="13" t="n"/>
      <c r="AB50" s="183">
        <f>AA45</f>
        <v/>
      </c>
      <c r="AC50" s="64">
        <f>IF(OR(AG22="",AG23="",AG27="",AG31="",Z28=""),"INCOMP",IF(OR(AF35&lt;2,AG35&lt;3.1,AH35&lt;2,AI35&lt;3.1,AA35&gt;6.9),"NO BET","BET"))</f>
        <v/>
      </c>
      <c r="AD50" s="96">
        <f>IF(OR(AA39="",AA40=""),"INCOMP",IF(OR(AD40=1,AD39=5,AC14&gt;9,AI14&lt;-9,((AG40-AG39)&lt;-4)),"NO BET","BET"))</f>
        <v/>
      </c>
      <c r="AE50" s="96">
        <f>IF(OR(AB45="",AB44=""),"INCOMP",IF(OR(AE45=-1,AF45=-1,AG45=-1,AE44=1,AF44=1,AG44=1),"NO BET","BET"))</f>
        <v/>
      </c>
      <c r="AF50" s="142">
        <f>SUM(IF(AI35&gt;6.5,0.5,0),IF(AH40&gt;6.5,0.5,0),IF(OR(AE45=1,AF45=1,AG45=1),0.5,0))</f>
        <v/>
      </c>
      <c r="AJ50" s="14" t="n"/>
      <c r="AL50" s="13" t="n"/>
      <c r="AP50" s="183">
        <f>AO45</f>
        <v/>
      </c>
      <c r="AQ50" s="64">
        <f>IF(OR(AU22="",AU23="",AU27="",AU31="",AN28=""),"INCOMP",IF(OR(AT35&lt;2,AU35&lt;3.1,AV35&lt;2,AW35&lt;3.1,AO35&gt;6.9),"NO BET","BET"))</f>
        <v/>
      </c>
      <c r="AR50" s="96">
        <f>IF(OR(AO39="",AO40=""),"INCOMP",IF(OR(AR40=1,AR39=5,AQ14&gt;9,AW14&lt;-9,((AU40-AU39)&lt;-4)),"NO BET","BET"))</f>
        <v/>
      </c>
      <c r="AS50" s="96">
        <f>IF(OR(AP45="",AP44=""),"INCOMP",IF(OR(AS45=-1,AT45=-1,AU45=-1,AS44=1,AT44=1,AU44=1),"NO BET","BET"))</f>
        <v/>
      </c>
      <c r="AT50" s="142">
        <f>SUM(IF(AW35&gt;6.5,0.5,0),IF(AV40&gt;6.5,0.5,0),IF(OR(AS45=1,AT45=1,AU45=1),0.5,0))</f>
        <v/>
      </c>
      <c r="AX50" s="14" t="n"/>
      <c r="AZ50" s="13" t="n"/>
      <c r="BD50" s="183">
        <f>BC45</f>
        <v/>
      </c>
      <c r="BE50" s="64">
        <f>IF(OR(BI22="",BI23="",BI27="",BI31="",BB28=""),"INCOMP",IF(OR(BH35&lt;2,BI35&lt;3.1,BJ35&lt;2,BK35&lt;3.1,BC35&gt;6.9),"NO BET","BET"))</f>
        <v/>
      </c>
      <c r="BF50" s="96">
        <f>IF(OR(BC39="",BC40=""),"INCOMP",IF(OR(BF40=1,BF39=5,BE14&gt;9,BK14&lt;-9,((BI40-BI39)&lt;-4)),"NO BET","BET"))</f>
        <v/>
      </c>
      <c r="BG50" s="96">
        <f>IF(OR(BD45="",BD44=""),"INCOMP",IF(OR(BG45=-1,BH45=-1,BI45=-1,BG44=1,BH44=1,BI44=1),"NO BET","BET"))</f>
        <v/>
      </c>
      <c r="BH50" s="142">
        <f>SUM(IF(BK35&gt;6.5,0.5,0),IF(BJ40&gt;6.5,0.5,0),IF(OR(BG45=1,BH45=1,BI45=1),0.5,0))</f>
        <v/>
      </c>
      <c r="BL50" s="14" t="n"/>
      <c r="BN50" s="13" t="n"/>
      <c r="BR50" s="183">
        <f>BQ45</f>
        <v/>
      </c>
      <c r="BS50" s="64">
        <f>IF(OR(BW22="",BW23="",BW27="",BW31="",BP28=""),"INCOMP",IF(OR(BV35&lt;2,BW35&lt;3.1,BX35&lt;2,BY35&lt;3.1,BQ35&gt;6.9),"NO BET","BET"))</f>
        <v/>
      </c>
      <c r="BT50" s="96">
        <f>IF(OR(BQ39="",BQ40=""),"INCOMP",IF(OR(BT40=1,BT39=5,BS14&gt;9,BY14&lt;-9,((BW40-BW39)&lt;-4)),"NO BET","BET"))</f>
        <v/>
      </c>
      <c r="BU50" s="96">
        <f>IF(OR(BR45="",BR44=""),"INCOMP",IF(OR(BU45=-1,BV45=-1,BW45=-1,BU44=1,BV44=1,BW44=1),"NO BET","BET"))</f>
        <v/>
      </c>
      <c r="BV50" s="142">
        <f>SUM(IF(BY35&gt;6.5,0.5,0),IF(BX40&gt;6.5,0.5,0),IF(OR(BU45=1,BV45=1,BW45=1),0.5,0))</f>
        <v/>
      </c>
      <c r="BZ50" s="14" t="n"/>
      <c r="CB50" s="13" t="n"/>
      <c r="CF50" s="183">
        <f>CE45</f>
        <v/>
      </c>
      <c r="CG50" s="64">
        <f>IF(OR(CK22="",CK23="",CK27="",CK31="",CD28=""),"INCOMP",IF(OR(CJ35&lt;2,CK35&lt;3.1,CL35&lt;2,CM35&lt;3.1,CE35&gt;6.9),"NO BET","BET"))</f>
        <v/>
      </c>
      <c r="CH50" s="96">
        <f>IF(OR(CE39="",CE40=""),"INCOMP",IF(OR(CH40=1,CH39=5,CG14&gt;9,CM14&lt;-9,((CK40-CK39)&lt;-4)),"NO BET","BET"))</f>
        <v/>
      </c>
      <c r="CI50" s="96">
        <f>IF(OR(CF45="",CF44=""),"INCOMP",IF(OR(CI45=-1,CJ45=-1,CK45=-1,CI44=1,CJ44=1,CK44=1),"NO BET","BET"))</f>
        <v/>
      </c>
      <c r="CJ50" s="142">
        <f>SUM(IF(CM35&gt;6.5,0.5,0),IF(CL40&gt;6.5,0.5,0),IF(OR(CI45=1,CJ45=1,CK45=1),0.5,0))</f>
        <v/>
      </c>
      <c r="CN50" s="14" t="n"/>
      <c r="CP50" s="13" t="n"/>
      <c r="CT50" s="183">
        <f>CS45</f>
        <v/>
      </c>
      <c r="CU50" s="64">
        <f>IF(OR(CY22="",CY23="",CY27="",CY31="",CR28=""),"INCOMP",IF(OR(CX35&lt;2,CY35&lt;3.1,CZ35&lt;2,DA35&lt;3.1,CS35&gt;6.9),"NO BET","BET"))</f>
        <v/>
      </c>
      <c r="CV50" s="96">
        <f>IF(OR(CS39="",CS40=""),"INCOMP",IF(OR(CV40=1,CV39=5,CU14&gt;9,DA14&lt;-9,((CY40-CY39)&lt;-4)),"NO BET","BET"))</f>
        <v/>
      </c>
      <c r="CW50" s="96">
        <f>IF(OR(CT45="",CT44=""),"INCOMP",IF(OR(CW45=-1,CX45=-1,CY45=-1,CW44=1,CX44=1,CY44=1),"NO BET","BET"))</f>
        <v/>
      </c>
      <c r="CX50" s="142">
        <f>SUM(IF(DA35&gt;6.5,0.5,0),IF(CZ40&gt;6.5,0.5,0),IF(OR(CW45=1,CX45=1,CY45=1),0.5,0))</f>
        <v/>
      </c>
      <c r="DB50" s="14" t="n"/>
      <c r="DD50" s="13" t="n"/>
      <c r="DH50" s="183">
        <f>DG45</f>
        <v/>
      </c>
      <c r="DI50" s="64">
        <f>IF(OR(DM22="",DM23="",DM27="",DM31="",DF28=""),"INCOMP",IF(OR(DL35&lt;2,DM35&lt;3.1,DN35&lt;2,DO35&lt;3.1,DG35&gt;6.9),"NO BET","BET"))</f>
        <v/>
      </c>
      <c r="DJ50" s="96">
        <f>IF(OR(DG39="",DG40=""),"INCOMP",IF(OR(DJ40=1,DJ39=5,DI14&gt;9,DO14&lt;-9,((DM40-DM39)&lt;-4)),"NO BET","BET"))</f>
        <v/>
      </c>
      <c r="DK50" s="96">
        <f>IF(OR(DH45="",DH44=""),"INCOMP",IF(OR(DK45=-1,DL45=-1,DM45=-1,DK44=1,DL44=1,DM44=1),"NO BET","BET"))</f>
        <v/>
      </c>
      <c r="DL50" s="142">
        <f>SUM(IF(DO35&gt;6.5,0.5,0),IF(DN40&gt;6.5,0.5,0),IF(OR(DK45=1,DL45=1,DM45=1),0.5,0))</f>
        <v/>
      </c>
      <c r="DP50" s="14" t="n"/>
    </row>
    <row r="51" spans="1:148">
      <c r="E51" s="158" t="n"/>
      <c r="F51" s="158" t="n"/>
      <c r="G51" s="158" t="n"/>
      <c r="J51" s="2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4" t="n"/>
      <c r="X51" s="2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4" t="n"/>
      <c r="AL51" s="2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4" t="n"/>
      <c r="AZ51" s="2" t="n"/>
      <c r="BA51" s="3" t="n"/>
      <c r="BB51" s="3" t="n"/>
      <c r="BC51" s="3" t="n"/>
      <c r="BD51" s="3" t="n"/>
      <c r="BE51" s="3" t="n"/>
      <c r="BF51" s="3" t="n"/>
      <c r="BG51" s="3" t="n"/>
      <c r="BH51" s="3" t="n"/>
      <c r="BI51" s="3" t="n"/>
      <c r="BJ51" s="3" t="n"/>
      <c r="BK51" s="3" t="n"/>
      <c r="BL51" s="4" t="n"/>
      <c r="BN51" s="2" t="n"/>
      <c r="BO51" s="3" t="n"/>
      <c r="BP51" s="3" t="n"/>
      <c r="BQ51" s="3" t="n"/>
      <c r="BR51" s="3" t="n"/>
      <c r="BS51" s="3" t="n"/>
      <c r="BT51" s="3" t="n"/>
      <c r="BU51" s="3" t="n"/>
      <c r="BV51" s="3" t="n"/>
      <c r="BW51" s="3" t="n"/>
      <c r="BX51" s="3" t="n"/>
      <c r="BY51" s="3" t="n"/>
      <c r="BZ51" s="4" t="n"/>
      <c r="CB51" s="2" t="n"/>
      <c r="CC51" s="3" t="n"/>
      <c r="CD51" s="3" t="n"/>
      <c r="CE51" s="3" t="n"/>
      <c r="CF51" s="3" t="n"/>
      <c r="CG51" s="3" t="n"/>
      <c r="CH51" s="3" t="n"/>
      <c r="CI51" s="3" t="n"/>
      <c r="CJ51" s="3" t="n"/>
      <c r="CK51" s="3" t="n"/>
      <c r="CL51" s="3" t="n"/>
      <c r="CM51" s="3" t="n"/>
      <c r="CN51" s="4" t="n"/>
      <c r="CP51" s="2" t="n"/>
      <c r="CQ51" s="3" t="n"/>
      <c r="CR51" s="3" t="n"/>
      <c r="CS51" s="3" t="n"/>
      <c r="CT51" s="3" t="n"/>
      <c r="CU51" s="3" t="n"/>
      <c r="CV51" s="3" t="n"/>
      <c r="CW51" s="3" t="n"/>
      <c r="CX51" s="3" t="n"/>
      <c r="CY51" s="3" t="n"/>
      <c r="CZ51" s="3" t="n"/>
      <c r="DA51" s="3" t="n"/>
      <c r="DB51" s="4" t="n"/>
      <c r="DD51" s="2" t="n"/>
      <c r="DE51" s="3" t="n"/>
      <c r="DF51" s="3" t="n"/>
      <c r="DG51" s="3" t="n"/>
      <c r="DH51" s="3" t="n"/>
      <c r="DI51" s="3" t="n"/>
      <c r="DJ51" s="3" t="n"/>
      <c r="DK51" s="3" t="n"/>
      <c r="DL51" s="3" t="n"/>
      <c r="DM51" s="3" t="n"/>
      <c r="DN51" s="3" t="n"/>
      <c r="DO51" s="3" t="n"/>
      <c r="DP51" s="4" t="n"/>
    </row>
    <row r="52" spans="1:148">
      <c r="E52" s="158" t="n"/>
      <c r="F52" s="158" t="n"/>
      <c r="G52" s="158" t="n"/>
      <c r="J52" s="68" t="n"/>
    </row>
    <row r="53" spans="1:148">
      <c r="E53" s="158" t="n"/>
      <c r="R53" s="165" t="n"/>
    </row>
    <row r="54" spans="1:148">
      <c r="E54" s="158" t="n"/>
      <c r="R54" s="75" t="n"/>
      <c r="W54" s="70" t="n"/>
      <c r="DH54" s="47" t="n"/>
    </row>
    <row r="55" spans="1:148">
      <c r="E55" s="158" t="n"/>
      <c r="J55" s="75" t="n"/>
      <c r="O55" s="84" t="n"/>
      <c r="P55" s="165" t="n"/>
      <c r="Q55" s="165" t="n"/>
      <c r="R55" s="75" t="n"/>
      <c r="T55" s="75" t="n"/>
      <c r="V55" s="72" t="n"/>
      <c r="W55" s="70" t="n"/>
      <c r="AA55" s="20" t="n"/>
      <c r="AB55" s="75" t="n"/>
    </row>
    <row r="56" spans="1:148">
      <c r="E56" s="158" t="n"/>
      <c r="V56" s="72" t="n"/>
      <c r="W56" s="70" t="n"/>
      <c r="X56" s="70" t="n"/>
      <c r="Y56" s="70" t="n"/>
      <c r="AB56" s="70" t="n"/>
      <c r="AC56" s="70" t="n"/>
      <c r="AD56" s="70" t="n"/>
    </row>
    <row r="57" spans="1:148">
      <c r="E57" s="158" t="n"/>
      <c r="H57" s="67" t="n"/>
      <c r="I57" s="68" t="n"/>
      <c r="V57" s="72" t="n"/>
      <c r="W57" s="70" t="n"/>
      <c r="X57" s="70" t="n"/>
      <c r="Y57" s="70" t="n"/>
      <c r="AB57" s="70" t="n"/>
      <c r="AC57" s="70" t="n"/>
      <c r="AD57" s="70" t="n"/>
    </row>
    <row r="58" spans="1:148">
      <c r="E58" s="158" t="n"/>
      <c r="H58" s="165" t="n"/>
      <c r="L58" s="72" t="n"/>
      <c r="M58" s="70" t="n"/>
      <c r="V58" s="72" t="n"/>
      <c r="W58" s="70" t="n"/>
      <c r="X58" s="70" t="n"/>
      <c r="Y58" s="70" t="n"/>
      <c r="AB58" s="70" t="n"/>
      <c r="AC58" s="70" t="n"/>
      <c r="AD58" s="70" t="n"/>
    </row>
    <row r="59" spans="1:148">
      <c r="E59" s="158" t="n"/>
      <c r="H59" s="165" t="n"/>
      <c r="L59" s="72" t="n"/>
      <c r="M59" s="70" t="n"/>
      <c r="V59" s="72" t="n"/>
      <c r="W59" s="70" t="n"/>
      <c r="X59" s="70" t="n"/>
      <c r="Y59" s="70" t="n"/>
      <c r="AB59" s="70" t="n"/>
      <c r="AC59" s="70" t="n"/>
      <c r="AD59" s="70" t="n"/>
    </row>
    <row r="60" spans="1:148">
      <c r="E60" s="158" t="n"/>
      <c r="H60" s="165" t="n"/>
      <c r="I60" s="75" t="n"/>
      <c r="L60" s="72" t="n"/>
      <c r="M60" s="70" t="n"/>
      <c r="V60" s="72" t="n"/>
      <c r="W60" s="70" t="n"/>
      <c r="X60" s="70" t="n"/>
      <c r="Y60" s="70" t="n"/>
      <c r="AB60" s="70" t="n"/>
      <c r="AC60" s="70" t="n"/>
      <c r="AD60" s="70" t="n"/>
    </row>
    <row r="61" spans="1:148">
      <c r="E61" s="158" t="n"/>
      <c r="L61" s="72" t="n"/>
      <c r="M61" s="70" t="n"/>
      <c r="V61" s="72" t="n"/>
      <c r="W61" s="70" t="n"/>
      <c r="X61" s="70" t="n"/>
      <c r="Y61" s="70" t="n"/>
      <c r="AB61" s="70" t="n"/>
      <c r="AC61" s="70" t="n"/>
      <c r="AD61" s="70" t="n"/>
    </row>
    <row r="62" spans="1:148">
      <c r="E62" s="158" t="n"/>
      <c r="L62" s="72" t="n"/>
      <c r="M62" s="70" t="n"/>
      <c r="V62" s="72" t="n"/>
      <c r="W62" s="70" t="n"/>
      <c r="X62" s="70" t="n"/>
      <c r="Y62" s="70" t="n"/>
      <c r="AB62" s="70" t="n"/>
      <c r="AC62" s="70" t="n"/>
      <c r="AD62" s="70" t="n"/>
    </row>
    <row r="63" spans="1:148">
      <c r="E63" s="158" t="n"/>
      <c r="I63" s="158" t="n"/>
      <c r="L63" s="72" t="n"/>
      <c r="M63" s="70" t="n"/>
      <c r="V63" s="72" t="n"/>
      <c r="W63" s="70" t="n"/>
      <c r="X63" s="70" t="n"/>
      <c r="Y63" s="70" t="n"/>
      <c r="AB63" s="70" t="n"/>
      <c r="AC63" s="70" t="n"/>
      <c r="AD63" s="70" t="n"/>
    </row>
    <row r="64" spans="1:148">
      <c r="E64" s="158" t="n"/>
      <c r="M64" s="70" t="n"/>
      <c r="N64" s="70" t="n"/>
      <c r="R64" s="70" t="n"/>
      <c r="S64" s="70" t="n"/>
      <c r="T64" s="70" t="n"/>
      <c r="W64" s="70" t="n"/>
      <c r="X64" s="70" t="n"/>
      <c r="Y64" s="70" t="n"/>
      <c r="AB64" s="70" t="n"/>
      <c r="AC64" s="70" t="n"/>
      <c r="AD64" s="70" t="n"/>
    </row>
    <row r="65" spans="1:148">
      <c r="E65" s="158" t="n"/>
      <c r="I65" s="158" t="n"/>
      <c r="M65" s="70" t="n"/>
      <c r="N65" s="70" t="n"/>
      <c r="R65" s="70" t="n"/>
      <c r="S65" s="70" t="n"/>
      <c r="T65" s="70" t="n"/>
      <c r="W65" s="70" t="n"/>
      <c r="X65" s="70" t="n"/>
      <c r="Y65" s="70" t="n"/>
      <c r="AB65" s="70" t="n"/>
      <c r="AC65" s="70" t="n"/>
      <c r="AD65" s="70" t="n"/>
    </row>
    <row r="66" spans="1:148">
      <c r="M66" s="70" t="n"/>
      <c r="N66" s="70" t="n"/>
      <c r="O66" s="70" t="n"/>
    </row>
    <row r="67" spans="1:148">
      <c r="R67" s="165" t="n"/>
      <c r="S67" s="70" t="n"/>
    </row>
    <row r="68" spans="1:148"/>
    <row r="69" spans="1:148">
      <c r="I69" s="158" t="n"/>
    </row>
    <row r="70" spans="1:148"/>
    <row r="71" spans="1:148">
      <c r="I71" s="158" t="n"/>
      <c r="T71" s="70" t="n"/>
    </row>
    <row r="72" spans="1:148"/>
    <row r="73" spans="1:148"/>
    <row r="74" spans="1:148"/>
    <row r="75" spans="1:148">
      <c r="N75" s="24" t="n"/>
    </row>
    <row r="76" spans="1:148">
      <c r="N76" s="24" t="n"/>
    </row>
    <row r="77" spans="1:148">
      <c r="N77" s="74" t="n"/>
    </row>
    <row r="78" spans="1:148">
      <c r="N78" s="74" t="n"/>
    </row>
    <row r="79" spans="1:148">
      <c r="N79" s="74" t="n"/>
    </row>
    <row r="80" spans="1:148">
      <c r="N80" s="74" t="n"/>
    </row>
    <row r="81" spans="1:148"/>
    <row r="82" spans="1:148"/>
    <row r="83" spans="1:148"/>
    <row r="84" spans="1:148"/>
    <row r="85" spans="1:148"/>
    <row r="86" spans="1:148"/>
    <row r="87" spans="1:148"/>
  </sheetData>
  <conditionalFormatting sqref="F6 F10 F14 F18 F22">
    <cfRule dxfId="899" operator="equal" priority="4492" type="cellIs">
      <formula>"YES"</formula>
    </cfRule>
    <cfRule dxfId="900" operator="equal" priority="4493" type="cellIs">
      <formula>"NO"</formula>
    </cfRule>
  </conditionalFormatting>
  <conditionalFormatting sqref="F26 F34:G35 F30">
    <cfRule dxfId="901" operator="equal" priority="4460" type="cellIs">
      <formula>"YES"</formula>
    </cfRule>
    <cfRule dxfId="902" operator="equal" priority="4461" type="cellIs">
      <formula>"NO"</formula>
    </cfRule>
  </conditionalFormatting>
  <conditionalFormatting sqref="T64">
    <cfRule bottom="1" dxfId="903" priority="4444" rank="1" type="top10"/>
    <cfRule dxfId="904" priority="4445" rank="1" type="top10"/>
  </conditionalFormatting>
  <conditionalFormatting sqref="T65">
    <cfRule bottom="1" dxfId="905" priority="4442" rank="1" type="top10"/>
    <cfRule dxfId="906" priority="4443" rank="1" type="top10"/>
  </conditionalFormatting>
  <conditionalFormatting sqref="Y56:Y64">
    <cfRule bottom="1" dxfId="907" priority="4440" rank="1" type="top10"/>
    <cfRule dxfId="908" priority="4441" rank="1" type="top10"/>
  </conditionalFormatting>
  <conditionalFormatting sqref="Y65">
    <cfRule bottom="1" dxfId="909" priority="4438" rank="1" type="top10"/>
    <cfRule dxfId="910" priority="4439" rank="1" type="top10"/>
  </conditionalFormatting>
  <conditionalFormatting sqref="AD56:AD64">
    <cfRule bottom="1" dxfId="911" priority="4436" rank="1" type="top10"/>
    <cfRule dxfId="912" priority="4437" rank="1" type="top10"/>
  </conditionalFormatting>
  <conditionalFormatting sqref="AD65">
    <cfRule bottom="1" dxfId="913" priority="4434" rank="1" type="top10"/>
    <cfRule dxfId="914" priority="4435" rank="1" type="top10"/>
  </conditionalFormatting>
  <conditionalFormatting sqref="R54">
    <cfRule dxfId="915" operator="equal" priority="4433" type="cellIs">
      <formula>"NO BET"</formula>
    </cfRule>
  </conditionalFormatting>
  <conditionalFormatting sqref="R55">
    <cfRule dxfId="916" operator="equal" priority="4432" type="cellIs">
      <formula>"NO BET"</formula>
    </cfRule>
  </conditionalFormatting>
  <conditionalFormatting sqref="EL47">
    <cfRule dxfId="917" operator="equal" priority="4413" type="cellIs">
      <formula>"NO BET"</formula>
    </cfRule>
    <cfRule dxfId="918" operator="equal" priority="4414" type="cellIs">
      <formula>"BET"</formula>
    </cfRule>
  </conditionalFormatting>
  <conditionalFormatting sqref="EL48">
    <cfRule dxfId="919" operator="equal" priority="4411" type="cellIs">
      <formula>"NO BET"</formula>
    </cfRule>
    <cfRule dxfId="920" operator="equal" priority="4412" type="cellIs">
      <formula>"BET"</formula>
    </cfRule>
  </conditionalFormatting>
  <conditionalFormatting sqref="F4">
    <cfRule dxfId="921" operator="equal" priority="4369" type="cellIs">
      <formula>"YES"</formula>
    </cfRule>
    <cfRule dxfId="922" operator="equal" priority="4370" type="cellIs">
      <formula>"NO"</formula>
    </cfRule>
  </conditionalFormatting>
  <conditionalFormatting sqref="F5">
    <cfRule dxfId="923" operator="equal" priority="3731" type="cellIs">
      <formula>"YES"</formula>
    </cfRule>
    <cfRule dxfId="924" operator="equal" priority="3732" type="cellIs">
      <formula>"NO"</formula>
    </cfRule>
  </conditionalFormatting>
  <conditionalFormatting sqref="F16">
    <cfRule dxfId="925" operator="equal" priority="3715" type="cellIs">
      <formula>"YES"</formula>
    </cfRule>
    <cfRule dxfId="926" operator="equal" priority="3716" type="cellIs">
      <formula>"NO"</formula>
    </cfRule>
  </conditionalFormatting>
  <conditionalFormatting sqref="F8">
    <cfRule dxfId="927" operator="equal" priority="3727" type="cellIs">
      <formula>"YES"</formula>
    </cfRule>
    <cfRule dxfId="928" operator="equal" priority="3728" type="cellIs">
      <formula>"NO"</formula>
    </cfRule>
  </conditionalFormatting>
  <conditionalFormatting sqref="F9">
    <cfRule dxfId="929" operator="equal" priority="3725" type="cellIs">
      <formula>"YES"</formula>
    </cfRule>
    <cfRule dxfId="930" operator="equal" priority="3726" type="cellIs">
      <formula>"NO"</formula>
    </cfRule>
  </conditionalFormatting>
  <conditionalFormatting sqref="F12">
    <cfRule dxfId="931" operator="equal" priority="3721" type="cellIs">
      <formula>"YES"</formula>
    </cfRule>
    <cfRule dxfId="932" operator="equal" priority="3722" type="cellIs">
      <formula>"NO"</formula>
    </cfRule>
  </conditionalFormatting>
  <conditionalFormatting sqref="F13">
    <cfRule dxfId="933" operator="equal" priority="3719" type="cellIs">
      <formula>"YES"</formula>
    </cfRule>
    <cfRule dxfId="934" operator="equal" priority="3720" type="cellIs">
      <formula>"NO"</formula>
    </cfRule>
  </conditionalFormatting>
  <conditionalFormatting sqref="F21">
    <cfRule dxfId="935" operator="equal" priority="3707" type="cellIs">
      <formula>"YES"</formula>
    </cfRule>
    <cfRule dxfId="936" operator="equal" priority="3708" type="cellIs">
      <formula>"NO"</formula>
    </cfRule>
  </conditionalFormatting>
  <conditionalFormatting sqref="F17">
    <cfRule dxfId="937" operator="equal" priority="3713" type="cellIs">
      <formula>"YES"</formula>
    </cfRule>
    <cfRule dxfId="938" operator="equal" priority="3714" type="cellIs">
      <formula>"NO"</formula>
    </cfRule>
  </conditionalFormatting>
  <conditionalFormatting sqref="F24">
    <cfRule dxfId="939" operator="equal" priority="3703" type="cellIs">
      <formula>"YES"</formula>
    </cfRule>
    <cfRule dxfId="940" operator="equal" priority="3704" type="cellIs">
      <formula>"NO"</formula>
    </cfRule>
  </conditionalFormatting>
  <conditionalFormatting sqref="F20">
    <cfRule dxfId="941" operator="equal" priority="3709" type="cellIs">
      <formula>"YES"</formula>
    </cfRule>
    <cfRule dxfId="942" operator="equal" priority="3710" type="cellIs">
      <formula>"NO"</formula>
    </cfRule>
  </conditionalFormatting>
  <conditionalFormatting sqref="F25">
    <cfRule dxfId="943" operator="equal" priority="3701" type="cellIs">
      <formula>"YES"</formula>
    </cfRule>
    <cfRule dxfId="944" operator="equal" priority="3702" type="cellIs">
      <formula>"NO"</formula>
    </cfRule>
  </conditionalFormatting>
  <conditionalFormatting sqref="F29">
    <cfRule dxfId="945" operator="equal" priority="3695" type="cellIs">
      <formula>"YES"</formula>
    </cfRule>
    <cfRule dxfId="946" operator="equal" priority="3696" type="cellIs">
      <formula>"NO"</formula>
    </cfRule>
  </conditionalFormatting>
  <conditionalFormatting sqref="F28">
    <cfRule dxfId="947" operator="equal" priority="3697" type="cellIs">
      <formula>"YES"</formula>
    </cfRule>
    <cfRule dxfId="948" operator="equal" priority="3698" type="cellIs">
      <formula>"NO"</formula>
    </cfRule>
  </conditionalFormatting>
  <conditionalFormatting sqref="F32">
    <cfRule dxfId="949" operator="equal" priority="3691" type="cellIs">
      <formula>"YES"</formula>
    </cfRule>
    <cfRule dxfId="950" operator="equal" priority="3692" type="cellIs">
      <formula>"NO"</formula>
    </cfRule>
  </conditionalFormatting>
  <conditionalFormatting sqref="F33">
    <cfRule dxfId="951" operator="equal" priority="3689" type="cellIs">
      <formula>"YES"</formula>
    </cfRule>
    <cfRule dxfId="952" operator="equal" priority="3690" type="cellIs">
      <formula>"NO"</formula>
    </cfRule>
  </conditionalFormatting>
  <conditionalFormatting sqref="G6 G10 G14 G18 G22">
    <cfRule dxfId="953" operator="equal" priority="3439" type="cellIs">
      <formula>"YES"</formula>
    </cfRule>
    <cfRule dxfId="954" operator="equal" priority="3440" type="cellIs">
      <formula>"NO"</formula>
    </cfRule>
  </conditionalFormatting>
  <conditionalFormatting sqref="G26 G30">
    <cfRule dxfId="955" operator="equal" priority="3437" type="cellIs">
      <formula>"YES"</formula>
    </cfRule>
    <cfRule dxfId="956" operator="equal" priority="3438" type="cellIs">
      <formula>"NO"</formula>
    </cfRule>
  </conditionalFormatting>
  <conditionalFormatting sqref="G3:G5">
    <cfRule dxfId="957" operator="equal" priority="3435" type="cellIs">
      <formula>"YES"</formula>
    </cfRule>
    <cfRule dxfId="958" operator="equal" priority="3436" type="cellIs">
      <formula>"NO"</formula>
    </cfRule>
  </conditionalFormatting>
  <conditionalFormatting sqref="G8:G9">
    <cfRule dxfId="959" operator="equal" priority="3433" type="cellIs">
      <formula>"YES"</formula>
    </cfRule>
    <cfRule dxfId="960" operator="equal" priority="3434" type="cellIs">
      <formula>"NO"</formula>
    </cfRule>
  </conditionalFormatting>
  <conditionalFormatting sqref="G12:G13">
    <cfRule dxfId="961" operator="equal" priority="3431" type="cellIs">
      <formula>"YES"</formula>
    </cfRule>
    <cfRule dxfId="962" operator="equal" priority="3432" type="cellIs">
      <formula>"NO"</formula>
    </cfRule>
  </conditionalFormatting>
  <conditionalFormatting sqref="G16:G17">
    <cfRule dxfId="963" operator="equal" priority="3429" type="cellIs">
      <formula>"YES"</formula>
    </cfRule>
    <cfRule dxfId="964" operator="equal" priority="3430" type="cellIs">
      <formula>"NO"</formula>
    </cfRule>
  </conditionalFormatting>
  <conditionalFormatting sqref="G20:G21">
    <cfRule dxfId="965" operator="equal" priority="3427" type="cellIs">
      <formula>"YES"</formula>
    </cfRule>
    <cfRule dxfId="966" operator="equal" priority="3428" type="cellIs">
      <formula>"NO"</formula>
    </cfRule>
  </conditionalFormatting>
  <conditionalFormatting sqref="G24:G25">
    <cfRule dxfId="967" operator="equal" priority="3425" type="cellIs">
      <formula>"YES"</formula>
    </cfRule>
    <cfRule dxfId="968" operator="equal" priority="3426" type="cellIs">
      <formula>"NO"</formula>
    </cfRule>
  </conditionalFormatting>
  <conditionalFormatting sqref="G28:G29">
    <cfRule dxfId="969" operator="equal" priority="3423" type="cellIs">
      <formula>"YES"</formula>
    </cfRule>
    <cfRule dxfId="970" operator="equal" priority="3424" type="cellIs">
      <formula>"NO"</formula>
    </cfRule>
  </conditionalFormatting>
  <conditionalFormatting sqref="G32:G33">
    <cfRule dxfId="971" operator="equal" priority="3421" type="cellIs">
      <formula>"YES"</formula>
    </cfRule>
    <cfRule dxfId="972" operator="equal" priority="3422" type="cellIs">
      <formula>"NO"</formula>
    </cfRule>
  </conditionalFormatting>
  <conditionalFormatting sqref="G7">
    <cfRule dxfId="973" operator="equal" priority="3419" type="cellIs">
      <formula>"YES"</formula>
    </cfRule>
    <cfRule dxfId="974" operator="equal" priority="3420" type="cellIs">
      <formula>"NO"</formula>
    </cfRule>
  </conditionalFormatting>
  <conditionalFormatting sqref="G11">
    <cfRule dxfId="975" operator="equal" priority="3417" type="cellIs">
      <formula>"YES"</formula>
    </cfRule>
    <cfRule dxfId="976" operator="equal" priority="3418" type="cellIs">
      <formula>"NO"</formula>
    </cfRule>
  </conditionalFormatting>
  <conditionalFormatting sqref="G15">
    <cfRule dxfId="977" operator="equal" priority="3415" type="cellIs">
      <formula>"YES"</formula>
    </cfRule>
    <cfRule dxfId="978" operator="equal" priority="3416" type="cellIs">
      <formula>"NO"</formula>
    </cfRule>
  </conditionalFormatting>
  <conditionalFormatting sqref="G19">
    <cfRule dxfId="979" operator="equal" priority="3413" type="cellIs">
      <formula>"YES"</formula>
    </cfRule>
    <cfRule dxfId="980" operator="equal" priority="3414" type="cellIs">
      <formula>"NO"</formula>
    </cfRule>
  </conditionalFormatting>
  <conditionalFormatting sqref="G23">
    <cfRule dxfId="981" operator="equal" priority="3411" type="cellIs">
      <formula>"YES"</formula>
    </cfRule>
    <cfRule dxfId="982" operator="equal" priority="3412" type="cellIs">
      <formula>"NO"</formula>
    </cfRule>
  </conditionalFormatting>
  <conditionalFormatting sqref="G27">
    <cfRule dxfId="983" operator="equal" priority="3409" type="cellIs">
      <formula>"YES"</formula>
    </cfRule>
    <cfRule dxfId="984" operator="equal" priority="3410" type="cellIs">
      <formula>"NO"</formula>
    </cfRule>
  </conditionalFormatting>
  <conditionalFormatting sqref="G31">
    <cfRule dxfId="985" operator="equal" priority="3407" type="cellIs">
      <formula>"YES"</formula>
    </cfRule>
    <cfRule dxfId="986" operator="equal" priority="3408" type="cellIs">
      <formula>"NO"</formula>
    </cfRule>
  </conditionalFormatting>
  <conditionalFormatting sqref="F3">
    <cfRule dxfId="987" operator="equal" priority="3241" type="cellIs">
      <formula>"YES"</formula>
    </cfRule>
    <cfRule dxfId="988" operator="equal" priority="3242" type="cellIs">
      <formula>"NO"</formula>
    </cfRule>
  </conditionalFormatting>
  <conditionalFormatting sqref="F7">
    <cfRule dxfId="989" operator="equal" priority="3239" type="cellIs">
      <formula>"YES"</formula>
    </cfRule>
    <cfRule dxfId="990" operator="equal" priority="3240" type="cellIs">
      <formula>"NO"</formula>
    </cfRule>
  </conditionalFormatting>
  <conditionalFormatting sqref="F11">
    <cfRule dxfId="991" operator="equal" priority="3237" type="cellIs">
      <formula>"YES"</formula>
    </cfRule>
    <cfRule dxfId="992" operator="equal" priority="3238" type="cellIs">
      <formula>"NO"</formula>
    </cfRule>
  </conditionalFormatting>
  <conditionalFormatting sqref="F15">
    <cfRule dxfId="993" operator="equal" priority="3235" type="cellIs">
      <formula>"YES"</formula>
    </cfRule>
    <cfRule dxfId="994" operator="equal" priority="3236" type="cellIs">
      <formula>"NO"</formula>
    </cfRule>
  </conditionalFormatting>
  <conditionalFormatting sqref="F19">
    <cfRule dxfId="995" operator="equal" priority="3233" type="cellIs">
      <formula>"YES"</formula>
    </cfRule>
    <cfRule dxfId="996" operator="equal" priority="3234" type="cellIs">
      <formula>"NO"</formula>
    </cfRule>
  </conditionalFormatting>
  <conditionalFormatting sqref="F23">
    <cfRule dxfId="997" operator="equal" priority="3231" type="cellIs">
      <formula>"YES"</formula>
    </cfRule>
    <cfRule dxfId="998" operator="equal" priority="3232" type="cellIs">
      <formula>"NO"</formula>
    </cfRule>
  </conditionalFormatting>
  <conditionalFormatting sqref="F27">
    <cfRule dxfId="999" operator="equal" priority="3229" type="cellIs">
      <formula>"YES"</formula>
    </cfRule>
    <cfRule dxfId="1000" operator="equal" priority="3230" type="cellIs">
      <formula>"NO"</formula>
    </cfRule>
  </conditionalFormatting>
  <conditionalFormatting sqref="F31">
    <cfRule dxfId="1001" operator="equal" priority="3227" type="cellIs">
      <formula>"YES"</formula>
    </cfRule>
    <cfRule dxfId="1002" operator="equal" priority="3228" type="cellIs">
      <formula>"NO"</formula>
    </cfRule>
  </conditionalFormatting>
  <conditionalFormatting sqref="AR4">
    <cfRule dxfId="1003" operator="containsText" priority="952" text="POS/NEUT" type="containsText">
      <formula>NOT(ISERROR(SEARCH("POS/NEUT",AR4)))</formula>
    </cfRule>
    <cfRule dxfId="1004" operator="equal" priority="953" type="cellIs">
      <formula>"NEUT/NEG"</formula>
    </cfRule>
    <cfRule dxfId="1005" operator="equal" priority="954" type="cellIs">
      <formula>"NEUT"</formula>
    </cfRule>
    <cfRule dxfId="1006" operator="equal" priority="955" type="cellIs">
      <formula>"NEG"</formula>
    </cfRule>
    <cfRule dxfId="1007" operator="equal" priority="956" type="cellIs">
      <formula>"POS"</formula>
    </cfRule>
  </conditionalFormatting>
  <conditionalFormatting sqref="P10">
    <cfRule dxfId="1008" operator="containsText" priority="887" text="POS/NEUT" type="containsText">
      <formula>NOT(ISERROR(SEARCH("POS/NEUT",P10)))</formula>
    </cfRule>
    <cfRule dxfId="1009" operator="equal" priority="888" type="cellIs">
      <formula>"NEUT/NEG"</formula>
    </cfRule>
    <cfRule dxfId="1010" operator="equal" priority="889" type="cellIs">
      <formula>"NEUT"</formula>
    </cfRule>
    <cfRule dxfId="1011" operator="equal" priority="890" type="cellIs">
      <formula>"NEG"</formula>
    </cfRule>
    <cfRule dxfId="1012" operator="equal" priority="891" type="cellIs">
      <formula>"POS"</formula>
    </cfRule>
  </conditionalFormatting>
  <conditionalFormatting sqref="BG4">
    <cfRule dxfId="1013" operator="containsText" priority="1555" text="POS/NEUT" type="containsText">
      <formula>NOT(ISERROR(SEARCH("POS/NEUT",BG4)))</formula>
    </cfRule>
    <cfRule dxfId="1014" operator="equal" priority="1556" type="cellIs">
      <formula>"NEUT/NEG"</formula>
    </cfRule>
    <cfRule dxfId="1015" operator="equal" priority="1557" type="cellIs">
      <formula>"NEUT"</formula>
    </cfRule>
    <cfRule dxfId="1016" operator="equal" priority="1558" type="cellIs">
      <formula>"NEG"</formula>
    </cfRule>
    <cfRule dxfId="1017" operator="equal" priority="1559" type="cellIs">
      <formula>"POS"</formula>
    </cfRule>
  </conditionalFormatting>
  <conditionalFormatting sqref="BG5">
    <cfRule dxfId="1018" operator="containsText" priority="1550" text="POS/NEUT" type="containsText">
      <formula>NOT(ISERROR(SEARCH("POS/NEUT",BG5)))</formula>
    </cfRule>
    <cfRule dxfId="1019" operator="equal" priority="1551" type="cellIs">
      <formula>"NEUT/NEG"</formula>
    </cfRule>
    <cfRule dxfId="1020" operator="equal" priority="1552" type="cellIs">
      <formula>"NEUT"</formula>
    </cfRule>
    <cfRule dxfId="1021" operator="equal" priority="1553" type="cellIs">
      <formula>"NEG"</formula>
    </cfRule>
    <cfRule dxfId="1022" operator="equal" priority="1554" type="cellIs">
      <formula>"POS"</formula>
    </cfRule>
  </conditionalFormatting>
  <conditionalFormatting sqref="AE4">
    <cfRule dxfId="1023" operator="containsText" priority="1577" text="POS/NEUT" type="containsText">
      <formula>NOT(ISERROR(SEARCH("POS/NEUT",AE4)))</formula>
    </cfRule>
    <cfRule dxfId="1024" operator="equal" priority="1578" type="cellIs">
      <formula>"NEUT/NEG"</formula>
    </cfRule>
    <cfRule dxfId="1025" operator="equal" priority="1579" type="cellIs">
      <formula>"NEUT"</formula>
    </cfRule>
    <cfRule dxfId="1026" operator="equal" priority="1580" type="cellIs">
      <formula>"NEG"</formula>
    </cfRule>
    <cfRule dxfId="1027" operator="equal" priority="1581" type="cellIs">
      <formula>"POS"</formula>
    </cfRule>
  </conditionalFormatting>
  <conditionalFormatting sqref="AE5">
    <cfRule dxfId="1028" operator="containsText" priority="1572" text="POS/NEUT" type="containsText">
      <formula>NOT(ISERROR(SEARCH("POS/NEUT",AE5)))</formula>
    </cfRule>
    <cfRule dxfId="1029" operator="equal" priority="1573" type="cellIs">
      <formula>"NEUT/NEG"</formula>
    </cfRule>
    <cfRule dxfId="1030" operator="equal" priority="1574" type="cellIs">
      <formula>"NEUT"</formula>
    </cfRule>
    <cfRule dxfId="1031" operator="equal" priority="1575" type="cellIs">
      <formula>"NEG"</formula>
    </cfRule>
    <cfRule dxfId="1032" operator="equal" priority="1576" type="cellIs">
      <formula>"POS"</formula>
    </cfRule>
  </conditionalFormatting>
  <conditionalFormatting sqref="AF4:AF5">
    <cfRule dxfId="1033" operator="equal" priority="1571" type="cellIs">
      <formula>"YES"</formula>
    </cfRule>
  </conditionalFormatting>
  <conditionalFormatting sqref="AS4">
    <cfRule dxfId="1034" operator="containsText" priority="1566" text="POS/NEUT" type="containsText">
      <formula>NOT(ISERROR(SEARCH("POS/NEUT",AS4)))</formula>
    </cfRule>
    <cfRule dxfId="1035" operator="equal" priority="1567" type="cellIs">
      <formula>"NEUT/NEG"</formula>
    </cfRule>
    <cfRule dxfId="1036" operator="equal" priority="1568" type="cellIs">
      <formula>"NEUT"</formula>
    </cfRule>
    <cfRule dxfId="1037" operator="equal" priority="1569" type="cellIs">
      <formula>"NEG"</formula>
    </cfRule>
    <cfRule dxfId="1038" operator="equal" priority="1570" type="cellIs">
      <formula>"POS"</formula>
    </cfRule>
  </conditionalFormatting>
  <conditionalFormatting sqref="AS5">
    <cfRule dxfId="1039" operator="containsText" priority="1561" text="POS/NEUT" type="containsText">
      <formula>NOT(ISERROR(SEARCH("POS/NEUT",AS5)))</formula>
    </cfRule>
    <cfRule dxfId="1040" operator="equal" priority="1562" type="cellIs">
      <formula>"NEUT/NEG"</formula>
    </cfRule>
    <cfRule dxfId="1041" operator="equal" priority="1563" type="cellIs">
      <formula>"NEUT"</formula>
    </cfRule>
    <cfRule dxfId="1042" operator="equal" priority="1564" type="cellIs">
      <formula>"NEG"</formula>
    </cfRule>
    <cfRule dxfId="1043" operator="equal" priority="1565" type="cellIs">
      <formula>"POS"</formula>
    </cfRule>
  </conditionalFormatting>
  <conditionalFormatting sqref="AT4:AT5">
    <cfRule dxfId="1044" operator="equal" priority="1560" type="cellIs">
      <formula>"YES"</formula>
    </cfRule>
  </conditionalFormatting>
  <conditionalFormatting sqref="BH4:BH5">
    <cfRule dxfId="1045" operator="equal" priority="1549" type="cellIs">
      <formula>"YES"</formula>
    </cfRule>
  </conditionalFormatting>
  <conditionalFormatting sqref="BU4">
    <cfRule dxfId="1046" operator="containsText" priority="1544" text="POS/NEUT" type="containsText">
      <formula>NOT(ISERROR(SEARCH("POS/NEUT",BU4)))</formula>
    </cfRule>
    <cfRule dxfId="1047" operator="equal" priority="1545" type="cellIs">
      <formula>"NEUT/NEG"</formula>
    </cfRule>
    <cfRule dxfId="1048" operator="equal" priority="1546" type="cellIs">
      <formula>"NEUT"</formula>
    </cfRule>
    <cfRule dxfId="1049" operator="equal" priority="1547" type="cellIs">
      <formula>"NEG"</formula>
    </cfRule>
    <cfRule dxfId="1050" operator="equal" priority="1548" type="cellIs">
      <formula>"POS"</formula>
    </cfRule>
  </conditionalFormatting>
  <conditionalFormatting sqref="BU5">
    <cfRule dxfId="1051" operator="containsText" priority="1539" text="POS/NEUT" type="containsText">
      <formula>NOT(ISERROR(SEARCH("POS/NEUT",BU5)))</formula>
    </cfRule>
    <cfRule dxfId="1052" operator="equal" priority="1540" type="cellIs">
      <formula>"NEUT/NEG"</formula>
    </cfRule>
    <cfRule dxfId="1053" operator="equal" priority="1541" type="cellIs">
      <formula>"NEUT"</formula>
    </cfRule>
    <cfRule dxfId="1054" operator="equal" priority="1542" type="cellIs">
      <formula>"NEG"</formula>
    </cfRule>
    <cfRule dxfId="1055" operator="equal" priority="1543" type="cellIs">
      <formula>"POS"</formula>
    </cfRule>
  </conditionalFormatting>
  <conditionalFormatting sqref="BV4:BV5">
    <cfRule dxfId="1056" operator="equal" priority="1538" type="cellIs">
      <formula>"YES"</formula>
    </cfRule>
  </conditionalFormatting>
  <conditionalFormatting sqref="CI4">
    <cfRule dxfId="1057" operator="containsText" priority="1533" text="POS/NEUT" type="containsText">
      <formula>NOT(ISERROR(SEARCH("POS/NEUT",CI4)))</formula>
    </cfRule>
    <cfRule dxfId="1058" operator="equal" priority="1534" type="cellIs">
      <formula>"NEUT/NEG"</formula>
    </cfRule>
    <cfRule dxfId="1059" operator="equal" priority="1535" type="cellIs">
      <formula>"NEUT"</formula>
    </cfRule>
    <cfRule dxfId="1060" operator="equal" priority="1536" type="cellIs">
      <formula>"NEG"</formula>
    </cfRule>
    <cfRule dxfId="1061" operator="equal" priority="1537" type="cellIs">
      <formula>"POS"</formula>
    </cfRule>
  </conditionalFormatting>
  <conditionalFormatting sqref="CI5">
    <cfRule dxfId="1062" operator="containsText" priority="1528" text="POS/NEUT" type="containsText">
      <formula>NOT(ISERROR(SEARCH("POS/NEUT",CI5)))</formula>
    </cfRule>
    <cfRule dxfId="1063" operator="equal" priority="1529" type="cellIs">
      <formula>"NEUT/NEG"</formula>
    </cfRule>
    <cfRule dxfId="1064" operator="equal" priority="1530" type="cellIs">
      <formula>"NEUT"</formula>
    </cfRule>
    <cfRule dxfId="1065" operator="equal" priority="1531" type="cellIs">
      <formula>"NEG"</formula>
    </cfRule>
    <cfRule dxfId="1066" operator="equal" priority="1532" type="cellIs">
      <formula>"POS"</formula>
    </cfRule>
  </conditionalFormatting>
  <conditionalFormatting sqref="CJ4:CJ5">
    <cfRule dxfId="1067" operator="equal" priority="1527" type="cellIs">
      <formula>"YES"</formula>
    </cfRule>
  </conditionalFormatting>
  <conditionalFormatting sqref="CW4">
    <cfRule dxfId="1068" operator="containsText" priority="1522" text="POS/NEUT" type="containsText">
      <formula>NOT(ISERROR(SEARCH("POS/NEUT",CW4)))</formula>
    </cfRule>
    <cfRule dxfId="1069" operator="equal" priority="1523" type="cellIs">
      <formula>"NEUT/NEG"</formula>
    </cfRule>
    <cfRule dxfId="1070" operator="equal" priority="1524" type="cellIs">
      <formula>"NEUT"</formula>
    </cfRule>
    <cfRule dxfId="1071" operator="equal" priority="1525" type="cellIs">
      <formula>"NEG"</formula>
    </cfRule>
    <cfRule dxfId="1072" operator="equal" priority="1526" type="cellIs">
      <formula>"POS"</formula>
    </cfRule>
  </conditionalFormatting>
  <conditionalFormatting sqref="CW5">
    <cfRule dxfId="1073" operator="containsText" priority="1517" text="POS/NEUT" type="containsText">
      <formula>NOT(ISERROR(SEARCH("POS/NEUT",CW5)))</formula>
    </cfRule>
    <cfRule dxfId="1074" operator="equal" priority="1518" type="cellIs">
      <formula>"NEUT/NEG"</formula>
    </cfRule>
    <cfRule dxfId="1075" operator="equal" priority="1519" type="cellIs">
      <formula>"NEUT"</formula>
    </cfRule>
    <cfRule dxfId="1076" operator="equal" priority="1520" type="cellIs">
      <formula>"NEG"</formula>
    </cfRule>
    <cfRule dxfId="1077" operator="equal" priority="1521" type="cellIs">
      <formula>"POS"</formula>
    </cfRule>
  </conditionalFormatting>
  <conditionalFormatting sqref="CX4:CX5">
    <cfRule dxfId="1078" operator="equal" priority="1516" type="cellIs">
      <formula>"YES"</formula>
    </cfRule>
  </conditionalFormatting>
  <conditionalFormatting sqref="DK4">
    <cfRule dxfId="1079" operator="containsText" priority="1511" text="POS/NEUT" type="containsText">
      <formula>NOT(ISERROR(SEARCH("POS/NEUT",DK4)))</formula>
    </cfRule>
    <cfRule dxfId="1080" operator="equal" priority="1512" type="cellIs">
      <formula>"NEUT/NEG"</formula>
    </cfRule>
    <cfRule dxfId="1081" operator="equal" priority="1513" type="cellIs">
      <formula>"NEUT"</formula>
    </cfRule>
    <cfRule dxfId="1082" operator="equal" priority="1514" type="cellIs">
      <formula>"NEG"</formula>
    </cfRule>
    <cfRule dxfId="1083" operator="equal" priority="1515" type="cellIs">
      <formula>"POS"</formula>
    </cfRule>
  </conditionalFormatting>
  <conditionalFormatting sqref="DK5">
    <cfRule dxfId="1084" operator="containsText" priority="1506" text="POS/NEUT" type="containsText">
      <formula>NOT(ISERROR(SEARCH("POS/NEUT",DK5)))</formula>
    </cfRule>
    <cfRule dxfId="1085" operator="equal" priority="1507" type="cellIs">
      <formula>"NEUT/NEG"</formula>
    </cfRule>
    <cfRule dxfId="1086" operator="equal" priority="1508" type="cellIs">
      <formula>"NEUT"</formula>
    </cfRule>
    <cfRule dxfId="1087" operator="equal" priority="1509" type="cellIs">
      <formula>"NEG"</formula>
    </cfRule>
    <cfRule dxfId="1088" operator="equal" priority="1510" type="cellIs">
      <formula>"POS"</formula>
    </cfRule>
  </conditionalFormatting>
  <conditionalFormatting sqref="DL4:DL5">
    <cfRule dxfId="1089" operator="equal" priority="1505" type="cellIs">
      <formula>"YES"</formula>
    </cfRule>
  </conditionalFormatting>
  <conditionalFormatting sqref="AD5">
    <cfRule dxfId="1090" operator="containsText" priority="957" text="POS/NEUT" type="containsText">
      <formula>NOT(ISERROR(SEARCH("POS/NEUT",AD5)))</formula>
    </cfRule>
    <cfRule dxfId="1091" operator="equal" priority="958" type="cellIs">
      <formula>"NEUT/NEG"</formula>
    </cfRule>
    <cfRule dxfId="1092" operator="equal" priority="959" type="cellIs">
      <formula>"NEUT"</formula>
    </cfRule>
    <cfRule dxfId="1093" operator="equal" priority="960" type="cellIs">
      <formula>"NEG"</formula>
    </cfRule>
    <cfRule dxfId="1094" operator="equal" priority="961" type="cellIs">
      <formula>"POS"</formula>
    </cfRule>
  </conditionalFormatting>
  <conditionalFormatting sqref="Q4">
    <cfRule dxfId="1095" operator="containsText" priority="1143" text="POS/NEUT" type="containsText">
      <formula>NOT(ISERROR(SEARCH("POS/NEUT",Q4)))</formula>
    </cfRule>
    <cfRule dxfId="1096" operator="equal" priority="1144" type="cellIs">
      <formula>"NEUT/NEG"</formula>
    </cfRule>
    <cfRule dxfId="1097" operator="equal" priority="1145" type="cellIs">
      <formula>"NEUT"</formula>
    </cfRule>
    <cfRule dxfId="1098" operator="equal" priority="1146" type="cellIs">
      <formula>"NEG"</formula>
    </cfRule>
    <cfRule dxfId="1099" operator="equal" priority="1147" type="cellIs">
      <formula>"POS"</formula>
    </cfRule>
  </conditionalFormatting>
  <conditionalFormatting sqref="Q5">
    <cfRule dxfId="1100" operator="containsText" priority="1138" text="POS/NEUT" type="containsText">
      <formula>NOT(ISERROR(SEARCH("POS/NEUT",Q5)))</formula>
    </cfRule>
    <cfRule dxfId="1101" operator="equal" priority="1139" type="cellIs">
      <formula>"NEUT/NEG"</formula>
    </cfRule>
    <cfRule dxfId="1102" operator="equal" priority="1140" type="cellIs">
      <formula>"NEUT"</formula>
    </cfRule>
    <cfRule dxfId="1103" operator="equal" priority="1141" type="cellIs">
      <formula>"NEG"</formula>
    </cfRule>
    <cfRule dxfId="1104" operator="equal" priority="1142" type="cellIs">
      <formula>"POS"</formula>
    </cfRule>
  </conditionalFormatting>
  <conditionalFormatting sqref="R4:R5">
    <cfRule dxfId="1105" operator="equal" priority="1126" type="cellIs">
      <formula>"YES"</formula>
    </cfRule>
  </conditionalFormatting>
  <conditionalFormatting sqref="P4">
    <cfRule dxfId="1106" operator="containsText" priority="972" text="POS/NEUT" type="containsText">
      <formula>NOT(ISERROR(SEARCH("POS/NEUT",P4)))</formula>
    </cfRule>
    <cfRule dxfId="1107" operator="equal" priority="973" type="cellIs">
      <formula>"NEUT/NEG"</formula>
    </cfRule>
    <cfRule dxfId="1108" operator="equal" priority="974" type="cellIs">
      <formula>"NEUT"</formula>
    </cfRule>
    <cfRule dxfId="1109" operator="equal" priority="975" type="cellIs">
      <formula>"NEG"</formula>
    </cfRule>
    <cfRule dxfId="1110" operator="equal" priority="976" type="cellIs">
      <formula>"POS"</formula>
    </cfRule>
  </conditionalFormatting>
  <conditionalFormatting sqref="P5">
    <cfRule dxfId="1111" operator="containsText" priority="967" text="POS/NEUT" type="containsText">
      <formula>NOT(ISERROR(SEARCH("POS/NEUT",P5)))</formula>
    </cfRule>
    <cfRule dxfId="1112" operator="equal" priority="968" type="cellIs">
      <formula>"NEUT/NEG"</formula>
    </cfRule>
    <cfRule dxfId="1113" operator="equal" priority="969" type="cellIs">
      <formula>"NEUT"</formula>
    </cfRule>
    <cfRule dxfId="1114" operator="equal" priority="970" type="cellIs">
      <formula>"NEG"</formula>
    </cfRule>
    <cfRule dxfId="1115" operator="equal" priority="971" type="cellIs">
      <formula>"POS"</formula>
    </cfRule>
  </conditionalFormatting>
  <conditionalFormatting sqref="AD4">
    <cfRule dxfId="1116" operator="containsText" priority="962" text="POS/NEUT" type="containsText">
      <formula>NOT(ISERROR(SEARCH("POS/NEUT",AD4)))</formula>
    </cfRule>
    <cfRule dxfId="1117" operator="equal" priority="963" type="cellIs">
      <formula>"NEUT/NEG"</formula>
    </cfRule>
    <cfRule dxfId="1118" operator="equal" priority="964" type="cellIs">
      <formula>"NEUT"</formula>
    </cfRule>
    <cfRule dxfId="1119" operator="equal" priority="965" type="cellIs">
      <formula>"NEG"</formula>
    </cfRule>
    <cfRule dxfId="1120" operator="equal" priority="966" type="cellIs">
      <formula>"POS"</formula>
    </cfRule>
  </conditionalFormatting>
  <conditionalFormatting sqref="AR5">
    <cfRule dxfId="1121" operator="containsText" priority="947" text="POS/NEUT" type="containsText">
      <formula>NOT(ISERROR(SEARCH("POS/NEUT",AR5)))</formula>
    </cfRule>
    <cfRule dxfId="1122" operator="equal" priority="948" type="cellIs">
      <formula>"NEUT/NEG"</formula>
    </cfRule>
    <cfRule dxfId="1123" operator="equal" priority="949" type="cellIs">
      <formula>"NEUT"</formula>
    </cfRule>
    <cfRule dxfId="1124" operator="equal" priority="950" type="cellIs">
      <formula>"NEG"</formula>
    </cfRule>
    <cfRule dxfId="1125" operator="equal" priority="951" type="cellIs">
      <formula>"POS"</formula>
    </cfRule>
  </conditionalFormatting>
  <conditionalFormatting sqref="BF4">
    <cfRule dxfId="1126" operator="containsText" priority="942" text="POS/NEUT" type="containsText">
      <formula>NOT(ISERROR(SEARCH("POS/NEUT",BF4)))</formula>
    </cfRule>
    <cfRule dxfId="1127" operator="equal" priority="943" type="cellIs">
      <formula>"NEUT/NEG"</formula>
    </cfRule>
    <cfRule dxfId="1128" operator="equal" priority="944" type="cellIs">
      <formula>"NEUT"</formula>
    </cfRule>
    <cfRule dxfId="1129" operator="equal" priority="945" type="cellIs">
      <formula>"NEG"</formula>
    </cfRule>
    <cfRule dxfId="1130" operator="equal" priority="946" type="cellIs">
      <formula>"POS"</formula>
    </cfRule>
  </conditionalFormatting>
  <conditionalFormatting sqref="BF5">
    <cfRule dxfId="1131" operator="containsText" priority="937" text="POS/NEUT" type="containsText">
      <formula>NOT(ISERROR(SEARCH("POS/NEUT",BF5)))</formula>
    </cfRule>
    <cfRule dxfId="1132" operator="equal" priority="938" type="cellIs">
      <formula>"NEUT/NEG"</formula>
    </cfRule>
    <cfRule dxfId="1133" operator="equal" priority="939" type="cellIs">
      <formula>"NEUT"</formula>
    </cfRule>
    <cfRule dxfId="1134" operator="equal" priority="940" type="cellIs">
      <formula>"NEG"</formula>
    </cfRule>
    <cfRule dxfId="1135" operator="equal" priority="941" type="cellIs">
      <formula>"POS"</formula>
    </cfRule>
  </conditionalFormatting>
  <conditionalFormatting sqref="BT4">
    <cfRule dxfId="1136" operator="containsText" priority="932" text="POS/NEUT" type="containsText">
      <formula>NOT(ISERROR(SEARCH("POS/NEUT",BT4)))</formula>
    </cfRule>
    <cfRule dxfId="1137" operator="equal" priority="933" type="cellIs">
      <formula>"NEUT/NEG"</formula>
    </cfRule>
    <cfRule dxfId="1138" operator="equal" priority="934" type="cellIs">
      <formula>"NEUT"</formula>
    </cfRule>
    <cfRule dxfId="1139" operator="equal" priority="935" type="cellIs">
      <formula>"NEG"</formula>
    </cfRule>
    <cfRule dxfId="1140" operator="equal" priority="936" type="cellIs">
      <formula>"POS"</formula>
    </cfRule>
  </conditionalFormatting>
  <conditionalFormatting sqref="BT5">
    <cfRule dxfId="1141" operator="containsText" priority="927" text="POS/NEUT" type="containsText">
      <formula>NOT(ISERROR(SEARCH("POS/NEUT",BT5)))</formula>
    </cfRule>
    <cfRule dxfId="1142" operator="equal" priority="928" type="cellIs">
      <formula>"NEUT/NEG"</formula>
    </cfRule>
    <cfRule dxfId="1143" operator="equal" priority="929" type="cellIs">
      <formula>"NEUT"</formula>
    </cfRule>
    <cfRule dxfId="1144" operator="equal" priority="930" type="cellIs">
      <formula>"NEG"</formula>
    </cfRule>
    <cfRule dxfId="1145" operator="equal" priority="931" type="cellIs">
      <formula>"POS"</formula>
    </cfRule>
  </conditionalFormatting>
  <conditionalFormatting sqref="CH4">
    <cfRule dxfId="1146" operator="containsText" priority="922" text="POS/NEUT" type="containsText">
      <formula>NOT(ISERROR(SEARCH("POS/NEUT",CH4)))</formula>
    </cfRule>
    <cfRule dxfId="1147" operator="equal" priority="923" type="cellIs">
      <formula>"NEUT/NEG"</formula>
    </cfRule>
    <cfRule dxfId="1148" operator="equal" priority="924" type="cellIs">
      <formula>"NEUT"</formula>
    </cfRule>
    <cfRule dxfId="1149" operator="equal" priority="925" type="cellIs">
      <formula>"NEG"</formula>
    </cfRule>
    <cfRule dxfId="1150" operator="equal" priority="926" type="cellIs">
      <formula>"POS"</formula>
    </cfRule>
  </conditionalFormatting>
  <conditionalFormatting sqref="CH5">
    <cfRule dxfId="1151" operator="containsText" priority="917" text="POS/NEUT" type="containsText">
      <formula>NOT(ISERROR(SEARCH("POS/NEUT",CH5)))</formula>
    </cfRule>
    <cfRule dxfId="1152" operator="equal" priority="918" type="cellIs">
      <formula>"NEUT/NEG"</formula>
    </cfRule>
    <cfRule dxfId="1153" operator="equal" priority="919" type="cellIs">
      <formula>"NEUT"</formula>
    </cfRule>
    <cfRule dxfId="1154" operator="equal" priority="920" type="cellIs">
      <formula>"NEG"</formula>
    </cfRule>
    <cfRule dxfId="1155" operator="equal" priority="921" type="cellIs">
      <formula>"POS"</formula>
    </cfRule>
  </conditionalFormatting>
  <conditionalFormatting sqref="CV4">
    <cfRule dxfId="1156" operator="containsText" priority="912" text="POS/NEUT" type="containsText">
      <formula>NOT(ISERROR(SEARCH("POS/NEUT",CV4)))</formula>
    </cfRule>
    <cfRule dxfId="1157" operator="equal" priority="913" type="cellIs">
      <formula>"NEUT/NEG"</formula>
    </cfRule>
    <cfRule dxfId="1158" operator="equal" priority="914" type="cellIs">
      <formula>"NEUT"</formula>
    </cfRule>
    <cfRule dxfId="1159" operator="equal" priority="915" type="cellIs">
      <formula>"NEG"</formula>
    </cfRule>
    <cfRule dxfId="1160" operator="equal" priority="916" type="cellIs">
      <formula>"POS"</formula>
    </cfRule>
  </conditionalFormatting>
  <conditionalFormatting sqref="CV5">
    <cfRule dxfId="1161" operator="containsText" priority="907" text="POS/NEUT" type="containsText">
      <formula>NOT(ISERROR(SEARCH("POS/NEUT",CV5)))</formula>
    </cfRule>
    <cfRule dxfId="1162" operator="equal" priority="908" type="cellIs">
      <formula>"NEUT/NEG"</formula>
    </cfRule>
    <cfRule dxfId="1163" operator="equal" priority="909" type="cellIs">
      <formula>"NEUT"</formula>
    </cfRule>
    <cfRule dxfId="1164" operator="equal" priority="910" type="cellIs">
      <formula>"NEG"</formula>
    </cfRule>
    <cfRule dxfId="1165" operator="equal" priority="911" type="cellIs">
      <formula>"POS"</formula>
    </cfRule>
  </conditionalFormatting>
  <conditionalFormatting sqref="DJ4">
    <cfRule dxfId="1166" operator="containsText" priority="902" text="POS/NEUT" type="containsText">
      <formula>NOT(ISERROR(SEARCH("POS/NEUT",DJ4)))</formula>
    </cfRule>
    <cfRule dxfId="1167" operator="equal" priority="903" type="cellIs">
      <formula>"NEUT/NEG"</formula>
    </cfRule>
    <cfRule dxfId="1168" operator="equal" priority="904" type="cellIs">
      <formula>"NEUT"</formula>
    </cfRule>
    <cfRule dxfId="1169" operator="equal" priority="905" type="cellIs">
      <formula>"NEG"</formula>
    </cfRule>
    <cfRule dxfId="1170" operator="equal" priority="906" type="cellIs">
      <formula>"POS"</formula>
    </cfRule>
  </conditionalFormatting>
  <conditionalFormatting sqref="DJ5">
    <cfRule dxfId="1171" operator="containsText" priority="897" text="POS/NEUT" type="containsText">
      <formula>NOT(ISERROR(SEARCH("POS/NEUT",DJ5)))</formula>
    </cfRule>
    <cfRule dxfId="1172" operator="equal" priority="898" type="cellIs">
      <formula>"NEUT/NEG"</formula>
    </cfRule>
    <cfRule dxfId="1173" operator="equal" priority="899" type="cellIs">
      <formula>"NEUT"</formula>
    </cfRule>
    <cfRule dxfId="1174" operator="equal" priority="900" type="cellIs">
      <formula>"NEG"</formula>
    </cfRule>
    <cfRule dxfId="1175" operator="equal" priority="901" type="cellIs">
      <formula>"POS"</formula>
    </cfRule>
  </conditionalFormatting>
  <conditionalFormatting sqref="W10">
    <cfRule dxfId="1176" operator="containsText" priority="892" text="POS/NEUT" type="containsText">
      <formula>NOT(ISERROR(SEARCH("POS/NEUT",W10)))</formula>
    </cfRule>
    <cfRule dxfId="1177" operator="equal" priority="893" type="cellIs">
      <formula>"NEUT/NEG"</formula>
    </cfRule>
    <cfRule dxfId="1178" operator="equal" priority="894" type="cellIs">
      <formula>"NEUT"</formula>
    </cfRule>
    <cfRule dxfId="1179" operator="equal" priority="895" type="cellIs">
      <formula>"NEG"</formula>
    </cfRule>
    <cfRule dxfId="1180" operator="equal" priority="896" type="cellIs">
      <formula>"POS"</formula>
    </cfRule>
  </conditionalFormatting>
  <conditionalFormatting sqref="AD10">
    <cfRule dxfId="1181" operator="containsText" priority="784" text="POS/NEUT" type="containsText">
      <formula>NOT(ISERROR(SEARCH("POS/NEUT",AD10)))</formula>
    </cfRule>
    <cfRule dxfId="1182" operator="equal" priority="785" type="cellIs">
      <formula>"NEUT/NEG"</formula>
    </cfRule>
    <cfRule dxfId="1183" operator="equal" priority="786" type="cellIs">
      <formula>"NEUT"</formula>
    </cfRule>
    <cfRule dxfId="1184" operator="equal" priority="787" type="cellIs">
      <formula>"NEG"</formula>
    </cfRule>
    <cfRule dxfId="1185" operator="equal" priority="788" type="cellIs">
      <formula>"POS"</formula>
    </cfRule>
  </conditionalFormatting>
  <conditionalFormatting sqref="AR10">
    <cfRule dxfId="1186" operator="containsText" priority="757" text="POS/NEUT" type="containsText">
      <formula>NOT(ISERROR(SEARCH("POS/NEUT",AR10)))</formula>
    </cfRule>
    <cfRule dxfId="1187" operator="equal" priority="758" type="cellIs">
      <formula>"NEUT/NEG"</formula>
    </cfRule>
    <cfRule dxfId="1188" operator="equal" priority="759" type="cellIs">
      <formula>"NEUT"</formula>
    </cfRule>
    <cfRule dxfId="1189" operator="equal" priority="760" type="cellIs">
      <formula>"NEG"</formula>
    </cfRule>
    <cfRule dxfId="1190" operator="equal" priority="761" type="cellIs">
      <formula>"POS"</formula>
    </cfRule>
  </conditionalFormatting>
  <conditionalFormatting sqref="BF10">
    <cfRule dxfId="1191" operator="containsText" priority="730" text="POS/NEUT" type="containsText">
      <formula>NOT(ISERROR(SEARCH("POS/NEUT",BF10)))</formula>
    </cfRule>
    <cfRule dxfId="1192" operator="equal" priority="731" type="cellIs">
      <formula>"NEUT/NEG"</formula>
    </cfRule>
    <cfRule dxfId="1193" operator="equal" priority="732" type="cellIs">
      <formula>"NEUT"</formula>
    </cfRule>
    <cfRule dxfId="1194" operator="equal" priority="733" type="cellIs">
      <formula>"NEG"</formula>
    </cfRule>
    <cfRule dxfId="1195" operator="equal" priority="734" type="cellIs">
      <formula>"POS"</formula>
    </cfRule>
  </conditionalFormatting>
  <conditionalFormatting sqref="CA10">
    <cfRule dxfId="1196" operator="containsText" priority="703" text="POS/NEUT" type="containsText">
      <formula>NOT(ISERROR(SEARCH("POS/NEUT",CA10)))</formula>
    </cfRule>
    <cfRule dxfId="1197" operator="equal" priority="704" type="cellIs">
      <formula>"NEUT/NEG"</formula>
    </cfRule>
    <cfRule dxfId="1198" operator="equal" priority="705" type="cellIs">
      <formula>"NEUT"</formula>
    </cfRule>
    <cfRule dxfId="1199" operator="equal" priority="706" type="cellIs">
      <formula>"NEG"</formula>
    </cfRule>
    <cfRule dxfId="1200" operator="equal" priority="707" type="cellIs">
      <formula>"POS"</formula>
    </cfRule>
  </conditionalFormatting>
  <conditionalFormatting sqref="BT10">
    <cfRule dxfId="1201" operator="containsText" priority="698" text="POS/NEUT" type="containsText">
      <formula>NOT(ISERROR(SEARCH("POS/NEUT",BT10)))</formula>
    </cfRule>
    <cfRule dxfId="1202" operator="equal" priority="699" type="cellIs">
      <formula>"NEUT/NEG"</formula>
    </cfRule>
    <cfRule dxfId="1203" operator="equal" priority="700" type="cellIs">
      <formula>"NEUT"</formula>
    </cfRule>
    <cfRule dxfId="1204" operator="equal" priority="701" type="cellIs">
      <formula>"NEG"</formula>
    </cfRule>
    <cfRule dxfId="1205" operator="equal" priority="702" type="cellIs">
      <formula>"POS"</formula>
    </cfRule>
  </conditionalFormatting>
  <conditionalFormatting sqref="CH10">
    <cfRule dxfId="1206" operator="containsText" priority="671" text="POS/NEUT" type="containsText">
      <formula>NOT(ISERROR(SEARCH("POS/NEUT",CH10)))</formula>
    </cfRule>
    <cfRule dxfId="1207" operator="equal" priority="672" type="cellIs">
      <formula>"NEUT/NEG"</formula>
    </cfRule>
    <cfRule dxfId="1208" operator="equal" priority="673" type="cellIs">
      <formula>"NEUT"</formula>
    </cfRule>
    <cfRule dxfId="1209" operator="equal" priority="674" type="cellIs">
      <formula>"NEG"</formula>
    </cfRule>
    <cfRule dxfId="1210" operator="equal" priority="675" type="cellIs">
      <formula>"POS"</formula>
    </cfRule>
  </conditionalFormatting>
  <conditionalFormatting sqref="CV10">
    <cfRule dxfId="1211" operator="containsText" priority="644" text="POS/NEUT" type="containsText">
      <formula>NOT(ISERROR(SEARCH("POS/NEUT",CV10)))</formula>
    </cfRule>
    <cfRule dxfId="1212" operator="equal" priority="645" type="cellIs">
      <formula>"NEUT/NEG"</formula>
    </cfRule>
    <cfRule dxfId="1213" operator="equal" priority="646" type="cellIs">
      <formula>"NEUT"</formula>
    </cfRule>
    <cfRule dxfId="1214" operator="equal" priority="647" type="cellIs">
      <formula>"NEG"</formula>
    </cfRule>
    <cfRule dxfId="1215" operator="equal" priority="648" type="cellIs">
      <formula>"POS"</formula>
    </cfRule>
  </conditionalFormatting>
  <conditionalFormatting sqref="DJ10">
    <cfRule dxfId="1216" operator="containsText" priority="617" text="POS/NEUT" type="containsText">
      <formula>NOT(ISERROR(SEARCH("POS/NEUT",DJ10)))</formula>
    </cfRule>
    <cfRule dxfId="1217" operator="equal" priority="618" type="cellIs">
      <formula>"NEUT/NEG"</formula>
    </cfRule>
    <cfRule dxfId="1218" operator="equal" priority="619" type="cellIs">
      <formula>"NEUT"</formula>
    </cfRule>
    <cfRule dxfId="1219" operator="equal" priority="620" type="cellIs">
      <formula>"NEG"</formula>
    </cfRule>
    <cfRule dxfId="1220" operator="equal" priority="621" type="cellIs">
      <formula>"POS"</formula>
    </cfRule>
  </conditionalFormatting>
  <conditionalFormatting sqref="O18">
    <cfRule dxfId="1221" operator="equal" priority="484" type="cellIs">
      <formula>"NEUT"</formula>
    </cfRule>
    <cfRule dxfId="1222" operator="equal" priority="485" type="cellIs">
      <formula>"POS"</formula>
    </cfRule>
    <cfRule dxfId="1223" operator="equal" priority="486" type="cellIs">
      <formula>"NEG"</formula>
    </cfRule>
  </conditionalFormatting>
  <conditionalFormatting sqref="R17:R18">
    <cfRule dxfId="1224" operator="equal" priority="482" type="cellIs">
      <formula>"YES"</formula>
    </cfRule>
    <cfRule dxfId="1225" operator="equal" priority="483" type="cellIs">
      <formula>"NO"</formula>
    </cfRule>
  </conditionalFormatting>
  <conditionalFormatting sqref="O17">
    <cfRule dxfId="1226" operator="equal" priority="479" type="cellIs">
      <formula>"NEUT"</formula>
    </cfRule>
    <cfRule dxfId="1227" operator="equal" priority="480" type="cellIs">
      <formula>"POS"</formula>
    </cfRule>
    <cfRule dxfId="1228" operator="equal" priority="481" type="cellIs">
      <formula>"NEG"</formula>
    </cfRule>
  </conditionalFormatting>
  <conditionalFormatting sqref="O17:O18">
    <cfRule dxfId="1229" operator="equal" priority="478" type="cellIs">
      <formula>"INCOMP"</formula>
    </cfRule>
  </conditionalFormatting>
  <conditionalFormatting sqref="AC18">
    <cfRule dxfId="1230" operator="equal" priority="475" type="cellIs">
      <formula>"NEUT"</formula>
    </cfRule>
    <cfRule dxfId="1231" operator="equal" priority="476" type="cellIs">
      <formula>"POS"</formula>
    </cfRule>
    <cfRule dxfId="1232" operator="equal" priority="477" type="cellIs">
      <formula>"NEG"</formula>
    </cfRule>
  </conditionalFormatting>
  <conditionalFormatting sqref="AC17">
    <cfRule dxfId="1233" operator="equal" priority="472" type="cellIs">
      <formula>"NEUT"</formula>
    </cfRule>
    <cfRule dxfId="1234" operator="equal" priority="473" type="cellIs">
      <formula>"POS"</formula>
    </cfRule>
    <cfRule dxfId="1235" operator="equal" priority="474" type="cellIs">
      <formula>"NEG"</formula>
    </cfRule>
  </conditionalFormatting>
  <conditionalFormatting sqref="AC17:AC18">
    <cfRule dxfId="1236" operator="equal" priority="471" type="cellIs">
      <formula>"INCOMP"</formula>
    </cfRule>
  </conditionalFormatting>
  <conditionalFormatting sqref="AQ18">
    <cfRule dxfId="1237" operator="equal" priority="468" type="cellIs">
      <formula>"NEUT"</formula>
    </cfRule>
    <cfRule dxfId="1238" operator="equal" priority="469" type="cellIs">
      <formula>"POS"</formula>
    </cfRule>
    <cfRule dxfId="1239" operator="equal" priority="470" type="cellIs">
      <formula>"NEG"</formula>
    </cfRule>
  </conditionalFormatting>
  <conditionalFormatting sqref="AQ17">
    <cfRule dxfId="1240" operator="equal" priority="465" type="cellIs">
      <formula>"NEUT"</formula>
    </cfRule>
    <cfRule dxfId="1241" operator="equal" priority="466" type="cellIs">
      <formula>"POS"</formula>
    </cfRule>
    <cfRule dxfId="1242" operator="equal" priority="467" type="cellIs">
      <formula>"NEG"</formula>
    </cfRule>
  </conditionalFormatting>
  <conditionalFormatting sqref="AQ17:AQ18">
    <cfRule dxfId="1243" operator="equal" priority="464" type="cellIs">
      <formula>"INCOMP"</formula>
    </cfRule>
  </conditionalFormatting>
  <conditionalFormatting sqref="BE18">
    <cfRule dxfId="1244" operator="equal" priority="461" type="cellIs">
      <formula>"NEUT"</formula>
    </cfRule>
    <cfRule dxfId="1245" operator="equal" priority="462" type="cellIs">
      <formula>"POS"</formula>
    </cfRule>
    <cfRule dxfId="1246" operator="equal" priority="463" type="cellIs">
      <formula>"NEG"</formula>
    </cfRule>
  </conditionalFormatting>
  <conditionalFormatting sqref="BE17">
    <cfRule dxfId="1247" operator="equal" priority="458" type="cellIs">
      <formula>"NEUT"</formula>
    </cfRule>
    <cfRule dxfId="1248" operator="equal" priority="459" type="cellIs">
      <formula>"POS"</formula>
    </cfRule>
    <cfRule dxfId="1249" operator="equal" priority="460" type="cellIs">
      <formula>"NEG"</formula>
    </cfRule>
  </conditionalFormatting>
  <conditionalFormatting sqref="BE17:BE18">
    <cfRule dxfId="1250" operator="equal" priority="457" type="cellIs">
      <formula>"INCOMP"</formula>
    </cfRule>
  </conditionalFormatting>
  <conditionalFormatting sqref="BS18">
    <cfRule dxfId="1251" operator="equal" priority="454" type="cellIs">
      <formula>"NEUT"</formula>
    </cfRule>
    <cfRule dxfId="1252" operator="equal" priority="455" type="cellIs">
      <formula>"POS"</formula>
    </cfRule>
    <cfRule dxfId="1253" operator="equal" priority="456" type="cellIs">
      <formula>"NEG"</formula>
    </cfRule>
  </conditionalFormatting>
  <conditionalFormatting sqref="BS17">
    <cfRule dxfId="1254" operator="equal" priority="451" type="cellIs">
      <formula>"NEUT"</formula>
    </cfRule>
    <cfRule dxfId="1255" operator="equal" priority="452" type="cellIs">
      <formula>"POS"</formula>
    </cfRule>
    <cfRule dxfId="1256" operator="equal" priority="453" type="cellIs">
      <formula>"NEG"</formula>
    </cfRule>
  </conditionalFormatting>
  <conditionalFormatting sqref="BS17:BS18">
    <cfRule dxfId="1257" operator="equal" priority="450" type="cellIs">
      <formula>"INCOMP"</formula>
    </cfRule>
  </conditionalFormatting>
  <conditionalFormatting sqref="CG18">
    <cfRule dxfId="1258" operator="equal" priority="447" type="cellIs">
      <formula>"NEUT"</formula>
    </cfRule>
    <cfRule dxfId="1259" operator="equal" priority="448" type="cellIs">
      <formula>"POS"</formula>
    </cfRule>
    <cfRule dxfId="1260" operator="equal" priority="449" type="cellIs">
      <formula>"NEG"</formula>
    </cfRule>
  </conditionalFormatting>
  <conditionalFormatting sqref="CG17">
    <cfRule dxfId="1261" operator="equal" priority="444" type="cellIs">
      <formula>"NEUT"</formula>
    </cfRule>
    <cfRule dxfId="1262" operator="equal" priority="445" type="cellIs">
      <formula>"POS"</formula>
    </cfRule>
    <cfRule dxfId="1263" operator="equal" priority="446" type="cellIs">
      <formula>"NEG"</formula>
    </cfRule>
  </conditionalFormatting>
  <conditionalFormatting sqref="CG17:CG18">
    <cfRule dxfId="1264" operator="equal" priority="443" type="cellIs">
      <formula>"INCOMP"</formula>
    </cfRule>
  </conditionalFormatting>
  <conditionalFormatting sqref="CU18">
    <cfRule dxfId="1265" operator="equal" priority="440" type="cellIs">
      <formula>"NEUT"</formula>
    </cfRule>
    <cfRule dxfId="1266" operator="equal" priority="441" type="cellIs">
      <formula>"POS"</formula>
    </cfRule>
    <cfRule dxfId="1267" operator="equal" priority="442" type="cellIs">
      <formula>"NEG"</formula>
    </cfRule>
  </conditionalFormatting>
  <conditionalFormatting sqref="CU17">
    <cfRule dxfId="1268" operator="equal" priority="437" type="cellIs">
      <formula>"NEUT"</formula>
    </cfRule>
    <cfRule dxfId="1269" operator="equal" priority="438" type="cellIs">
      <formula>"POS"</formula>
    </cfRule>
    <cfRule dxfId="1270" operator="equal" priority="439" type="cellIs">
      <formula>"NEG"</formula>
    </cfRule>
  </conditionalFormatting>
  <conditionalFormatting sqref="CU17:CU18">
    <cfRule dxfId="1271" operator="equal" priority="436" type="cellIs">
      <formula>"INCOMP"</formula>
    </cfRule>
  </conditionalFormatting>
  <conditionalFormatting sqref="DI18">
    <cfRule dxfId="1272" operator="equal" priority="433" type="cellIs">
      <formula>"NEUT"</formula>
    </cfRule>
    <cfRule dxfId="1273" operator="equal" priority="434" type="cellIs">
      <formula>"POS"</formula>
    </cfRule>
    <cfRule dxfId="1274" operator="equal" priority="435" type="cellIs">
      <formula>"NEG"</formula>
    </cfRule>
  </conditionalFormatting>
  <conditionalFormatting sqref="DI17">
    <cfRule dxfId="1275" operator="equal" priority="430" type="cellIs">
      <formula>"NEUT"</formula>
    </cfRule>
    <cfRule dxfId="1276" operator="equal" priority="431" type="cellIs">
      <formula>"POS"</formula>
    </cfRule>
    <cfRule dxfId="1277" operator="equal" priority="432" type="cellIs">
      <formula>"NEG"</formula>
    </cfRule>
  </conditionalFormatting>
  <conditionalFormatting sqref="DI17:DI18">
    <cfRule dxfId="1278" operator="equal" priority="429" type="cellIs">
      <formula>"INCOMP"</formula>
    </cfRule>
  </conditionalFormatting>
  <conditionalFormatting sqref="AF17:AF18">
    <cfRule dxfId="1279" operator="equal" priority="427" type="cellIs">
      <formula>"YES"</formula>
    </cfRule>
    <cfRule dxfId="1280" operator="equal" priority="428" type="cellIs">
      <formula>"NO"</formula>
    </cfRule>
  </conditionalFormatting>
  <conditionalFormatting sqref="AT17:AT18">
    <cfRule dxfId="1281" operator="equal" priority="425" type="cellIs">
      <formula>"YES"</formula>
    </cfRule>
    <cfRule dxfId="1282" operator="equal" priority="426" type="cellIs">
      <formula>"NO"</formula>
    </cfRule>
  </conditionalFormatting>
  <conditionalFormatting sqref="BH17:BH18">
    <cfRule dxfId="1283" operator="equal" priority="423" type="cellIs">
      <formula>"YES"</formula>
    </cfRule>
    <cfRule dxfId="1284" operator="equal" priority="424" type="cellIs">
      <formula>"NO"</formula>
    </cfRule>
  </conditionalFormatting>
  <conditionalFormatting sqref="BV17:BV18">
    <cfRule dxfId="1285" operator="equal" priority="421" type="cellIs">
      <formula>"YES"</formula>
    </cfRule>
    <cfRule dxfId="1286" operator="equal" priority="422" type="cellIs">
      <formula>"NO"</formula>
    </cfRule>
  </conditionalFormatting>
  <conditionalFormatting sqref="CJ17:CJ18">
    <cfRule dxfId="1287" operator="equal" priority="419" type="cellIs">
      <formula>"YES"</formula>
    </cfRule>
    <cfRule dxfId="1288" operator="equal" priority="420" type="cellIs">
      <formula>"NO"</formula>
    </cfRule>
  </conditionalFormatting>
  <conditionalFormatting sqref="CX17:CX18">
    <cfRule dxfId="1289" operator="equal" priority="417" type="cellIs">
      <formula>"YES"</formula>
    </cfRule>
    <cfRule dxfId="1290" operator="equal" priority="418" type="cellIs">
      <formula>"NO"</formula>
    </cfRule>
  </conditionalFormatting>
  <conditionalFormatting sqref="DL17:DL18">
    <cfRule dxfId="1291" operator="equal" priority="415" type="cellIs">
      <formula>"YES"</formula>
    </cfRule>
    <cfRule dxfId="1292" operator="equal" priority="416" type="cellIs">
      <formula>"NO"</formula>
    </cfRule>
  </conditionalFormatting>
  <conditionalFormatting sqref="R14">
    <cfRule dxfId="1293" operator="equal" priority="322" type="cellIs">
      <formula>"INCOMP"</formula>
    </cfRule>
  </conditionalFormatting>
  <conditionalFormatting sqref="T14">
    <cfRule dxfId="1294" operator="containsText" priority="328" text="POS/NEUT" type="containsText">
      <formula>NOT(ISERROR(SEARCH("POS/NEUT",T14)))</formula>
    </cfRule>
    <cfRule dxfId="1295" operator="equal" priority="329" type="cellIs">
      <formula>"NEUT/NEG"</formula>
    </cfRule>
    <cfRule dxfId="1296" operator="equal" priority="330" type="cellIs">
      <formula>"NEUT"</formula>
    </cfRule>
    <cfRule dxfId="1297" operator="equal" priority="331" type="cellIs">
      <formula>"NEG"</formula>
    </cfRule>
    <cfRule dxfId="1298" operator="equal" priority="332" type="cellIs">
      <formula>"POS"</formula>
    </cfRule>
  </conditionalFormatting>
  <conditionalFormatting sqref="Q14">
    <cfRule dxfId="1299" operator="containsText" priority="323" text="POS/NEUT" type="containsText">
      <formula>NOT(ISERROR(SEARCH("POS/NEUT",Q14)))</formula>
    </cfRule>
    <cfRule dxfId="1300" operator="equal" priority="324" type="cellIs">
      <formula>"NEUT/NEG"</formula>
    </cfRule>
    <cfRule dxfId="1301" operator="equal" priority="325" type="cellIs">
      <formula>"NEUT"</formula>
    </cfRule>
    <cfRule dxfId="1302" operator="equal" priority="326" type="cellIs">
      <formula>"NEG"</formula>
    </cfRule>
    <cfRule dxfId="1303" operator="equal" priority="327" type="cellIs">
      <formula>"POS"</formula>
    </cfRule>
  </conditionalFormatting>
  <conditionalFormatting sqref="N14">
    <cfRule dxfId="1304" operator="containsText" priority="317" text="POS/NEUT" type="containsText">
      <formula>NOT(ISERROR(SEARCH("POS/NEUT",N14)))</formula>
    </cfRule>
    <cfRule dxfId="1305" operator="equal" priority="318" type="cellIs">
      <formula>"NEUT/NEG"</formula>
    </cfRule>
    <cfRule dxfId="1306" operator="equal" priority="319" type="cellIs">
      <formula>"NEUT"</formula>
    </cfRule>
    <cfRule dxfId="1307" operator="equal" priority="320" type="cellIs">
      <formula>"NEG"</formula>
    </cfRule>
    <cfRule dxfId="1308" operator="equal" priority="321" type="cellIs">
      <formula>"POS"</formula>
    </cfRule>
  </conditionalFormatting>
  <conditionalFormatting sqref="K14">
    <cfRule dxfId="1309" operator="containsText" priority="312" text="POS/NEUT" type="containsText">
      <formula>NOT(ISERROR(SEARCH("POS/NEUT",K14)))</formula>
    </cfRule>
    <cfRule dxfId="1310" operator="equal" priority="313" type="cellIs">
      <formula>"NEUT/NEG"</formula>
    </cfRule>
    <cfRule dxfId="1311" operator="equal" priority="314" type="cellIs">
      <formula>"NEUT"</formula>
    </cfRule>
    <cfRule dxfId="1312" operator="equal" priority="315" type="cellIs">
      <formula>"NEG"</formula>
    </cfRule>
    <cfRule dxfId="1313" operator="equal" priority="316" type="cellIs">
      <formula>"POS"</formula>
    </cfRule>
  </conditionalFormatting>
  <conditionalFormatting sqref="L14">
    <cfRule dxfId="1314" operator="equal" priority="311" type="cellIs">
      <formula>"INCOMP"</formula>
    </cfRule>
  </conditionalFormatting>
  <conditionalFormatting sqref="AF14">
    <cfRule dxfId="1315" operator="equal" priority="300" type="cellIs">
      <formula>"INCOMP"</formula>
    </cfRule>
  </conditionalFormatting>
  <conditionalFormatting sqref="AH14">
    <cfRule dxfId="1316" operator="containsText" priority="306" text="POS/NEUT" type="containsText">
      <formula>NOT(ISERROR(SEARCH("POS/NEUT",AH14)))</formula>
    </cfRule>
    <cfRule dxfId="1317" operator="equal" priority="307" type="cellIs">
      <formula>"NEUT/NEG"</formula>
    </cfRule>
    <cfRule dxfId="1318" operator="equal" priority="308" type="cellIs">
      <formula>"NEUT"</formula>
    </cfRule>
    <cfRule dxfId="1319" operator="equal" priority="309" type="cellIs">
      <formula>"NEG"</formula>
    </cfRule>
    <cfRule dxfId="1320" operator="equal" priority="310" type="cellIs">
      <formula>"POS"</formula>
    </cfRule>
  </conditionalFormatting>
  <conditionalFormatting sqref="AE14">
    <cfRule dxfId="1321" operator="containsText" priority="301" text="POS/NEUT" type="containsText">
      <formula>NOT(ISERROR(SEARCH("POS/NEUT",AE14)))</formula>
    </cfRule>
    <cfRule dxfId="1322" operator="equal" priority="302" type="cellIs">
      <formula>"NEUT/NEG"</formula>
    </cfRule>
    <cfRule dxfId="1323" operator="equal" priority="303" type="cellIs">
      <formula>"NEUT"</formula>
    </cfRule>
    <cfRule dxfId="1324" operator="equal" priority="304" type="cellIs">
      <formula>"NEG"</formula>
    </cfRule>
    <cfRule dxfId="1325" operator="equal" priority="305" type="cellIs">
      <formula>"POS"</formula>
    </cfRule>
  </conditionalFormatting>
  <conditionalFormatting sqref="AB14">
    <cfRule dxfId="1326" operator="containsText" priority="295" text="POS/NEUT" type="containsText">
      <formula>NOT(ISERROR(SEARCH("POS/NEUT",AB14)))</formula>
    </cfRule>
    <cfRule dxfId="1327" operator="equal" priority="296" type="cellIs">
      <formula>"NEUT/NEG"</formula>
    </cfRule>
    <cfRule dxfId="1328" operator="equal" priority="297" type="cellIs">
      <formula>"NEUT"</formula>
    </cfRule>
    <cfRule dxfId="1329" operator="equal" priority="298" type="cellIs">
      <formula>"NEG"</formula>
    </cfRule>
    <cfRule dxfId="1330" operator="equal" priority="299" type="cellIs">
      <formula>"POS"</formula>
    </cfRule>
  </conditionalFormatting>
  <conditionalFormatting sqref="Y14">
    <cfRule dxfId="1331" operator="containsText" priority="290" text="POS/NEUT" type="containsText">
      <formula>NOT(ISERROR(SEARCH("POS/NEUT",Y14)))</formula>
    </cfRule>
    <cfRule dxfId="1332" operator="equal" priority="291" type="cellIs">
      <formula>"NEUT/NEG"</formula>
    </cfRule>
    <cfRule dxfId="1333" operator="equal" priority="292" type="cellIs">
      <formula>"NEUT"</formula>
    </cfRule>
    <cfRule dxfId="1334" operator="equal" priority="293" type="cellIs">
      <formula>"NEG"</formula>
    </cfRule>
    <cfRule dxfId="1335" operator="equal" priority="294" type="cellIs">
      <formula>"POS"</formula>
    </cfRule>
  </conditionalFormatting>
  <conditionalFormatting sqref="Z14">
    <cfRule dxfId="1336" operator="equal" priority="289" type="cellIs">
      <formula>"INCOMP"</formula>
    </cfRule>
  </conditionalFormatting>
  <conditionalFormatting sqref="AT14">
    <cfRule dxfId="1337" operator="equal" priority="278" type="cellIs">
      <formula>"INCOMP"</formula>
    </cfRule>
  </conditionalFormatting>
  <conditionalFormatting sqref="AV14">
    <cfRule dxfId="1338" operator="containsText" priority="284" text="POS/NEUT" type="containsText">
      <formula>NOT(ISERROR(SEARCH("POS/NEUT",AV14)))</formula>
    </cfRule>
    <cfRule dxfId="1339" operator="equal" priority="285" type="cellIs">
      <formula>"NEUT/NEG"</formula>
    </cfRule>
    <cfRule dxfId="1340" operator="equal" priority="286" type="cellIs">
      <formula>"NEUT"</formula>
    </cfRule>
    <cfRule dxfId="1341" operator="equal" priority="287" type="cellIs">
      <formula>"NEG"</formula>
    </cfRule>
    <cfRule dxfId="1342" operator="equal" priority="288" type="cellIs">
      <formula>"POS"</formula>
    </cfRule>
  </conditionalFormatting>
  <conditionalFormatting sqref="AS14">
    <cfRule dxfId="1343" operator="containsText" priority="279" text="POS/NEUT" type="containsText">
      <formula>NOT(ISERROR(SEARCH("POS/NEUT",AS14)))</formula>
    </cfRule>
    <cfRule dxfId="1344" operator="equal" priority="280" type="cellIs">
      <formula>"NEUT/NEG"</formula>
    </cfRule>
    <cfRule dxfId="1345" operator="equal" priority="281" type="cellIs">
      <formula>"NEUT"</formula>
    </cfRule>
    <cfRule dxfId="1346" operator="equal" priority="282" type="cellIs">
      <formula>"NEG"</formula>
    </cfRule>
    <cfRule dxfId="1347" operator="equal" priority="283" type="cellIs">
      <formula>"POS"</formula>
    </cfRule>
  </conditionalFormatting>
  <conditionalFormatting sqref="AP14">
    <cfRule dxfId="1348" operator="containsText" priority="273" text="POS/NEUT" type="containsText">
      <formula>NOT(ISERROR(SEARCH("POS/NEUT",AP14)))</formula>
    </cfRule>
    <cfRule dxfId="1349" operator="equal" priority="274" type="cellIs">
      <formula>"NEUT/NEG"</formula>
    </cfRule>
    <cfRule dxfId="1350" operator="equal" priority="275" type="cellIs">
      <formula>"NEUT"</formula>
    </cfRule>
    <cfRule dxfId="1351" operator="equal" priority="276" type="cellIs">
      <formula>"NEG"</formula>
    </cfRule>
    <cfRule dxfId="1352" operator="equal" priority="277" type="cellIs">
      <formula>"POS"</formula>
    </cfRule>
  </conditionalFormatting>
  <conditionalFormatting sqref="AM14">
    <cfRule dxfId="1353" operator="containsText" priority="268" text="POS/NEUT" type="containsText">
      <formula>NOT(ISERROR(SEARCH("POS/NEUT",AM14)))</formula>
    </cfRule>
    <cfRule dxfId="1354" operator="equal" priority="269" type="cellIs">
      <formula>"NEUT/NEG"</formula>
    </cfRule>
    <cfRule dxfId="1355" operator="equal" priority="270" type="cellIs">
      <formula>"NEUT"</formula>
    </cfRule>
    <cfRule dxfId="1356" operator="equal" priority="271" type="cellIs">
      <formula>"NEG"</formula>
    </cfRule>
    <cfRule dxfId="1357" operator="equal" priority="272" type="cellIs">
      <formula>"POS"</formula>
    </cfRule>
  </conditionalFormatting>
  <conditionalFormatting sqref="AN14">
    <cfRule dxfId="1358" operator="equal" priority="267" type="cellIs">
      <formula>"INCOMP"</formula>
    </cfRule>
  </conditionalFormatting>
  <conditionalFormatting sqref="BH14">
    <cfRule dxfId="1359" operator="equal" priority="256" type="cellIs">
      <formula>"INCOMP"</formula>
    </cfRule>
  </conditionalFormatting>
  <conditionalFormatting sqref="BJ14">
    <cfRule dxfId="1360" operator="containsText" priority="262" text="POS/NEUT" type="containsText">
      <formula>NOT(ISERROR(SEARCH("POS/NEUT",BJ14)))</formula>
    </cfRule>
    <cfRule dxfId="1361" operator="equal" priority="263" type="cellIs">
      <formula>"NEUT/NEG"</formula>
    </cfRule>
    <cfRule dxfId="1362" operator="equal" priority="264" type="cellIs">
      <formula>"NEUT"</formula>
    </cfRule>
    <cfRule dxfId="1363" operator="equal" priority="265" type="cellIs">
      <formula>"NEG"</formula>
    </cfRule>
    <cfRule dxfId="1364" operator="equal" priority="266" type="cellIs">
      <formula>"POS"</formula>
    </cfRule>
  </conditionalFormatting>
  <conditionalFormatting sqref="BG14">
    <cfRule dxfId="1365" operator="containsText" priority="257" text="POS/NEUT" type="containsText">
      <formula>NOT(ISERROR(SEARCH("POS/NEUT",BG14)))</formula>
    </cfRule>
    <cfRule dxfId="1366" operator="equal" priority="258" type="cellIs">
      <formula>"NEUT/NEG"</formula>
    </cfRule>
    <cfRule dxfId="1367" operator="equal" priority="259" type="cellIs">
      <formula>"NEUT"</formula>
    </cfRule>
    <cfRule dxfId="1368" operator="equal" priority="260" type="cellIs">
      <formula>"NEG"</formula>
    </cfRule>
    <cfRule dxfId="1369" operator="equal" priority="261" type="cellIs">
      <formula>"POS"</formula>
    </cfRule>
  </conditionalFormatting>
  <conditionalFormatting sqref="BD14">
    <cfRule dxfId="1370" operator="containsText" priority="251" text="POS/NEUT" type="containsText">
      <formula>NOT(ISERROR(SEARCH("POS/NEUT",BD14)))</formula>
    </cfRule>
    <cfRule dxfId="1371" operator="equal" priority="252" type="cellIs">
      <formula>"NEUT/NEG"</formula>
    </cfRule>
    <cfRule dxfId="1372" operator="equal" priority="253" type="cellIs">
      <formula>"NEUT"</formula>
    </cfRule>
    <cfRule dxfId="1373" operator="equal" priority="254" type="cellIs">
      <formula>"NEG"</formula>
    </cfRule>
    <cfRule dxfId="1374" operator="equal" priority="255" type="cellIs">
      <formula>"POS"</formula>
    </cfRule>
  </conditionalFormatting>
  <conditionalFormatting sqref="BA14">
    <cfRule dxfId="1375" operator="containsText" priority="246" text="POS/NEUT" type="containsText">
      <formula>NOT(ISERROR(SEARCH("POS/NEUT",BA14)))</formula>
    </cfRule>
    <cfRule dxfId="1376" operator="equal" priority="247" type="cellIs">
      <formula>"NEUT/NEG"</formula>
    </cfRule>
    <cfRule dxfId="1377" operator="equal" priority="248" type="cellIs">
      <formula>"NEUT"</formula>
    </cfRule>
    <cfRule dxfId="1378" operator="equal" priority="249" type="cellIs">
      <formula>"NEG"</formula>
    </cfRule>
    <cfRule dxfId="1379" operator="equal" priority="250" type="cellIs">
      <formula>"POS"</formula>
    </cfRule>
  </conditionalFormatting>
  <conditionalFormatting sqref="BB14">
    <cfRule dxfId="1380" operator="equal" priority="245" type="cellIs">
      <formula>"INCOMP"</formula>
    </cfRule>
  </conditionalFormatting>
  <conditionalFormatting sqref="BV14">
    <cfRule dxfId="1381" operator="equal" priority="234" type="cellIs">
      <formula>"INCOMP"</formula>
    </cfRule>
  </conditionalFormatting>
  <conditionalFormatting sqref="BX14">
    <cfRule dxfId="1382" operator="containsText" priority="240" text="POS/NEUT" type="containsText">
      <formula>NOT(ISERROR(SEARCH("POS/NEUT",BX14)))</formula>
    </cfRule>
    <cfRule dxfId="1383" operator="equal" priority="241" type="cellIs">
      <formula>"NEUT/NEG"</formula>
    </cfRule>
    <cfRule dxfId="1384" operator="equal" priority="242" type="cellIs">
      <formula>"NEUT"</formula>
    </cfRule>
    <cfRule dxfId="1385" operator="equal" priority="243" type="cellIs">
      <formula>"NEG"</formula>
    </cfRule>
    <cfRule dxfId="1386" operator="equal" priority="244" type="cellIs">
      <formula>"POS"</formula>
    </cfRule>
  </conditionalFormatting>
  <conditionalFormatting sqref="BU14">
    <cfRule dxfId="1387" operator="containsText" priority="235" text="POS/NEUT" type="containsText">
      <formula>NOT(ISERROR(SEARCH("POS/NEUT",BU14)))</formula>
    </cfRule>
    <cfRule dxfId="1388" operator="equal" priority="236" type="cellIs">
      <formula>"NEUT/NEG"</formula>
    </cfRule>
    <cfRule dxfId="1389" operator="equal" priority="237" type="cellIs">
      <formula>"NEUT"</formula>
    </cfRule>
    <cfRule dxfId="1390" operator="equal" priority="238" type="cellIs">
      <formula>"NEG"</formula>
    </cfRule>
    <cfRule dxfId="1391" operator="equal" priority="239" type="cellIs">
      <formula>"POS"</formula>
    </cfRule>
  </conditionalFormatting>
  <conditionalFormatting sqref="BR14">
    <cfRule dxfId="1392" operator="containsText" priority="229" text="POS/NEUT" type="containsText">
      <formula>NOT(ISERROR(SEARCH("POS/NEUT",BR14)))</formula>
    </cfRule>
    <cfRule dxfId="1393" operator="equal" priority="230" type="cellIs">
      <formula>"NEUT/NEG"</formula>
    </cfRule>
    <cfRule dxfId="1394" operator="equal" priority="231" type="cellIs">
      <formula>"NEUT"</formula>
    </cfRule>
    <cfRule dxfId="1395" operator="equal" priority="232" type="cellIs">
      <formula>"NEG"</formula>
    </cfRule>
    <cfRule dxfId="1396" operator="equal" priority="233" type="cellIs">
      <formula>"POS"</formula>
    </cfRule>
  </conditionalFormatting>
  <conditionalFormatting sqref="BO14">
    <cfRule dxfId="1397" operator="containsText" priority="224" text="POS/NEUT" type="containsText">
      <formula>NOT(ISERROR(SEARCH("POS/NEUT",BO14)))</formula>
    </cfRule>
    <cfRule dxfId="1398" operator="equal" priority="225" type="cellIs">
      <formula>"NEUT/NEG"</formula>
    </cfRule>
    <cfRule dxfId="1399" operator="equal" priority="226" type="cellIs">
      <formula>"NEUT"</formula>
    </cfRule>
    <cfRule dxfId="1400" operator="equal" priority="227" type="cellIs">
      <formula>"NEG"</formula>
    </cfRule>
    <cfRule dxfId="1401" operator="equal" priority="228" type="cellIs">
      <formula>"POS"</formula>
    </cfRule>
  </conditionalFormatting>
  <conditionalFormatting sqref="BP14">
    <cfRule dxfId="1402" operator="equal" priority="223" type="cellIs">
      <formula>"INCOMP"</formula>
    </cfRule>
  </conditionalFormatting>
  <conditionalFormatting sqref="CJ14">
    <cfRule dxfId="1403" operator="equal" priority="212" type="cellIs">
      <formula>"INCOMP"</formula>
    </cfRule>
  </conditionalFormatting>
  <conditionalFormatting sqref="CL14">
    <cfRule dxfId="1404" operator="containsText" priority="218" text="POS/NEUT" type="containsText">
      <formula>NOT(ISERROR(SEARCH("POS/NEUT",CL14)))</formula>
    </cfRule>
    <cfRule dxfId="1405" operator="equal" priority="219" type="cellIs">
      <formula>"NEUT/NEG"</formula>
    </cfRule>
    <cfRule dxfId="1406" operator="equal" priority="220" type="cellIs">
      <formula>"NEUT"</formula>
    </cfRule>
    <cfRule dxfId="1407" operator="equal" priority="221" type="cellIs">
      <formula>"NEG"</formula>
    </cfRule>
    <cfRule dxfId="1408" operator="equal" priority="222" type="cellIs">
      <formula>"POS"</formula>
    </cfRule>
  </conditionalFormatting>
  <conditionalFormatting sqref="CI14">
    <cfRule dxfId="1409" operator="containsText" priority="213" text="POS/NEUT" type="containsText">
      <formula>NOT(ISERROR(SEARCH("POS/NEUT",CI14)))</formula>
    </cfRule>
    <cfRule dxfId="1410" operator="equal" priority="214" type="cellIs">
      <formula>"NEUT/NEG"</formula>
    </cfRule>
    <cfRule dxfId="1411" operator="equal" priority="215" type="cellIs">
      <formula>"NEUT"</formula>
    </cfRule>
    <cfRule dxfId="1412" operator="equal" priority="216" type="cellIs">
      <formula>"NEG"</formula>
    </cfRule>
    <cfRule dxfId="1413" operator="equal" priority="217" type="cellIs">
      <formula>"POS"</formula>
    </cfRule>
  </conditionalFormatting>
  <conditionalFormatting sqref="CF14">
    <cfRule dxfId="1414" operator="containsText" priority="207" text="POS/NEUT" type="containsText">
      <formula>NOT(ISERROR(SEARCH("POS/NEUT",CF14)))</formula>
    </cfRule>
    <cfRule dxfId="1415" operator="equal" priority="208" type="cellIs">
      <formula>"NEUT/NEG"</formula>
    </cfRule>
    <cfRule dxfId="1416" operator="equal" priority="209" type="cellIs">
      <formula>"NEUT"</formula>
    </cfRule>
    <cfRule dxfId="1417" operator="equal" priority="210" type="cellIs">
      <formula>"NEG"</formula>
    </cfRule>
    <cfRule dxfId="1418" operator="equal" priority="211" type="cellIs">
      <formula>"POS"</formula>
    </cfRule>
  </conditionalFormatting>
  <conditionalFormatting sqref="CC14">
    <cfRule dxfId="1419" operator="containsText" priority="202" text="POS/NEUT" type="containsText">
      <formula>NOT(ISERROR(SEARCH("POS/NEUT",CC14)))</formula>
    </cfRule>
    <cfRule dxfId="1420" operator="equal" priority="203" type="cellIs">
      <formula>"NEUT/NEG"</formula>
    </cfRule>
    <cfRule dxfId="1421" operator="equal" priority="204" type="cellIs">
      <formula>"NEUT"</formula>
    </cfRule>
    <cfRule dxfId="1422" operator="equal" priority="205" type="cellIs">
      <formula>"NEG"</formula>
    </cfRule>
    <cfRule dxfId="1423" operator="equal" priority="206" type="cellIs">
      <formula>"POS"</formula>
    </cfRule>
  </conditionalFormatting>
  <conditionalFormatting sqref="CD14">
    <cfRule dxfId="1424" operator="equal" priority="201" type="cellIs">
      <formula>"INCOMP"</formula>
    </cfRule>
  </conditionalFormatting>
  <conditionalFormatting sqref="CX14">
    <cfRule dxfId="1425" operator="equal" priority="190" type="cellIs">
      <formula>"INCOMP"</formula>
    </cfRule>
  </conditionalFormatting>
  <conditionalFormatting sqref="CZ14">
    <cfRule dxfId="1426" operator="containsText" priority="196" text="POS/NEUT" type="containsText">
      <formula>NOT(ISERROR(SEARCH("POS/NEUT",CZ14)))</formula>
    </cfRule>
    <cfRule dxfId="1427" operator="equal" priority="197" type="cellIs">
      <formula>"NEUT/NEG"</formula>
    </cfRule>
    <cfRule dxfId="1428" operator="equal" priority="198" type="cellIs">
      <formula>"NEUT"</formula>
    </cfRule>
    <cfRule dxfId="1429" operator="equal" priority="199" type="cellIs">
      <formula>"NEG"</formula>
    </cfRule>
    <cfRule dxfId="1430" operator="equal" priority="200" type="cellIs">
      <formula>"POS"</formula>
    </cfRule>
  </conditionalFormatting>
  <conditionalFormatting sqref="CW14">
    <cfRule dxfId="1431" operator="containsText" priority="191" text="POS/NEUT" type="containsText">
      <formula>NOT(ISERROR(SEARCH("POS/NEUT",CW14)))</formula>
    </cfRule>
    <cfRule dxfId="1432" operator="equal" priority="192" type="cellIs">
      <formula>"NEUT/NEG"</formula>
    </cfRule>
    <cfRule dxfId="1433" operator="equal" priority="193" type="cellIs">
      <formula>"NEUT"</formula>
    </cfRule>
    <cfRule dxfId="1434" operator="equal" priority="194" type="cellIs">
      <formula>"NEG"</formula>
    </cfRule>
    <cfRule dxfId="1435" operator="equal" priority="195" type="cellIs">
      <formula>"POS"</formula>
    </cfRule>
  </conditionalFormatting>
  <conditionalFormatting sqref="CT14">
    <cfRule dxfId="1436" operator="containsText" priority="185" text="POS/NEUT" type="containsText">
      <formula>NOT(ISERROR(SEARCH("POS/NEUT",CT14)))</formula>
    </cfRule>
    <cfRule dxfId="1437" operator="equal" priority="186" type="cellIs">
      <formula>"NEUT/NEG"</formula>
    </cfRule>
    <cfRule dxfId="1438" operator="equal" priority="187" type="cellIs">
      <formula>"NEUT"</formula>
    </cfRule>
    <cfRule dxfId="1439" operator="equal" priority="188" type="cellIs">
      <formula>"NEG"</formula>
    </cfRule>
    <cfRule dxfId="1440" operator="equal" priority="189" type="cellIs">
      <formula>"POS"</formula>
    </cfRule>
  </conditionalFormatting>
  <conditionalFormatting sqref="CQ14">
    <cfRule dxfId="1441" operator="containsText" priority="180" text="POS/NEUT" type="containsText">
      <formula>NOT(ISERROR(SEARCH("POS/NEUT",CQ14)))</formula>
    </cfRule>
    <cfRule dxfId="1442" operator="equal" priority="181" type="cellIs">
      <formula>"NEUT/NEG"</formula>
    </cfRule>
    <cfRule dxfId="1443" operator="equal" priority="182" type="cellIs">
      <formula>"NEUT"</formula>
    </cfRule>
    <cfRule dxfId="1444" operator="equal" priority="183" type="cellIs">
      <formula>"NEG"</formula>
    </cfRule>
    <cfRule dxfId="1445" operator="equal" priority="184" type="cellIs">
      <formula>"POS"</formula>
    </cfRule>
  </conditionalFormatting>
  <conditionalFormatting sqref="CR14">
    <cfRule dxfId="1446" operator="equal" priority="179" type="cellIs">
      <formula>"INCOMP"</formula>
    </cfRule>
  </conditionalFormatting>
  <conditionalFormatting sqref="DL14">
    <cfRule dxfId="1447" operator="equal" priority="168" type="cellIs">
      <formula>"INCOMP"</formula>
    </cfRule>
  </conditionalFormatting>
  <conditionalFormatting sqref="DN14">
    <cfRule dxfId="1448" operator="containsText" priority="174" text="POS/NEUT" type="containsText">
      <formula>NOT(ISERROR(SEARCH("POS/NEUT",DN14)))</formula>
    </cfRule>
    <cfRule dxfId="1449" operator="equal" priority="175" type="cellIs">
      <formula>"NEUT/NEG"</formula>
    </cfRule>
    <cfRule dxfId="1450" operator="equal" priority="176" type="cellIs">
      <formula>"NEUT"</formula>
    </cfRule>
    <cfRule dxfId="1451" operator="equal" priority="177" type="cellIs">
      <formula>"NEG"</formula>
    </cfRule>
    <cfRule dxfId="1452" operator="equal" priority="178" type="cellIs">
      <formula>"POS"</formula>
    </cfRule>
  </conditionalFormatting>
  <conditionalFormatting sqref="DK14">
    <cfRule dxfId="1453" operator="containsText" priority="169" text="POS/NEUT" type="containsText">
      <formula>NOT(ISERROR(SEARCH("POS/NEUT",DK14)))</formula>
    </cfRule>
    <cfRule dxfId="1454" operator="equal" priority="170" type="cellIs">
      <formula>"NEUT/NEG"</formula>
    </cfRule>
    <cfRule dxfId="1455" operator="equal" priority="171" type="cellIs">
      <formula>"NEUT"</formula>
    </cfRule>
    <cfRule dxfId="1456" operator="equal" priority="172" type="cellIs">
      <formula>"NEG"</formula>
    </cfRule>
    <cfRule dxfId="1457" operator="equal" priority="173" type="cellIs">
      <formula>"POS"</formula>
    </cfRule>
  </conditionalFormatting>
  <conditionalFormatting sqref="DH14">
    <cfRule dxfId="1458" operator="containsText" priority="163" text="POS/NEUT" type="containsText">
      <formula>NOT(ISERROR(SEARCH("POS/NEUT",DH14)))</formula>
    </cfRule>
    <cfRule dxfId="1459" operator="equal" priority="164" type="cellIs">
      <formula>"NEUT/NEG"</formula>
    </cfRule>
    <cfRule dxfId="1460" operator="equal" priority="165" type="cellIs">
      <formula>"NEUT"</formula>
    </cfRule>
    <cfRule dxfId="1461" operator="equal" priority="166" type="cellIs">
      <formula>"NEG"</formula>
    </cfRule>
    <cfRule dxfId="1462" operator="equal" priority="167" type="cellIs">
      <formula>"POS"</formula>
    </cfRule>
  </conditionalFormatting>
  <conditionalFormatting sqref="DE14">
    <cfRule dxfId="1463" operator="containsText" priority="158" text="POS/NEUT" type="containsText">
      <formula>NOT(ISERROR(SEARCH("POS/NEUT",DE14)))</formula>
    </cfRule>
    <cfRule dxfId="1464" operator="equal" priority="159" type="cellIs">
      <formula>"NEUT/NEG"</formula>
    </cfRule>
    <cfRule dxfId="1465" operator="equal" priority="160" type="cellIs">
      <formula>"NEUT"</formula>
    </cfRule>
    <cfRule dxfId="1466" operator="equal" priority="161" type="cellIs">
      <formula>"NEG"</formula>
    </cfRule>
    <cfRule dxfId="1467" operator="equal" priority="162" type="cellIs">
      <formula>"POS"</formula>
    </cfRule>
  </conditionalFormatting>
  <conditionalFormatting sqref="DF14">
    <cfRule dxfId="1468" operator="equal" priority="157" type="cellIs">
      <formula>"INCOMP"</formula>
    </cfRule>
  </conditionalFormatting>
  <conditionalFormatting sqref="BT49:BT50">
    <cfRule dxfId="1469" operator="equal" priority="43" type="cellIs">
      <formula>"NO BET"</formula>
    </cfRule>
    <cfRule dxfId="1470" operator="equal" priority="44" type="cellIs">
      <formula>"BET"</formula>
    </cfRule>
  </conditionalFormatting>
  <conditionalFormatting sqref="CM44">
    <cfRule dxfId="1471" operator="equal" priority="41" type="cellIs">
      <formula>"NO BET"</formula>
    </cfRule>
    <cfRule dxfId="1472" operator="equal" priority="42" type="cellIs">
      <formula>"BET"</formula>
    </cfRule>
  </conditionalFormatting>
  <conditionalFormatting sqref="CM45">
    <cfRule dxfId="1473" operator="equal" priority="39" type="cellIs">
      <formula>"NO BET"</formula>
    </cfRule>
    <cfRule dxfId="1474" operator="equal" priority="40" type="cellIs">
      <formula>"BET"</formula>
    </cfRule>
  </conditionalFormatting>
  <conditionalFormatting sqref="CG49">
    <cfRule dxfId="1475" operator="equal" priority="37" type="cellIs">
      <formula>"NO BET"</formula>
    </cfRule>
    <cfRule dxfId="1476" operator="equal" priority="38" type="cellIs">
      <formula>"BET"</formula>
    </cfRule>
  </conditionalFormatting>
  <conditionalFormatting sqref="CG50">
    <cfRule dxfId="1477" operator="equal" priority="35" type="cellIs">
      <formula>"NO BET"</formula>
    </cfRule>
    <cfRule dxfId="1478" operator="equal" priority="36" type="cellIs">
      <formula>"BET"</formula>
    </cfRule>
  </conditionalFormatting>
  <conditionalFormatting sqref="CI49">
    <cfRule dxfId="1479" operator="equal" priority="33" type="cellIs">
      <formula>"NO BET"</formula>
    </cfRule>
    <cfRule dxfId="1480" operator="equal" priority="34" type="cellIs">
      <formula>"BET"</formula>
    </cfRule>
  </conditionalFormatting>
  <conditionalFormatting sqref="CI50">
    <cfRule dxfId="1481" operator="equal" priority="31" type="cellIs">
      <formula>"NO BET"</formula>
    </cfRule>
    <cfRule dxfId="1482" operator="equal" priority="32" type="cellIs">
      <formula>"BET"</formula>
    </cfRule>
  </conditionalFormatting>
  <conditionalFormatting sqref="CH49:CH50">
    <cfRule dxfId="1483" operator="equal" priority="29" type="cellIs">
      <formula>"NO BET"</formula>
    </cfRule>
    <cfRule dxfId="1484" operator="equal" priority="30" type="cellIs">
      <formula>"BET"</formula>
    </cfRule>
  </conditionalFormatting>
  <conditionalFormatting sqref="DA44">
    <cfRule dxfId="1485" operator="equal" priority="27" type="cellIs">
      <formula>"NO BET"</formula>
    </cfRule>
    <cfRule dxfId="1486" operator="equal" priority="28" type="cellIs">
      <formula>"BET"</formula>
    </cfRule>
  </conditionalFormatting>
  <conditionalFormatting sqref="DA45">
    <cfRule dxfId="1487" operator="equal" priority="25" type="cellIs">
      <formula>"NO BET"</formula>
    </cfRule>
    <cfRule dxfId="1488" operator="equal" priority="26" type="cellIs">
      <formula>"BET"</formula>
    </cfRule>
  </conditionalFormatting>
  <conditionalFormatting sqref="CU49">
    <cfRule dxfId="1489" operator="equal" priority="23" type="cellIs">
      <formula>"NO BET"</formula>
    </cfRule>
    <cfRule dxfId="1490" operator="equal" priority="24" type="cellIs">
      <formula>"BET"</formula>
    </cfRule>
  </conditionalFormatting>
  <conditionalFormatting sqref="CU50">
    <cfRule dxfId="1491" operator="equal" priority="21" type="cellIs">
      <formula>"NO BET"</formula>
    </cfRule>
    <cfRule dxfId="1492" operator="equal" priority="22" type="cellIs">
      <formula>"BET"</formula>
    </cfRule>
  </conditionalFormatting>
  <conditionalFormatting sqref="CW49">
    <cfRule dxfId="1493" operator="equal" priority="19" type="cellIs">
      <formula>"NO BET"</formula>
    </cfRule>
    <cfRule dxfId="1494" operator="equal" priority="20" type="cellIs">
      <formula>"BET"</formula>
    </cfRule>
  </conditionalFormatting>
  <conditionalFormatting sqref="CW50">
    <cfRule dxfId="1495" operator="equal" priority="17" type="cellIs">
      <formula>"NO BET"</formula>
    </cfRule>
    <cfRule dxfId="1496" operator="equal" priority="18" type="cellIs">
      <formula>"BET"</formula>
    </cfRule>
  </conditionalFormatting>
  <conditionalFormatting sqref="CV49:CV50">
    <cfRule dxfId="1497" operator="equal" priority="15" type="cellIs">
      <formula>"NO BET"</formula>
    </cfRule>
    <cfRule dxfId="1498" operator="equal" priority="16" type="cellIs">
      <formula>"BET"</formula>
    </cfRule>
  </conditionalFormatting>
  <conditionalFormatting sqref="DO44">
    <cfRule dxfId="1499" operator="equal" priority="13" type="cellIs">
      <formula>"NO BET"</formula>
    </cfRule>
    <cfRule dxfId="1500" operator="equal" priority="14" type="cellIs">
      <formula>"BET"</formula>
    </cfRule>
  </conditionalFormatting>
  <conditionalFormatting sqref="DO45">
    <cfRule dxfId="1501" operator="equal" priority="11" type="cellIs">
      <formula>"NO BET"</formula>
    </cfRule>
    <cfRule dxfId="1502" operator="equal" priority="12" type="cellIs">
      <formula>"BET"</formula>
    </cfRule>
  </conditionalFormatting>
  <conditionalFormatting sqref="DI49">
    <cfRule dxfId="1503" operator="equal" priority="9" type="cellIs">
      <formula>"NO BET"</formula>
    </cfRule>
    <cfRule dxfId="1504" operator="equal" priority="10" type="cellIs">
      <formula>"BET"</formula>
    </cfRule>
  </conditionalFormatting>
  <conditionalFormatting sqref="DI50">
    <cfRule dxfId="1505" operator="equal" priority="7" type="cellIs">
      <formula>"NO BET"</formula>
    </cfRule>
    <cfRule dxfId="1506" operator="equal" priority="8" type="cellIs">
      <formula>"BET"</formula>
    </cfRule>
  </conditionalFormatting>
  <conditionalFormatting sqref="DK49">
    <cfRule dxfId="1507" operator="equal" priority="5" type="cellIs">
      <formula>"NO BET"</formula>
    </cfRule>
    <cfRule dxfId="1508" operator="equal" priority="6" type="cellIs">
      <formula>"BET"</formula>
    </cfRule>
  </conditionalFormatting>
  <conditionalFormatting sqref="DK50">
    <cfRule dxfId="1509" operator="equal" priority="3" type="cellIs">
      <formula>"NO BET"</formula>
    </cfRule>
    <cfRule dxfId="1510" operator="equal" priority="4" type="cellIs">
      <formula>"BET"</formula>
    </cfRule>
  </conditionalFormatting>
  <conditionalFormatting sqref="DJ49:DJ50">
    <cfRule dxfId="1511" operator="equal" priority="1" type="cellIs">
      <formula>"NO BET"</formula>
    </cfRule>
    <cfRule dxfId="1512" operator="equal" priority="2" type="cellIs">
      <formula>"BET"</formula>
    </cfRule>
  </conditionalFormatting>
  <conditionalFormatting sqref="U44">
    <cfRule dxfId="1513" operator="equal" priority="111" type="cellIs">
      <formula>"NO BET"</formula>
    </cfRule>
    <cfRule dxfId="1514" operator="equal" priority="112" type="cellIs">
      <formula>"BET"</formula>
    </cfRule>
  </conditionalFormatting>
  <conditionalFormatting sqref="U45">
    <cfRule dxfId="1515" operator="equal" priority="109" type="cellIs">
      <formula>"NO BET"</formula>
    </cfRule>
    <cfRule dxfId="1516" operator="equal" priority="110" type="cellIs">
      <formula>"BET"</formula>
    </cfRule>
  </conditionalFormatting>
  <conditionalFormatting sqref="O49">
    <cfRule dxfId="1517" operator="equal" priority="107" type="cellIs">
      <formula>"NO BET"</formula>
    </cfRule>
    <cfRule dxfId="1518" operator="equal" priority="108" type="cellIs">
      <formula>"BET"</formula>
    </cfRule>
  </conditionalFormatting>
  <conditionalFormatting sqref="O50">
    <cfRule dxfId="1519" operator="equal" priority="105" type="cellIs">
      <formula>"NO BET"</formula>
    </cfRule>
    <cfRule dxfId="1520" operator="equal" priority="106" type="cellIs">
      <formula>"BET"</formula>
    </cfRule>
  </conditionalFormatting>
  <conditionalFormatting sqref="Q49">
    <cfRule dxfId="1521" operator="equal" priority="103" type="cellIs">
      <formula>"NO BET"</formula>
    </cfRule>
    <cfRule dxfId="1522" operator="equal" priority="104" type="cellIs">
      <formula>"BET"</formula>
    </cfRule>
  </conditionalFormatting>
  <conditionalFormatting sqref="Q50">
    <cfRule dxfId="1523" operator="equal" priority="101" type="cellIs">
      <formula>"NO BET"</formula>
    </cfRule>
    <cfRule dxfId="1524" operator="equal" priority="102" type="cellIs">
      <formula>"BET"</formula>
    </cfRule>
  </conditionalFormatting>
  <conditionalFormatting sqref="P49:P50">
    <cfRule dxfId="1525" operator="equal" priority="99" type="cellIs">
      <formula>"NO BET"</formula>
    </cfRule>
    <cfRule dxfId="1526" operator="equal" priority="100" type="cellIs">
      <formula>"BET"</formula>
    </cfRule>
  </conditionalFormatting>
  <conditionalFormatting sqref="BS50">
    <cfRule dxfId="1527" operator="equal" priority="49" type="cellIs">
      <formula>"NO BET"</formula>
    </cfRule>
    <cfRule dxfId="1528" operator="equal" priority="50" type="cellIs">
      <formula>"BET"</formula>
    </cfRule>
  </conditionalFormatting>
  <conditionalFormatting sqref="BG49">
    <cfRule dxfId="1529" operator="equal" priority="61" type="cellIs">
      <formula>"NO BET"</formula>
    </cfRule>
    <cfRule dxfId="1530" operator="equal" priority="62" type="cellIs">
      <formula>"BET"</formula>
    </cfRule>
  </conditionalFormatting>
  <conditionalFormatting sqref="BG50">
    <cfRule dxfId="1531" operator="equal" priority="59" type="cellIs">
      <formula>"NO BET"</formula>
    </cfRule>
    <cfRule dxfId="1532" operator="equal" priority="60" type="cellIs">
      <formula>"BET"</formula>
    </cfRule>
  </conditionalFormatting>
  <conditionalFormatting sqref="BF49:BF50">
    <cfRule dxfId="1533" operator="equal" priority="57" type="cellIs">
      <formula>"NO BET"</formula>
    </cfRule>
    <cfRule dxfId="1534" operator="equal" priority="58" type="cellIs">
      <formula>"BET"</formula>
    </cfRule>
  </conditionalFormatting>
  <conditionalFormatting sqref="BY44">
    <cfRule dxfId="1535" operator="equal" priority="55" type="cellIs">
      <formula>"NO BET"</formula>
    </cfRule>
    <cfRule dxfId="1536" operator="equal" priority="56" type="cellIs">
      <formula>"BET"</formula>
    </cfRule>
  </conditionalFormatting>
  <conditionalFormatting sqref="BY45">
    <cfRule dxfId="1537" operator="equal" priority="53" type="cellIs">
      <formula>"NO BET"</formula>
    </cfRule>
    <cfRule dxfId="1538" operator="equal" priority="54" type="cellIs">
      <formula>"BET"</formula>
    </cfRule>
  </conditionalFormatting>
  <conditionalFormatting sqref="BS49">
    <cfRule dxfId="1539" operator="equal" priority="51" type="cellIs">
      <formula>"NO BET"</formula>
    </cfRule>
    <cfRule dxfId="1540" operator="equal" priority="52" type="cellIs">
      <formula>"BET"</formula>
    </cfRule>
  </conditionalFormatting>
  <conditionalFormatting sqref="BU49">
    <cfRule dxfId="1541" operator="equal" priority="47" type="cellIs">
      <formula>"NO BET"</formula>
    </cfRule>
    <cfRule dxfId="1542" operator="equal" priority="48" type="cellIs">
      <formula>"BET"</formula>
    </cfRule>
  </conditionalFormatting>
  <conditionalFormatting sqref="BU50">
    <cfRule dxfId="1543" operator="equal" priority="45" type="cellIs">
      <formula>"NO BET"</formula>
    </cfRule>
    <cfRule dxfId="1544" operator="equal" priority="46" type="cellIs">
      <formula>"BET"</formula>
    </cfRule>
  </conditionalFormatting>
  <conditionalFormatting sqref="AI44">
    <cfRule dxfId="1545" operator="equal" priority="97" type="cellIs">
      <formula>"NO BET"</formula>
    </cfRule>
    <cfRule dxfId="1546" operator="equal" priority="98" type="cellIs">
      <formula>"BET"</formula>
    </cfRule>
  </conditionalFormatting>
  <conditionalFormatting sqref="AI45">
    <cfRule dxfId="1547" operator="equal" priority="95" type="cellIs">
      <formula>"NO BET"</formula>
    </cfRule>
    <cfRule dxfId="1548" operator="equal" priority="96" type="cellIs">
      <formula>"BET"</formula>
    </cfRule>
  </conditionalFormatting>
  <conditionalFormatting sqref="AC49">
    <cfRule dxfId="1549" operator="equal" priority="93" type="cellIs">
      <formula>"NO BET"</formula>
    </cfRule>
    <cfRule dxfId="1550" operator="equal" priority="94" type="cellIs">
      <formula>"BET"</formula>
    </cfRule>
  </conditionalFormatting>
  <conditionalFormatting sqref="AC50">
    <cfRule dxfId="1551" operator="equal" priority="91" type="cellIs">
      <formula>"NO BET"</formula>
    </cfRule>
    <cfRule dxfId="1552" operator="equal" priority="92" type="cellIs">
      <formula>"BET"</formula>
    </cfRule>
  </conditionalFormatting>
  <conditionalFormatting sqref="AE49">
    <cfRule dxfId="1553" operator="equal" priority="89" type="cellIs">
      <formula>"NO BET"</formula>
    </cfRule>
    <cfRule dxfId="1554" operator="equal" priority="90" type="cellIs">
      <formula>"BET"</formula>
    </cfRule>
  </conditionalFormatting>
  <conditionalFormatting sqref="AE50">
    <cfRule dxfId="1555" operator="equal" priority="87" type="cellIs">
      <formula>"NO BET"</formula>
    </cfRule>
    <cfRule dxfId="1556" operator="equal" priority="88" type="cellIs">
      <formula>"BET"</formula>
    </cfRule>
  </conditionalFormatting>
  <conditionalFormatting sqref="AD49:AD50">
    <cfRule dxfId="1557" operator="equal" priority="85" type="cellIs">
      <formula>"NO BET"</formula>
    </cfRule>
    <cfRule dxfId="1558" operator="equal" priority="86" type="cellIs">
      <formula>"BET"</formula>
    </cfRule>
  </conditionalFormatting>
  <conditionalFormatting sqref="AW44">
    <cfRule dxfId="1559" operator="equal" priority="83" type="cellIs">
      <formula>"NO BET"</formula>
    </cfRule>
    <cfRule dxfId="1560" operator="equal" priority="84" type="cellIs">
      <formula>"BET"</formula>
    </cfRule>
  </conditionalFormatting>
  <conditionalFormatting sqref="AW45">
    <cfRule dxfId="1561" operator="equal" priority="81" type="cellIs">
      <formula>"NO BET"</formula>
    </cfRule>
    <cfRule dxfId="1562" operator="equal" priority="82" type="cellIs">
      <formula>"BET"</formula>
    </cfRule>
  </conditionalFormatting>
  <conditionalFormatting sqref="AQ49">
    <cfRule dxfId="1563" operator="equal" priority="79" type="cellIs">
      <formula>"NO BET"</formula>
    </cfRule>
    <cfRule dxfId="1564" operator="equal" priority="80" type="cellIs">
      <formula>"BET"</formula>
    </cfRule>
  </conditionalFormatting>
  <conditionalFormatting sqref="AQ50">
    <cfRule dxfId="1565" operator="equal" priority="77" type="cellIs">
      <formula>"NO BET"</formula>
    </cfRule>
    <cfRule dxfId="1566" operator="equal" priority="78" type="cellIs">
      <formula>"BET"</formula>
    </cfRule>
  </conditionalFormatting>
  <conditionalFormatting sqref="AS49">
    <cfRule dxfId="1567" operator="equal" priority="75" type="cellIs">
      <formula>"NO BET"</formula>
    </cfRule>
    <cfRule dxfId="1568" operator="equal" priority="76" type="cellIs">
      <formula>"BET"</formula>
    </cfRule>
  </conditionalFormatting>
  <conditionalFormatting sqref="AS50">
    <cfRule dxfId="1569" operator="equal" priority="73" type="cellIs">
      <formula>"NO BET"</formula>
    </cfRule>
    <cfRule dxfId="1570" operator="equal" priority="74" type="cellIs">
      <formula>"BET"</formula>
    </cfRule>
  </conditionalFormatting>
  <conditionalFormatting sqref="AR49:AR50">
    <cfRule dxfId="1571" operator="equal" priority="71" type="cellIs">
      <formula>"NO BET"</formula>
    </cfRule>
    <cfRule dxfId="1572" operator="equal" priority="72" type="cellIs">
      <formula>"BET"</formula>
    </cfRule>
  </conditionalFormatting>
  <conditionalFormatting sqref="BK44">
    <cfRule dxfId="1573" operator="equal" priority="69" type="cellIs">
      <formula>"NO BET"</formula>
    </cfRule>
    <cfRule dxfId="1574" operator="equal" priority="70" type="cellIs">
      <formula>"BET"</formula>
    </cfRule>
  </conditionalFormatting>
  <conditionalFormatting sqref="BK45">
    <cfRule dxfId="1575" operator="equal" priority="67" type="cellIs">
      <formula>"NO BET"</formula>
    </cfRule>
    <cfRule dxfId="1576" operator="equal" priority="68" type="cellIs">
      <formula>"BET"</formula>
    </cfRule>
  </conditionalFormatting>
  <conditionalFormatting sqref="BE49">
    <cfRule dxfId="1577" operator="equal" priority="65" type="cellIs">
      <formula>"NO BET"</formula>
    </cfRule>
    <cfRule dxfId="1578" operator="equal" priority="66" type="cellIs">
      <formula>"BET"</formula>
    </cfRule>
  </conditionalFormatting>
  <conditionalFormatting sqref="BE50">
    <cfRule dxfId="1579" operator="equal" priority="63" type="cellIs">
      <formula>"NO BET"</formula>
    </cfRule>
    <cfRule dxfId="1580" operator="equal" priority="64" type="cellIs">
      <formula>"BET"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AG68"/>
  <sheetViews>
    <sheetView topLeftCell="C1" workbookViewId="0">
      <selection activeCell="Z6" sqref="Z6"/>
    </sheetView>
  </sheetViews>
  <sheetFormatPr baseColWidth="10" defaultRowHeight="15"/>
  <sheetData>
    <row r="2" spans="1:33">
      <c r="B2" s="31" t="n"/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32" t="n"/>
      <c r="R2" s="31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32" t="n"/>
    </row>
    <row customHeight="1" ht="17" r="3" s="161" spans="1:33">
      <c r="B3" s="13" t="n"/>
      <c r="Q3" s="14" t="n"/>
      <c r="R3" s="13" t="n"/>
      <c r="AG3" s="14" t="n"/>
    </row>
    <row r="4" spans="1:33">
      <c r="B4" s="13" t="n"/>
      <c r="C4" s="95" t="s">
        <v>73</v>
      </c>
      <c r="D4" s="82" t="s">
        <v>1</v>
      </c>
      <c r="E4" s="82" t="s">
        <v>0</v>
      </c>
      <c r="F4" s="82" t="s">
        <v>113</v>
      </c>
      <c r="G4" s="82" t="s">
        <v>4</v>
      </c>
      <c r="H4" s="95" t="s">
        <v>3</v>
      </c>
      <c r="I4" s="78" t="s">
        <v>111</v>
      </c>
      <c r="J4" s="82" t="s">
        <v>116</v>
      </c>
      <c r="K4" s="82" t="s">
        <v>188</v>
      </c>
      <c r="L4" s="82" t="s">
        <v>320</v>
      </c>
      <c r="M4" s="95" t="s">
        <v>321</v>
      </c>
      <c r="N4" s="82" t="s">
        <v>322</v>
      </c>
      <c r="O4" s="82" t="s">
        <v>323</v>
      </c>
      <c r="P4" s="78" t="s">
        <v>324</v>
      </c>
      <c r="Q4" s="14" t="n"/>
      <c r="R4" s="13" t="n"/>
      <c r="S4" s="95" t="s">
        <v>73</v>
      </c>
      <c r="T4" s="82" t="s">
        <v>1</v>
      </c>
      <c r="U4" s="82" t="s">
        <v>0</v>
      </c>
      <c r="V4" s="82" t="s">
        <v>113</v>
      </c>
      <c r="W4" s="82" t="s">
        <v>4</v>
      </c>
      <c r="X4" s="95" t="s">
        <v>3</v>
      </c>
      <c r="Y4" s="78" t="s">
        <v>111</v>
      </c>
      <c r="Z4" s="95" t="s">
        <v>116</v>
      </c>
      <c r="AA4" s="82" t="s">
        <v>188</v>
      </c>
      <c r="AB4" s="78" t="s">
        <v>320</v>
      </c>
      <c r="AC4" s="95" t="s">
        <v>321</v>
      </c>
      <c r="AD4" s="82" t="s">
        <v>322</v>
      </c>
      <c r="AE4" s="82" t="s">
        <v>323</v>
      </c>
      <c r="AF4" s="78" t="s">
        <v>324</v>
      </c>
      <c r="AG4" s="14" t="n"/>
    </row>
    <row r="5" spans="1:33">
      <c r="B5" s="83" t="n">
        <v>1</v>
      </c>
      <c r="C5" s="163">
        <f>PROFILING!D5</f>
        <v/>
      </c>
      <c r="D5" s="68">
        <f>PROFILING!E5</f>
        <v/>
      </c>
      <c r="E5" s="165">
        <f>PROFILING!J5</f>
        <v/>
      </c>
      <c r="F5" s="165">
        <f>'RATINGS - 1'!O17</f>
        <v/>
      </c>
      <c r="G5" s="107">
        <f>PROFILING!L5</f>
        <v/>
      </c>
      <c r="H5" s="7">
        <f>'RATINGS - 1'!P17</f>
        <v/>
      </c>
      <c r="I5" s="102">
        <f>IF(E5="","",IF(F5="INCOMP","INCOMP",IF(H5="NO BET","NO BET",IF(AND(H5=1,G5&gt;1.49),"BET",IF(AND(H5=2,G5&gt;1.65),"BET",IF(AND(H5&gt;2,G5&gt;2.04),"BET","NO BET"))))))</f>
        <v/>
      </c>
      <c r="J5" s="75">
        <f>IF(OR(I5="NO BET",I5=""),"",'RATINGS - 1'!O49)</f>
        <v/>
      </c>
      <c r="K5" s="75">
        <f>IF(OR(I5="NO BET",I5=""),"",'RATINGS - 1'!P49)</f>
        <v/>
      </c>
      <c r="L5" s="75">
        <f>IF(OR(I5="NO BET",I5=""),"",'RATINGS - 1'!Q49)</f>
        <v/>
      </c>
      <c r="M5" s="120">
        <f>IF(OR(H5="",I5=""),"",IF(AND(J5="BET",K5="BET",L5="BET"),"BET","NO BET"))</f>
        <v/>
      </c>
      <c r="N5" s="33">
        <f>IF(M5="BET",IF(H5=1,4,IF(H5=2,2.5,IF(OR(H5=3,H5=4),2,0))),"")</f>
        <v/>
      </c>
      <c r="O5" s="33">
        <f>IF(M5="BET",IF(AND(H5=1,G5&gt;1.99),1,IF(AND(H5=2,G5&gt;1.99),0.5,0))+'RATINGS - 1'!R49,"")</f>
        <v/>
      </c>
      <c r="P5" s="112">
        <f>IF(M5="BET",N5+O5,"")</f>
        <v/>
      </c>
      <c r="Q5" s="14" t="n"/>
      <c r="R5" s="83">
        <f>B33+1</f>
        <v/>
      </c>
      <c r="S5" s="163">
        <f>PROFILING!Q5</f>
        <v/>
      </c>
      <c r="T5" s="68">
        <f>PROFILING!R5</f>
        <v/>
      </c>
      <c r="U5" s="165">
        <f>PROFILING!W5</f>
        <v/>
      </c>
      <c r="V5" s="165">
        <f>'RATINGS - 2'!O17</f>
        <v/>
      </c>
      <c r="W5" s="107">
        <f>PROFILING!Y5</f>
        <v/>
      </c>
      <c r="X5" s="7">
        <f>'RATINGS - 2'!P17</f>
        <v/>
      </c>
      <c r="Y5" s="102">
        <f>IF(U5="","",IF(V5="INCOMP","INCOMP",IF(X5="NO BET","NO BET",IF(AND(X5=1,W5&gt;1.49),"BET",IF(AND(X5=2,W5&gt;1.65),"BET",IF(AND(X5&gt;2,W5&gt;2.04),"BET","NO BET"))))))</f>
        <v/>
      </c>
      <c r="Z5" s="119">
        <f>IF(OR(Y5="NO BET",Y5=""),"",'RATINGS - 2'!O49)</f>
        <v/>
      </c>
      <c r="AA5" s="75">
        <f>IF(OR(Y5="NO BET",Y5=""),"",'RATINGS - 2'!P49)</f>
        <v/>
      </c>
      <c r="AB5" s="146">
        <f>IF(OR(Y5="NO BET",Y5=""),"",'RATINGS - 2'!Q49)</f>
        <v/>
      </c>
      <c r="AC5" s="120">
        <f>IF(OR(X5="",Y5=""),"",IF(AND(Z5="BET",AA5="BET",AB5="BET"),"BET","NO BET"))</f>
        <v/>
      </c>
      <c r="AD5" s="33">
        <f>IF(AC5="BET",IF(X5=1,4,IF(X5=2,2.5,IF(OR(X5=3,X5=4),2,0))),"")</f>
        <v/>
      </c>
      <c r="AE5" s="33">
        <f>IF(AC5="BET",IF(AND(X5=1,W5&gt;1.99),1,IF(AND(X5=2,W5&gt;1.99),0.5,0))+'RATINGS - 2'!R49,"")</f>
        <v/>
      </c>
      <c r="AF5" s="112">
        <f>IF(AC5="BET",AD5+AE5,"")</f>
        <v/>
      </c>
      <c r="AG5" s="14" t="n"/>
    </row>
    <row customHeight="1" ht="17" r="6" s="161" spans="1:33">
      <c r="B6" s="13" t="n"/>
      <c r="C6" s="164">
        <f>PROFILING!D6</f>
        <v/>
      </c>
      <c r="D6" s="108">
        <f>PROFILING!E6</f>
        <v/>
      </c>
      <c r="E6" s="96">
        <f>PROFILING!J6</f>
        <v/>
      </c>
      <c r="F6" s="96">
        <f>'RATINGS - 1'!O18</f>
        <v/>
      </c>
      <c r="G6" s="109">
        <f>PROFILING!L6</f>
        <v/>
      </c>
      <c r="H6" s="25">
        <f>'RATINGS - 1'!P18</f>
        <v/>
      </c>
      <c r="I6" s="103">
        <f>IF(E6="","",IF(F6="INCOMP","INCOMP",IF(H6="NO BET","NO BET",IF(AND(H6=1,G6&gt;1.49),"BET",IF(AND(H6=2,G6&gt;1.65),"BET",IF(AND(H6&gt;2,G6&gt;2.04),"BET","NO BET"))))))</f>
        <v/>
      </c>
      <c r="J6" s="75">
        <f>IF(OR(I6="NO BET",I6=""),"",'RATINGS - 1'!O50)</f>
        <v/>
      </c>
      <c r="K6" s="75">
        <f>IF(OR(I6="NO BET",I6=""),"",'RATINGS - 1'!P50)</f>
        <v/>
      </c>
      <c r="L6" s="75">
        <f>IF(OR(I6="NO BET",I6=""),"",'RATINGS - 1'!Q50)</f>
        <v/>
      </c>
      <c r="M6" s="25">
        <f>IF(OR(H6="",I6=""),"",IF(AND(J6="BET",K6="BET",L6="BET"),"BET","NO BET"))</f>
        <v/>
      </c>
      <c r="N6" s="34">
        <f>IF(M6="BET",IF(H6=1,4,IF(H6=2,2.5,IF(OR(H6=3,H6=4),2,0))),"")</f>
        <v/>
      </c>
      <c r="O6" s="34">
        <f>IF(M6="BET",IF(AND(H6=1,G6&gt;1.99),1,IF(AND(H6=2,G6&gt;1.99),0.5,0))+'RATINGS - 1'!R50,"")</f>
        <v/>
      </c>
      <c r="P6" s="36">
        <f>IF(M6="BET",N6+O6,"")</f>
        <v/>
      </c>
      <c r="Q6" s="14" t="n"/>
      <c r="R6" s="13" t="n"/>
      <c r="S6" s="164">
        <f>PROFILING!Q6</f>
        <v/>
      </c>
      <c r="T6" s="108">
        <f>PROFILING!R6</f>
        <v/>
      </c>
      <c r="U6" s="96">
        <f>PROFILING!W6</f>
        <v/>
      </c>
      <c r="V6" s="96">
        <f>'RATINGS - 2'!O18</f>
        <v/>
      </c>
      <c r="W6" s="109">
        <f>PROFILING!Y6</f>
        <v/>
      </c>
      <c r="X6" s="25">
        <f>'RATINGS - 2'!P18</f>
        <v/>
      </c>
      <c r="Y6" s="103">
        <f>IF(U6="","",IF(V6="INCOMP","INCOMP",IF(X6="NO BET","NO BET",IF(AND(X6=1,W6&gt;1.49),"BET",IF(AND(X6=2,W6&gt;1.65),"BET",IF(AND(X6&gt;2,W6&gt;2.04),"BET","NO BET"))))))</f>
        <v/>
      </c>
      <c r="Z6" s="55">
        <f>IF(OR(Y6="NO BET",Y6=""),"",'RATINGS - 2'!O50)</f>
        <v/>
      </c>
      <c r="AA6" s="49">
        <f>IF(OR(Y6="NO BET",Y6=""),"",'RATINGS - 2'!P50)</f>
        <v/>
      </c>
      <c r="AB6" s="147">
        <f>IF(OR(Y6="NO BET",Y6=""),"",'RATINGS - 2'!Q50)</f>
        <v/>
      </c>
      <c r="AC6" s="25">
        <f>IF(OR(X6="",Y6=""),"",IF(AND(Z6="BET",AA6="BET",AB6="BET"),"BET","NO BET"))</f>
        <v/>
      </c>
      <c r="AD6" s="34">
        <f>IF(AC6="BET",IF(X6=1,4,IF(X6=2,2.5,IF(OR(X6=3,X6=4),2,0))),"")</f>
        <v/>
      </c>
      <c r="AE6" s="34">
        <f>IF(AC6="BET",IF(AND(X6=1,W6&gt;1.99),1,IF(AND(X6=2,W6&gt;1.99),0.5,0))+'RATINGS - 2'!R50,"")</f>
        <v/>
      </c>
      <c r="AF6" s="36">
        <f>IF(AC6="BET",AD6+AE6,"")</f>
        <v/>
      </c>
      <c r="AG6" s="14" t="n"/>
    </row>
    <row customHeight="1" ht="17" r="7" s="161" spans="1:33">
      <c r="B7" s="13" t="n"/>
      <c r="J7" s="121" t="n"/>
      <c r="K7" s="121" t="n"/>
      <c r="L7" s="121" t="n"/>
      <c r="M7" s="111" t="n"/>
      <c r="N7" s="111" t="n"/>
      <c r="Q7" s="14" t="n"/>
      <c r="R7" s="13" t="n"/>
      <c r="AD7" s="111" t="n"/>
      <c r="AG7" s="14" t="n"/>
    </row>
    <row r="8" spans="1:33">
      <c r="B8" s="13" t="n"/>
      <c r="C8" s="95" t="s">
        <v>73</v>
      </c>
      <c r="D8" s="82" t="s">
        <v>1</v>
      </c>
      <c r="E8" s="82" t="s">
        <v>0</v>
      </c>
      <c r="F8" s="82" t="s">
        <v>113</v>
      </c>
      <c r="G8" s="82" t="s">
        <v>4</v>
      </c>
      <c r="H8" s="95" t="s">
        <v>3</v>
      </c>
      <c r="I8" s="78" t="s">
        <v>111</v>
      </c>
      <c r="J8" s="95" t="s">
        <v>116</v>
      </c>
      <c r="K8" s="82" t="s">
        <v>188</v>
      </c>
      <c r="L8" s="78" t="s">
        <v>320</v>
      </c>
      <c r="M8" s="95" t="s">
        <v>321</v>
      </c>
      <c r="N8" s="82" t="s">
        <v>322</v>
      </c>
      <c r="O8" s="82" t="s">
        <v>323</v>
      </c>
      <c r="P8" s="78" t="s">
        <v>324</v>
      </c>
      <c r="Q8" s="14" t="n"/>
      <c r="R8" s="13" t="n"/>
      <c r="S8" s="95" t="s">
        <v>73</v>
      </c>
      <c r="T8" s="82" t="s">
        <v>1</v>
      </c>
      <c r="U8" s="82" t="s">
        <v>0</v>
      </c>
      <c r="V8" s="82" t="s">
        <v>113</v>
      </c>
      <c r="W8" s="82" t="s">
        <v>4</v>
      </c>
      <c r="X8" s="95" t="s">
        <v>3</v>
      </c>
      <c r="Y8" s="78" t="s">
        <v>111</v>
      </c>
      <c r="Z8" s="95" t="s">
        <v>116</v>
      </c>
      <c r="AA8" s="82" t="s">
        <v>188</v>
      </c>
      <c r="AB8" s="78" t="s">
        <v>320</v>
      </c>
      <c r="AC8" s="95" t="s">
        <v>321</v>
      </c>
      <c r="AD8" s="82" t="s">
        <v>322</v>
      </c>
      <c r="AE8" s="82" t="s">
        <v>323</v>
      </c>
      <c r="AF8" s="78" t="s">
        <v>324</v>
      </c>
      <c r="AG8" s="14" t="n"/>
    </row>
    <row r="9" spans="1:33">
      <c r="B9" s="83">
        <f>B5+1</f>
        <v/>
      </c>
      <c r="C9" s="163">
        <f>PROFILING!D9</f>
        <v/>
      </c>
      <c r="D9" s="68">
        <f>PROFILING!E9</f>
        <v/>
      </c>
      <c r="E9" s="165">
        <f>PROFILING!J9</f>
        <v/>
      </c>
      <c r="F9" s="165">
        <f>'RATINGS - 1'!AC17</f>
        <v/>
      </c>
      <c r="G9" s="107">
        <f>PROFILING!L9</f>
        <v/>
      </c>
      <c r="H9" s="7">
        <f>'RATINGS - 1'!AD17</f>
        <v/>
      </c>
      <c r="I9" s="102">
        <f>IF(E9="","",IF(F9="INCOMP","INCOMP",IF(H9="NO BET","NO BET",IF(AND(H9=1,G9&gt;1.49),"BET",IF(AND(H9=2,G9&gt;1.65),"BET",IF(AND(H9&gt;2,G9&gt;2.04),"BET","NO BET"))))))</f>
        <v/>
      </c>
      <c r="J9" s="119">
        <f>IF(OR(I9="NO BET",I9=""),"",'RATINGS - 1'!AC49)</f>
        <v/>
      </c>
      <c r="K9" s="75">
        <f>IF(OR(I9="NO BET",I9=""),"",'RATINGS - 1'!AD49)</f>
        <v/>
      </c>
      <c r="L9" s="146">
        <f>IF(OR(I9="NO BET",I9=""),"",'RATINGS - 1'!AE49)</f>
        <v/>
      </c>
      <c r="M9" s="120">
        <f>IF(OR(H9="",I9=""),"",IF(AND(J9="BET",K9="BET",L9="BET"),"BET","NO BET"))</f>
        <v/>
      </c>
      <c r="N9" s="33">
        <f>IF(M9="BET",IF(H9=1,4,IF(H9=2,2.5,IF(OR(H9=3,H9=4),2,0))),"")</f>
        <v/>
      </c>
      <c r="O9" s="33">
        <f>IF(M9="BET",IF(AND(H9=1,G9&gt;1.99),1,IF(AND(H9=2,G9&gt;1.99),0.5,0))+'RATINGS - 1'!AF49,"")</f>
        <v/>
      </c>
      <c r="P9" s="112">
        <f>IF(M9="BET",N9+O9,"")</f>
        <v/>
      </c>
      <c r="Q9" s="14" t="n"/>
      <c r="R9" s="83">
        <f>R5+1</f>
        <v/>
      </c>
      <c r="S9" s="163">
        <f>PROFILING!Q9</f>
        <v/>
      </c>
      <c r="T9" s="68">
        <f>PROFILING!R9</f>
        <v/>
      </c>
      <c r="U9" s="165">
        <f>PROFILING!W9</f>
        <v/>
      </c>
      <c r="V9" s="165">
        <f>'RATINGS - 2'!AC17</f>
        <v/>
      </c>
      <c r="W9" s="107">
        <f>PROFILING!Y9</f>
        <v/>
      </c>
      <c r="X9" s="7">
        <f>'RATINGS - 2'!AD17</f>
        <v/>
      </c>
      <c r="Y9" s="102">
        <f>IF(U9="","",IF(V9="INCOMP","INCOMP",IF(X9="NO BET","NO BET",IF(AND(X9=1,W9&gt;1.49),"BET",IF(AND(X9=2,W9&gt;1.65),"BET",IF(AND(X9&gt;2,W9&gt;2.04),"BET","NO BET"))))))</f>
        <v/>
      </c>
      <c r="Z9" s="119">
        <f>IF(OR(Y9="NO BET",Y9=""),"",'RATINGS - 2'!AC49)</f>
        <v/>
      </c>
      <c r="AA9" s="75">
        <f>IF(OR(Y9="NO BET",Y9=""),"",'RATINGS - 2'!AD49)</f>
        <v/>
      </c>
      <c r="AB9" s="146">
        <f>IF(OR(Y9="NO BET",Y9=""),"",'RATINGS - 2'!AE49)</f>
        <v/>
      </c>
      <c r="AC9" s="120">
        <f>IF(OR(X9="",Y9=""),"",IF(AND(Z9="BET",AA9="BET",AB9="BET"),"BET","NO BET"))</f>
        <v/>
      </c>
      <c r="AD9" s="33">
        <f>IF(AC9="BET",IF(X9=1,4,IF(X9=2,2.5,IF(OR(X9=3,X9=4),2,0))),"")</f>
        <v/>
      </c>
      <c r="AE9" s="33">
        <f>IF(AC9="BET",IF(AND(X9=1,W9&gt;1.99),1,IF(AND(X9=2,W9&gt;1.99),0.5,0))+'RATINGS - 2'!AF49,"")</f>
        <v/>
      </c>
      <c r="AF9" s="112">
        <f>IF(AC9="BET",AD9+AE9,"")</f>
        <v/>
      </c>
      <c r="AG9" s="14" t="n"/>
    </row>
    <row customHeight="1" ht="17" r="10" s="161" spans="1:33">
      <c r="B10" s="13" t="n"/>
      <c r="C10" s="164">
        <f>PROFILING!D10</f>
        <v/>
      </c>
      <c r="D10" s="108">
        <f>PROFILING!E10</f>
        <v/>
      </c>
      <c r="E10" s="96">
        <f>PROFILING!J10</f>
        <v/>
      </c>
      <c r="F10" s="96">
        <f>'RATINGS - 1'!AC18</f>
        <v/>
      </c>
      <c r="G10" s="109">
        <f>PROFILING!L10</f>
        <v/>
      </c>
      <c r="H10" s="25">
        <f>'RATINGS - 1'!AD18</f>
        <v/>
      </c>
      <c r="I10" s="103">
        <f>IF(E10="","",IF(F10="INCOMP","INCOMP",IF(H10="NO BET","NO BET",IF(AND(H10=1,G10&gt;1.49),"BET",IF(AND(H10=2,G10&gt;1.65),"BET",IF(AND(H10&gt;2,G10&gt;2.04),"BET","NO BET"))))))</f>
        <v/>
      </c>
      <c r="J10" s="55">
        <f>IF(OR(I10="NO BET",I10=""),"",'RATINGS - 1'!AC50)</f>
        <v/>
      </c>
      <c r="K10" s="49">
        <f>IF(OR(I10="NO BET",I10=""),"",'RATINGS - 1'!AD50)</f>
        <v/>
      </c>
      <c r="L10" s="147">
        <f>IF(OR(I10="NO BET",I10=""),"",'RATINGS - 1'!AE50)</f>
        <v/>
      </c>
      <c r="M10" s="25">
        <f>IF(OR(H10="",I10=""),"",IF(AND(J10="BET",K10="BET",L10="BET"),"BET","NO BET"))</f>
        <v/>
      </c>
      <c r="N10" s="34">
        <f>IF(M10="BET",IF(H10=1,4,IF(H10=2,2.5,IF(OR(H10=3,H10=4),2,0))),"")</f>
        <v/>
      </c>
      <c r="O10" s="34">
        <f>IF(M10="BET",IF(AND(H10=1,G10&gt;1.99),1,IF(AND(H10=2,G10&gt;1.99),0.5,0))+'RATINGS - 1'!AF50,"")</f>
        <v/>
      </c>
      <c r="P10" s="36">
        <f>IF(M10="BET",N10+O10,"")</f>
        <v/>
      </c>
      <c r="Q10" s="14" t="n"/>
      <c r="R10" s="13" t="n"/>
      <c r="S10" s="164">
        <f>PROFILING!Q10</f>
        <v/>
      </c>
      <c r="T10" s="108">
        <f>PROFILING!R10</f>
        <v/>
      </c>
      <c r="U10" s="96">
        <f>PROFILING!W10</f>
        <v/>
      </c>
      <c r="V10" s="96">
        <f>'RATINGS - 2'!AC18</f>
        <v/>
      </c>
      <c r="W10" s="109">
        <f>PROFILING!Y10</f>
        <v/>
      </c>
      <c r="X10" s="25">
        <f>'RATINGS - 2'!AD18</f>
        <v/>
      </c>
      <c r="Y10" s="103">
        <f>IF(U10="","",IF(V10="INCOMP","INCOMP",IF(X10="NO BET","NO BET",IF(AND(X10=1,W10&gt;1.49),"BET",IF(AND(X10=2,W10&gt;1.65),"BET",IF(AND(X10&gt;2,W10&gt;2.04),"BET","NO BET"))))))</f>
        <v/>
      </c>
      <c r="Z10" s="55">
        <f>IF(OR(Y10="NO BET",Y10=""),"",'RATINGS - 2'!AC50)</f>
        <v/>
      </c>
      <c r="AA10" s="49">
        <f>IF(OR(Y10="NO BET",Y10=""),"",'RATINGS - 2'!AD50)</f>
        <v/>
      </c>
      <c r="AB10" s="147">
        <f>IF(OR(Y10="NO BET",Y10=""),"",'RATINGS - 2'!AE50)</f>
        <v/>
      </c>
      <c r="AC10" s="25">
        <f>IF(OR(X10="",Y10=""),"",IF(AND(Z10="BET",AA10="BET",AB10="BET"),"BET","NO BET"))</f>
        <v/>
      </c>
      <c r="AD10" s="34">
        <f>IF(AC10="BET",IF(X10=1,4,IF(X10=2,2.5,IF(OR(X10=3,X10=4),2,0))),"")</f>
        <v/>
      </c>
      <c r="AE10" s="34">
        <f>IF(AC10="BET",IF(AND(X10=1,W10&gt;1.99),1,IF(AND(X10=2,W10&gt;1.99),0.5,0))+'RATINGS - 2'!AF50,"")</f>
        <v/>
      </c>
      <c r="AF10" s="36">
        <f>IF(AC10="BET",AD10+AE10,"")</f>
        <v/>
      </c>
      <c r="AG10" s="14" t="n"/>
    </row>
    <row customHeight="1" ht="17" r="11" s="161" spans="1:33">
      <c r="B11" s="13" t="n"/>
      <c r="Q11" s="14" t="n"/>
      <c r="R11" s="13" t="n"/>
      <c r="AG11" s="14" t="n"/>
    </row>
    <row r="12" spans="1:33">
      <c r="B12" s="13" t="n"/>
      <c r="C12" s="95" t="s">
        <v>73</v>
      </c>
      <c r="D12" s="82" t="s">
        <v>1</v>
      </c>
      <c r="E12" s="82" t="s">
        <v>0</v>
      </c>
      <c r="F12" s="82" t="s">
        <v>113</v>
      </c>
      <c r="G12" s="82" t="s">
        <v>4</v>
      </c>
      <c r="H12" s="95" t="s">
        <v>3</v>
      </c>
      <c r="I12" s="78" t="s">
        <v>111</v>
      </c>
      <c r="J12" s="95" t="s">
        <v>116</v>
      </c>
      <c r="K12" s="82" t="s">
        <v>188</v>
      </c>
      <c r="L12" s="78" t="s">
        <v>320</v>
      </c>
      <c r="M12" s="95" t="s">
        <v>321</v>
      </c>
      <c r="N12" s="82" t="s">
        <v>322</v>
      </c>
      <c r="O12" s="82" t="s">
        <v>323</v>
      </c>
      <c r="P12" s="78" t="s">
        <v>324</v>
      </c>
      <c r="Q12" s="14" t="n"/>
      <c r="R12" s="13" t="n"/>
      <c r="S12" s="95" t="s">
        <v>73</v>
      </c>
      <c r="T12" s="82" t="s">
        <v>1</v>
      </c>
      <c r="U12" s="82" t="s">
        <v>0</v>
      </c>
      <c r="V12" s="82" t="s">
        <v>113</v>
      </c>
      <c r="W12" s="82" t="s">
        <v>4</v>
      </c>
      <c r="X12" s="95" t="s">
        <v>3</v>
      </c>
      <c r="Y12" s="78" t="s">
        <v>111</v>
      </c>
      <c r="Z12" s="95" t="s">
        <v>116</v>
      </c>
      <c r="AA12" s="82" t="s">
        <v>188</v>
      </c>
      <c r="AB12" s="78" t="s">
        <v>320</v>
      </c>
      <c r="AC12" s="95" t="s">
        <v>321</v>
      </c>
      <c r="AD12" s="82" t="s">
        <v>322</v>
      </c>
      <c r="AE12" s="82" t="s">
        <v>323</v>
      </c>
      <c r="AF12" s="78" t="s">
        <v>324</v>
      </c>
      <c r="AG12" s="14" t="n"/>
    </row>
    <row r="13" spans="1:33">
      <c r="B13" s="83">
        <f>B9+1</f>
        <v/>
      </c>
      <c r="C13" s="163">
        <f>PROFILING!D13</f>
        <v/>
      </c>
      <c r="D13" s="68">
        <f>PROFILING!E13</f>
        <v/>
      </c>
      <c r="E13" s="165">
        <f>PROFILING!J13</f>
        <v/>
      </c>
      <c r="F13" s="165">
        <f>'RATINGS - 1'!AQ17</f>
        <v/>
      </c>
      <c r="G13" s="107">
        <f>PROFILING!L13</f>
        <v/>
      </c>
      <c r="H13" s="7">
        <f>'RATINGS - 1'!AR17</f>
        <v/>
      </c>
      <c r="I13" s="102">
        <f>IF(E13="","",IF(F13="INCOMP","INCOMP",IF(H13="NO BET","NO BET",IF(AND(H13=1,G13&gt;1.49),"BET",IF(AND(H13=2,G13&gt;1.65),"BET",IF(AND(H13&gt;2,G13&gt;2.04),"BET","NO BET"))))))</f>
        <v/>
      </c>
      <c r="J13" s="119">
        <f>IF(OR(I13="NO BET",I13=""),"",'RATINGS - 1'!AQ49)</f>
        <v/>
      </c>
      <c r="K13" s="75">
        <f>IF(OR(I13="NO BET",I13=""),"",'RATINGS - 1'!AR49)</f>
        <v/>
      </c>
      <c r="L13" s="146">
        <f>IF(OR(I13="NO BET",I13=""),"",'RATINGS - 1'!AS49)</f>
        <v/>
      </c>
      <c r="M13" s="120">
        <f>IF(OR(H13="",I13=""),"",IF(AND(J13="BET",K13="BET",L13="BET"),"BET","NO BET"))</f>
        <v/>
      </c>
      <c r="N13" s="33">
        <f>IF(M13="BET",IF(H13=1,4,IF(H13=2,2.5,IF(OR(H13=3,H13=4),2,0))),"")</f>
        <v/>
      </c>
      <c r="O13" s="33">
        <f>IF(M13="BET",IF(AND(H13=1,G13&gt;1.99),1,IF(AND(H13=2,G13&gt;1.99),0.5,0))+'RATINGS - 1'!AT49,"")</f>
        <v/>
      </c>
      <c r="P13" s="112">
        <f>IF(M13="BET",N13+O13,"")</f>
        <v/>
      </c>
      <c r="Q13" s="14" t="n"/>
      <c r="R13" s="83">
        <f>R9+1</f>
        <v/>
      </c>
      <c r="S13" s="163">
        <f>PROFILING!Q13</f>
        <v/>
      </c>
      <c r="T13" s="68">
        <f>PROFILING!R13</f>
        <v/>
      </c>
      <c r="U13" s="165">
        <f>PROFILING!W13</f>
        <v/>
      </c>
      <c r="V13" s="165">
        <f>'RATINGS - 2'!AQ17</f>
        <v/>
      </c>
      <c r="W13" s="107">
        <f>PROFILING!Y13</f>
        <v/>
      </c>
      <c r="X13" s="7">
        <f>'RATINGS - 2'!AR17</f>
        <v/>
      </c>
      <c r="Y13" s="102">
        <f>IF(U13="","",IF(V13="INCOMP","INCOMP",IF(X13="NO BET","NO BET",IF(AND(X13=1,W13&gt;1.49),"BET",IF(AND(X13=2,W13&gt;1.65),"BET",IF(AND(X13&gt;2,W13&gt;2.04),"BET","NO BET"))))))</f>
        <v/>
      </c>
      <c r="Z13" s="119">
        <f>IF(OR(Y13="NO BET",Y13=""),"",'RATINGS - 2'!AQ49)</f>
        <v/>
      </c>
      <c r="AA13" s="75">
        <f>IF(OR(Y13="NO BET",Y13=""),"",'RATINGS - 2'!AR49)</f>
        <v/>
      </c>
      <c r="AB13" s="146">
        <f>IF(OR(Y13="NO BET",Y13=""),"",'RATINGS - 2'!AS49)</f>
        <v/>
      </c>
      <c r="AC13" s="120">
        <f>IF(OR(X13="",Y13=""),"",IF(AND(Z13="BET",AA13="BET",AB13="BET"),"BET","NO BET"))</f>
        <v/>
      </c>
      <c r="AD13" s="33">
        <f>IF(AC13="BET",IF(X13=1,4,IF(X13=2,2.5,IF(OR(X13=3,X13=4),2,0))),"")</f>
        <v/>
      </c>
      <c r="AE13" s="33">
        <f>IF(AC13="BET",IF(AND(X13=1,W13&gt;1.99),1,IF(AND(X13=2,W13&gt;1.99),0.5,0))+'RATINGS - 2'!AT49,"")</f>
        <v/>
      </c>
      <c r="AF13" s="112">
        <f>IF(AC13="BET",AD13+AE13,"")</f>
        <v/>
      </c>
      <c r="AG13" s="14" t="n"/>
    </row>
    <row customHeight="1" ht="17" r="14" s="161" spans="1:33">
      <c r="B14" s="13" t="n"/>
      <c r="C14" s="164">
        <f>PROFILING!D14</f>
        <v/>
      </c>
      <c r="D14" s="108">
        <f>PROFILING!E14</f>
        <v/>
      </c>
      <c r="E14" s="96">
        <f>PROFILING!J14</f>
        <v/>
      </c>
      <c r="F14" s="96">
        <f>'RATINGS - 1'!AQ18</f>
        <v/>
      </c>
      <c r="G14" s="109">
        <f>PROFILING!L14</f>
        <v/>
      </c>
      <c r="H14" s="25">
        <f>'RATINGS - 1'!AR18</f>
        <v/>
      </c>
      <c r="I14" s="103">
        <f>IF(E14="","",IF(F14="INCOMP","INCOMP",IF(H14="NO BET","NO BET",IF(AND(H14=1,G14&gt;1.49),"BET",IF(AND(H14=2,G14&gt;1.65),"BET",IF(AND(H14&gt;2,G14&gt;2.04),"BET","NO BET"))))))</f>
        <v/>
      </c>
      <c r="J14" s="55">
        <f>IF(OR(I14="NO BET",I14=""),"",'RATINGS - 1'!AQ50)</f>
        <v/>
      </c>
      <c r="K14" s="49">
        <f>IF(OR(I14="NO BET",I14=""),"",'RATINGS - 1'!AR50)</f>
        <v/>
      </c>
      <c r="L14" s="147">
        <f>IF(OR(I14="NO BET",I14=""),"",'RATINGS - 1'!AS50)</f>
        <v/>
      </c>
      <c r="M14" s="25">
        <f>IF(OR(H14="",I14=""),"",IF(AND(J14="BET",K14="BET",L14="BET"),"BET","NO BET"))</f>
        <v/>
      </c>
      <c r="N14" s="34">
        <f>IF(M14="BET",IF(H14=1,4,IF(H14=2,2.5,IF(OR(H14=3,H14=4),2,0))),"")</f>
        <v/>
      </c>
      <c r="O14" s="34">
        <f>IF(M14="BET",IF(AND(H14=1,G14&gt;1.99),1,IF(AND(H14=2,G14&gt;1.99),0.5,0))+'RATINGS - 1'!AT50,"")</f>
        <v/>
      </c>
      <c r="P14" s="36">
        <f>IF(M14="BET",N14+O14,"")</f>
        <v/>
      </c>
      <c r="Q14" s="14" t="n"/>
      <c r="R14" s="13" t="n"/>
      <c r="S14" s="164">
        <f>PROFILING!Q14</f>
        <v/>
      </c>
      <c r="T14" s="108">
        <f>PROFILING!R14</f>
        <v/>
      </c>
      <c r="U14" s="96">
        <f>PROFILING!W14</f>
        <v/>
      </c>
      <c r="V14" s="96">
        <f>'RATINGS - 2'!AQ18</f>
        <v/>
      </c>
      <c r="W14" s="109">
        <f>PROFILING!Y14</f>
        <v/>
      </c>
      <c r="X14" s="25">
        <f>'RATINGS - 2'!AR18</f>
        <v/>
      </c>
      <c r="Y14" s="103">
        <f>IF(U14="","",IF(V14="INCOMP","INCOMP",IF(X14="NO BET","NO BET",IF(AND(X14=1,W14&gt;1.49),"BET",IF(AND(X14=2,W14&gt;1.65),"BET",IF(AND(X14&gt;2,W14&gt;2.04),"BET","NO BET"))))))</f>
        <v/>
      </c>
      <c r="Z14" s="55">
        <f>IF(OR(Y14="NO BET",Y14=""),"",'RATINGS - 2'!AQ50)</f>
        <v/>
      </c>
      <c r="AA14" s="49">
        <f>IF(OR(Y14="NO BET",Y14=""),"",'RATINGS - 2'!AR50)</f>
        <v/>
      </c>
      <c r="AB14" s="147">
        <f>IF(OR(Y14="NO BET",Y14=""),"",'RATINGS - 2'!AS50)</f>
        <v/>
      </c>
      <c r="AC14" s="25">
        <f>IF(OR(X14="",Y14=""),"",IF(AND(Z14="BET",AA14="BET",AB14="BET"),"BET","NO BET"))</f>
        <v/>
      </c>
      <c r="AD14" s="34">
        <f>IF(AC14="BET",IF(X14=1,4,IF(X14=2,2.5,IF(OR(X14=3,X14=4),2,0))),"")</f>
        <v/>
      </c>
      <c r="AE14" s="34">
        <f>IF(AC14="BET",IF(AND(X14=1,W14&gt;1.99),1,IF(AND(X14=2,W14&gt;1.99),0.5,0))+'RATINGS - 2'!AT50,"")</f>
        <v/>
      </c>
      <c r="AF14" s="36">
        <f>IF(AC14="BET",AD14+AE14,"")</f>
        <v/>
      </c>
      <c r="AG14" s="14" t="n"/>
    </row>
    <row customHeight="1" ht="17" r="15" s="161" spans="1:33">
      <c r="B15" s="13" t="n"/>
      <c r="Q15" s="14" t="n"/>
      <c r="R15" s="13" t="n"/>
      <c r="AG15" s="14" t="n"/>
    </row>
    <row r="16" spans="1:33">
      <c r="B16" s="13" t="n"/>
      <c r="C16" s="95" t="s">
        <v>73</v>
      </c>
      <c r="D16" s="82" t="s">
        <v>1</v>
      </c>
      <c r="E16" s="82" t="s">
        <v>0</v>
      </c>
      <c r="F16" s="82" t="s">
        <v>113</v>
      </c>
      <c r="G16" s="82" t="s">
        <v>4</v>
      </c>
      <c r="H16" s="95" t="s">
        <v>3</v>
      </c>
      <c r="I16" s="78" t="s">
        <v>111</v>
      </c>
      <c r="J16" s="95" t="s">
        <v>116</v>
      </c>
      <c r="K16" s="82" t="s">
        <v>188</v>
      </c>
      <c r="L16" s="78" t="s">
        <v>320</v>
      </c>
      <c r="M16" s="95" t="s">
        <v>321</v>
      </c>
      <c r="N16" s="82" t="s">
        <v>322</v>
      </c>
      <c r="O16" s="82" t="s">
        <v>323</v>
      </c>
      <c r="P16" s="78" t="s">
        <v>324</v>
      </c>
      <c r="Q16" s="14" t="n"/>
      <c r="R16" s="13" t="n"/>
      <c r="S16" s="95" t="s">
        <v>73</v>
      </c>
      <c r="T16" s="82" t="s">
        <v>1</v>
      </c>
      <c r="U16" s="82" t="s">
        <v>0</v>
      </c>
      <c r="V16" s="82" t="s">
        <v>113</v>
      </c>
      <c r="W16" s="82" t="s">
        <v>4</v>
      </c>
      <c r="X16" s="95" t="s">
        <v>3</v>
      </c>
      <c r="Y16" s="78" t="s">
        <v>111</v>
      </c>
      <c r="Z16" s="95" t="s">
        <v>116</v>
      </c>
      <c r="AA16" s="82" t="s">
        <v>188</v>
      </c>
      <c r="AB16" s="78" t="s">
        <v>320</v>
      </c>
      <c r="AC16" s="95" t="s">
        <v>321</v>
      </c>
      <c r="AD16" s="82" t="s">
        <v>322</v>
      </c>
      <c r="AE16" s="82" t="s">
        <v>323</v>
      </c>
      <c r="AF16" s="78" t="s">
        <v>324</v>
      </c>
      <c r="AG16" s="14" t="n"/>
    </row>
    <row r="17" spans="1:33">
      <c r="B17" s="83">
        <f>B13+1</f>
        <v/>
      </c>
      <c r="C17" s="163">
        <f>PROFILING!D17</f>
        <v/>
      </c>
      <c r="D17" s="68">
        <f>PROFILING!E17</f>
        <v/>
      </c>
      <c r="E17" s="165">
        <f>PROFILING!J17</f>
        <v/>
      </c>
      <c r="F17" s="165">
        <f>'RATINGS - 1'!BE17</f>
        <v/>
      </c>
      <c r="G17" s="107">
        <f>PROFILING!L17</f>
        <v/>
      </c>
      <c r="H17" s="7">
        <f>'RATINGS - 1'!BF17</f>
        <v/>
      </c>
      <c r="I17" s="102">
        <f>IF(E17="","",IF(F17="INCOMP","INCOMP",IF(H17="NO BET","NO BET",IF(AND(H17=1,G17&gt;1.49),"BET",IF(AND(H17=2,G17&gt;1.65),"BET",IF(AND(H17&gt;2,G17&gt;2.04),"BET","NO BET"))))))</f>
        <v/>
      </c>
      <c r="J17" s="119">
        <f>IF(OR(I17="NO BET",I17=""),"",'RATINGS - 1'!BE49)</f>
        <v/>
      </c>
      <c r="K17" s="75">
        <f>IF(OR(I17="NO BET",I17=""),"",'RATINGS - 1'!BF49)</f>
        <v/>
      </c>
      <c r="L17" s="146">
        <f>IF(OR(I17="NO BET",I17=""),"",'RATINGS - 1'!BG49)</f>
        <v/>
      </c>
      <c r="M17" s="120">
        <f>IF(OR(H17="",I17=""),"",IF(AND(J17="BET",K17="BET",L17="BET"),"BET","NO BET"))</f>
        <v/>
      </c>
      <c r="N17" s="33">
        <f>IF(M17="BET",IF(H17=1,4,IF(H17=2,2.5,IF(OR(H17=3,H17=4),2,0))),"")</f>
        <v/>
      </c>
      <c r="O17" s="33">
        <f>IF(M17="BET",IF(AND(H17=1,G17&gt;1.99),1,IF(AND(H17=2,G17&gt;1.99),0.5,0))+'RATINGS - 1'!BH49,"")</f>
        <v/>
      </c>
      <c r="P17" s="112">
        <f>IF(M17="BET",N17+O17,"")</f>
        <v/>
      </c>
      <c r="Q17" s="14" t="n"/>
      <c r="R17" s="83">
        <f>R13+1</f>
        <v/>
      </c>
      <c r="S17" s="163">
        <f>PROFILING!Q17</f>
        <v/>
      </c>
      <c r="T17" s="68">
        <f>PROFILING!R17</f>
        <v/>
      </c>
      <c r="U17" s="165">
        <f>PROFILING!W17</f>
        <v/>
      </c>
      <c r="V17" s="165">
        <f>'RATINGS - 2'!BE17</f>
        <v/>
      </c>
      <c r="W17" s="107">
        <f>PROFILING!Y17</f>
        <v/>
      </c>
      <c r="X17" s="7">
        <f>'RATINGS - 2'!BF17</f>
        <v/>
      </c>
      <c r="Y17" s="102">
        <f>IF(U17="","",IF(V17="INCOMP","INCOMP",IF(X17="NO BET","NO BET",IF(AND(X17=1,W17&gt;1.49),"BET",IF(AND(X17=2,W17&gt;1.65),"BET",IF(AND(X17&gt;2,W17&gt;2.04),"BET","NO BET"))))))</f>
        <v/>
      </c>
      <c r="Z17" s="119">
        <f>IF(OR(Y17="NO BET",Y17=""),"",'RATINGS - 2'!BE49)</f>
        <v/>
      </c>
      <c r="AA17" s="75">
        <f>IF(OR(Y17="NO BET",Y17=""),"",'RATINGS - 2'!BF49)</f>
        <v/>
      </c>
      <c r="AB17" s="146">
        <f>IF(OR(Y17="NO BET",Y17=""),"",'RATINGS - 2'!BG49)</f>
        <v/>
      </c>
      <c r="AC17" s="120">
        <f>IF(OR(X17="",Y17=""),"",IF(AND(Z17="BET",AA17="BET",AB17="BET"),"BET","NO BET"))</f>
        <v/>
      </c>
      <c r="AD17" s="33">
        <f>IF(AC17="BET",IF(X17=1,4,IF(X17=2,2.5,IF(OR(X17=3,X17=4),2,0))),"")</f>
        <v/>
      </c>
      <c r="AE17" s="33">
        <f>IF(AC17="BET",IF(AND(X17=1,W17&gt;1.99),1,IF(AND(X17=2,W17&gt;1.99),0.5,0))+'RATINGS - 2'!BH49,"")</f>
        <v/>
      </c>
      <c r="AF17" s="112">
        <f>IF(AC17="BET",AD17+AE17,"")</f>
        <v/>
      </c>
      <c r="AG17" s="14" t="n"/>
    </row>
    <row customHeight="1" ht="17" r="18" s="161" spans="1:33">
      <c r="B18" s="13" t="n"/>
      <c r="C18" s="164">
        <f>PROFILING!D18</f>
        <v/>
      </c>
      <c r="D18" s="108">
        <f>PROFILING!E18</f>
        <v/>
      </c>
      <c r="E18" s="96">
        <f>PROFILING!J18</f>
        <v/>
      </c>
      <c r="F18" s="96">
        <f>'RATINGS - 1'!BE18</f>
        <v/>
      </c>
      <c r="G18" s="109">
        <f>PROFILING!L18</f>
        <v/>
      </c>
      <c r="H18" s="25">
        <f>'RATINGS - 1'!BF18</f>
        <v/>
      </c>
      <c r="I18" s="103">
        <f>IF(E18="","",IF(F18="INCOMP","INCOMP",IF(H18="NO BET","NO BET",IF(AND(H18=1,G18&gt;1.49),"BET",IF(AND(H18=2,G18&gt;1.65),"BET",IF(AND(H18&gt;2,G18&gt;2.04),"BET","NO BET"))))))</f>
        <v/>
      </c>
      <c r="J18" s="55">
        <f>IF(OR(I18="NO BET",I18=""),"",'RATINGS - 1'!BE50)</f>
        <v/>
      </c>
      <c r="K18" s="49">
        <f>IF(OR(I18="NO BET",I18=""),"",'RATINGS - 1'!BF50)</f>
        <v/>
      </c>
      <c r="L18" s="147">
        <f>IF(OR(I18="NO BET",I18=""),"",'RATINGS - 1'!BG50)</f>
        <v/>
      </c>
      <c r="M18" s="25">
        <f>IF(OR(H18="",I18=""),"",IF(AND(J18="BET",K18="BET",L18="BET"),"BET","NO BET"))</f>
        <v/>
      </c>
      <c r="N18" s="34">
        <f>IF(M18="BET",IF(H18=1,4,IF(H18=2,2.5,IF(OR(H18=3,H18=4),2,0))),"")</f>
        <v/>
      </c>
      <c r="O18" s="34">
        <f>IF(M18="BET",IF(AND(H18=1,G18&gt;1.99),1,IF(AND(H18=2,G18&gt;1.99),0.5,0))+'RATINGS - 1'!BH50,"")</f>
        <v/>
      </c>
      <c r="P18" s="36">
        <f>IF(M18="BET",N18+O18,"")</f>
        <v/>
      </c>
      <c r="Q18" s="14" t="n"/>
      <c r="R18" s="13" t="n"/>
      <c r="S18" s="164">
        <f>PROFILING!Q18</f>
        <v/>
      </c>
      <c r="T18" s="108">
        <f>PROFILING!R18</f>
        <v/>
      </c>
      <c r="U18" s="96">
        <f>PROFILING!W18</f>
        <v/>
      </c>
      <c r="V18" s="96">
        <f>'RATINGS - 2'!BE18</f>
        <v/>
      </c>
      <c r="W18" s="109">
        <f>PROFILING!Y18</f>
        <v/>
      </c>
      <c r="X18" s="25">
        <f>'RATINGS - 2'!BF18</f>
        <v/>
      </c>
      <c r="Y18" s="103">
        <f>IF(U18="","",IF(V18="INCOMP","INCOMP",IF(X18="NO BET","NO BET",IF(AND(X18=1,W18&gt;1.49),"BET",IF(AND(X18=2,W18&gt;1.65),"BET",IF(AND(X18&gt;2,W18&gt;2.04),"BET","NO BET"))))))</f>
        <v/>
      </c>
      <c r="Z18" s="55">
        <f>IF(OR(Y18="NO BET",Y18=""),"",'RATINGS - 2'!BE50)</f>
        <v/>
      </c>
      <c r="AA18" s="49">
        <f>IF(OR(Y18="NO BET",Y18=""),"",'RATINGS - 2'!BF50)</f>
        <v/>
      </c>
      <c r="AB18" s="147">
        <f>IF(OR(Y18="NO BET",Y18=""),"",'RATINGS - 2'!BG50)</f>
        <v/>
      </c>
      <c r="AC18" s="25">
        <f>IF(OR(X18="",Y18=""),"",IF(AND(Z18="BET",AA18="BET",AB18="BET"),"BET","NO BET"))</f>
        <v/>
      </c>
      <c r="AD18" s="34">
        <f>IF(AC18="BET",IF(X18=1,4,IF(X18=2,2.5,IF(OR(X18=3,X18=4),2,0))),"")</f>
        <v/>
      </c>
      <c r="AE18" s="34">
        <f>IF(AC18="BET",IF(AND(X18=1,W18&gt;1.99),1,IF(AND(X18=2,W18&gt;1.99),0.5,0))+'RATINGS - 2'!BH50,"")</f>
        <v/>
      </c>
      <c r="AF18" s="36">
        <f>IF(AC18="BET",AD18+AE18,"")</f>
        <v/>
      </c>
      <c r="AG18" s="14" t="n"/>
    </row>
    <row customHeight="1" ht="17" r="19" s="161" spans="1:33">
      <c r="B19" s="13" t="n"/>
      <c r="Q19" s="14" t="n"/>
      <c r="R19" s="13" t="n"/>
      <c r="AG19" s="14" t="n"/>
    </row>
    <row r="20" spans="1:33">
      <c r="B20" s="13" t="n"/>
      <c r="C20" s="95" t="s">
        <v>73</v>
      </c>
      <c r="D20" s="82" t="s">
        <v>1</v>
      </c>
      <c r="E20" s="82" t="s">
        <v>0</v>
      </c>
      <c r="F20" s="82" t="s">
        <v>113</v>
      </c>
      <c r="G20" s="82" t="s">
        <v>4</v>
      </c>
      <c r="H20" s="95" t="s">
        <v>3</v>
      </c>
      <c r="I20" s="78" t="s">
        <v>111</v>
      </c>
      <c r="J20" s="95" t="s">
        <v>116</v>
      </c>
      <c r="K20" s="82" t="s">
        <v>188</v>
      </c>
      <c r="L20" s="78" t="s">
        <v>320</v>
      </c>
      <c r="M20" s="95" t="s">
        <v>321</v>
      </c>
      <c r="N20" s="82" t="s">
        <v>322</v>
      </c>
      <c r="O20" s="82" t="s">
        <v>323</v>
      </c>
      <c r="P20" s="78" t="s">
        <v>324</v>
      </c>
      <c r="Q20" s="14" t="n"/>
      <c r="R20" s="13" t="n"/>
      <c r="S20" s="95" t="s">
        <v>73</v>
      </c>
      <c r="T20" s="82" t="s">
        <v>1</v>
      </c>
      <c r="U20" s="82" t="s">
        <v>0</v>
      </c>
      <c r="V20" s="82" t="s">
        <v>113</v>
      </c>
      <c r="W20" s="82" t="s">
        <v>4</v>
      </c>
      <c r="X20" s="95" t="s">
        <v>3</v>
      </c>
      <c r="Y20" s="78" t="s">
        <v>111</v>
      </c>
      <c r="Z20" s="95" t="s">
        <v>116</v>
      </c>
      <c r="AA20" s="82" t="s">
        <v>188</v>
      </c>
      <c r="AB20" s="78" t="s">
        <v>320</v>
      </c>
      <c r="AC20" s="95" t="s">
        <v>321</v>
      </c>
      <c r="AD20" s="82" t="s">
        <v>322</v>
      </c>
      <c r="AE20" s="82" t="s">
        <v>323</v>
      </c>
      <c r="AF20" s="78" t="s">
        <v>324</v>
      </c>
      <c r="AG20" s="14" t="n"/>
    </row>
    <row r="21" spans="1:33">
      <c r="B21" s="83">
        <f>B17+1</f>
        <v/>
      </c>
      <c r="C21" s="163">
        <f>PROFILING!D21</f>
        <v/>
      </c>
      <c r="D21" s="68">
        <f>PROFILING!E21</f>
        <v/>
      </c>
      <c r="E21" s="165">
        <f>PROFILING!J21</f>
        <v/>
      </c>
      <c r="F21" s="165">
        <f>'RATINGS - 1'!BS17</f>
        <v/>
      </c>
      <c r="G21" s="107">
        <f>PROFILING!L21</f>
        <v/>
      </c>
      <c r="H21" s="7">
        <f>'RATINGS - 1'!BT17</f>
        <v/>
      </c>
      <c r="I21" s="102">
        <f>IF(E21="","",IF(F21="INCOMP","INCOMP",IF(H21="NO BET","NO BET",IF(AND(H21=1,G21&gt;1.49),"BET",IF(AND(H21=2,G21&gt;1.65),"BET",IF(AND(H21&gt;2,G21&gt;2.04),"BET","NO BET"))))))</f>
        <v/>
      </c>
      <c r="J21" s="119">
        <f>IF(OR(I21="NO BET",I21=""),"",'RATINGS - 1'!BS49)</f>
        <v/>
      </c>
      <c r="K21" s="75">
        <f>IF(OR(I21="NO BET",I21=""),"",'RATINGS - 1'!BT49)</f>
        <v/>
      </c>
      <c r="L21" s="146">
        <f>IF(OR(I21="NO BET",I21=""),"",'RATINGS - 1'!BU49)</f>
        <v/>
      </c>
      <c r="M21" s="120">
        <f>IF(OR(H21="",I21=""),"",IF(AND(J21="BET",K21="BET",L21="BET"),"BET","NO BET"))</f>
        <v/>
      </c>
      <c r="N21" s="33">
        <f>IF(M21="BET",IF(H21=1,4,IF(H21=2,2.5,IF(OR(H21=3,H21=4),2,0))),"")</f>
        <v/>
      </c>
      <c r="O21" s="33">
        <f>IF(M21="BET",IF(AND(H21=1,G21&gt;1.99),1,IF(AND(H21=2,G21&gt;1.99),0.5,0))+'RATINGS - 1'!BV49,"")</f>
        <v/>
      </c>
      <c r="P21" s="112">
        <f>IF(M21="BET",N21+O21,"")</f>
        <v/>
      </c>
      <c r="Q21" s="14" t="n"/>
      <c r="R21" s="83">
        <f>R17+1</f>
        <v/>
      </c>
      <c r="S21" s="163">
        <f>PROFILING!Q21</f>
        <v/>
      </c>
      <c r="T21" s="68">
        <f>PROFILING!R21</f>
        <v/>
      </c>
      <c r="U21" s="165">
        <f>PROFILING!W21</f>
        <v/>
      </c>
      <c r="V21" s="165">
        <f>'RATINGS - 2'!BS17</f>
        <v/>
      </c>
      <c r="W21" s="107">
        <f>PROFILING!Y21</f>
        <v/>
      </c>
      <c r="X21" s="7">
        <f>'RATINGS - 2'!BT17</f>
        <v/>
      </c>
      <c r="Y21" s="102">
        <f>IF(U21="","",IF(V21="INCOMP","INCOMP",IF(X21="NO BET","NO BET",IF(AND(X21=1,W21&gt;1.49),"BET",IF(AND(X21=2,W21&gt;1.65),"BET",IF(AND(X21&gt;2,W21&gt;2.04),"BET","NO BET"))))))</f>
        <v/>
      </c>
      <c r="Z21" s="119">
        <f>IF(OR(Y21="NO BET",Y21=""),"",'RATINGS - 2'!BS49)</f>
        <v/>
      </c>
      <c r="AA21" s="75">
        <f>IF(OR(Y21="NO BET",Y21=""),"",'RATINGS - 2'!BT49)</f>
        <v/>
      </c>
      <c r="AB21" s="146">
        <f>IF(OR(Y21="NO BET",Y21=""),"",'RATINGS - 2'!BU49)</f>
        <v/>
      </c>
      <c r="AC21" s="120">
        <f>IF(OR(X21="",Y21=""),"",IF(AND(Z21="BET",AA21="BET",AB21="BET"),"BET","NO BET"))</f>
        <v/>
      </c>
      <c r="AD21" s="33">
        <f>IF(AC21="BET",IF(X21=1,4,IF(X21=2,2.5,IF(OR(X21=3,X21=4),2,0))),"")</f>
        <v/>
      </c>
      <c r="AE21" s="33">
        <f>IF(AC21="BET",IF(AND(X21=1,W21&gt;1.99),1,IF(AND(X21=2,W21&gt;1.99),0.5,0))+'RATINGS - 2'!BV49,"")</f>
        <v/>
      </c>
      <c r="AF21" s="112">
        <f>IF(AC21="BET",AD21+AE21,"")</f>
        <v/>
      </c>
      <c r="AG21" s="14" t="n"/>
    </row>
    <row customHeight="1" ht="17" r="22" s="161" spans="1:33">
      <c r="B22" s="13" t="n"/>
      <c r="C22" s="164">
        <f>PROFILING!D22</f>
        <v/>
      </c>
      <c r="D22" s="108">
        <f>PROFILING!E22</f>
        <v/>
      </c>
      <c r="E22" s="96">
        <f>PROFILING!J22</f>
        <v/>
      </c>
      <c r="F22" s="96">
        <f>'RATINGS - 1'!BS18</f>
        <v/>
      </c>
      <c r="G22" s="109">
        <f>PROFILING!L22</f>
        <v/>
      </c>
      <c r="H22" s="25">
        <f>'RATINGS - 1'!BT18</f>
        <v/>
      </c>
      <c r="I22" s="103">
        <f>IF(E22="","",IF(F22="INCOMP","INCOMP",IF(H22="NO BET","NO BET",IF(AND(H22=1,G22&gt;1.49),"BET",IF(AND(H22=2,G22&gt;1.65),"BET",IF(AND(H22&gt;2,G22&gt;2.04),"BET","NO BET"))))))</f>
        <v/>
      </c>
      <c r="J22" s="55">
        <f>IF(OR(I22="NO BET",I22=""),"",'RATINGS - 1'!BS50)</f>
        <v/>
      </c>
      <c r="K22" s="49">
        <f>IF(OR(I22="NO BET",I22=""),"",'RATINGS - 1'!BT50)</f>
        <v/>
      </c>
      <c r="L22" s="147">
        <f>IF(OR(I22="NO BET",I22=""),"",'RATINGS - 1'!BU50)</f>
        <v/>
      </c>
      <c r="M22" s="25">
        <f>IF(OR(H22="",I22=""),"",IF(AND(J22="BET",K22="BET",L22="BET"),"BET","NO BET"))</f>
        <v/>
      </c>
      <c r="N22" s="34">
        <f>IF(M22="BET",IF(H22=1,4,IF(H22=2,2.5,IF(OR(H22=3,H22=4),2,0))),"")</f>
        <v/>
      </c>
      <c r="O22" s="34">
        <f>IF(M22="BET",IF(AND(H22=1,G22&gt;1.99),1,IF(AND(H22=2,G22&gt;1.99),0.5,0))+'RATINGS - 1'!BV50,"")</f>
        <v/>
      </c>
      <c r="P22" s="36">
        <f>IF(M22="BET",N22+O22,"")</f>
        <v/>
      </c>
      <c r="Q22" s="14" t="n"/>
      <c r="R22" s="13" t="n"/>
      <c r="S22" s="164">
        <f>PROFILING!Q22</f>
        <v/>
      </c>
      <c r="T22" s="108">
        <f>PROFILING!R22</f>
        <v/>
      </c>
      <c r="U22" s="96">
        <f>PROFILING!W22</f>
        <v/>
      </c>
      <c r="V22" s="96">
        <f>'RATINGS - 2'!BS18</f>
        <v/>
      </c>
      <c r="W22" s="109">
        <f>PROFILING!Y22</f>
        <v/>
      </c>
      <c r="X22" s="25">
        <f>'RATINGS - 2'!BT18</f>
        <v/>
      </c>
      <c r="Y22" s="103">
        <f>IF(U22="","",IF(V22="INCOMP","INCOMP",IF(X22="NO BET","NO BET",IF(AND(X22=1,W22&gt;1.49),"BET",IF(AND(X22=2,W22&gt;1.65),"BET",IF(AND(X22&gt;2,W22&gt;2.04),"BET","NO BET"))))))</f>
        <v/>
      </c>
      <c r="Z22" s="55">
        <f>IF(OR(Y22="NO BET",Y22=""),"",'RATINGS - 2'!BS50)</f>
        <v/>
      </c>
      <c r="AA22" s="49">
        <f>IF(OR(Y22="NO BET",Y22=""),"",'RATINGS - 2'!BT50)</f>
        <v/>
      </c>
      <c r="AB22" s="147">
        <f>IF(OR(Y22="NO BET",Y22=""),"",'RATINGS - 2'!BU50)</f>
        <v/>
      </c>
      <c r="AC22" s="25">
        <f>IF(OR(X22="",Y22=""),"",IF(AND(Z22="BET",AA22="BET",AB22="BET"),"BET","NO BET"))</f>
        <v/>
      </c>
      <c r="AD22" s="34">
        <f>IF(AC22="BET",IF(X22=1,4,IF(X22=2,2.5,IF(OR(X22=3,X22=4),2,0))),"")</f>
        <v/>
      </c>
      <c r="AE22" s="34">
        <f>IF(AC22="BET",IF(AND(X22=1,W22&gt;1.99),1,IF(AND(X22=2,W22&gt;1.99),0.5,0))+'RATINGS - 2'!BV50,"")</f>
        <v/>
      </c>
      <c r="AF22" s="36">
        <f>IF(AC22="BET",AD22+AE22,"")</f>
        <v/>
      </c>
      <c r="AG22" s="14" t="n"/>
    </row>
    <row customHeight="1" ht="17" r="23" s="161" spans="1:33">
      <c r="B23" s="13" t="n"/>
      <c r="N23" s="111" t="n"/>
      <c r="Q23" s="14" t="n"/>
      <c r="R23" s="13" t="n"/>
      <c r="AD23" s="111" t="n"/>
      <c r="AG23" s="14" t="n"/>
    </row>
    <row r="24" spans="1:33">
      <c r="B24" s="13" t="n"/>
      <c r="C24" s="95" t="s">
        <v>73</v>
      </c>
      <c r="D24" s="82" t="s">
        <v>1</v>
      </c>
      <c r="E24" s="82" t="s">
        <v>0</v>
      </c>
      <c r="F24" s="82" t="s">
        <v>113</v>
      </c>
      <c r="G24" s="82" t="s">
        <v>4</v>
      </c>
      <c r="H24" s="95" t="s">
        <v>3</v>
      </c>
      <c r="I24" s="78" t="s">
        <v>111</v>
      </c>
      <c r="J24" s="95" t="s">
        <v>116</v>
      </c>
      <c r="K24" s="82" t="s">
        <v>188</v>
      </c>
      <c r="L24" s="78" t="s">
        <v>320</v>
      </c>
      <c r="M24" s="95" t="s">
        <v>321</v>
      </c>
      <c r="N24" s="82" t="s">
        <v>322</v>
      </c>
      <c r="O24" s="82" t="s">
        <v>323</v>
      </c>
      <c r="P24" s="78" t="s">
        <v>324</v>
      </c>
      <c r="Q24" s="14" t="n"/>
      <c r="R24" s="13" t="n"/>
      <c r="S24" s="95" t="s">
        <v>73</v>
      </c>
      <c r="T24" s="82" t="s">
        <v>1</v>
      </c>
      <c r="U24" s="82" t="s">
        <v>0</v>
      </c>
      <c r="V24" s="82" t="s">
        <v>113</v>
      </c>
      <c r="W24" s="82" t="s">
        <v>4</v>
      </c>
      <c r="X24" s="95" t="s">
        <v>3</v>
      </c>
      <c r="Y24" s="78" t="s">
        <v>111</v>
      </c>
      <c r="Z24" s="95" t="s">
        <v>116</v>
      </c>
      <c r="AA24" s="82" t="s">
        <v>188</v>
      </c>
      <c r="AB24" s="78" t="s">
        <v>320</v>
      </c>
      <c r="AC24" s="95" t="s">
        <v>321</v>
      </c>
      <c r="AD24" s="82" t="s">
        <v>322</v>
      </c>
      <c r="AE24" s="82" t="s">
        <v>323</v>
      </c>
      <c r="AF24" s="78" t="s">
        <v>324</v>
      </c>
      <c r="AG24" s="14" t="n"/>
    </row>
    <row r="25" spans="1:33">
      <c r="B25" s="83">
        <f>B21+1</f>
        <v/>
      </c>
      <c r="C25" s="163">
        <f>PROFILING!D25</f>
        <v/>
      </c>
      <c r="D25" s="68">
        <f>PROFILING!E25</f>
        <v/>
      </c>
      <c r="E25" s="165">
        <f>PROFILING!J25</f>
        <v/>
      </c>
      <c r="F25" s="165">
        <f>'RATINGS - 1'!CG17</f>
        <v/>
      </c>
      <c r="G25" s="107">
        <f>PROFILING!L25</f>
        <v/>
      </c>
      <c r="H25" s="7">
        <f>'RATINGS - 1'!CH17</f>
        <v/>
      </c>
      <c r="I25" s="102">
        <f>IF(E25="","",IF(F25="INCOMP","INCOMP",IF(H25="NO BET","NO BET",IF(AND(H25=1,G25&gt;1.49),"BET",IF(AND(H25=2,G25&gt;1.65),"BET",IF(AND(H25&gt;2,G25&gt;2.04),"BET","NO BET"))))))</f>
        <v/>
      </c>
      <c r="J25" s="119">
        <f>IF(OR(I25="NO BET",I25=""),"",'RATINGS - 1'!CG49)</f>
        <v/>
      </c>
      <c r="K25" s="75">
        <f>IF(OR(I25="NO BET",I25=""),"",'RATINGS - 1'!CH49)</f>
        <v/>
      </c>
      <c r="L25" s="146">
        <f>IF(OR(I25="NO BET",I25=""),"",'RATINGS - 1'!CI49)</f>
        <v/>
      </c>
      <c r="M25" s="120">
        <f>IF(OR(H25="",I25=""),"",IF(AND(J25="BET",K25="BET",L25="BET"),"BET","NO BET"))</f>
        <v/>
      </c>
      <c r="N25" s="33">
        <f>IF(M25="BET",IF(H25=1,4,IF(H25=2,2.5,IF(OR(H25=3,H25=4),2,0))),"")</f>
        <v/>
      </c>
      <c r="O25" s="33">
        <f>IF(M25="BET",IF(AND(H25=1,G25&gt;1.99),1,IF(AND(H25=2,G25&gt;1.99),0.5,0))+'RATINGS - 1'!CJ49,"")</f>
        <v/>
      </c>
      <c r="P25" s="112">
        <f>IF(M25="BET",N25+O25,"")</f>
        <v/>
      </c>
      <c r="Q25" s="14" t="n"/>
      <c r="R25" s="83">
        <f>R21+1</f>
        <v/>
      </c>
      <c r="S25" s="163">
        <f>PROFILING!Q25</f>
        <v/>
      </c>
      <c r="T25" s="68">
        <f>PROFILING!R25</f>
        <v/>
      </c>
      <c r="U25" s="165">
        <f>PROFILING!W25</f>
        <v/>
      </c>
      <c r="V25" s="165">
        <f>'RATINGS - 2'!CG17</f>
        <v/>
      </c>
      <c r="W25" s="107">
        <f>PROFILING!Y25</f>
        <v/>
      </c>
      <c r="X25" s="7">
        <f>'RATINGS - 2'!CH17</f>
        <v/>
      </c>
      <c r="Y25" s="102">
        <f>IF(U25="","",IF(V25="INCOMP","INCOMP",IF(X25="NO BET","NO BET",IF(AND(X25=1,W25&gt;1.49),"BET",IF(AND(X25=2,W25&gt;1.65),"BET",IF(AND(X25&gt;2,W25&gt;2.04),"BET","NO BET"))))))</f>
        <v/>
      </c>
      <c r="Z25" s="119">
        <f>IF(OR(Y25="NO BET",Y25=""),"",'RATINGS - 2'!CG49)</f>
        <v/>
      </c>
      <c r="AA25" s="75">
        <f>IF(OR(Y25="NO BET",Y25=""),"",'RATINGS - 2'!CH49)</f>
        <v/>
      </c>
      <c r="AB25" s="146">
        <f>IF(OR(Y25="NO BET",Y25=""),"",'RATINGS - 2'!CI49)</f>
        <v/>
      </c>
      <c r="AC25" s="120">
        <f>IF(OR(X25="",Y25=""),"",IF(AND(Z25="BET",AA25="BET",AB25="BET"),"BET","NO BET"))</f>
        <v/>
      </c>
      <c r="AD25" s="33">
        <f>IF(AC25="BET",IF(X25=1,4,IF(X25=2,2.5,IF(OR(X25=3,X25=4),2,0))),"")</f>
        <v/>
      </c>
      <c r="AE25" s="33">
        <f>IF(AC25="BET",IF(AND(X25=1,W25&gt;1.99),1,IF(AND(X25=2,W25&gt;1.99),0.5,0))+'RATINGS - 2'!CJ49,"")</f>
        <v/>
      </c>
      <c r="AF25" s="112">
        <f>IF(AC25="BET",AD25+AE25,"")</f>
        <v/>
      </c>
      <c r="AG25" s="14" t="n"/>
    </row>
    <row customHeight="1" ht="17" r="26" s="161" spans="1:33">
      <c r="B26" s="13" t="n"/>
      <c r="C26" s="164">
        <f>PROFILING!D26</f>
        <v/>
      </c>
      <c r="D26" s="108">
        <f>PROFILING!E26</f>
        <v/>
      </c>
      <c r="E26" s="96">
        <f>PROFILING!J26</f>
        <v/>
      </c>
      <c r="F26" s="96">
        <f>'RATINGS - 1'!CG18</f>
        <v/>
      </c>
      <c r="G26" s="109">
        <f>PROFILING!L26</f>
        <v/>
      </c>
      <c r="H26" s="25">
        <f>'RATINGS - 1'!CH18</f>
        <v/>
      </c>
      <c r="I26" s="103">
        <f>IF(E26="","",IF(F26="INCOMP","INCOMP",IF(H26="NO BET","NO BET",IF(AND(H26=1,G26&gt;1.49),"BET",IF(AND(H26=2,G26&gt;1.65),"BET",IF(AND(H26&gt;2,G26&gt;2.04),"BET","NO BET"))))))</f>
        <v/>
      </c>
      <c r="J26" s="55">
        <f>IF(OR(I26="NO BET",I26=""),"",'RATINGS - 1'!CG50)</f>
        <v/>
      </c>
      <c r="K26" s="49">
        <f>IF(OR(I26="NO BET",I26=""),"",'RATINGS - 1'!CH50)</f>
        <v/>
      </c>
      <c r="L26" s="147">
        <f>IF(OR(I26="NO BET",I26=""),"",'RATINGS - 1'!CI50)</f>
        <v/>
      </c>
      <c r="M26" s="25">
        <f>IF(OR(H26="",I26=""),"",IF(AND(J26="BET",K26="BET",L26="BET"),"BET","NO BET"))</f>
        <v/>
      </c>
      <c r="N26" s="34">
        <f>IF(M26="BET",IF(H26=1,4,IF(H26=2,2.5,IF(OR(H26=3,H26=4),2,0))),"")</f>
        <v/>
      </c>
      <c r="O26" s="34">
        <f>IF(M26="BET",IF(AND(H26=1,G26&gt;1.99),1,IF(AND(H26=2,G26&gt;1.99),0.5,0))+'RATINGS - 1'!CJ50,"")</f>
        <v/>
      </c>
      <c r="P26" s="36">
        <f>IF(M26="BET",N26+O26,"")</f>
        <v/>
      </c>
      <c r="Q26" s="14" t="n"/>
      <c r="R26" s="13" t="n"/>
      <c r="S26" s="164">
        <f>PROFILING!Q26</f>
        <v/>
      </c>
      <c r="T26" s="108">
        <f>PROFILING!R26</f>
        <v/>
      </c>
      <c r="U26" s="96">
        <f>PROFILING!W26</f>
        <v/>
      </c>
      <c r="V26" s="96">
        <f>'RATINGS - 2'!CG18</f>
        <v/>
      </c>
      <c r="W26" s="109">
        <f>PROFILING!Y26</f>
        <v/>
      </c>
      <c r="X26" s="25">
        <f>'RATINGS - 2'!CH18</f>
        <v/>
      </c>
      <c r="Y26" s="103">
        <f>IF(U26="","",IF(V26="INCOMP","INCOMP",IF(X26="NO BET","NO BET",IF(AND(X26=1,W26&gt;1.49),"BET",IF(AND(X26=2,W26&gt;1.65),"BET",IF(AND(X26&gt;2,W26&gt;2.04),"BET","NO BET"))))))</f>
        <v/>
      </c>
      <c r="Z26" s="55">
        <f>IF(OR(Y26="NO BET",Y26=""),"",'RATINGS - 2'!CG50)</f>
        <v/>
      </c>
      <c r="AA26" s="49">
        <f>IF(OR(Y26="NO BET",Y26=""),"",'RATINGS - 2'!CH50)</f>
        <v/>
      </c>
      <c r="AB26" s="147">
        <f>IF(OR(Y26="NO BET",Y26=""),"",'RATINGS - 2'!CI50)</f>
        <v/>
      </c>
      <c r="AC26" s="25">
        <f>IF(OR(X26="",Y26=""),"",IF(AND(Z26="BET",AA26="BET",AB26="BET"),"BET","NO BET"))</f>
        <v/>
      </c>
      <c r="AD26" s="34">
        <f>IF(AC26="BET",IF(X26=1,4,IF(X26=2,2.5,IF(OR(X26=3,X26=4),2,0))),"")</f>
        <v/>
      </c>
      <c r="AE26" s="34">
        <f>IF(AC26="BET",IF(AND(X26=1,W26&gt;1.99),1,IF(AND(X26=2,W26&gt;1.99),0.5,0))+'RATINGS - 2'!CJ50,"")</f>
        <v/>
      </c>
      <c r="AF26" s="36">
        <f>IF(AC26="BET",AD26+AE26,"")</f>
        <v/>
      </c>
      <c r="AG26" s="14" t="n"/>
    </row>
    <row customHeight="1" ht="17" r="27" s="161" spans="1:33">
      <c r="B27" s="13" t="n"/>
      <c r="Q27" s="14" t="n"/>
      <c r="R27" s="13" t="n"/>
      <c r="AG27" s="14" t="n"/>
    </row>
    <row r="28" spans="1:33">
      <c r="B28" s="13" t="n"/>
      <c r="C28" s="95" t="s">
        <v>73</v>
      </c>
      <c r="D28" s="82" t="s">
        <v>1</v>
      </c>
      <c r="E28" s="82" t="s">
        <v>0</v>
      </c>
      <c r="F28" s="82" t="s">
        <v>113</v>
      </c>
      <c r="G28" s="82" t="s">
        <v>4</v>
      </c>
      <c r="H28" s="95" t="s">
        <v>3</v>
      </c>
      <c r="I28" s="78" t="s">
        <v>111</v>
      </c>
      <c r="J28" s="95" t="s">
        <v>116</v>
      </c>
      <c r="K28" s="82" t="s">
        <v>188</v>
      </c>
      <c r="L28" s="78" t="s">
        <v>320</v>
      </c>
      <c r="M28" s="95" t="s">
        <v>321</v>
      </c>
      <c r="N28" s="82" t="s">
        <v>322</v>
      </c>
      <c r="O28" s="82" t="s">
        <v>323</v>
      </c>
      <c r="P28" s="78" t="s">
        <v>324</v>
      </c>
      <c r="Q28" s="14" t="n"/>
      <c r="R28" s="13" t="n"/>
      <c r="S28" s="95" t="s">
        <v>73</v>
      </c>
      <c r="T28" s="82" t="s">
        <v>1</v>
      </c>
      <c r="U28" s="82" t="s">
        <v>0</v>
      </c>
      <c r="V28" s="82" t="s">
        <v>113</v>
      </c>
      <c r="W28" s="82" t="s">
        <v>4</v>
      </c>
      <c r="X28" s="95" t="s">
        <v>3</v>
      </c>
      <c r="Y28" s="78" t="s">
        <v>111</v>
      </c>
      <c r="Z28" s="95" t="s">
        <v>116</v>
      </c>
      <c r="AA28" s="82" t="s">
        <v>188</v>
      </c>
      <c r="AB28" s="78" t="s">
        <v>320</v>
      </c>
      <c r="AC28" s="95" t="s">
        <v>321</v>
      </c>
      <c r="AD28" s="82" t="s">
        <v>322</v>
      </c>
      <c r="AE28" s="82" t="s">
        <v>323</v>
      </c>
      <c r="AF28" s="78" t="s">
        <v>324</v>
      </c>
      <c r="AG28" s="14" t="n"/>
    </row>
    <row r="29" spans="1:33">
      <c r="B29" s="83">
        <f>B25+1</f>
        <v/>
      </c>
      <c r="C29" s="163">
        <f>PROFILING!D29</f>
        <v/>
      </c>
      <c r="D29" s="68">
        <f>PROFILING!E29</f>
        <v/>
      </c>
      <c r="E29" s="165">
        <f>PROFILING!J29</f>
        <v/>
      </c>
      <c r="F29" s="165">
        <f>'RATINGS - 1'!CU17</f>
        <v/>
      </c>
      <c r="G29" s="107">
        <f>PROFILING!L29</f>
        <v/>
      </c>
      <c r="H29" s="7">
        <f>'RATINGS - 1'!CV17</f>
        <v/>
      </c>
      <c r="I29" s="102">
        <f>IF(E29="","",IF(F29="INCOMP","INCOMP",IF(H29="NO BET","NO BET",IF(AND(H29=1,G29&gt;1.49),"BET",IF(AND(H29=2,G29&gt;1.65),"BET",IF(AND(H29&gt;2,G29&gt;2.04),"BET","NO BET"))))))</f>
        <v/>
      </c>
      <c r="J29" s="119">
        <f>IF(OR(I29="NO BET",I29=""),"",'RATINGS - 1'!CU49)</f>
        <v/>
      </c>
      <c r="K29" s="75">
        <f>IF(OR(I29="NO BET",I29=""),"",'RATINGS - 1'!CV49)</f>
        <v/>
      </c>
      <c r="L29" s="146">
        <f>IF(OR(I29="NO BET",I29=""),"",'RATINGS - 1'!CW49)</f>
        <v/>
      </c>
      <c r="M29" s="120">
        <f>IF(OR(H29="",I29=""),"",IF(AND(J29="BET",K29="BET",L29="BET"),"BET","NO BET"))</f>
        <v/>
      </c>
      <c r="N29" s="33">
        <f>IF(M29="BET",IF(H29=1,4,IF(H29=2,2.5,IF(OR(H29=3,H29=4),2,0))),"")</f>
        <v/>
      </c>
      <c r="O29" s="33">
        <f>IF(M29="BET",IF(AND(H29=1,G29&gt;1.99),1,IF(AND(H29=2,G29&gt;1.99),0.5,0))+'RATINGS - 1'!CX49,"")</f>
        <v/>
      </c>
      <c r="P29" s="112">
        <f>IF(M29="BET",N29+O29,"")</f>
        <v/>
      </c>
      <c r="Q29" s="14" t="n"/>
      <c r="R29" s="83">
        <f>R25+1</f>
        <v/>
      </c>
      <c r="S29" s="163">
        <f>PROFILING!Q29</f>
        <v/>
      </c>
      <c r="T29" s="68">
        <f>PROFILING!R29</f>
        <v/>
      </c>
      <c r="U29" s="165">
        <f>PROFILING!W29</f>
        <v/>
      </c>
      <c r="V29" s="165">
        <f>'RATINGS - 2'!CU17</f>
        <v/>
      </c>
      <c r="W29" s="107">
        <f>PROFILING!Y29</f>
        <v/>
      </c>
      <c r="X29" s="7">
        <f>'RATINGS - 2'!CV17</f>
        <v/>
      </c>
      <c r="Y29" s="102">
        <f>IF(U29="","",IF(V29="INCOMP","INCOMP",IF(X29="NO BET","NO BET",IF(AND(X29=1,W29&gt;1.49),"BET",IF(AND(X29=2,W29&gt;1.65),"BET",IF(AND(X29&gt;2,W29&gt;2.04),"BET","NO BET"))))))</f>
        <v/>
      </c>
      <c r="Z29" s="119">
        <f>IF(OR(Y29="NO BET",Y29=""),"",'RATINGS - 2'!CU49)</f>
        <v/>
      </c>
      <c r="AA29" s="75">
        <f>IF(OR(Y29="NO BET",Y29=""),"",'RATINGS - 2'!CV49)</f>
        <v/>
      </c>
      <c r="AB29" s="146">
        <f>IF(OR(Y29="NO BET",Y29=""),"",'RATINGS - 2'!CW49)</f>
        <v/>
      </c>
      <c r="AC29" s="120">
        <f>IF(OR(X29="",Y29=""),"",IF(AND(Z29="BET",AA29="BET",AB29="BET"),"BET","NO BET"))</f>
        <v/>
      </c>
      <c r="AD29" s="33">
        <f>IF(AC29="BET",IF(X29=1,4,IF(X29=2,2.5,IF(OR(X29=3,X29=4),2,0))),"")</f>
        <v/>
      </c>
      <c r="AE29" s="33">
        <f>IF(AC29="BET",IF(AND(X29=1,W29&gt;1.99),1,IF(AND(X29=2,W29&gt;1.99),0.5,0))+'RATINGS - 2'!CX49,"")</f>
        <v/>
      </c>
      <c r="AF29" s="112">
        <f>IF(AC29="BET",AD29+AE29,"")</f>
        <v/>
      </c>
      <c r="AG29" s="14" t="n"/>
    </row>
    <row customHeight="1" ht="17" r="30" s="161" spans="1:33">
      <c r="B30" s="13" t="n"/>
      <c r="C30" s="164">
        <f>PROFILING!D30</f>
        <v/>
      </c>
      <c r="D30" s="108">
        <f>PROFILING!E30</f>
        <v/>
      </c>
      <c r="E30" s="96">
        <f>PROFILING!J30</f>
        <v/>
      </c>
      <c r="F30" s="96">
        <f>'RATINGS - 1'!CU18</f>
        <v/>
      </c>
      <c r="G30" s="109">
        <f>PROFILING!L30</f>
        <v/>
      </c>
      <c r="H30" s="25">
        <f>'RATINGS - 1'!CV18</f>
        <v/>
      </c>
      <c r="I30" s="103">
        <f>IF(E30="","",IF(F30="INCOMP","INCOMP",IF(H30="NO BET","NO BET",IF(AND(H30=1,G30&gt;1.49),"BET",IF(AND(H30=2,G30&gt;1.65),"BET",IF(AND(H30&gt;2,G30&gt;2.04),"BET","NO BET"))))))</f>
        <v/>
      </c>
      <c r="J30" s="55">
        <f>IF(OR(I30="NO BET",I30=""),"",'RATINGS - 1'!CU50)</f>
        <v/>
      </c>
      <c r="K30" s="49">
        <f>IF(OR(I30="NO BET",I30=""),"",'RATINGS - 1'!CV50)</f>
        <v/>
      </c>
      <c r="L30" s="147">
        <f>IF(OR(I30="NO BET",I30=""),"",'RATINGS - 1'!CW50)</f>
        <v/>
      </c>
      <c r="M30" s="25">
        <f>IF(OR(H30="",I30=""),"",IF(AND(J30="BET",K30="BET",L30="BET"),"BET","NO BET"))</f>
        <v/>
      </c>
      <c r="N30" s="34">
        <f>IF(M30="BET",IF(H30=1,4,IF(H30=2,2.5,IF(OR(H30=3,H30=4),2,0))),"")</f>
        <v/>
      </c>
      <c r="O30" s="34">
        <f>IF(M30="BET",IF(AND(H30=1,G30&gt;1.99),1,IF(AND(H30=2,G30&gt;1.99),0.5,0))+'RATINGS - 1'!CX50,"")</f>
        <v/>
      </c>
      <c r="P30" s="36">
        <f>IF(M30="BET",N30+O30,"")</f>
        <v/>
      </c>
      <c r="Q30" s="14" t="n"/>
      <c r="R30" s="13" t="n"/>
      <c r="S30" s="164">
        <f>PROFILING!Q30</f>
        <v/>
      </c>
      <c r="T30" s="108">
        <f>PROFILING!R30</f>
        <v/>
      </c>
      <c r="U30" s="96">
        <f>PROFILING!W30</f>
        <v/>
      </c>
      <c r="V30" s="96">
        <f>'RATINGS - 2'!CU18</f>
        <v/>
      </c>
      <c r="W30" s="109">
        <f>PROFILING!Y30</f>
        <v/>
      </c>
      <c r="X30" s="25">
        <f>'RATINGS - 2'!CV18</f>
        <v/>
      </c>
      <c r="Y30" s="103">
        <f>IF(U30="","",IF(V30="INCOMP","INCOMP",IF(X30="NO BET","NO BET",IF(AND(X30=1,W30&gt;1.49),"BET",IF(AND(X30=2,W30&gt;1.65),"BET",IF(AND(X30&gt;2,W30&gt;2.04),"BET","NO BET"))))))</f>
        <v/>
      </c>
      <c r="Z30" s="55">
        <f>IF(OR(Y30="NO BET",Y30=""),"",'RATINGS - 2'!CU50)</f>
        <v/>
      </c>
      <c r="AA30" s="49">
        <f>IF(OR(Y30="NO BET",Y30=""),"",'RATINGS - 2'!CV50)</f>
        <v/>
      </c>
      <c r="AB30" s="147">
        <f>IF(OR(Y30="NO BET",Y30=""),"",'RATINGS - 2'!CW50)</f>
        <v/>
      </c>
      <c r="AC30" s="25">
        <f>IF(OR(X30="",Y30=""),"",IF(AND(Z30="BET",AA30="BET",AB30="BET"),"BET","NO BET"))</f>
        <v/>
      </c>
      <c r="AD30" s="34">
        <f>IF(AC30="BET",IF(X30=1,4,IF(X30=2,2.5,IF(OR(X30=3,X30=4),2,0))),"")</f>
        <v/>
      </c>
      <c r="AE30" s="34">
        <f>IF(AC30="BET",IF(AND(X30=1,W30&gt;1.99),1,IF(AND(X30=2,W30&gt;1.99),0.5,0))+'RATINGS - 2'!CX50,"")</f>
        <v/>
      </c>
      <c r="AF30" s="36">
        <f>IF(AC30="BET",AD30+AE30,"")</f>
        <v/>
      </c>
      <c r="AG30" s="14" t="n"/>
    </row>
    <row customHeight="1" ht="17" r="31" s="161" spans="1:33">
      <c r="B31" s="13" t="n"/>
      <c r="Q31" s="14" t="n"/>
      <c r="R31" s="13" t="n"/>
      <c r="AG31" s="14" t="n"/>
    </row>
    <row r="32" spans="1:33">
      <c r="B32" s="13" t="n"/>
      <c r="C32" s="95" t="s">
        <v>73</v>
      </c>
      <c r="D32" s="82" t="s">
        <v>1</v>
      </c>
      <c r="E32" s="82" t="s">
        <v>0</v>
      </c>
      <c r="F32" s="82" t="s">
        <v>113</v>
      </c>
      <c r="G32" s="82" t="s">
        <v>4</v>
      </c>
      <c r="H32" s="95" t="s">
        <v>3</v>
      </c>
      <c r="I32" s="78" t="s">
        <v>111</v>
      </c>
      <c r="J32" s="95" t="s">
        <v>116</v>
      </c>
      <c r="K32" s="82" t="s">
        <v>188</v>
      </c>
      <c r="L32" s="78" t="s">
        <v>320</v>
      </c>
      <c r="M32" s="95" t="s">
        <v>321</v>
      </c>
      <c r="N32" s="82" t="s">
        <v>322</v>
      </c>
      <c r="O32" s="82" t="s">
        <v>323</v>
      </c>
      <c r="P32" s="78" t="s">
        <v>324</v>
      </c>
      <c r="Q32" s="14" t="n"/>
      <c r="R32" s="13" t="n"/>
      <c r="S32" s="95" t="s">
        <v>73</v>
      </c>
      <c r="T32" s="82" t="s">
        <v>1</v>
      </c>
      <c r="U32" s="82" t="s">
        <v>0</v>
      </c>
      <c r="V32" s="82" t="s">
        <v>113</v>
      </c>
      <c r="W32" s="82" t="s">
        <v>4</v>
      </c>
      <c r="X32" s="95" t="s">
        <v>3</v>
      </c>
      <c r="Y32" s="78" t="s">
        <v>111</v>
      </c>
      <c r="Z32" s="95" t="s">
        <v>116</v>
      </c>
      <c r="AA32" s="82" t="s">
        <v>188</v>
      </c>
      <c r="AB32" s="78" t="s">
        <v>320</v>
      </c>
      <c r="AC32" s="95" t="s">
        <v>321</v>
      </c>
      <c r="AD32" s="82" t="s">
        <v>322</v>
      </c>
      <c r="AE32" s="82" t="s">
        <v>323</v>
      </c>
      <c r="AF32" s="78" t="s">
        <v>324</v>
      </c>
      <c r="AG32" s="14" t="n"/>
    </row>
    <row r="33" spans="1:33">
      <c r="B33" s="83">
        <f>B29+1</f>
        <v/>
      </c>
      <c r="C33" s="163">
        <f>PROFILING!D33</f>
        <v/>
      </c>
      <c r="D33" s="68">
        <f>PROFILING!E33</f>
        <v/>
      </c>
      <c r="E33" s="165">
        <f>PROFILING!J33</f>
        <v/>
      </c>
      <c r="F33" s="165">
        <f>'RATINGS - 1'!DI17</f>
        <v/>
      </c>
      <c r="G33" s="107">
        <f>PROFILING!L33</f>
        <v/>
      </c>
      <c r="H33" s="7">
        <f>'RATINGS - 1'!DJ17</f>
        <v/>
      </c>
      <c r="I33" s="102">
        <f>IF(E33="","",IF(F33="INCOMP","INCOMP",IF(H33="NO BET","NO BET",IF(AND(H33=1,G33&gt;1.49),"BET",IF(AND(H33=2,G33&gt;1.65),"BET",IF(AND(H33&gt;2,G33&gt;2.04),"BET","NO BET"))))))</f>
        <v/>
      </c>
      <c r="J33" s="119">
        <f>IF(OR(I33="NO BET",I33=""),"",'RATINGS - 1'!DI49)</f>
        <v/>
      </c>
      <c r="K33" s="75">
        <f>IF(OR(I33="NO BET",I33=""),"",'RATINGS - 1'!DJ49)</f>
        <v/>
      </c>
      <c r="L33" s="146">
        <f>IF(OR(I33="NO BET",I33=""),"",'RATINGS - 1'!DK49)</f>
        <v/>
      </c>
      <c r="M33" s="120">
        <f>IF(OR(H33="",I33=""),"",IF(AND(J33="BET",K33="BET",L33="BET"),"BET","NO BET"))</f>
        <v/>
      </c>
      <c r="N33" s="33">
        <f>IF(M33="BET",IF(H33=1,4,IF(H33=2,2.5,IF(OR(H33=3,H33=4),2,0))),"")</f>
        <v/>
      </c>
      <c r="O33" s="33">
        <f>IF(M33="BET",IF(AND(H33=1,G33&gt;1.99),1,IF(AND(H33=2,G33&gt;1.99),0.5,0))+'RATINGS - 1'!DL49,"")</f>
        <v/>
      </c>
      <c r="P33" s="112">
        <f>IF(M33="BET",N33+O33,"")</f>
        <v/>
      </c>
      <c r="Q33" s="14" t="n"/>
      <c r="R33" s="83">
        <f>R29+1</f>
        <v/>
      </c>
      <c r="S33" s="163">
        <f>PROFILING!Q33</f>
        <v/>
      </c>
      <c r="T33" s="68">
        <f>PROFILING!R33</f>
        <v/>
      </c>
      <c r="U33" s="165">
        <f>PROFILING!W33</f>
        <v/>
      </c>
      <c r="V33" s="165">
        <f>'RATINGS - 2'!DI17</f>
        <v/>
      </c>
      <c r="W33" s="107">
        <f>PROFILING!Y33</f>
        <v/>
      </c>
      <c r="X33" s="7">
        <f>'RATINGS - 2'!DJ17</f>
        <v/>
      </c>
      <c r="Y33" s="102">
        <f>IF(U33="","",IF(V33="INCOMP","INCOMP",IF(X33="NO BET","NO BET",IF(AND(X33=1,W33&gt;1.49),"BET",IF(AND(X33=2,W33&gt;1.65),"BET",IF(AND(X33&gt;2,W33&gt;2.04),"BET","NO BET"))))))</f>
        <v/>
      </c>
      <c r="Z33" s="119">
        <f>IF(OR(Y33="NO BET",Y33=""),"",'RATINGS - 2'!DI49)</f>
        <v/>
      </c>
      <c r="AA33" s="75">
        <f>IF(OR(Y33="NO BET",Y33=""),"",'RATINGS - 2'!DJ49)</f>
        <v/>
      </c>
      <c r="AB33" s="146">
        <f>IF(OR(Y33="NO BET",Y33=""),"",'RATINGS - 2'!DK49)</f>
        <v/>
      </c>
      <c r="AC33" s="120">
        <f>IF(OR(X33="",Y33=""),"",IF(AND(Z33="BET",AA33="BET",AB33="BET"),"BET","NO BET"))</f>
        <v/>
      </c>
      <c r="AD33" s="33">
        <f>IF(AC33="BET",IF(X33=1,4,IF(X33=2,2.5,IF(OR(X33=3,X33=4),2,0))),"")</f>
        <v/>
      </c>
      <c r="AE33" s="33">
        <f>IF(AC33="BET",IF(AND(X33=1,W33&gt;1.99),1,IF(AND(X33=2,W33&gt;1.99),0.5,0))+'RATINGS - 2'!DL49,"")</f>
        <v/>
      </c>
      <c r="AF33" s="112">
        <f>IF(AC33="BET",AD33+AE33,"")</f>
        <v/>
      </c>
      <c r="AG33" s="14" t="n"/>
    </row>
    <row customHeight="1" ht="17" r="34" s="161" spans="1:33">
      <c r="B34" s="13" t="n"/>
      <c r="C34" s="164">
        <f>PROFILING!D34</f>
        <v/>
      </c>
      <c r="D34" s="108">
        <f>PROFILING!E34</f>
        <v/>
      </c>
      <c r="E34" s="96">
        <f>PROFILING!J34</f>
        <v/>
      </c>
      <c r="F34" s="96">
        <f>'RATINGS - 1'!DI18</f>
        <v/>
      </c>
      <c r="G34" s="109">
        <f>PROFILING!L34</f>
        <v/>
      </c>
      <c r="H34" s="25">
        <f>'RATINGS - 1'!DJ18</f>
        <v/>
      </c>
      <c r="I34" s="103">
        <f>IF(E34="","",IF(F34="INCOMP","INCOMP",IF(H34="NO BET","NO BET",IF(AND(H34=1,G34&gt;1.49),"BET",IF(AND(H34=2,G34&gt;1.65),"BET",IF(AND(H34&gt;2,G34&gt;2.04),"BET","NO BET"))))))</f>
        <v/>
      </c>
      <c r="J34" s="55">
        <f>IF(OR(I34="NO BET",I34=""),"",'RATINGS - 1'!DI50)</f>
        <v/>
      </c>
      <c r="K34" s="49">
        <f>IF(OR(I34="NO BET",I34=""),"",'RATINGS - 1'!DJ50)</f>
        <v/>
      </c>
      <c r="L34" s="147">
        <f>IF(OR(I34="NO BET",I34=""),"",'RATINGS - 1'!DK50)</f>
        <v/>
      </c>
      <c r="M34" s="25">
        <f>IF(OR(H34="",I34=""),"",IF(AND(J34="BET",K34="BET",L34="BET"),"BET","NO BET"))</f>
        <v/>
      </c>
      <c r="N34" s="34">
        <f>IF(M34="BET",IF(H34=1,4,IF(H34=2,2.5,IF(OR(H34=3,H34=4),2,0))),"")</f>
        <v/>
      </c>
      <c r="O34" s="34">
        <f>IF(M34="BET",IF(AND(H34=1,G34&gt;1.99),1,IF(AND(H34=2,G34&gt;1.99),0.5,0))+'RATINGS - 1'!DL50,"")</f>
        <v/>
      </c>
      <c r="P34" s="36">
        <f>IF(M34="BET",N34+O34,"")</f>
        <v/>
      </c>
      <c r="Q34" s="14" t="n"/>
      <c r="R34" s="13" t="n"/>
      <c r="S34" s="164">
        <f>PROFILING!Q34</f>
        <v/>
      </c>
      <c r="T34" s="108">
        <f>PROFILING!R34</f>
        <v/>
      </c>
      <c r="U34" s="96">
        <f>PROFILING!W34</f>
        <v/>
      </c>
      <c r="V34" s="96">
        <f>'RATINGS - 2'!DI18</f>
        <v/>
      </c>
      <c r="W34" s="109">
        <f>PROFILING!Y34</f>
        <v/>
      </c>
      <c r="X34" s="25">
        <f>'RATINGS - 2'!DJ18</f>
        <v/>
      </c>
      <c r="Y34" s="103">
        <f>IF(U34="","",IF(V34="INCOMP","INCOMP",IF(X34="NO BET","NO BET",IF(AND(X34=1,W34&gt;1.49),"BET",IF(AND(X34=2,W34&gt;1.65),"BET",IF(AND(X34&gt;2,W34&gt;2.04),"BET","NO BET"))))))</f>
        <v/>
      </c>
      <c r="Z34" s="55">
        <f>IF(OR(Y34="NO BET",Y34=""),"",'RATINGS - 2'!DI50)</f>
        <v/>
      </c>
      <c r="AA34" s="49">
        <f>IF(OR(Y34="NO BET",Y34=""),"",'RATINGS - 2'!DJ50)</f>
        <v/>
      </c>
      <c r="AB34" s="147">
        <f>IF(OR(Y34="NO BET",Y34=""),"",'RATINGS - 2'!DK50)</f>
        <v/>
      </c>
      <c r="AC34" s="25">
        <f>IF(OR(X34="",Y34=""),"",IF(AND(Z34="BET",AA34="BET",AB34="BET"),"BET","NO BET"))</f>
        <v/>
      </c>
      <c r="AD34" s="34">
        <f>IF(AC34="BET",IF(X34=1,4,IF(X34=2,2.5,IF(OR(X34=3,X34=4),2,0))),"")</f>
        <v/>
      </c>
      <c r="AE34" s="34">
        <f>IF(AC34="BET",IF(AND(X34=1,W34&gt;1.99),1,IF(AND(X34=2,W34&gt;1.99),0.5,0))+'RATINGS - 2'!DL50,"")</f>
        <v/>
      </c>
      <c r="AF34" s="36">
        <f>IF(AC34="BET",AD34+AE34,"")</f>
        <v/>
      </c>
      <c r="AG34" s="14" t="n"/>
    </row>
    <row r="35" spans="1:33">
      <c r="B35" s="13" t="n"/>
      <c r="Q35" s="14" t="n"/>
      <c r="R35" s="13" t="n"/>
      <c r="AG35" s="14" t="n"/>
    </row>
    <row r="36" spans="1:33">
      <c r="B36" s="2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4" t="n"/>
      <c r="R36" s="2" t="n"/>
      <c r="S36" s="3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4" t="n"/>
    </row>
    <row r="38" spans="1:33">
      <c r="L38" s="31" t="n"/>
      <c r="M38" s="16" t="n"/>
      <c r="N38" s="16" t="n"/>
      <c r="O38" s="16" t="n"/>
      <c r="P38" s="16" t="n"/>
      <c r="Q38" s="16" t="n"/>
      <c r="R38" s="16" t="n"/>
      <c r="S38" s="16" t="n"/>
      <c r="T38" s="16" t="n"/>
      <c r="U38" s="16" t="n"/>
      <c r="V38" s="16" t="n"/>
      <c r="W38" s="32" t="n"/>
    </row>
    <row customHeight="1" ht="17" r="39" s="161" spans="1:33">
      <c r="L39" s="13" t="n"/>
      <c r="S39" s="165" t="n"/>
      <c r="W39" s="14" t="n"/>
    </row>
    <row r="40" spans="1:33">
      <c r="L40" s="13" t="n"/>
      <c r="M40" s="39" t="s">
        <v>75</v>
      </c>
      <c r="N40" s="29" t="s">
        <v>73</v>
      </c>
      <c r="O40" s="29" t="s">
        <v>3</v>
      </c>
      <c r="P40" s="29" t="s">
        <v>325</v>
      </c>
      <c r="Q40" s="29" t="s">
        <v>326</v>
      </c>
      <c r="R40" s="29" t="s">
        <v>327</v>
      </c>
      <c r="S40" s="29" t="s">
        <v>96</v>
      </c>
      <c r="T40" s="29" t="s">
        <v>328</v>
      </c>
      <c r="U40" s="29" t="s">
        <v>329</v>
      </c>
      <c r="V40" s="27" t="s">
        <v>330</v>
      </c>
      <c r="W40" s="14" t="n"/>
    </row>
    <row r="41" spans="1:33">
      <c r="L41" s="13" t="n"/>
      <c r="M41" s="7" t="n">
        <v>1</v>
      </c>
      <c r="N41" s="54">
        <f>IF(M5="BET",C5,IF(M6="BET",C6,""))</f>
        <v/>
      </c>
      <c r="O41" s="89">
        <f>IF(M5="BET",H5,IF(M6="BET",H6,""))</f>
        <v/>
      </c>
      <c r="P41" s="28">
        <f>IF(M5="BET",P5,IF(M6="BET",P6,""))</f>
        <v/>
      </c>
      <c r="Q41" s="151">
        <f>IFERROR(P41*N59,"")</f>
        <v/>
      </c>
      <c r="R41" s="122" t="n"/>
      <c r="S41" s="154" t="n"/>
      <c r="T41" s="28">
        <f>IFERROR(IF(S41=1,(P41*(R41-1)),-P41),"")</f>
        <v/>
      </c>
      <c r="U41" s="151">
        <f>IFERROR(IF(S41=1,(Q41*(R41-1)),-Q41),"")</f>
        <v/>
      </c>
      <c r="V41" s="150" t="n"/>
      <c r="W41" s="14" t="n"/>
    </row>
    <row r="42" spans="1:33">
      <c r="L42" s="13" t="n"/>
      <c r="M42" s="7" t="n">
        <v>2</v>
      </c>
      <c r="N42" s="162">
        <f>IF(M9="BET",C9,IF(M10="BET",C10,""))</f>
        <v/>
      </c>
      <c r="O42" s="165">
        <f>IF(M9="BET",H9,IF(M10="BET",H10,""))</f>
        <v/>
      </c>
      <c r="P42" s="33">
        <f>IF(M9="BET",P9,IF(M10="BET",P10,""))</f>
        <v/>
      </c>
      <c r="Q42" s="107">
        <f>IFERROR(P42*N59,"")</f>
        <v/>
      </c>
      <c r="R42" s="122" t="n"/>
      <c r="S42" s="154" t="n"/>
      <c r="T42" s="33">
        <f>IFERROR(IF(S42=1,(P42*(R42-1)),-P42),"")</f>
        <v/>
      </c>
      <c r="U42" s="107">
        <f>IFERROR(IF(S42=1,(Q42*(R42-1)),-Q42),"")</f>
        <v/>
      </c>
      <c r="V42" s="152" t="n"/>
      <c r="W42" s="14" t="n"/>
    </row>
    <row r="43" spans="1:33">
      <c r="L43" s="13" t="n"/>
      <c r="M43" s="7" t="n">
        <v>3</v>
      </c>
      <c r="N43" s="162">
        <f>IF(M13="BET",C13,IF(M14="BET",C14,""))</f>
        <v/>
      </c>
      <c r="O43" s="165">
        <f>IF(M13="BET",H13,IF(M14="BET",H14,""))</f>
        <v/>
      </c>
      <c r="P43" s="33">
        <f>IF(M13="BET",P13,IF(M14="BET",P14,""))</f>
        <v/>
      </c>
      <c r="Q43" s="107">
        <f>IFERROR(P43*N59,"")</f>
        <v/>
      </c>
      <c r="R43" s="122" t="n"/>
      <c r="S43" s="154" t="n"/>
      <c r="T43" s="33">
        <f>IFERROR(IF(S43=1,(P43*(R43-1)),-P43),"")</f>
        <v/>
      </c>
      <c r="U43" s="107">
        <f>IFERROR(IF(S43=1,(Q43*(R43-1)),-Q43),"")</f>
        <v/>
      </c>
      <c r="V43" s="152" t="n"/>
      <c r="W43" s="14" t="n"/>
    </row>
    <row r="44" spans="1:33">
      <c r="L44" s="13" t="n"/>
      <c r="M44" s="7" t="n">
        <v>4</v>
      </c>
      <c r="N44" s="162">
        <f>IF(M17="BET",C17,IF(M18="BET",C18,""))</f>
        <v/>
      </c>
      <c r="O44" s="165">
        <f>IF(M17="BET",H17,IF(M18="BET",H18,""))</f>
        <v/>
      </c>
      <c r="P44" s="33">
        <f>IF(M17="BET",P17,IF(M18="BET",P18,""))</f>
        <v/>
      </c>
      <c r="Q44" s="107">
        <f>IFERROR(P44*N59,"")</f>
        <v/>
      </c>
      <c r="R44" s="122" t="n"/>
      <c r="S44" s="154" t="n"/>
      <c r="T44" s="33">
        <f>IFERROR(IF(S44=1,(P44*(R44-1)),-P44),"")</f>
        <v/>
      </c>
      <c r="U44" s="107">
        <f>IFERROR(IF(S44=1,(Q44*(R44-1)),-Q44),"")</f>
        <v/>
      </c>
      <c r="V44" s="152" t="n"/>
      <c r="W44" s="14" t="n"/>
    </row>
    <row r="45" spans="1:33">
      <c r="L45" s="13" t="n"/>
      <c r="M45" s="7" t="n">
        <v>5</v>
      </c>
      <c r="N45" s="162">
        <f>IF(M21="BET",C21,IF(M22="BET",C22,""))</f>
        <v/>
      </c>
      <c r="O45" s="165">
        <f>IF(M21="BET",H21,IF(M22="BET",H22,""))</f>
        <v/>
      </c>
      <c r="P45" s="33">
        <f>IF(M21="BET",P21,IF(M22="BET",P22,""))</f>
        <v/>
      </c>
      <c r="Q45" s="107">
        <f>IFERROR(P45*N59,"")</f>
        <v/>
      </c>
      <c r="R45" s="122" t="n"/>
      <c r="S45" s="154" t="n"/>
      <c r="T45" s="33">
        <f>IFERROR(IF(S45=1,(P45*(R45-1)),-P45),"")</f>
        <v/>
      </c>
      <c r="U45" s="107">
        <f>IFERROR(IF(S45=1,(Q45*(R45-1)),-Q45),"")</f>
        <v/>
      </c>
      <c r="V45" s="152" t="n"/>
      <c r="W45" s="14" t="n"/>
    </row>
    <row r="46" spans="1:33">
      <c r="L46" s="13" t="n"/>
      <c r="M46" s="7" t="n">
        <v>6</v>
      </c>
      <c r="N46" s="162">
        <f>IF(M25="BET",C25,IF(M26="BET",C26,""))</f>
        <v/>
      </c>
      <c r="O46" s="165">
        <f>IF(M25="BET",H25,IF(M26="BET",H26,""))</f>
        <v/>
      </c>
      <c r="P46" s="33">
        <f>IF(M25="BET",P25,IF(M26="BET",P26,""))</f>
        <v/>
      </c>
      <c r="Q46" s="107">
        <f>IFERROR(P46*N59,"")</f>
        <v/>
      </c>
      <c r="R46" s="122" t="n"/>
      <c r="S46" s="154" t="n"/>
      <c r="T46" s="33">
        <f>IFERROR(IF(S46=1,(P46*(R46-1)),-P46),"")</f>
        <v/>
      </c>
      <c r="U46" s="107">
        <f>IFERROR(IF(S46=1,(Q46*(R46-1)),-Q46),"")</f>
        <v/>
      </c>
      <c r="V46" s="152" t="n"/>
      <c r="W46" s="130" t="n"/>
    </row>
    <row r="47" spans="1:33">
      <c r="L47" s="13" t="n"/>
      <c r="M47" s="7" t="n">
        <v>7</v>
      </c>
      <c r="N47" s="162">
        <f>IF(M29="BET",C29,IF(M30="BET",C30,""))</f>
        <v/>
      </c>
      <c r="O47" s="165">
        <f>IF(M29="BET",H29,IF(M30="BET",H30,""))</f>
        <v/>
      </c>
      <c r="P47" s="33">
        <f>IF(M29="BET",P29,IF(M30="BET",P30,""))</f>
        <v/>
      </c>
      <c r="Q47" s="107">
        <f>IFERROR(P47*N59,"")</f>
        <v/>
      </c>
      <c r="R47" s="122" t="n"/>
      <c r="S47" s="154" t="n"/>
      <c r="T47" s="33">
        <f>IFERROR(IF(S47=1,(P47*(R47-1)),-P47),"")</f>
        <v/>
      </c>
      <c r="U47" s="107">
        <f>IFERROR(IF(S47=1,(Q47*(R47-1)),-Q47),"")</f>
        <v/>
      </c>
      <c r="V47" s="152" t="n"/>
      <c r="W47" s="131" t="n"/>
    </row>
    <row r="48" spans="1:33">
      <c r="L48" s="13" t="n"/>
      <c r="M48" s="7" t="n">
        <v>8</v>
      </c>
      <c r="N48" s="162">
        <f>IF(M33="BET",C33,IF(M34="BET",C34,""))</f>
        <v/>
      </c>
      <c r="O48" s="165">
        <f>IF(M33="BET",H33,IF(M34="BET",H34,""))</f>
        <v/>
      </c>
      <c r="P48" s="33">
        <f>IF(M33="BET",P33,IF(M34="BET",P34,""))</f>
        <v/>
      </c>
      <c r="Q48" s="107">
        <f>IFERROR(P48*N59,"")</f>
        <v/>
      </c>
      <c r="R48" s="122" t="n"/>
      <c r="S48" s="154" t="n"/>
      <c r="T48" s="33">
        <f>IFERROR(IF(S48=1,(P48*(R48-1)),-P48),"")</f>
        <v/>
      </c>
      <c r="U48" s="107">
        <f>IFERROR(IF(S48=1,(Q48*(R48-1)),-Q48),"")</f>
        <v/>
      </c>
      <c r="V48" s="152" t="n"/>
      <c r="W48" s="131" t="n"/>
    </row>
    <row r="49" spans="1:33">
      <c r="L49" s="13" t="n"/>
      <c r="M49" s="7" t="n">
        <v>9</v>
      </c>
      <c r="N49" s="162">
        <f>IF(AC5="BET",S5,IF(AC6="BET",S6,""))</f>
        <v/>
      </c>
      <c r="O49" s="165">
        <f>IF(AC5="BET",X5,IF(AC6="BET",X6,""))</f>
        <v/>
      </c>
      <c r="P49" s="33">
        <f>IF(AC5="BET",AF5,IF(AC6="BET",AF6,""))</f>
        <v/>
      </c>
      <c r="Q49" s="107">
        <f>IFERROR(P49*N59,"")</f>
        <v/>
      </c>
      <c r="R49" s="122" t="n"/>
      <c r="S49" s="154" t="n"/>
      <c r="T49" s="33">
        <f>IFERROR(IF(S49=1,(P49*(R49-1)),-P49),"")</f>
        <v/>
      </c>
      <c r="U49" s="107">
        <f>IFERROR(IF(S49=1,(Q49*(R49-1)),-Q49),"")</f>
        <v/>
      </c>
      <c r="V49" s="152" t="n"/>
      <c r="W49" s="131" t="n"/>
    </row>
    <row r="50" spans="1:33">
      <c r="L50" s="13" t="n"/>
      <c r="M50" s="7" t="n">
        <v>10</v>
      </c>
      <c r="N50" s="162">
        <f>IF(AC9="BET",S9,IF(AC10="BET",S10,""))</f>
        <v/>
      </c>
      <c r="O50" s="165">
        <f>IF(AC9="BET",X9,IF(AC10="BET",X10,""))</f>
        <v/>
      </c>
      <c r="P50" s="33">
        <f>IF(AC9="BET",AF9,IF(AC10="BET",AF10,""))</f>
        <v/>
      </c>
      <c r="Q50" s="107">
        <f>IFERROR(P50*N59,"")</f>
        <v/>
      </c>
      <c r="R50" s="122" t="n"/>
      <c r="S50" s="154" t="n"/>
      <c r="T50" s="33">
        <f>IFERROR(IF(S50=1,(P50*(R50-1)),-P50),"")</f>
        <v/>
      </c>
      <c r="U50" s="107">
        <f>IFERROR(IF(S50=1,(Q50*(R50-1)),-Q50),"")</f>
        <v/>
      </c>
      <c r="V50" s="152" t="n"/>
      <c r="W50" s="131" t="n"/>
    </row>
    <row r="51" spans="1:33">
      <c r="L51" s="13" t="n"/>
      <c r="M51" s="7" t="n">
        <v>11</v>
      </c>
      <c r="N51" s="162">
        <f>IF(AC13="BET",S13,IF(AC14="BET",S14,""))</f>
        <v/>
      </c>
      <c r="O51" s="165">
        <f>IF(AC13="BET",X13,IF(AC14="BET",X14,""))</f>
        <v/>
      </c>
      <c r="P51" s="33">
        <f>IF(AC13="BET",AF13,IF(AC14="BET",AF14,""))</f>
        <v/>
      </c>
      <c r="Q51" s="107">
        <f>IFERROR(P51*N59,"")</f>
        <v/>
      </c>
      <c r="R51" s="122" t="n"/>
      <c r="S51" s="154" t="n"/>
      <c r="T51" s="33">
        <f>IFERROR(IF(S51=1,(P51*(R51-1)),-P51),"")</f>
        <v/>
      </c>
      <c r="U51" s="107">
        <f>IFERROR(IF(S51=1,(Q51*(R51-1)),-Q51),"")</f>
        <v/>
      </c>
      <c r="V51" s="152" t="n"/>
      <c r="W51" s="131" t="n"/>
    </row>
    <row r="52" spans="1:33">
      <c r="L52" s="13" t="n"/>
      <c r="M52" s="7" t="n">
        <v>12</v>
      </c>
      <c r="N52" s="162">
        <f>IF(AC17="BET",S17,IF(AC18="BET",S18,""))</f>
        <v/>
      </c>
      <c r="O52" s="165">
        <f>IF(AC17="BET",X17,IF(AC18="BET",X18,""))</f>
        <v/>
      </c>
      <c r="P52" s="33">
        <f>IF(AC17="BET",AF17,IF(AC18="BET",AF18,""))</f>
        <v/>
      </c>
      <c r="Q52" s="107">
        <f>IFERROR(P52*N59,"")</f>
        <v/>
      </c>
      <c r="R52" s="122" t="n"/>
      <c r="S52" s="154" t="n"/>
      <c r="T52" s="33">
        <f>IFERROR(IF(S52=1,(P52*(R52-1)),-P52),"")</f>
        <v/>
      </c>
      <c r="U52" s="107">
        <f>IFERROR(IF(S52=1,(Q52*(R52-1)),-Q52),"")</f>
        <v/>
      </c>
      <c r="V52" s="152" t="n"/>
      <c r="W52" s="131" t="n"/>
    </row>
    <row r="53" spans="1:33">
      <c r="L53" s="13" t="n"/>
      <c r="M53" s="7" t="n">
        <v>13</v>
      </c>
      <c r="N53" s="162">
        <f>IF(AC21="BET",S21,IF(AC22="BET",S22,""))</f>
        <v/>
      </c>
      <c r="O53" s="165">
        <f>IF(AC21="BET",X21,IF(AC22="BET",X22,""))</f>
        <v/>
      </c>
      <c r="P53" s="33">
        <f>IF(AC21="BET",AF21,IF(AC22="BET",AF22,""))</f>
        <v/>
      </c>
      <c r="Q53" s="107">
        <f>IFERROR(P53*N59,"")</f>
        <v/>
      </c>
      <c r="R53" s="122" t="n"/>
      <c r="S53" s="154" t="n"/>
      <c r="T53" s="33">
        <f>IFERROR(IF(S53=1,(P53*(R53-1)),-P53),"")</f>
        <v/>
      </c>
      <c r="U53" s="107">
        <f>IFERROR(IF(S53=1,(Q53*(R53-1)),-Q53),"")</f>
        <v/>
      </c>
      <c r="V53" s="152" t="n"/>
      <c r="W53" s="131" t="n"/>
    </row>
    <row r="54" spans="1:33">
      <c r="L54" s="13" t="n"/>
      <c r="M54" s="7" t="n">
        <v>14</v>
      </c>
      <c r="N54" s="162">
        <f>IF(AC25="BET",S25,IF(AC26="BET",S26,""))</f>
        <v/>
      </c>
      <c r="O54" s="165">
        <f>IF(AC25="BET",X25,IF(AC26="BET",X26,""))</f>
        <v/>
      </c>
      <c r="P54" s="33">
        <f>IF(AC25="BET",AF25,IF(AC26="BET",AF26,""))</f>
        <v/>
      </c>
      <c r="Q54" s="107">
        <f>IFERROR(P54*N59,"")</f>
        <v/>
      </c>
      <c r="R54" s="122" t="n"/>
      <c r="S54" s="154" t="n"/>
      <c r="T54" s="33">
        <f>IFERROR(IF(S54=1,(P54*(R54-1)),-P54),"")</f>
        <v/>
      </c>
      <c r="U54" s="107">
        <f>IFERROR(IF(S54=1,(Q54*(R54-1)),-Q54),"")</f>
        <v/>
      </c>
      <c r="V54" s="152" t="n"/>
      <c r="W54" s="131" t="n"/>
    </row>
    <row r="55" spans="1:33">
      <c r="L55" s="13" t="n"/>
      <c r="M55" s="7" t="n">
        <v>15</v>
      </c>
      <c r="N55" s="162">
        <f>IF(AC29="BET",S29,IF(AC30="BET",S30,""))</f>
        <v/>
      </c>
      <c r="O55" s="165">
        <f>IF(AC29="BET",X29,IF(AC30="BET",X30,""))</f>
        <v/>
      </c>
      <c r="P55" s="33">
        <f>IF(AC29="BET",AF29,IF(AC30="BET",AF30,""))</f>
        <v/>
      </c>
      <c r="Q55" s="107">
        <f>IFERROR(P55*N59,"")</f>
        <v/>
      </c>
      <c r="R55" s="122" t="n"/>
      <c r="S55" s="154" t="n"/>
      <c r="T55" s="33">
        <f>IFERROR(IF(S55=1,(P55*(R55-1)),-P55),"")</f>
        <v/>
      </c>
      <c r="U55" s="107">
        <f>IFERROR(IF(S55=1,(Q55*(R55-1)),-Q55),"")</f>
        <v/>
      </c>
      <c r="V55" s="152" t="n"/>
      <c r="W55" s="131" t="n"/>
    </row>
    <row customHeight="1" ht="17" r="56" s="161" spans="1:33">
      <c r="L56" s="13" t="n"/>
      <c r="M56" s="25" t="n">
        <v>16</v>
      </c>
      <c r="N56" s="64">
        <f>IF(AC33="BET",S33,IF(AC34="BET",S34,""))</f>
        <v/>
      </c>
      <c r="O56" s="96">
        <f>IF(AC33="BET",X33,IF(AC34="BET",X34,""))</f>
        <v/>
      </c>
      <c r="P56" s="34">
        <f>IF(AC33="BET",AF33,IF(AC34="BET",AF34,""))</f>
        <v/>
      </c>
      <c r="Q56" s="109">
        <f>IFERROR(P56*N59,"")</f>
        <v/>
      </c>
      <c r="R56" s="124" t="n"/>
      <c r="S56" s="156" t="n"/>
      <c r="T56" s="34">
        <f>IFERROR(IF(S56=1,(P56*(R56-1)),-P56),"")</f>
        <v/>
      </c>
      <c r="U56" s="109">
        <f>IFERROR(IF(S56=1,(Q56*(R56-1)),-Q56),"")</f>
        <v/>
      </c>
      <c r="V56" s="142" t="n"/>
      <c r="W56" s="131" t="n"/>
    </row>
    <row customHeight="1" ht="17" r="57" s="161" spans="1:33">
      <c r="L57" s="13" t="n"/>
      <c r="W57" s="14" t="n"/>
    </row>
    <row r="58" spans="1:33">
      <c r="L58" s="13" t="n"/>
      <c r="M58" s="95" t="s">
        <v>331</v>
      </c>
      <c r="N58" s="78" t="s">
        <v>332</v>
      </c>
      <c r="P58" s="95" t="s">
        <v>333</v>
      </c>
      <c r="Q58" s="82" t="s">
        <v>334</v>
      </c>
      <c r="R58" s="82" t="s">
        <v>335</v>
      </c>
      <c r="S58" s="82" t="s">
        <v>328</v>
      </c>
      <c r="T58" s="82" t="s">
        <v>336</v>
      </c>
      <c r="U58" s="78" t="s">
        <v>329</v>
      </c>
      <c r="W58" s="14" t="n"/>
    </row>
    <row customHeight="1" ht="17" r="59" s="161" spans="1:33">
      <c r="L59" s="13" t="n"/>
      <c r="M59" s="115" t="n"/>
      <c r="N59" s="116">
        <f>M59/100</f>
        <v/>
      </c>
      <c r="P59" s="113">
        <f>16-COUNTIF(N41:N56,"")</f>
        <v/>
      </c>
      <c r="Q59" s="111">
        <f>SUM(S41:S56)</f>
        <v/>
      </c>
      <c r="R59" s="114">
        <f>SUM(P41:P56)</f>
        <v/>
      </c>
      <c r="S59" s="114">
        <f>SUM(T41:T56)</f>
        <v/>
      </c>
      <c r="T59" s="44">
        <f>SUM(Q41:Q56)</f>
        <v/>
      </c>
      <c r="U59" s="116">
        <f>SUM(U41:U56)</f>
        <v/>
      </c>
      <c r="W59" s="14" t="n"/>
    </row>
    <row customHeight="1" ht="17" r="60" s="161" spans="1:33">
      <c r="L60" s="13" t="n"/>
      <c r="W60" s="14" t="n"/>
    </row>
    <row r="61" spans="1:33">
      <c r="L61" s="13" t="n"/>
      <c r="M61" s="132" t="s">
        <v>337</v>
      </c>
      <c r="N61" s="126" t="s">
        <v>338</v>
      </c>
      <c r="O61" s="126" t="s">
        <v>339</v>
      </c>
      <c r="P61" s="127" t="s">
        <v>340</v>
      </c>
      <c r="Q61" s="127" t="s">
        <v>341</v>
      </c>
      <c r="R61" s="126" t="s">
        <v>342</v>
      </c>
      <c r="S61" s="128" t="s">
        <v>343</v>
      </c>
      <c r="T61" s="128" t="s">
        <v>344</v>
      </c>
      <c r="U61" s="82" t="s">
        <v>345</v>
      </c>
      <c r="V61" s="78" t="s">
        <v>346</v>
      </c>
      <c r="W61" s="14" t="n"/>
    </row>
    <row r="62" spans="1:33">
      <c r="L62" s="13" t="n"/>
      <c r="M62" s="133" t="n"/>
      <c r="N62" s="134" t="n"/>
      <c r="O62" s="134" t="n"/>
      <c r="P62" s="135">
        <f>IF(N62="",0,((1/(1+1/(O62-1)))/(1/N62)-1))</f>
        <v/>
      </c>
      <c r="Q62" s="136" t="n"/>
      <c r="R62" s="139">
        <f>(M62*(N62+(Q62-1)))/(Q62*O62-(Q62-1))</f>
        <v/>
      </c>
      <c r="S62" s="138">
        <f>(M62*(N62-1))-R62</f>
        <v/>
      </c>
      <c r="T62" s="138">
        <f>(R62*(O62-1))-M62</f>
        <v/>
      </c>
      <c r="U62" s="139">
        <f>M62*(N62-1)</f>
        <v/>
      </c>
      <c r="V62" s="140">
        <f>S62/U62</f>
        <v/>
      </c>
      <c r="W62" s="14" t="n"/>
    </row>
    <row customHeight="1" ht="17" r="63" s="161" spans="1:33">
      <c r="L63" s="13" t="n"/>
      <c r="M63" s="141">
        <f>M62*N59</f>
        <v/>
      </c>
      <c r="N63" s="111" t="n"/>
      <c r="O63" s="111" t="n"/>
      <c r="P63" s="111" t="n"/>
      <c r="Q63" s="111" t="n"/>
      <c r="R63" s="44">
        <f>R62*N59</f>
        <v/>
      </c>
      <c r="S63" s="44">
        <f>S62*N59</f>
        <v/>
      </c>
      <c r="T63" s="44">
        <f>T62*N59</f>
        <v/>
      </c>
      <c r="U63" s="111" t="n"/>
      <c r="V63" s="142" t="n"/>
      <c r="W63" s="14" t="n"/>
    </row>
    <row r="64" spans="1:33">
      <c r="L64" s="13" t="n"/>
      <c r="W64" s="14" t="n"/>
    </row>
    <row r="65" spans="1:33">
      <c r="L65" s="2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4" t="n"/>
    </row>
    <row r="66" spans="1:33">
      <c r="L66" s="123" t="n"/>
      <c r="M66" s="165" t="n"/>
      <c r="N66" s="33" t="n"/>
    </row>
    <row r="67" spans="1:33"/>
    <row r="68" spans="1:33"/>
  </sheetData>
  <conditionalFormatting sqref="E5">
    <cfRule dxfId="1581" operator="containsText" priority="1681" text="POS/NEUT" type="containsText">
      <formula>NOT(ISERROR(SEARCH("POS/NEUT",E5)))</formula>
    </cfRule>
    <cfRule dxfId="1582" operator="equal" priority="1682" type="cellIs">
      <formula>"NEUT/NEG"</formula>
    </cfRule>
    <cfRule dxfId="1583" operator="equal" priority="1683" type="cellIs">
      <formula>"NEUT"</formula>
    </cfRule>
    <cfRule dxfId="1584" operator="equal" priority="1684" type="cellIs">
      <formula>"NEG"</formula>
    </cfRule>
    <cfRule dxfId="1585" operator="equal" priority="1685" type="cellIs">
      <formula>"POS"</formula>
    </cfRule>
  </conditionalFormatting>
  <conditionalFormatting sqref="E6">
    <cfRule dxfId="1586" operator="containsText" priority="1671" text="POS/NEUT" type="containsText">
      <formula>NOT(ISERROR(SEARCH("POS/NEUT",E6)))</formula>
    </cfRule>
    <cfRule dxfId="1587" operator="equal" priority="1672" type="cellIs">
      <formula>"NEUT/NEG"</formula>
    </cfRule>
    <cfRule dxfId="1588" operator="equal" priority="1673" type="cellIs">
      <formula>"NEUT"</formula>
    </cfRule>
    <cfRule dxfId="1589" operator="equal" priority="1674" type="cellIs">
      <formula>"NEG"</formula>
    </cfRule>
    <cfRule dxfId="1590" operator="equal" priority="1675" type="cellIs">
      <formula>"POS"</formula>
    </cfRule>
  </conditionalFormatting>
  <conditionalFormatting sqref="F5">
    <cfRule dxfId="1591" operator="containsText" priority="1666" text="POS/NEUT" type="containsText">
      <formula>NOT(ISERROR(SEARCH("POS/NEUT",F5)))</formula>
    </cfRule>
    <cfRule dxfId="1592" operator="equal" priority="1667" type="cellIs">
      <formula>"NEUT/NEG"</formula>
    </cfRule>
    <cfRule dxfId="1593" operator="equal" priority="1668" type="cellIs">
      <formula>"NEUT"</formula>
    </cfRule>
    <cfRule dxfId="1594" operator="equal" priority="1669" type="cellIs">
      <formula>"NEG"</formula>
    </cfRule>
    <cfRule dxfId="1595" operator="equal" priority="1670" type="cellIs">
      <formula>"POS"</formula>
    </cfRule>
  </conditionalFormatting>
  <conditionalFormatting sqref="F6">
    <cfRule dxfId="1596" operator="containsText" priority="1661" text="POS/NEUT" type="containsText">
      <formula>NOT(ISERROR(SEARCH("POS/NEUT",F6)))</formula>
    </cfRule>
    <cfRule dxfId="1597" operator="equal" priority="1662" type="cellIs">
      <formula>"NEUT/NEG"</formula>
    </cfRule>
    <cfRule dxfId="1598" operator="equal" priority="1663" type="cellIs">
      <formula>"NEUT"</formula>
    </cfRule>
    <cfRule dxfId="1599" operator="equal" priority="1664" type="cellIs">
      <formula>"NEG"</formula>
    </cfRule>
    <cfRule dxfId="1600" operator="equal" priority="1665" type="cellIs">
      <formula>"POS"</formula>
    </cfRule>
  </conditionalFormatting>
  <conditionalFormatting sqref="H5:H6 J7:N7 J4:L6">
    <cfRule dxfId="1601" operator="equal" priority="1212" type="cellIs">
      <formula>"INCOMP"</formula>
    </cfRule>
  </conditionalFormatting>
  <conditionalFormatting sqref="H4:H7">
    <cfRule dxfId="1602" operator="equal" priority="1211" type="cellIs">
      <formula>"INCOMP"</formula>
    </cfRule>
  </conditionalFormatting>
  <conditionalFormatting sqref="M5:M6">
    <cfRule dxfId="1603" operator="equal" priority="1191" type="cellIs">
      <formula>"BET"</formula>
    </cfRule>
  </conditionalFormatting>
  <conditionalFormatting sqref="O7 M4:M6">
    <cfRule dxfId="1604" operator="equal" priority="1183" type="cellIs">
      <formula>"NO BET"</formula>
    </cfRule>
  </conditionalFormatting>
  <conditionalFormatting sqref="I4:I7">
    <cfRule dxfId="1605" operator="equal" priority="1173" type="cellIs">
      <formula>"BET"</formula>
    </cfRule>
    <cfRule dxfId="1606" operator="equal" priority="1174" type="cellIs">
      <formula>"NO BET"</formula>
    </cfRule>
    <cfRule dxfId="1607" operator="equal" priority="1175" type="cellIs">
      <formula>"INCOMP"</formula>
    </cfRule>
  </conditionalFormatting>
  <conditionalFormatting sqref="F9">
    <cfRule dxfId="1608" operator="containsText" priority="760" text="POS/NEUT" type="containsText">
      <formula>NOT(ISERROR(SEARCH("POS/NEUT",F9)))</formula>
    </cfRule>
    <cfRule dxfId="1609" operator="equal" priority="761" type="cellIs">
      <formula>"NEUT/NEG"</formula>
    </cfRule>
    <cfRule dxfId="1610" operator="equal" priority="762" type="cellIs">
      <formula>"NEUT"</formula>
    </cfRule>
    <cfRule dxfId="1611" operator="equal" priority="763" type="cellIs">
      <formula>"NEG"</formula>
    </cfRule>
    <cfRule dxfId="1612" operator="equal" priority="764" type="cellIs">
      <formula>"POS"</formula>
    </cfRule>
  </conditionalFormatting>
  <conditionalFormatting sqref="F10">
    <cfRule dxfId="1613" operator="containsText" priority="755" text="POS/NEUT" type="containsText">
      <formula>NOT(ISERROR(SEARCH("POS/NEUT",F10)))</formula>
    </cfRule>
    <cfRule dxfId="1614" operator="equal" priority="756" type="cellIs">
      <formula>"NEUT/NEG"</formula>
    </cfRule>
    <cfRule dxfId="1615" operator="equal" priority="757" type="cellIs">
      <formula>"NEUT"</formula>
    </cfRule>
    <cfRule dxfId="1616" operator="equal" priority="758" type="cellIs">
      <formula>"NEG"</formula>
    </cfRule>
    <cfRule dxfId="1617" operator="equal" priority="759" type="cellIs">
      <formula>"POS"</formula>
    </cfRule>
  </conditionalFormatting>
  <conditionalFormatting sqref="H9:H10 J8:L10">
    <cfRule dxfId="1618" operator="equal" priority="754" type="cellIs">
      <formula>"INCOMP"</formula>
    </cfRule>
  </conditionalFormatting>
  <conditionalFormatting sqref="H8:H10">
    <cfRule dxfId="1619" operator="equal" priority="753" type="cellIs">
      <formula>"INCOMP"</formula>
    </cfRule>
  </conditionalFormatting>
  <conditionalFormatting sqref="M9:M10">
    <cfRule dxfId="1620" operator="equal" priority="752" type="cellIs">
      <formula>"BET"</formula>
    </cfRule>
  </conditionalFormatting>
  <conditionalFormatting sqref="M8:M10">
    <cfRule dxfId="1621" operator="equal" priority="751" type="cellIs">
      <formula>"NO BET"</formula>
    </cfRule>
  </conditionalFormatting>
  <conditionalFormatting sqref="I8:I10">
    <cfRule dxfId="1622" operator="equal" priority="748" type="cellIs">
      <formula>"BET"</formula>
    </cfRule>
    <cfRule dxfId="1623" operator="equal" priority="749" type="cellIs">
      <formula>"NO BET"</formula>
    </cfRule>
    <cfRule dxfId="1624" operator="equal" priority="750" type="cellIs">
      <formula>"INCOMP"</formula>
    </cfRule>
  </conditionalFormatting>
  <conditionalFormatting sqref="F13">
    <cfRule dxfId="1625" operator="containsText" priority="733" text="POS/NEUT" type="containsText">
      <formula>NOT(ISERROR(SEARCH("POS/NEUT",F13)))</formula>
    </cfRule>
    <cfRule dxfId="1626" operator="equal" priority="734" type="cellIs">
      <formula>"NEUT/NEG"</formula>
    </cfRule>
    <cfRule dxfId="1627" operator="equal" priority="735" type="cellIs">
      <formula>"NEUT"</formula>
    </cfRule>
    <cfRule dxfId="1628" operator="equal" priority="736" type="cellIs">
      <formula>"NEG"</formula>
    </cfRule>
    <cfRule dxfId="1629" operator="equal" priority="737" type="cellIs">
      <formula>"POS"</formula>
    </cfRule>
  </conditionalFormatting>
  <conditionalFormatting sqref="F14">
    <cfRule dxfId="1630" operator="containsText" priority="728" text="POS/NEUT" type="containsText">
      <formula>NOT(ISERROR(SEARCH("POS/NEUT",F14)))</formula>
    </cfRule>
    <cfRule dxfId="1631" operator="equal" priority="729" type="cellIs">
      <formula>"NEUT/NEG"</formula>
    </cfRule>
    <cfRule dxfId="1632" operator="equal" priority="730" type="cellIs">
      <formula>"NEUT"</formula>
    </cfRule>
    <cfRule dxfId="1633" operator="equal" priority="731" type="cellIs">
      <formula>"NEG"</formula>
    </cfRule>
    <cfRule dxfId="1634" operator="equal" priority="732" type="cellIs">
      <formula>"POS"</formula>
    </cfRule>
  </conditionalFormatting>
  <conditionalFormatting sqref="H13:H14 J12:L14">
    <cfRule dxfId="1635" operator="equal" priority="727" type="cellIs">
      <formula>"INCOMP"</formula>
    </cfRule>
  </conditionalFormatting>
  <conditionalFormatting sqref="H12:H14">
    <cfRule dxfId="1636" operator="equal" priority="726" type="cellIs">
      <formula>"INCOMP"</formula>
    </cfRule>
  </conditionalFormatting>
  <conditionalFormatting sqref="M13:M14">
    <cfRule dxfId="1637" operator="equal" priority="725" type="cellIs">
      <formula>"BET"</formula>
    </cfRule>
  </conditionalFormatting>
  <conditionalFormatting sqref="M12:M14">
    <cfRule dxfId="1638" operator="equal" priority="724" type="cellIs">
      <formula>"NO BET"</formula>
    </cfRule>
  </conditionalFormatting>
  <conditionalFormatting sqref="I12:I14">
    <cfRule dxfId="1639" operator="equal" priority="721" type="cellIs">
      <formula>"BET"</formula>
    </cfRule>
    <cfRule dxfId="1640" operator="equal" priority="722" type="cellIs">
      <formula>"NO BET"</formula>
    </cfRule>
    <cfRule dxfId="1641" operator="equal" priority="723" type="cellIs">
      <formula>"INCOMP"</formula>
    </cfRule>
  </conditionalFormatting>
  <conditionalFormatting sqref="F17">
    <cfRule dxfId="1642" operator="containsText" priority="706" text="POS/NEUT" type="containsText">
      <formula>NOT(ISERROR(SEARCH("POS/NEUT",F17)))</formula>
    </cfRule>
    <cfRule dxfId="1643" operator="equal" priority="707" type="cellIs">
      <formula>"NEUT/NEG"</formula>
    </cfRule>
    <cfRule dxfId="1644" operator="equal" priority="708" type="cellIs">
      <formula>"NEUT"</formula>
    </cfRule>
    <cfRule dxfId="1645" operator="equal" priority="709" type="cellIs">
      <formula>"NEG"</formula>
    </cfRule>
    <cfRule dxfId="1646" operator="equal" priority="710" type="cellIs">
      <formula>"POS"</formula>
    </cfRule>
  </conditionalFormatting>
  <conditionalFormatting sqref="F18">
    <cfRule dxfId="1647" operator="containsText" priority="701" text="POS/NEUT" type="containsText">
      <formula>NOT(ISERROR(SEARCH("POS/NEUT",F18)))</formula>
    </cfRule>
    <cfRule dxfId="1648" operator="equal" priority="702" type="cellIs">
      <formula>"NEUT/NEG"</formula>
    </cfRule>
    <cfRule dxfId="1649" operator="equal" priority="703" type="cellIs">
      <formula>"NEUT"</formula>
    </cfRule>
    <cfRule dxfId="1650" operator="equal" priority="704" type="cellIs">
      <formula>"NEG"</formula>
    </cfRule>
    <cfRule dxfId="1651" operator="equal" priority="705" type="cellIs">
      <formula>"POS"</formula>
    </cfRule>
  </conditionalFormatting>
  <conditionalFormatting sqref="H17:H18 J16:L18">
    <cfRule dxfId="1652" operator="equal" priority="700" type="cellIs">
      <formula>"INCOMP"</formula>
    </cfRule>
  </conditionalFormatting>
  <conditionalFormatting sqref="H16:H18">
    <cfRule dxfId="1653" operator="equal" priority="699" type="cellIs">
      <formula>"INCOMP"</formula>
    </cfRule>
  </conditionalFormatting>
  <conditionalFormatting sqref="M17:M18">
    <cfRule dxfId="1654" operator="equal" priority="698" type="cellIs">
      <formula>"BET"</formula>
    </cfRule>
  </conditionalFormatting>
  <conditionalFormatting sqref="M16:M18">
    <cfRule dxfId="1655" operator="equal" priority="697" type="cellIs">
      <formula>"NO BET"</formula>
    </cfRule>
  </conditionalFormatting>
  <conditionalFormatting sqref="I16:I18">
    <cfRule dxfId="1656" operator="equal" priority="694" type="cellIs">
      <formula>"BET"</formula>
    </cfRule>
    <cfRule dxfId="1657" operator="equal" priority="695" type="cellIs">
      <formula>"NO BET"</formula>
    </cfRule>
    <cfRule dxfId="1658" operator="equal" priority="696" type="cellIs">
      <formula>"INCOMP"</formula>
    </cfRule>
  </conditionalFormatting>
  <conditionalFormatting sqref="F21">
    <cfRule dxfId="1659" operator="containsText" priority="679" text="POS/NEUT" type="containsText">
      <formula>NOT(ISERROR(SEARCH("POS/NEUT",F21)))</formula>
    </cfRule>
    <cfRule dxfId="1660" operator="equal" priority="680" type="cellIs">
      <formula>"NEUT/NEG"</formula>
    </cfRule>
    <cfRule dxfId="1661" operator="equal" priority="681" type="cellIs">
      <formula>"NEUT"</formula>
    </cfRule>
    <cfRule dxfId="1662" operator="equal" priority="682" type="cellIs">
      <formula>"NEG"</formula>
    </cfRule>
    <cfRule dxfId="1663" operator="equal" priority="683" type="cellIs">
      <formula>"POS"</formula>
    </cfRule>
  </conditionalFormatting>
  <conditionalFormatting sqref="F22">
    <cfRule dxfId="1664" operator="containsText" priority="674" text="POS/NEUT" type="containsText">
      <formula>NOT(ISERROR(SEARCH("POS/NEUT",F22)))</formula>
    </cfRule>
    <cfRule dxfId="1665" operator="equal" priority="675" type="cellIs">
      <formula>"NEUT/NEG"</formula>
    </cfRule>
    <cfRule dxfId="1666" operator="equal" priority="676" type="cellIs">
      <formula>"NEUT"</formula>
    </cfRule>
    <cfRule dxfId="1667" operator="equal" priority="677" type="cellIs">
      <formula>"NEG"</formula>
    </cfRule>
    <cfRule dxfId="1668" operator="equal" priority="678" type="cellIs">
      <formula>"POS"</formula>
    </cfRule>
  </conditionalFormatting>
  <conditionalFormatting sqref="H21:H22 J20:L22">
    <cfRule dxfId="1669" operator="equal" priority="673" type="cellIs">
      <formula>"INCOMP"</formula>
    </cfRule>
  </conditionalFormatting>
  <conditionalFormatting sqref="H20:H22">
    <cfRule dxfId="1670" operator="equal" priority="672" type="cellIs">
      <formula>"INCOMP"</formula>
    </cfRule>
  </conditionalFormatting>
  <conditionalFormatting sqref="M21:M22">
    <cfRule dxfId="1671" operator="equal" priority="671" type="cellIs">
      <formula>"BET"</formula>
    </cfRule>
  </conditionalFormatting>
  <conditionalFormatting sqref="M20:M22">
    <cfRule dxfId="1672" operator="equal" priority="670" type="cellIs">
      <formula>"NO BET"</formula>
    </cfRule>
  </conditionalFormatting>
  <conditionalFormatting sqref="I20:I22">
    <cfRule dxfId="1673" operator="equal" priority="667" type="cellIs">
      <formula>"BET"</formula>
    </cfRule>
    <cfRule dxfId="1674" operator="equal" priority="668" type="cellIs">
      <formula>"NO BET"</formula>
    </cfRule>
    <cfRule dxfId="1675" operator="equal" priority="669" type="cellIs">
      <formula>"INCOMP"</formula>
    </cfRule>
  </conditionalFormatting>
  <conditionalFormatting sqref="F25">
    <cfRule dxfId="1676" operator="containsText" priority="652" text="POS/NEUT" type="containsText">
      <formula>NOT(ISERROR(SEARCH("POS/NEUT",F25)))</formula>
    </cfRule>
    <cfRule dxfId="1677" operator="equal" priority="653" type="cellIs">
      <formula>"NEUT/NEG"</formula>
    </cfRule>
    <cfRule dxfId="1678" operator="equal" priority="654" type="cellIs">
      <formula>"NEUT"</formula>
    </cfRule>
    <cfRule dxfId="1679" operator="equal" priority="655" type="cellIs">
      <formula>"NEG"</formula>
    </cfRule>
    <cfRule dxfId="1680" operator="equal" priority="656" type="cellIs">
      <formula>"POS"</formula>
    </cfRule>
  </conditionalFormatting>
  <conditionalFormatting sqref="F26">
    <cfRule dxfId="1681" operator="containsText" priority="647" text="POS/NEUT" type="containsText">
      <formula>NOT(ISERROR(SEARCH("POS/NEUT",F26)))</formula>
    </cfRule>
    <cfRule dxfId="1682" operator="equal" priority="648" type="cellIs">
      <formula>"NEUT/NEG"</formula>
    </cfRule>
    <cfRule dxfId="1683" operator="equal" priority="649" type="cellIs">
      <formula>"NEUT"</formula>
    </cfRule>
    <cfRule dxfId="1684" operator="equal" priority="650" type="cellIs">
      <formula>"NEG"</formula>
    </cfRule>
    <cfRule dxfId="1685" operator="equal" priority="651" type="cellIs">
      <formula>"POS"</formula>
    </cfRule>
  </conditionalFormatting>
  <conditionalFormatting sqref="H25:H26 J24:L26">
    <cfRule dxfId="1686" operator="equal" priority="646" type="cellIs">
      <formula>"INCOMP"</formula>
    </cfRule>
  </conditionalFormatting>
  <conditionalFormatting sqref="H24:H26">
    <cfRule dxfId="1687" operator="equal" priority="645" type="cellIs">
      <formula>"INCOMP"</formula>
    </cfRule>
  </conditionalFormatting>
  <conditionalFormatting sqref="M25:M26">
    <cfRule dxfId="1688" operator="equal" priority="644" type="cellIs">
      <formula>"BET"</formula>
    </cfRule>
  </conditionalFormatting>
  <conditionalFormatting sqref="M24:M26">
    <cfRule dxfId="1689" operator="equal" priority="643" type="cellIs">
      <formula>"NO BET"</formula>
    </cfRule>
  </conditionalFormatting>
  <conditionalFormatting sqref="I24:I26">
    <cfRule dxfId="1690" operator="equal" priority="640" type="cellIs">
      <formula>"BET"</formula>
    </cfRule>
    <cfRule dxfId="1691" operator="equal" priority="641" type="cellIs">
      <formula>"NO BET"</formula>
    </cfRule>
    <cfRule dxfId="1692" operator="equal" priority="642" type="cellIs">
      <formula>"INCOMP"</formula>
    </cfRule>
  </conditionalFormatting>
  <conditionalFormatting sqref="F29">
    <cfRule dxfId="1693" operator="containsText" priority="625" text="POS/NEUT" type="containsText">
      <formula>NOT(ISERROR(SEARCH("POS/NEUT",F29)))</formula>
    </cfRule>
    <cfRule dxfId="1694" operator="equal" priority="626" type="cellIs">
      <formula>"NEUT/NEG"</formula>
    </cfRule>
    <cfRule dxfId="1695" operator="equal" priority="627" type="cellIs">
      <formula>"NEUT"</formula>
    </cfRule>
    <cfRule dxfId="1696" operator="equal" priority="628" type="cellIs">
      <formula>"NEG"</formula>
    </cfRule>
    <cfRule dxfId="1697" operator="equal" priority="629" type="cellIs">
      <formula>"POS"</formula>
    </cfRule>
  </conditionalFormatting>
  <conditionalFormatting sqref="F30">
    <cfRule dxfId="1698" operator="containsText" priority="620" text="POS/NEUT" type="containsText">
      <formula>NOT(ISERROR(SEARCH("POS/NEUT",F30)))</formula>
    </cfRule>
    <cfRule dxfId="1699" operator="equal" priority="621" type="cellIs">
      <formula>"NEUT/NEG"</formula>
    </cfRule>
    <cfRule dxfId="1700" operator="equal" priority="622" type="cellIs">
      <formula>"NEUT"</formula>
    </cfRule>
    <cfRule dxfId="1701" operator="equal" priority="623" type="cellIs">
      <formula>"NEG"</formula>
    </cfRule>
    <cfRule dxfId="1702" operator="equal" priority="624" type="cellIs">
      <formula>"POS"</formula>
    </cfRule>
  </conditionalFormatting>
  <conditionalFormatting sqref="H29:H30 J28:L30">
    <cfRule dxfId="1703" operator="equal" priority="619" type="cellIs">
      <formula>"INCOMP"</formula>
    </cfRule>
  </conditionalFormatting>
  <conditionalFormatting sqref="H28:H30">
    <cfRule dxfId="1704" operator="equal" priority="618" type="cellIs">
      <formula>"INCOMP"</formula>
    </cfRule>
  </conditionalFormatting>
  <conditionalFormatting sqref="M29:M30">
    <cfRule dxfId="1705" operator="equal" priority="617" type="cellIs">
      <formula>"BET"</formula>
    </cfRule>
  </conditionalFormatting>
  <conditionalFormatting sqref="M28:M30">
    <cfRule dxfId="1706" operator="equal" priority="616" type="cellIs">
      <formula>"NO BET"</formula>
    </cfRule>
  </conditionalFormatting>
  <conditionalFormatting sqref="I28:I30">
    <cfRule dxfId="1707" operator="equal" priority="613" type="cellIs">
      <formula>"BET"</formula>
    </cfRule>
    <cfRule dxfId="1708" operator="equal" priority="614" type="cellIs">
      <formula>"NO BET"</formula>
    </cfRule>
    <cfRule dxfId="1709" operator="equal" priority="615" type="cellIs">
      <formula>"INCOMP"</formula>
    </cfRule>
  </conditionalFormatting>
  <conditionalFormatting sqref="F33">
    <cfRule dxfId="1710" operator="containsText" priority="598" text="POS/NEUT" type="containsText">
      <formula>NOT(ISERROR(SEARCH("POS/NEUT",F33)))</formula>
    </cfRule>
    <cfRule dxfId="1711" operator="equal" priority="599" type="cellIs">
      <formula>"NEUT/NEG"</formula>
    </cfRule>
    <cfRule dxfId="1712" operator="equal" priority="600" type="cellIs">
      <formula>"NEUT"</formula>
    </cfRule>
    <cfRule dxfId="1713" operator="equal" priority="601" type="cellIs">
      <formula>"NEG"</formula>
    </cfRule>
    <cfRule dxfId="1714" operator="equal" priority="602" type="cellIs">
      <formula>"POS"</formula>
    </cfRule>
  </conditionalFormatting>
  <conditionalFormatting sqref="F34">
    <cfRule dxfId="1715" operator="containsText" priority="593" text="POS/NEUT" type="containsText">
      <formula>NOT(ISERROR(SEARCH("POS/NEUT",F34)))</formula>
    </cfRule>
    <cfRule dxfId="1716" operator="equal" priority="594" type="cellIs">
      <formula>"NEUT/NEG"</formula>
    </cfRule>
    <cfRule dxfId="1717" operator="equal" priority="595" type="cellIs">
      <formula>"NEUT"</formula>
    </cfRule>
    <cfRule dxfId="1718" operator="equal" priority="596" type="cellIs">
      <formula>"NEG"</formula>
    </cfRule>
    <cfRule dxfId="1719" operator="equal" priority="597" type="cellIs">
      <formula>"POS"</formula>
    </cfRule>
  </conditionalFormatting>
  <conditionalFormatting sqref="H33:H34 J32:L34">
    <cfRule dxfId="1720" operator="equal" priority="592" type="cellIs">
      <formula>"INCOMP"</formula>
    </cfRule>
  </conditionalFormatting>
  <conditionalFormatting sqref="H32:H34">
    <cfRule dxfId="1721" operator="equal" priority="591" type="cellIs">
      <formula>"INCOMP"</formula>
    </cfRule>
  </conditionalFormatting>
  <conditionalFormatting sqref="M33:M34">
    <cfRule dxfId="1722" operator="equal" priority="590" type="cellIs">
      <formula>"BET"</formula>
    </cfRule>
  </conditionalFormatting>
  <conditionalFormatting sqref="M32:M34">
    <cfRule dxfId="1723" operator="equal" priority="589" type="cellIs">
      <formula>"NO BET"</formula>
    </cfRule>
  </conditionalFormatting>
  <conditionalFormatting sqref="I32:I34">
    <cfRule dxfId="1724" operator="equal" priority="586" type="cellIs">
      <formula>"BET"</formula>
    </cfRule>
    <cfRule dxfId="1725" operator="equal" priority="587" type="cellIs">
      <formula>"NO BET"</formula>
    </cfRule>
    <cfRule dxfId="1726" operator="equal" priority="588" type="cellIs">
      <formula>"INCOMP"</formula>
    </cfRule>
  </conditionalFormatting>
  <conditionalFormatting sqref="E9">
    <cfRule dxfId="1727" operator="containsText" priority="581" text="POS/NEUT" type="containsText">
      <formula>NOT(ISERROR(SEARCH("POS/NEUT",E9)))</formula>
    </cfRule>
    <cfRule dxfId="1728" operator="equal" priority="582" type="cellIs">
      <formula>"NEUT/NEG"</formula>
    </cfRule>
    <cfRule dxfId="1729" operator="equal" priority="583" type="cellIs">
      <formula>"NEUT"</formula>
    </cfRule>
    <cfRule dxfId="1730" operator="equal" priority="584" type="cellIs">
      <formula>"NEG"</formula>
    </cfRule>
    <cfRule dxfId="1731" operator="equal" priority="585" type="cellIs">
      <formula>"POS"</formula>
    </cfRule>
  </conditionalFormatting>
  <conditionalFormatting sqref="E10">
    <cfRule dxfId="1732" operator="containsText" priority="576" text="POS/NEUT" type="containsText">
      <formula>NOT(ISERROR(SEARCH("POS/NEUT",E10)))</formula>
    </cfRule>
    <cfRule dxfId="1733" operator="equal" priority="577" type="cellIs">
      <formula>"NEUT/NEG"</formula>
    </cfRule>
    <cfRule dxfId="1734" operator="equal" priority="578" type="cellIs">
      <formula>"NEUT"</formula>
    </cfRule>
    <cfRule dxfId="1735" operator="equal" priority="579" type="cellIs">
      <formula>"NEG"</formula>
    </cfRule>
    <cfRule dxfId="1736" operator="equal" priority="580" type="cellIs">
      <formula>"POS"</formula>
    </cfRule>
  </conditionalFormatting>
  <conditionalFormatting sqref="E13">
    <cfRule dxfId="1737" operator="containsText" priority="571" text="POS/NEUT" type="containsText">
      <formula>NOT(ISERROR(SEARCH("POS/NEUT",E13)))</formula>
    </cfRule>
    <cfRule dxfId="1738" operator="equal" priority="572" type="cellIs">
      <formula>"NEUT/NEG"</formula>
    </cfRule>
    <cfRule dxfId="1739" operator="equal" priority="573" type="cellIs">
      <formula>"NEUT"</formula>
    </cfRule>
    <cfRule dxfId="1740" operator="equal" priority="574" type="cellIs">
      <formula>"NEG"</formula>
    </cfRule>
    <cfRule dxfId="1741" operator="equal" priority="575" type="cellIs">
      <formula>"POS"</formula>
    </cfRule>
  </conditionalFormatting>
  <conditionalFormatting sqref="E14">
    <cfRule dxfId="1742" operator="containsText" priority="566" text="POS/NEUT" type="containsText">
      <formula>NOT(ISERROR(SEARCH("POS/NEUT",E14)))</formula>
    </cfRule>
    <cfRule dxfId="1743" operator="equal" priority="567" type="cellIs">
      <formula>"NEUT/NEG"</formula>
    </cfRule>
    <cfRule dxfId="1744" operator="equal" priority="568" type="cellIs">
      <formula>"NEUT"</formula>
    </cfRule>
    <cfRule dxfId="1745" operator="equal" priority="569" type="cellIs">
      <formula>"NEG"</formula>
    </cfRule>
    <cfRule dxfId="1746" operator="equal" priority="570" type="cellIs">
      <formula>"POS"</formula>
    </cfRule>
  </conditionalFormatting>
  <conditionalFormatting sqref="E17">
    <cfRule dxfId="1747" operator="containsText" priority="561" text="POS/NEUT" type="containsText">
      <formula>NOT(ISERROR(SEARCH("POS/NEUT",E17)))</formula>
    </cfRule>
    <cfRule dxfId="1748" operator="equal" priority="562" type="cellIs">
      <formula>"NEUT/NEG"</formula>
    </cfRule>
    <cfRule dxfId="1749" operator="equal" priority="563" type="cellIs">
      <formula>"NEUT"</formula>
    </cfRule>
    <cfRule dxfId="1750" operator="equal" priority="564" type="cellIs">
      <formula>"NEG"</formula>
    </cfRule>
    <cfRule dxfId="1751" operator="equal" priority="565" type="cellIs">
      <formula>"POS"</formula>
    </cfRule>
  </conditionalFormatting>
  <conditionalFormatting sqref="E18">
    <cfRule dxfId="1752" operator="containsText" priority="556" text="POS/NEUT" type="containsText">
      <formula>NOT(ISERROR(SEARCH("POS/NEUT",E18)))</formula>
    </cfRule>
    <cfRule dxfId="1753" operator="equal" priority="557" type="cellIs">
      <formula>"NEUT/NEG"</formula>
    </cfRule>
    <cfRule dxfId="1754" operator="equal" priority="558" type="cellIs">
      <formula>"NEUT"</formula>
    </cfRule>
    <cfRule dxfId="1755" operator="equal" priority="559" type="cellIs">
      <formula>"NEG"</formula>
    </cfRule>
    <cfRule dxfId="1756" operator="equal" priority="560" type="cellIs">
      <formula>"POS"</formula>
    </cfRule>
  </conditionalFormatting>
  <conditionalFormatting sqref="E21">
    <cfRule dxfId="1757" operator="containsText" priority="551" text="POS/NEUT" type="containsText">
      <formula>NOT(ISERROR(SEARCH("POS/NEUT",E21)))</formula>
    </cfRule>
    <cfRule dxfId="1758" operator="equal" priority="552" type="cellIs">
      <formula>"NEUT/NEG"</formula>
    </cfRule>
    <cfRule dxfId="1759" operator="equal" priority="553" type="cellIs">
      <formula>"NEUT"</formula>
    </cfRule>
    <cfRule dxfId="1760" operator="equal" priority="554" type="cellIs">
      <formula>"NEG"</formula>
    </cfRule>
    <cfRule dxfId="1761" operator="equal" priority="555" type="cellIs">
      <formula>"POS"</formula>
    </cfRule>
  </conditionalFormatting>
  <conditionalFormatting sqref="E22">
    <cfRule dxfId="1762" operator="containsText" priority="546" text="POS/NEUT" type="containsText">
      <formula>NOT(ISERROR(SEARCH("POS/NEUT",E22)))</formula>
    </cfRule>
    <cfRule dxfId="1763" operator="equal" priority="547" type="cellIs">
      <formula>"NEUT/NEG"</formula>
    </cfRule>
    <cfRule dxfId="1764" operator="equal" priority="548" type="cellIs">
      <formula>"NEUT"</formula>
    </cfRule>
    <cfRule dxfId="1765" operator="equal" priority="549" type="cellIs">
      <formula>"NEG"</formula>
    </cfRule>
    <cfRule dxfId="1766" operator="equal" priority="550" type="cellIs">
      <formula>"POS"</formula>
    </cfRule>
  </conditionalFormatting>
  <conditionalFormatting sqref="E25">
    <cfRule dxfId="1767" operator="containsText" priority="541" text="POS/NEUT" type="containsText">
      <formula>NOT(ISERROR(SEARCH("POS/NEUT",E25)))</formula>
    </cfRule>
    <cfRule dxfId="1768" operator="equal" priority="542" type="cellIs">
      <formula>"NEUT/NEG"</formula>
    </cfRule>
    <cfRule dxfId="1769" operator="equal" priority="543" type="cellIs">
      <formula>"NEUT"</formula>
    </cfRule>
    <cfRule dxfId="1770" operator="equal" priority="544" type="cellIs">
      <formula>"NEG"</formula>
    </cfRule>
    <cfRule dxfId="1771" operator="equal" priority="545" type="cellIs">
      <formula>"POS"</formula>
    </cfRule>
  </conditionalFormatting>
  <conditionalFormatting sqref="E26">
    <cfRule dxfId="1772" operator="containsText" priority="536" text="POS/NEUT" type="containsText">
      <formula>NOT(ISERROR(SEARCH("POS/NEUT",E26)))</formula>
    </cfRule>
    <cfRule dxfId="1773" operator="equal" priority="537" type="cellIs">
      <formula>"NEUT/NEG"</formula>
    </cfRule>
    <cfRule dxfId="1774" operator="equal" priority="538" type="cellIs">
      <formula>"NEUT"</formula>
    </cfRule>
    <cfRule dxfId="1775" operator="equal" priority="539" type="cellIs">
      <formula>"NEG"</formula>
    </cfRule>
    <cfRule dxfId="1776" operator="equal" priority="540" type="cellIs">
      <formula>"POS"</formula>
    </cfRule>
  </conditionalFormatting>
  <conditionalFormatting sqref="E29">
    <cfRule dxfId="1777" operator="containsText" priority="531" text="POS/NEUT" type="containsText">
      <formula>NOT(ISERROR(SEARCH("POS/NEUT",E29)))</formula>
    </cfRule>
    <cfRule dxfId="1778" operator="equal" priority="532" type="cellIs">
      <formula>"NEUT/NEG"</formula>
    </cfRule>
    <cfRule dxfId="1779" operator="equal" priority="533" type="cellIs">
      <formula>"NEUT"</formula>
    </cfRule>
    <cfRule dxfId="1780" operator="equal" priority="534" type="cellIs">
      <formula>"NEG"</formula>
    </cfRule>
    <cfRule dxfId="1781" operator="equal" priority="535" type="cellIs">
      <formula>"POS"</formula>
    </cfRule>
  </conditionalFormatting>
  <conditionalFormatting sqref="E30">
    <cfRule dxfId="1782" operator="containsText" priority="526" text="POS/NEUT" type="containsText">
      <formula>NOT(ISERROR(SEARCH("POS/NEUT",E30)))</formula>
    </cfRule>
    <cfRule dxfId="1783" operator="equal" priority="527" type="cellIs">
      <formula>"NEUT/NEG"</formula>
    </cfRule>
    <cfRule dxfId="1784" operator="equal" priority="528" type="cellIs">
      <formula>"NEUT"</formula>
    </cfRule>
    <cfRule dxfId="1785" operator="equal" priority="529" type="cellIs">
      <formula>"NEG"</formula>
    </cfRule>
    <cfRule dxfId="1786" operator="equal" priority="530" type="cellIs">
      <formula>"POS"</formula>
    </cfRule>
  </conditionalFormatting>
  <conditionalFormatting sqref="E33">
    <cfRule dxfId="1787" operator="containsText" priority="521" text="POS/NEUT" type="containsText">
      <formula>NOT(ISERROR(SEARCH("POS/NEUT",E33)))</formula>
    </cfRule>
    <cfRule dxfId="1788" operator="equal" priority="522" type="cellIs">
      <formula>"NEUT/NEG"</formula>
    </cfRule>
    <cfRule dxfId="1789" operator="equal" priority="523" type="cellIs">
      <formula>"NEUT"</formula>
    </cfRule>
    <cfRule dxfId="1790" operator="equal" priority="524" type="cellIs">
      <formula>"NEG"</formula>
    </cfRule>
    <cfRule dxfId="1791" operator="equal" priority="525" type="cellIs">
      <formula>"POS"</formula>
    </cfRule>
  </conditionalFormatting>
  <conditionalFormatting sqref="E34">
    <cfRule dxfId="1792" operator="containsText" priority="516" text="POS/NEUT" type="containsText">
      <formula>NOT(ISERROR(SEARCH("POS/NEUT",E34)))</formula>
    </cfRule>
    <cfRule dxfId="1793" operator="equal" priority="517" type="cellIs">
      <formula>"NEUT/NEG"</formula>
    </cfRule>
    <cfRule dxfId="1794" operator="equal" priority="518" type="cellIs">
      <formula>"NEUT"</formula>
    </cfRule>
    <cfRule dxfId="1795" operator="equal" priority="519" type="cellIs">
      <formula>"NEG"</formula>
    </cfRule>
    <cfRule dxfId="1796" operator="equal" priority="520" type="cellIs">
      <formula>"POS"</formula>
    </cfRule>
  </conditionalFormatting>
  <conditionalFormatting sqref="Z7:AC7">
    <cfRule dxfId="1797" operator="equal" priority="495" type="cellIs">
      <formula>"INCOMP"</formula>
    </cfRule>
  </conditionalFormatting>
  <conditionalFormatting sqref="X7">
    <cfRule dxfId="1798" operator="equal" priority="494" type="cellIs">
      <formula>"INCOMP"</formula>
    </cfRule>
  </conditionalFormatting>
  <conditionalFormatting sqref="AE7">
    <cfRule dxfId="1799" operator="equal" priority="492" type="cellIs">
      <formula>"NO BET"</formula>
    </cfRule>
  </conditionalFormatting>
  <conditionalFormatting sqref="Y7">
    <cfRule dxfId="1800" operator="equal" priority="489" type="cellIs">
      <formula>"BET"</formula>
    </cfRule>
    <cfRule dxfId="1801" operator="equal" priority="490" type="cellIs">
      <formula>"NO BET"</formula>
    </cfRule>
    <cfRule dxfId="1802" operator="equal" priority="491" type="cellIs">
      <formula>"INCOMP"</formula>
    </cfRule>
  </conditionalFormatting>
  <conditionalFormatting sqref="U5">
    <cfRule dxfId="1803" operator="containsText" priority="278" text="POS/NEUT" type="containsText">
      <formula>NOT(ISERROR(SEARCH("POS/NEUT",U5)))</formula>
    </cfRule>
    <cfRule dxfId="1804" operator="equal" priority="279" type="cellIs">
      <formula>"NEUT/NEG"</formula>
    </cfRule>
    <cfRule dxfId="1805" operator="equal" priority="280" type="cellIs">
      <formula>"NEUT"</formula>
    </cfRule>
    <cfRule dxfId="1806" operator="equal" priority="281" type="cellIs">
      <formula>"NEG"</formula>
    </cfRule>
    <cfRule dxfId="1807" operator="equal" priority="282" type="cellIs">
      <formula>"POS"</formula>
    </cfRule>
  </conditionalFormatting>
  <conditionalFormatting sqref="U6">
    <cfRule dxfId="1808" operator="containsText" priority="273" text="POS/NEUT" type="containsText">
      <formula>NOT(ISERROR(SEARCH("POS/NEUT",U6)))</formula>
    </cfRule>
    <cfRule dxfId="1809" operator="equal" priority="274" type="cellIs">
      <formula>"NEUT/NEG"</formula>
    </cfRule>
    <cfRule dxfId="1810" operator="equal" priority="275" type="cellIs">
      <formula>"NEUT"</formula>
    </cfRule>
    <cfRule dxfId="1811" operator="equal" priority="276" type="cellIs">
      <formula>"NEG"</formula>
    </cfRule>
    <cfRule dxfId="1812" operator="equal" priority="277" type="cellIs">
      <formula>"POS"</formula>
    </cfRule>
  </conditionalFormatting>
  <conditionalFormatting sqref="V5">
    <cfRule dxfId="1813" operator="containsText" priority="295" text="POS/NEUT" type="containsText">
      <formula>NOT(ISERROR(SEARCH("POS/NEUT",V5)))</formula>
    </cfRule>
    <cfRule dxfId="1814" operator="equal" priority="296" type="cellIs">
      <formula>"NEUT/NEG"</formula>
    </cfRule>
    <cfRule dxfId="1815" operator="equal" priority="297" type="cellIs">
      <formula>"NEUT"</formula>
    </cfRule>
    <cfRule dxfId="1816" operator="equal" priority="298" type="cellIs">
      <formula>"NEG"</formula>
    </cfRule>
    <cfRule dxfId="1817" operator="equal" priority="299" type="cellIs">
      <formula>"POS"</formula>
    </cfRule>
  </conditionalFormatting>
  <conditionalFormatting sqref="V6">
    <cfRule dxfId="1818" operator="containsText" priority="290" text="POS/NEUT" type="containsText">
      <formula>NOT(ISERROR(SEARCH("POS/NEUT",V6)))</formula>
    </cfRule>
    <cfRule dxfId="1819" operator="equal" priority="291" type="cellIs">
      <formula>"NEUT/NEG"</formula>
    </cfRule>
    <cfRule dxfId="1820" operator="equal" priority="292" type="cellIs">
      <formula>"NEUT"</formula>
    </cfRule>
    <cfRule dxfId="1821" operator="equal" priority="293" type="cellIs">
      <formula>"NEG"</formula>
    </cfRule>
    <cfRule dxfId="1822" operator="equal" priority="294" type="cellIs">
      <formula>"POS"</formula>
    </cfRule>
  </conditionalFormatting>
  <conditionalFormatting sqref="X5:X6 Z4:AB6">
    <cfRule dxfId="1823" operator="equal" priority="289" type="cellIs">
      <formula>"INCOMP"</formula>
    </cfRule>
  </conditionalFormatting>
  <conditionalFormatting sqref="X4:X6">
    <cfRule dxfId="1824" operator="equal" priority="288" type="cellIs">
      <formula>"INCOMP"</formula>
    </cfRule>
  </conditionalFormatting>
  <conditionalFormatting sqref="AC5:AC6">
    <cfRule dxfId="1825" operator="equal" priority="287" type="cellIs">
      <formula>"BET"</formula>
    </cfRule>
  </conditionalFormatting>
  <conditionalFormatting sqref="AC4:AC6">
    <cfRule dxfId="1826" operator="equal" priority="286" type="cellIs">
      <formula>"NO BET"</formula>
    </cfRule>
  </conditionalFormatting>
  <conditionalFormatting sqref="Y4:Y6">
    <cfRule dxfId="1827" operator="equal" priority="283" type="cellIs">
      <formula>"BET"</formula>
    </cfRule>
    <cfRule dxfId="1828" operator="equal" priority="284" type="cellIs">
      <formula>"NO BET"</formula>
    </cfRule>
    <cfRule dxfId="1829" operator="equal" priority="285" type="cellIs">
      <formula>"INCOMP"</formula>
    </cfRule>
  </conditionalFormatting>
  <conditionalFormatting sqref="V9">
    <cfRule dxfId="1830" operator="containsText" priority="268" text="POS/NEUT" type="containsText">
      <formula>NOT(ISERROR(SEARCH("POS/NEUT",V9)))</formula>
    </cfRule>
    <cfRule dxfId="1831" operator="equal" priority="269" type="cellIs">
      <formula>"NEUT/NEG"</formula>
    </cfRule>
    <cfRule dxfId="1832" operator="equal" priority="270" type="cellIs">
      <formula>"NEUT"</formula>
    </cfRule>
    <cfRule dxfId="1833" operator="equal" priority="271" type="cellIs">
      <formula>"NEG"</formula>
    </cfRule>
    <cfRule dxfId="1834" operator="equal" priority="272" type="cellIs">
      <formula>"POS"</formula>
    </cfRule>
  </conditionalFormatting>
  <conditionalFormatting sqref="V10">
    <cfRule dxfId="1835" operator="containsText" priority="263" text="POS/NEUT" type="containsText">
      <formula>NOT(ISERROR(SEARCH("POS/NEUT",V10)))</formula>
    </cfRule>
    <cfRule dxfId="1836" operator="equal" priority="264" type="cellIs">
      <formula>"NEUT/NEG"</formula>
    </cfRule>
    <cfRule dxfId="1837" operator="equal" priority="265" type="cellIs">
      <formula>"NEUT"</formula>
    </cfRule>
    <cfRule dxfId="1838" operator="equal" priority="266" type="cellIs">
      <formula>"NEG"</formula>
    </cfRule>
    <cfRule dxfId="1839" operator="equal" priority="267" type="cellIs">
      <formula>"POS"</formula>
    </cfRule>
  </conditionalFormatting>
  <conditionalFormatting sqref="X9:X10 Z8:AB10">
    <cfRule dxfId="1840" operator="equal" priority="262" type="cellIs">
      <formula>"INCOMP"</formula>
    </cfRule>
  </conditionalFormatting>
  <conditionalFormatting sqref="X8:X10">
    <cfRule dxfId="1841" operator="equal" priority="261" type="cellIs">
      <formula>"INCOMP"</formula>
    </cfRule>
  </conditionalFormatting>
  <conditionalFormatting sqref="AC9:AC10">
    <cfRule dxfId="1842" operator="equal" priority="260" type="cellIs">
      <formula>"BET"</formula>
    </cfRule>
  </conditionalFormatting>
  <conditionalFormatting sqref="AC8:AC10">
    <cfRule dxfId="1843" operator="equal" priority="259" type="cellIs">
      <formula>"NO BET"</formula>
    </cfRule>
  </conditionalFormatting>
  <conditionalFormatting sqref="Y8:Y10">
    <cfRule dxfId="1844" operator="equal" priority="256" type="cellIs">
      <formula>"BET"</formula>
    </cfRule>
    <cfRule dxfId="1845" operator="equal" priority="257" type="cellIs">
      <formula>"NO BET"</formula>
    </cfRule>
    <cfRule dxfId="1846" operator="equal" priority="258" type="cellIs">
      <formula>"INCOMP"</formula>
    </cfRule>
  </conditionalFormatting>
  <conditionalFormatting sqref="V13">
    <cfRule dxfId="1847" operator="containsText" priority="241" text="POS/NEUT" type="containsText">
      <formula>NOT(ISERROR(SEARCH("POS/NEUT",V13)))</formula>
    </cfRule>
    <cfRule dxfId="1848" operator="equal" priority="242" type="cellIs">
      <formula>"NEUT/NEG"</formula>
    </cfRule>
    <cfRule dxfId="1849" operator="equal" priority="243" type="cellIs">
      <formula>"NEUT"</formula>
    </cfRule>
    <cfRule dxfId="1850" operator="equal" priority="244" type="cellIs">
      <formula>"NEG"</formula>
    </cfRule>
    <cfRule dxfId="1851" operator="equal" priority="245" type="cellIs">
      <formula>"POS"</formula>
    </cfRule>
  </conditionalFormatting>
  <conditionalFormatting sqref="V14">
    <cfRule dxfId="1852" operator="containsText" priority="236" text="POS/NEUT" type="containsText">
      <formula>NOT(ISERROR(SEARCH("POS/NEUT",V14)))</formula>
    </cfRule>
    <cfRule dxfId="1853" operator="equal" priority="237" type="cellIs">
      <formula>"NEUT/NEG"</formula>
    </cfRule>
    <cfRule dxfId="1854" operator="equal" priority="238" type="cellIs">
      <formula>"NEUT"</formula>
    </cfRule>
    <cfRule dxfId="1855" operator="equal" priority="239" type="cellIs">
      <formula>"NEG"</formula>
    </cfRule>
    <cfRule dxfId="1856" operator="equal" priority="240" type="cellIs">
      <formula>"POS"</formula>
    </cfRule>
  </conditionalFormatting>
  <conditionalFormatting sqref="X13:X14 Z12:AB14">
    <cfRule dxfId="1857" operator="equal" priority="235" type="cellIs">
      <formula>"INCOMP"</formula>
    </cfRule>
  </conditionalFormatting>
  <conditionalFormatting sqref="X12:X14">
    <cfRule dxfId="1858" operator="equal" priority="234" type="cellIs">
      <formula>"INCOMP"</formula>
    </cfRule>
  </conditionalFormatting>
  <conditionalFormatting sqref="AC13:AC14">
    <cfRule dxfId="1859" operator="equal" priority="233" type="cellIs">
      <formula>"BET"</formula>
    </cfRule>
  </conditionalFormatting>
  <conditionalFormatting sqref="AC12:AC14">
    <cfRule dxfId="1860" operator="equal" priority="232" type="cellIs">
      <formula>"NO BET"</formula>
    </cfRule>
  </conditionalFormatting>
  <conditionalFormatting sqref="Y12:Y14">
    <cfRule dxfId="1861" operator="equal" priority="229" type="cellIs">
      <formula>"BET"</formula>
    </cfRule>
    <cfRule dxfId="1862" operator="equal" priority="230" type="cellIs">
      <formula>"NO BET"</formula>
    </cfRule>
    <cfRule dxfId="1863" operator="equal" priority="231" type="cellIs">
      <formula>"INCOMP"</formula>
    </cfRule>
  </conditionalFormatting>
  <conditionalFormatting sqref="V17">
    <cfRule dxfId="1864" operator="containsText" priority="214" text="POS/NEUT" type="containsText">
      <formula>NOT(ISERROR(SEARCH("POS/NEUT",V17)))</formula>
    </cfRule>
    <cfRule dxfId="1865" operator="equal" priority="215" type="cellIs">
      <formula>"NEUT/NEG"</formula>
    </cfRule>
    <cfRule dxfId="1866" operator="equal" priority="216" type="cellIs">
      <formula>"NEUT"</formula>
    </cfRule>
    <cfRule dxfId="1867" operator="equal" priority="217" type="cellIs">
      <formula>"NEG"</formula>
    </cfRule>
    <cfRule dxfId="1868" operator="equal" priority="218" type="cellIs">
      <formula>"POS"</formula>
    </cfRule>
  </conditionalFormatting>
  <conditionalFormatting sqref="V18">
    <cfRule dxfId="1869" operator="containsText" priority="209" text="POS/NEUT" type="containsText">
      <formula>NOT(ISERROR(SEARCH("POS/NEUT",V18)))</formula>
    </cfRule>
    <cfRule dxfId="1870" operator="equal" priority="210" type="cellIs">
      <formula>"NEUT/NEG"</formula>
    </cfRule>
    <cfRule dxfId="1871" operator="equal" priority="211" type="cellIs">
      <formula>"NEUT"</formula>
    </cfRule>
    <cfRule dxfId="1872" operator="equal" priority="212" type="cellIs">
      <formula>"NEG"</formula>
    </cfRule>
    <cfRule dxfId="1873" operator="equal" priority="213" type="cellIs">
      <formula>"POS"</formula>
    </cfRule>
  </conditionalFormatting>
  <conditionalFormatting sqref="X17:X18 Z16:AB18">
    <cfRule dxfId="1874" operator="equal" priority="208" type="cellIs">
      <formula>"INCOMP"</formula>
    </cfRule>
  </conditionalFormatting>
  <conditionalFormatting sqref="X16:X18">
    <cfRule dxfId="1875" operator="equal" priority="207" type="cellIs">
      <formula>"INCOMP"</formula>
    </cfRule>
  </conditionalFormatting>
  <conditionalFormatting sqref="AC17:AC18">
    <cfRule dxfId="1876" operator="equal" priority="206" type="cellIs">
      <formula>"BET"</formula>
    </cfRule>
  </conditionalFormatting>
  <conditionalFormatting sqref="AC16:AC18">
    <cfRule dxfId="1877" operator="equal" priority="205" type="cellIs">
      <formula>"NO BET"</formula>
    </cfRule>
  </conditionalFormatting>
  <conditionalFormatting sqref="Y16:Y18">
    <cfRule dxfId="1878" operator="equal" priority="202" type="cellIs">
      <formula>"BET"</formula>
    </cfRule>
    <cfRule dxfId="1879" operator="equal" priority="203" type="cellIs">
      <formula>"NO BET"</formula>
    </cfRule>
    <cfRule dxfId="1880" operator="equal" priority="204" type="cellIs">
      <formula>"INCOMP"</formula>
    </cfRule>
  </conditionalFormatting>
  <conditionalFormatting sqref="V21">
    <cfRule dxfId="1881" operator="containsText" priority="187" text="POS/NEUT" type="containsText">
      <formula>NOT(ISERROR(SEARCH("POS/NEUT",V21)))</formula>
    </cfRule>
    <cfRule dxfId="1882" operator="equal" priority="188" type="cellIs">
      <formula>"NEUT/NEG"</formula>
    </cfRule>
    <cfRule dxfId="1883" operator="equal" priority="189" type="cellIs">
      <formula>"NEUT"</formula>
    </cfRule>
    <cfRule dxfId="1884" operator="equal" priority="190" type="cellIs">
      <formula>"NEG"</formula>
    </cfRule>
    <cfRule dxfId="1885" operator="equal" priority="191" type="cellIs">
      <formula>"POS"</formula>
    </cfRule>
  </conditionalFormatting>
  <conditionalFormatting sqref="V22">
    <cfRule dxfId="1886" operator="containsText" priority="182" text="POS/NEUT" type="containsText">
      <formula>NOT(ISERROR(SEARCH("POS/NEUT",V22)))</formula>
    </cfRule>
    <cfRule dxfId="1887" operator="equal" priority="183" type="cellIs">
      <formula>"NEUT/NEG"</formula>
    </cfRule>
    <cfRule dxfId="1888" operator="equal" priority="184" type="cellIs">
      <formula>"NEUT"</formula>
    </cfRule>
    <cfRule dxfId="1889" operator="equal" priority="185" type="cellIs">
      <formula>"NEG"</formula>
    </cfRule>
    <cfRule dxfId="1890" operator="equal" priority="186" type="cellIs">
      <formula>"POS"</formula>
    </cfRule>
  </conditionalFormatting>
  <conditionalFormatting sqref="X21:X22 Z20:AB22">
    <cfRule dxfId="1891" operator="equal" priority="181" type="cellIs">
      <formula>"INCOMP"</formula>
    </cfRule>
  </conditionalFormatting>
  <conditionalFormatting sqref="X20:X22">
    <cfRule dxfId="1892" operator="equal" priority="180" type="cellIs">
      <formula>"INCOMP"</formula>
    </cfRule>
  </conditionalFormatting>
  <conditionalFormatting sqref="AC21:AC22">
    <cfRule dxfId="1893" operator="equal" priority="179" type="cellIs">
      <formula>"BET"</formula>
    </cfRule>
  </conditionalFormatting>
  <conditionalFormatting sqref="AC20:AC22">
    <cfRule dxfId="1894" operator="equal" priority="178" type="cellIs">
      <formula>"NO BET"</formula>
    </cfRule>
  </conditionalFormatting>
  <conditionalFormatting sqref="Y20:Y22">
    <cfRule dxfId="1895" operator="equal" priority="175" type="cellIs">
      <formula>"BET"</formula>
    </cfRule>
    <cfRule dxfId="1896" operator="equal" priority="176" type="cellIs">
      <formula>"NO BET"</formula>
    </cfRule>
    <cfRule dxfId="1897" operator="equal" priority="177" type="cellIs">
      <formula>"INCOMP"</formula>
    </cfRule>
  </conditionalFormatting>
  <conditionalFormatting sqref="V25">
    <cfRule dxfId="1898" operator="containsText" priority="160" text="POS/NEUT" type="containsText">
      <formula>NOT(ISERROR(SEARCH("POS/NEUT",V25)))</formula>
    </cfRule>
    <cfRule dxfId="1899" operator="equal" priority="161" type="cellIs">
      <formula>"NEUT/NEG"</formula>
    </cfRule>
    <cfRule dxfId="1900" operator="equal" priority="162" type="cellIs">
      <formula>"NEUT"</formula>
    </cfRule>
    <cfRule dxfId="1901" operator="equal" priority="163" type="cellIs">
      <formula>"NEG"</formula>
    </cfRule>
    <cfRule dxfId="1902" operator="equal" priority="164" type="cellIs">
      <formula>"POS"</formula>
    </cfRule>
  </conditionalFormatting>
  <conditionalFormatting sqref="V26">
    <cfRule dxfId="1903" operator="containsText" priority="155" text="POS/NEUT" type="containsText">
      <formula>NOT(ISERROR(SEARCH("POS/NEUT",V26)))</formula>
    </cfRule>
    <cfRule dxfId="1904" operator="equal" priority="156" type="cellIs">
      <formula>"NEUT/NEG"</formula>
    </cfRule>
    <cfRule dxfId="1905" operator="equal" priority="157" type="cellIs">
      <formula>"NEUT"</formula>
    </cfRule>
    <cfRule dxfId="1906" operator="equal" priority="158" type="cellIs">
      <formula>"NEG"</formula>
    </cfRule>
    <cfRule dxfId="1907" operator="equal" priority="159" type="cellIs">
      <formula>"POS"</formula>
    </cfRule>
  </conditionalFormatting>
  <conditionalFormatting sqref="X25:X26 Z24:AB26">
    <cfRule dxfId="1908" operator="equal" priority="154" type="cellIs">
      <formula>"INCOMP"</formula>
    </cfRule>
  </conditionalFormatting>
  <conditionalFormatting sqref="X24:X26">
    <cfRule dxfId="1909" operator="equal" priority="153" type="cellIs">
      <formula>"INCOMP"</formula>
    </cfRule>
  </conditionalFormatting>
  <conditionalFormatting sqref="AC25:AC26">
    <cfRule dxfId="1910" operator="equal" priority="152" type="cellIs">
      <formula>"BET"</formula>
    </cfRule>
  </conditionalFormatting>
  <conditionalFormatting sqref="AC24:AC26">
    <cfRule dxfId="1911" operator="equal" priority="151" type="cellIs">
      <formula>"NO BET"</formula>
    </cfRule>
  </conditionalFormatting>
  <conditionalFormatting sqref="Y24:Y26">
    <cfRule dxfId="1912" operator="equal" priority="148" type="cellIs">
      <formula>"BET"</formula>
    </cfRule>
    <cfRule dxfId="1913" operator="equal" priority="149" type="cellIs">
      <formula>"NO BET"</formula>
    </cfRule>
    <cfRule dxfId="1914" operator="equal" priority="150" type="cellIs">
      <formula>"INCOMP"</formula>
    </cfRule>
  </conditionalFormatting>
  <conditionalFormatting sqref="V29">
    <cfRule dxfId="1915" operator="containsText" priority="133" text="POS/NEUT" type="containsText">
      <formula>NOT(ISERROR(SEARCH("POS/NEUT",V29)))</formula>
    </cfRule>
    <cfRule dxfId="1916" operator="equal" priority="134" type="cellIs">
      <formula>"NEUT/NEG"</formula>
    </cfRule>
    <cfRule dxfId="1917" operator="equal" priority="135" type="cellIs">
      <formula>"NEUT"</formula>
    </cfRule>
    <cfRule dxfId="1918" operator="equal" priority="136" type="cellIs">
      <formula>"NEG"</formula>
    </cfRule>
    <cfRule dxfId="1919" operator="equal" priority="137" type="cellIs">
      <formula>"POS"</formula>
    </cfRule>
  </conditionalFormatting>
  <conditionalFormatting sqref="V30">
    <cfRule dxfId="1920" operator="containsText" priority="128" text="POS/NEUT" type="containsText">
      <formula>NOT(ISERROR(SEARCH("POS/NEUT",V30)))</formula>
    </cfRule>
    <cfRule dxfId="1921" operator="equal" priority="129" type="cellIs">
      <formula>"NEUT/NEG"</formula>
    </cfRule>
    <cfRule dxfId="1922" operator="equal" priority="130" type="cellIs">
      <formula>"NEUT"</formula>
    </cfRule>
    <cfRule dxfId="1923" operator="equal" priority="131" type="cellIs">
      <formula>"NEG"</formula>
    </cfRule>
    <cfRule dxfId="1924" operator="equal" priority="132" type="cellIs">
      <formula>"POS"</formula>
    </cfRule>
  </conditionalFormatting>
  <conditionalFormatting sqref="X29:X30 Z28:AB30">
    <cfRule dxfId="1925" operator="equal" priority="127" type="cellIs">
      <formula>"INCOMP"</formula>
    </cfRule>
  </conditionalFormatting>
  <conditionalFormatting sqref="X28:X30">
    <cfRule dxfId="1926" operator="equal" priority="126" type="cellIs">
      <formula>"INCOMP"</formula>
    </cfRule>
  </conditionalFormatting>
  <conditionalFormatting sqref="AC29:AC30">
    <cfRule dxfId="1927" operator="equal" priority="125" type="cellIs">
      <formula>"BET"</formula>
    </cfRule>
  </conditionalFormatting>
  <conditionalFormatting sqref="AC28:AC30">
    <cfRule dxfId="1928" operator="equal" priority="124" type="cellIs">
      <formula>"NO BET"</formula>
    </cfRule>
  </conditionalFormatting>
  <conditionalFormatting sqref="Y28:Y30">
    <cfRule dxfId="1929" operator="equal" priority="121" type="cellIs">
      <formula>"BET"</formula>
    </cfRule>
    <cfRule dxfId="1930" operator="equal" priority="122" type="cellIs">
      <formula>"NO BET"</formula>
    </cfRule>
    <cfRule dxfId="1931" operator="equal" priority="123" type="cellIs">
      <formula>"INCOMP"</formula>
    </cfRule>
  </conditionalFormatting>
  <conditionalFormatting sqref="U17">
    <cfRule dxfId="1932" operator="containsText" priority="49" text="POS/NEUT" type="containsText">
      <formula>NOT(ISERROR(SEARCH("POS/NEUT",U17)))</formula>
    </cfRule>
    <cfRule dxfId="1933" operator="equal" priority="50" type="cellIs">
      <formula>"NEUT/NEG"</formula>
    </cfRule>
    <cfRule dxfId="1934" operator="equal" priority="51" type="cellIs">
      <formula>"NEUT"</formula>
    </cfRule>
    <cfRule dxfId="1935" operator="equal" priority="52" type="cellIs">
      <formula>"NEG"</formula>
    </cfRule>
    <cfRule dxfId="1936" operator="equal" priority="53" type="cellIs">
      <formula>"POS"</formula>
    </cfRule>
  </conditionalFormatting>
  <conditionalFormatting sqref="U18">
    <cfRule dxfId="1937" operator="containsText" priority="44" text="POS/NEUT" type="containsText">
      <formula>NOT(ISERROR(SEARCH("POS/NEUT",U18)))</formula>
    </cfRule>
    <cfRule dxfId="1938" operator="equal" priority="45" type="cellIs">
      <formula>"NEUT/NEG"</formula>
    </cfRule>
    <cfRule dxfId="1939" operator="equal" priority="46" type="cellIs">
      <formula>"NEUT"</formula>
    </cfRule>
    <cfRule dxfId="1940" operator="equal" priority="47" type="cellIs">
      <formula>"NEG"</formula>
    </cfRule>
    <cfRule dxfId="1941" operator="equal" priority="48" type="cellIs">
      <formula>"POS"</formula>
    </cfRule>
  </conditionalFormatting>
  <conditionalFormatting sqref="V33">
    <cfRule dxfId="1942" operator="containsText" priority="106" text="POS/NEUT" type="containsText">
      <formula>NOT(ISERROR(SEARCH("POS/NEUT",V33)))</formula>
    </cfRule>
    <cfRule dxfId="1943" operator="equal" priority="107" type="cellIs">
      <formula>"NEUT/NEG"</formula>
    </cfRule>
    <cfRule dxfId="1944" operator="equal" priority="108" type="cellIs">
      <formula>"NEUT"</formula>
    </cfRule>
    <cfRule dxfId="1945" operator="equal" priority="109" type="cellIs">
      <formula>"NEG"</formula>
    </cfRule>
    <cfRule dxfId="1946" operator="equal" priority="110" type="cellIs">
      <formula>"POS"</formula>
    </cfRule>
  </conditionalFormatting>
  <conditionalFormatting sqref="V34">
    <cfRule dxfId="1947" operator="containsText" priority="101" text="POS/NEUT" type="containsText">
      <formula>NOT(ISERROR(SEARCH("POS/NEUT",V34)))</formula>
    </cfRule>
    <cfRule dxfId="1948" operator="equal" priority="102" type="cellIs">
      <formula>"NEUT/NEG"</formula>
    </cfRule>
    <cfRule dxfId="1949" operator="equal" priority="103" type="cellIs">
      <formula>"NEUT"</formula>
    </cfRule>
    <cfRule dxfId="1950" operator="equal" priority="104" type="cellIs">
      <formula>"NEG"</formula>
    </cfRule>
    <cfRule dxfId="1951" operator="equal" priority="105" type="cellIs">
      <formula>"POS"</formula>
    </cfRule>
  </conditionalFormatting>
  <conditionalFormatting sqref="X33:X34 Z32:AB34">
    <cfRule dxfId="1952" operator="equal" priority="100" type="cellIs">
      <formula>"INCOMP"</formula>
    </cfRule>
  </conditionalFormatting>
  <conditionalFormatting sqref="X32:X34">
    <cfRule dxfId="1953" operator="equal" priority="99" type="cellIs">
      <formula>"INCOMP"</formula>
    </cfRule>
  </conditionalFormatting>
  <conditionalFormatting sqref="AC33:AC34">
    <cfRule dxfId="1954" operator="equal" priority="98" type="cellIs">
      <formula>"BET"</formula>
    </cfRule>
  </conditionalFormatting>
  <conditionalFormatting sqref="AC32:AC34">
    <cfRule dxfId="1955" operator="equal" priority="97" type="cellIs">
      <formula>"NO BET"</formula>
    </cfRule>
  </conditionalFormatting>
  <conditionalFormatting sqref="Y32:Y34">
    <cfRule dxfId="1956" operator="equal" priority="94" type="cellIs">
      <formula>"BET"</formula>
    </cfRule>
    <cfRule dxfId="1957" operator="equal" priority="95" type="cellIs">
      <formula>"NO BET"</formula>
    </cfRule>
    <cfRule dxfId="1958" operator="equal" priority="96" type="cellIs">
      <formula>"INCOMP"</formula>
    </cfRule>
  </conditionalFormatting>
  <conditionalFormatting sqref="U9">
    <cfRule dxfId="1959" operator="containsText" priority="69" text="POS/NEUT" type="containsText">
      <formula>NOT(ISERROR(SEARCH("POS/NEUT",U9)))</formula>
    </cfRule>
    <cfRule dxfId="1960" operator="equal" priority="70" type="cellIs">
      <formula>"NEUT/NEG"</formula>
    </cfRule>
    <cfRule dxfId="1961" operator="equal" priority="71" type="cellIs">
      <formula>"NEUT"</formula>
    </cfRule>
    <cfRule dxfId="1962" operator="equal" priority="72" type="cellIs">
      <formula>"NEG"</formula>
    </cfRule>
    <cfRule dxfId="1963" operator="equal" priority="73" type="cellIs">
      <formula>"POS"</formula>
    </cfRule>
  </conditionalFormatting>
  <conditionalFormatting sqref="U10">
    <cfRule dxfId="1964" operator="containsText" priority="64" text="POS/NEUT" type="containsText">
      <formula>NOT(ISERROR(SEARCH("POS/NEUT",U10)))</formula>
    </cfRule>
    <cfRule dxfId="1965" operator="equal" priority="65" type="cellIs">
      <formula>"NEUT/NEG"</formula>
    </cfRule>
    <cfRule dxfId="1966" operator="equal" priority="66" type="cellIs">
      <formula>"NEUT"</formula>
    </cfRule>
    <cfRule dxfId="1967" operator="equal" priority="67" type="cellIs">
      <formula>"NEG"</formula>
    </cfRule>
    <cfRule dxfId="1968" operator="equal" priority="68" type="cellIs">
      <formula>"POS"</formula>
    </cfRule>
  </conditionalFormatting>
  <conditionalFormatting sqref="U13">
    <cfRule dxfId="1969" operator="containsText" priority="59" text="POS/NEUT" type="containsText">
      <formula>NOT(ISERROR(SEARCH("POS/NEUT",U13)))</formula>
    </cfRule>
    <cfRule dxfId="1970" operator="equal" priority="60" type="cellIs">
      <formula>"NEUT/NEG"</formula>
    </cfRule>
    <cfRule dxfId="1971" operator="equal" priority="61" type="cellIs">
      <formula>"NEUT"</formula>
    </cfRule>
    <cfRule dxfId="1972" operator="equal" priority="62" type="cellIs">
      <formula>"NEG"</formula>
    </cfRule>
    <cfRule dxfId="1973" operator="equal" priority="63" type="cellIs">
      <formula>"POS"</formula>
    </cfRule>
  </conditionalFormatting>
  <conditionalFormatting sqref="U14">
    <cfRule dxfId="1974" operator="containsText" priority="54" text="POS/NEUT" type="containsText">
      <formula>NOT(ISERROR(SEARCH("POS/NEUT",U14)))</formula>
    </cfRule>
    <cfRule dxfId="1975" operator="equal" priority="55" type="cellIs">
      <formula>"NEUT/NEG"</formula>
    </cfRule>
    <cfRule dxfId="1976" operator="equal" priority="56" type="cellIs">
      <formula>"NEUT"</formula>
    </cfRule>
    <cfRule dxfId="1977" operator="equal" priority="57" type="cellIs">
      <formula>"NEG"</formula>
    </cfRule>
    <cfRule dxfId="1978" operator="equal" priority="58" type="cellIs">
      <formula>"POS"</formula>
    </cfRule>
  </conditionalFormatting>
  <conditionalFormatting sqref="U21">
    <cfRule dxfId="1979" operator="containsText" priority="39" text="POS/NEUT" type="containsText">
      <formula>NOT(ISERROR(SEARCH("POS/NEUT",U21)))</formula>
    </cfRule>
    <cfRule dxfId="1980" operator="equal" priority="40" type="cellIs">
      <formula>"NEUT/NEG"</formula>
    </cfRule>
    <cfRule dxfId="1981" operator="equal" priority="41" type="cellIs">
      <formula>"NEUT"</formula>
    </cfRule>
    <cfRule dxfId="1982" operator="equal" priority="42" type="cellIs">
      <formula>"NEG"</formula>
    </cfRule>
    <cfRule dxfId="1983" operator="equal" priority="43" type="cellIs">
      <formula>"POS"</formula>
    </cfRule>
  </conditionalFormatting>
  <conditionalFormatting sqref="U22">
    <cfRule dxfId="1984" operator="containsText" priority="34" text="POS/NEUT" type="containsText">
      <formula>NOT(ISERROR(SEARCH("POS/NEUT",U22)))</formula>
    </cfRule>
    <cfRule dxfId="1985" operator="equal" priority="35" type="cellIs">
      <formula>"NEUT/NEG"</formula>
    </cfRule>
    <cfRule dxfId="1986" operator="equal" priority="36" type="cellIs">
      <formula>"NEUT"</formula>
    </cfRule>
    <cfRule dxfId="1987" operator="equal" priority="37" type="cellIs">
      <formula>"NEG"</formula>
    </cfRule>
    <cfRule dxfId="1988" operator="equal" priority="38" type="cellIs">
      <formula>"POS"</formula>
    </cfRule>
  </conditionalFormatting>
  <conditionalFormatting sqref="U25">
    <cfRule dxfId="1989" operator="containsText" priority="29" text="POS/NEUT" type="containsText">
      <formula>NOT(ISERROR(SEARCH("POS/NEUT",U25)))</formula>
    </cfRule>
    <cfRule dxfId="1990" operator="equal" priority="30" type="cellIs">
      <formula>"NEUT/NEG"</formula>
    </cfRule>
    <cfRule dxfId="1991" operator="equal" priority="31" type="cellIs">
      <formula>"NEUT"</formula>
    </cfRule>
    <cfRule dxfId="1992" operator="equal" priority="32" type="cellIs">
      <formula>"NEG"</formula>
    </cfRule>
    <cfRule dxfId="1993" operator="equal" priority="33" type="cellIs">
      <formula>"POS"</formula>
    </cfRule>
  </conditionalFormatting>
  <conditionalFormatting sqref="U26">
    <cfRule dxfId="1994" operator="containsText" priority="24" text="POS/NEUT" type="containsText">
      <formula>NOT(ISERROR(SEARCH("POS/NEUT",U26)))</formula>
    </cfRule>
    <cfRule dxfId="1995" operator="equal" priority="25" type="cellIs">
      <formula>"NEUT/NEG"</formula>
    </cfRule>
    <cfRule dxfId="1996" operator="equal" priority="26" type="cellIs">
      <formula>"NEUT"</formula>
    </cfRule>
    <cfRule dxfId="1997" operator="equal" priority="27" type="cellIs">
      <formula>"NEG"</formula>
    </cfRule>
    <cfRule dxfId="1998" operator="equal" priority="28" type="cellIs">
      <formula>"POS"</formula>
    </cfRule>
  </conditionalFormatting>
  <conditionalFormatting sqref="U29">
    <cfRule dxfId="1999" operator="containsText" priority="19" text="POS/NEUT" type="containsText">
      <formula>NOT(ISERROR(SEARCH("POS/NEUT",U29)))</formula>
    </cfRule>
    <cfRule dxfId="2000" operator="equal" priority="20" type="cellIs">
      <formula>"NEUT/NEG"</formula>
    </cfRule>
    <cfRule dxfId="2001" operator="equal" priority="21" type="cellIs">
      <formula>"NEUT"</formula>
    </cfRule>
    <cfRule dxfId="2002" operator="equal" priority="22" type="cellIs">
      <formula>"NEG"</formula>
    </cfRule>
    <cfRule dxfId="2003" operator="equal" priority="23" type="cellIs">
      <formula>"POS"</formula>
    </cfRule>
  </conditionalFormatting>
  <conditionalFormatting sqref="U30">
    <cfRule dxfId="2004" operator="containsText" priority="14" text="POS/NEUT" type="containsText">
      <formula>NOT(ISERROR(SEARCH("POS/NEUT",U30)))</formula>
    </cfRule>
    <cfRule dxfId="2005" operator="equal" priority="15" type="cellIs">
      <formula>"NEUT/NEG"</formula>
    </cfRule>
    <cfRule dxfId="2006" operator="equal" priority="16" type="cellIs">
      <formula>"NEUT"</formula>
    </cfRule>
    <cfRule dxfId="2007" operator="equal" priority="17" type="cellIs">
      <formula>"NEG"</formula>
    </cfRule>
    <cfRule dxfId="2008" operator="equal" priority="18" type="cellIs">
      <formula>"POS"</formula>
    </cfRule>
  </conditionalFormatting>
  <conditionalFormatting sqref="U33">
    <cfRule dxfId="2009" operator="containsText" priority="9" text="POS/NEUT" type="containsText">
      <formula>NOT(ISERROR(SEARCH("POS/NEUT",U33)))</formula>
    </cfRule>
    <cfRule dxfId="2010" operator="equal" priority="10" type="cellIs">
      <formula>"NEUT/NEG"</formula>
    </cfRule>
    <cfRule dxfId="2011" operator="equal" priority="11" type="cellIs">
      <formula>"NEUT"</formula>
    </cfRule>
    <cfRule dxfId="2012" operator="equal" priority="12" type="cellIs">
      <formula>"NEG"</formula>
    </cfRule>
    <cfRule dxfId="2013" operator="equal" priority="13" type="cellIs">
      <formula>"POS"</formula>
    </cfRule>
  </conditionalFormatting>
  <conditionalFormatting sqref="U34">
    <cfRule dxfId="2014" operator="containsText" priority="4" text="POS/NEUT" type="containsText">
      <formula>NOT(ISERROR(SEARCH("POS/NEUT",U34)))</formula>
    </cfRule>
    <cfRule dxfId="2015" operator="equal" priority="5" type="cellIs">
      <formula>"NEUT/NEG"</formula>
    </cfRule>
    <cfRule dxfId="2016" operator="equal" priority="6" type="cellIs">
      <formula>"NEUT"</formula>
    </cfRule>
    <cfRule dxfId="2017" operator="equal" priority="7" type="cellIs">
      <formula>"NEG"</formula>
    </cfRule>
    <cfRule dxfId="2018" operator="equal" priority="8" type="cellIs">
      <formula>"POS"</formula>
    </cfRule>
  </conditionalFormatting>
  <conditionalFormatting sqref="N23">
    <cfRule dxfId="2019" operator="equal" priority="3" type="cellIs">
      <formula>"INCOMP"</formula>
    </cfRule>
  </conditionalFormatting>
  <conditionalFormatting sqref="AD7">
    <cfRule dxfId="2020" operator="equal" priority="2" type="cellIs">
      <formula>"INCOMP"</formula>
    </cfRule>
  </conditionalFormatting>
  <conditionalFormatting sqref="AD23">
    <cfRule dxfId="2021" operator="equal" priority="1" type="cellIs">
      <formula>"INCOMP"</formula>
    </cfRule>
  </conditionalFormatting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4</vt:i4>
      </vt:variant>
    </vt:vector>
  </ns0:HeadingPairs>
  <ns0:TitlesOfParts>
    <vt:vector xmlns:vt="http://schemas.openxmlformats.org/officeDocument/2006/docPropsVTypes" baseType="lpstr" size="4">
      <vt:lpstr>PROFILING</vt:lpstr>
      <vt:lpstr>RATINGS - 1</vt:lpstr>
      <vt:lpstr>RATINGS - 2</vt:lpstr>
      <vt:lpstr>BETTING SUMMARY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Aneyrin Lloyd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2017-04-08T03:38:59Z</dcterms:created>
  <dcterms:modified xmlns:dcterms="http://purl.org/dc/terms/" xmlns:xsi="http://www.w3.org/2001/XMLSchema-instance" xsi:type="dcterms:W3CDTF">2017-08-08T11:43:32Z</dcterms:modified>
  <cp:lastModifiedBy>Microsoft Office User</cp:lastModifiedBy>
  <cp:category/>
  <cp:contentStatus/>
  <cp:version/>
  <cp:revision/>
  <cp:keywords/>
</cp:coreProperties>
</file>