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kai/Dropbox/Programming/Python/Anerin_MLB/worksheets/"/>
    </mc:Choice>
  </mc:AlternateContent>
  <bookViews>
    <workbookView xWindow="0" yWindow="440" windowWidth="38400" windowHeight="21140" tabRatio="500" activeTab="1"/>
  </bookViews>
  <sheets>
    <sheet name="PROFILING" sheetId="4" r:id="rId1"/>
    <sheet name="RATINGS - 1" sheetId="1" r:id="rId2"/>
    <sheet name="RATINGS - 2" sheetId="8" r:id="rId3"/>
    <sheet name="BETTING SUMMARY" sheetId="9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X50" i="8" l="1"/>
  <c r="CW50" i="8"/>
  <c r="CV50" i="8"/>
  <c r="CU50" i="8"/>
  <c r="CX49" i="8"/>
  <c r="CW49" i="8"/>
  <c r="CV49" i="8"/>
  <c r="CU49" i="8"/>
  <c r="P49" i="8"/>
  <c r="O49" i="8"/>
  <c r="DO27" i="8"/>
  <c r="DM35" i="8"/>
  <c r="DO31" i="8"/>
  <c r="DN35" i="8"/>
  <c r="DO22" i="8"/>
  <c r="DO23" i="8"/>
  <c r="DL35" i="8"/>
  <c r="DO35" i="8"/>
  <c r="DJ39" i="8"/>
  <c r="DM40" i="8"/>
  <c r="DH28" i="8"/>
  <c r="DG35" i="8"/>
  <c r="DH32" i="8"/>
  <c r="DH35" i="8"/>
  <c r="DH22" i="8"/>
  <c r="DH24" i="8"/>
  <c r="DF35" i="8"/>
  <c r="DI35" i="8"/>
  <c r="DM39" i="8"/>
  <c r="DN40" i="8"/>
  <c r="DK45" i="8"/>
  <c r="DL45" i="8"/>
  <c r="DM45" i="8"/>
  <c r="DL50" i="8"/>
  <c r="DK50" i="8"/>
  <c r="DJ50" i="8"/>
  <c r="DI50" i="8"/>
  <c r="DK35" i="8"/>
  <c r="DG45" i="8"/>
  <c r="DH50" i="8"/>
  <c r="DA27" i="8"/>
  <c r="CY35" i="8"/>
  <c r="DA31" i="8"/>
  <c r="CZ35" i="8"/>
  <c r="DA22" i="8"/>
  <c r="DA23" i="8"/>
  <c r="CX35" i="8"/>
  <c r="DA35" i="8"/>
  <c r="CV39" i="8"/>
  <c r="CY40" i="8"/>
  <c r="CT28" i="8"/>
  <c r="CS35" i="8"/>
  <c r="CT32" i="8"/>
  <c r="CT35" i="8"/>
  <c r="CT22" i="8"/>
  <c r="CT24" i="8"/>
  <c r="CR35" i="8"/>
  <c r="CU35" i="8"/>
  <c r="CY39" i="8"/>
  <c r="CZ40" i="8"/>
  <c r="CW45" i="8"/>
  <c r="CX45" i="8"/>
  <c r="CY45" i="8"/>
  <c r="CW35" i="8"/>
  <c r="CS45" i="8"/>
  <c r="CT50" i="8"/>
  <c r="CM27" i="8"/>
  <c r="CK35" i="8"/>
  <c r="CM31" i="8"/>
  <c r="CL35" i="8"/>
  <c r="CM22" i="8"/>
  <c r="CM23" i="8"/>
  <c r="CJ35" i="8"/>
  <c r="CM35" i="8"/>
  <c r="CH39" i="8"/>
  <c r="CK40" i="8"/>
  <c r="CF28" i="8"/>
  <c r="CE35" i="8"/>
  <c r="CF32" i="8"/>
  <c r="CF35" i="8"/>
  <c r="CF22" i="8"/>
  <c r="CF24" i="8"/>
  <c r="CD35" i="8"/>
  <c r="CG35" i="8"/>
  <c r="CK39" i="8"/>
  <c r="CL40" i="8"/>
  <c r="CI45" i="8"/>
  <c r="CJ45" i="8"/>
  <c r="CK45" i="8"/>
  <c r="CJ50" i="8"/>
  <c r="CI50" i="8"/>
  <c r="CH50" i="8"/>
  <c r="CG50" i="8"/>
  <c r="CI35" i="8"/>
  <c r="CE45" i="8"/>
  <c r="CF50" i="8"/>
  <c r="BY27" i="8"/>
  <c r="BW35" i="8"/>
  <c r="BY31" i="8"/>
  <c r="BX35" i="8"/>
  <c r="BY22" i="8"/>
  <c r="BY23" i="8"/>
  <c r="BV35" i="8"/>
  <c r="BY35" i="8"/>
  <c r="BT39" i="8"/>
  <c r="BW40" i="8"/>
  <c r="BR28" i="8"/>
  <c r="BQ35" i="8"/>
  <c r="BR32" i="8"/>
  <c r="BR35" i="8"/>
  <c r="BR22" i="8"/>
  <c r="BR24" i="8"/>
  <c r="BP35" i="8"/>
  <c r="BS35" i="8"/>
  <c r="BW39" i="8"/>
  <c r="BX40" i="8"/>
  <c r="BU45" i="8"/>
  <c r="BV45" i="8"/>
  <c r="BW45" i="8"/>
  <c r="BV50" i="8"/>
  <c r="BU50" i="8"/>
  <c r="BT50" i="8"/>
  <c r="BS50" i="8"/>
  <c r="BU35" i="8"/>
  <c r="BQ45" i="8"/>
  <c r="BR50" i="8"/>
  <c r="BK27" i="8"/>
  <c r="BI35" i="8"/>
  <c r="BK31" i="8"/>
  <c r="BJ35" i="8"/>
  <c r="BK22" i="8"/>
  <c r="BK23" i="8"/>
  <c r="BH35" i="8"/>
  <c r="BK35" i="8"/>
  <c r="BF39" i="8"/>
  <c r="BI40" i="8"/>
  <c r="BD28" i="8"/>
  <c r="BC35" i="8"/>
  <c r="BD32" i="8"/>
  <c r="BD35" i="8"/>
  <c r="BD22" i="8"/>
  <c r="BD24" i="8"/>
  <c r="BB35" i="8"/>
  <c r="BE35" i="8"/>
  <c r="BI39" i="8"/>
  <c r="BJ40" i="8"/>
  <c r="BG45" i="8"/>
  <c r="BH45" i="8"/>
  <c r="BI45" i="8"/>
  <c r="BH50" i="8"/>
  <c r="BG50" i="8"/>
  <c r="BF50" i="8"/>
  <c r="BE50" i="8"/>
  <c r="BG35" i="8"/>
  <c r="BC45" i="8"/>
  <c r="BD50" i="8"/>
  <c r="AW27" i="8"/>
  <c r="AU35" i="8"/>
  <c r="AW31" i="8"/>
  <c r="AV35" i="8"/>
  <c r="AW22" i="8"/>
  <c r="AW23" i="8"/>
  <c r="AT35" i="8"/>
  <c r="AW35" i="8"/>
  <c r="AR39" i="8"/>
  <c r="AU40" i="8"/>
  <c r="AP28" i="8"/>
  <c r="AO35" i="8"/>
  <c r="AP32" i="8"/>
  <c r="AP35" i="8"/>
  <c r="AP22" i="8"/>
  <c r="AP24" i="8"/>
  <c r="AN35" i="8"/>
  <c r="AQ35" i="8"/>
  <c r="AU39" i="8"/>
  <c r="AV40" i="8"/>
  <c r="AS45" i="8"/>
  <c r="AT45" i="8"/>
  <c r="AU45" i="8"/>
  <c r="AT50" i="8"/>
  <c r="AS50" i="8"/>
  <c r="AR50" i="8"/>
  <c r="AQ50" i="8"/>
  <c r="AS35" i="8"/>
  <c r="AO45" i="8"/>
  <c r="AP50" i="8"/>
  <c r="AI27" i="8"/>
  <c r="AG35" i="8"/>
  <c r="AI31" i="8"/>
  <c r="AH35" i="8"/>
  <c r="AI22" i="8"/>
  <c r="AI23" i="8"/>
  <c r="AF35" i="8"/>
  <c r="AI35" i="8"/>
  <c r="AD39" i="8"/>
  <c r="AG40" i="8"/>
  <c r="AB28" i="8"/>
  <c r="AA35" i="8"/>
  <c r="AB32" i="8"/>
  <c r="AB35" i="8"/>
  <c r="AB22" i="8"/>
  <c r="AB24" i="8"/>
  <c r="Z35" i="8"/>
  <c r="AC35" i="8"/>
  <c r="AG39" i="8"/>
  <c r="AH40" i="8"/>
  <c r="AE45" i="8"/>
  <c r="AF45" i="8"/>
  <c r="AG45" i="8"/>
  <c r="AF50" i="8"/>
  <c r="AE50" i="8"/>
  <c r="AD50" i="8"/>
  <c r="AC50" i="8"/>
  <c r="AE35" i="8"/>
  <c r="AA45" i="8"/>
  <c r="AB50" i="8"/>
  <c r="U27" i="8"/>
  <c r="S35" i="8"/>
  <c r="U31" i="8"/>
  <c r="T35" i="8"/>
  <c r="U22" i="8"/>
  <c r="U23" i="8"/>
  <c r="R35" i="8"/>
  <c r="U35" i="8"/>
  <c r="P39" i="8"/>
  <c r="S40" i="8"/>
  <c r="N28" i="8"/>
  <c r="M35" i="8"/>
  <c r="N32" i="8"/>
  <c r="N35" i="8"/>
  <c r="N22" i="8"/>
  <c r="N24" i="8"/>
  <c r="L35" i="8"/>
  <c r="O35" i="8"/>
  <c r="S39" i="8"/>
  <c r="T40" i="8"/>
  <c r="Q45" i="8"/>
  <c r="R45" i="8"/>
  <c r="S45" i="8"/>
  <c r="R50" i="8"/>
  <c r="Q50" i="8"/>
  <c r="P50" i="8"/>
  <c r="O50" i="8"/>
  <c r="Q35" i="8"/>
  <c r="M45" i="8"/>
  <c r="N50" i="8"/>
  <c r="DJ40" i="8"/>
  <c r="DN39" i="8"/>
  <c r="DK44" i="8"/>
  <c r="DL44" i="8"/>
  <c r="DM44" i="8"/>
  <c r="DL49" i="8"/>
  <c r="DK49" i="8"/>
  <c r="DJ49" i="8"/>
  <c r="DI49" i="8"/>
  <c r="DE35" i="8"/>
  <c r="DG44" i="8"/>
  <c r="DH49" i="8"/>
  <c r="CV40" i="8"/>
  <c r="CZ39" i="8"/>
  <c r="CW44" i="8"/>
  <c r="CX44" i="8"/>
  <c r="CY44" i="8"/>
  <c r="CQ35" i="8"/>
  <c r="CS44" i="8"/>
  <c r="CT49" i="8"/>
  <c r="CH40" i="8"/>
  <c r="CL39" i="8"/>
  <c r="CI44" i="8"/>
  <c r="CJ44" i="8"/>
  <c r="CK44" i="8"/>
  <c r="CJ49" i="8"/>
  <c r="CI49" i="8"/>
  <c r="CH49" i="8"/>
  <c r="CG49" i="8"/>
  <c r="CC35" i="8"/>
  <c r="CE44" i="8"/>
  <c r="CF49" i="8"/>
  <c r="BT40" i="8"/>
  <c r="BX39" i="8"/>
  <c r="BU44" i="8"/>
  <c r="BV44" i="8"/>
  <c r="BW44" i="8"/>
  <c r="BV49" i="8"/>
  <c r="BU49" i="8"/>
  <c r="BT49" i="8"/>
  <c r="BS49" i="8"/>
  <c r="BO35" i="8"/>
  <c r="BQ44" i="8"/>
  <c r="BR49" i="8"/>
  <c r="BF40" i="8"/>
  <c r="BJ39" i="8"/>
  <c r="BG44" i="8"/>
  <c r="BH44" i="8"/>
  <c r="BI44" i="8"/>
  <c r="BH49" i="8"/>
  <c r="BG49" i="8"/>
  <c r="BF49" i="8"/>
  <c r="BE49" i="8"/>
  <c r="BA35" i="8"/>
  <c r="BC44" i="8"/>
  <c r="BD49" i="8"/>
  <c r="AR40" i="8"/>
  <c r="AV39" i="8"/>
  <c r="AS44" i="8"/>
  <c r="AT44" i="8"/>
  <c r="AU44" i="8"/>
  <c r="AT49" i="8"/>
  <c r="AS49" i="8"/>
  <c r="AR49" i="8"/>
  <c r="AQ49" i="8"/>
  <c r="AM35" i="8"/>
  <c r="AO44" i="8"/>
  <c r="AP49" i="8"/>
  <c r="AD40" i="8"/>
  <c r="AH39" i="8"/>
  <c r="AE44" i="8"/>
  <c r="AF44" i="8"/>
  <c r="AG44" i="8"/>
  <c r="AF49" i="8"/>
  <c r="AE49" i="8"/>
  <c r="AD49" i="8"/>
  <c r="AC49" i="8"/>
  <c r="Y35" i="8"/>
  <c r="AA44" i="8"/>
  <c r="AB49" i="8"/>
  <c r="P40" i="8"/>
  <c r="T39" i="8"/>
  <c r="Q44" i="8"/>
  <c r="R44" i="8"/>
  <c r="S44" i="8"/>
  <c r="R49" i="8"/>
  <c r="Q49" i="8"/>
  <c r="K35" i="8"/>
  <c r="M44" i="8"/>
  <c r="N49" i="8"/>
  <c r="DP47" i="8"/>
  <c r="DB47" i="8"/>
  <c r="CN47" i="8"/>
  <c r="BZ47" i="8"/>
  <c r="BL47" i="8"/>
  <c r="AX47" i="8"/>
  <c r="AJ47" i="8"/>
  <c r="V47" i="8"/>
  <c r="DP42" i="8"/>
  <c r="DB42" i="8"/>
  <c r="CN42" i="8"/>
  <c r="BZ42" i="8"/>
  <c r="BL42" i="8"/>
  <c r="AX42" i="8"/>
  <c r="AJ42" i="8"/>
  <c r="V42" i="8"/>
  <c r="DL40" i="8"/>
  <c r="DF40" i="8"/>
  <c r="CX40" i="8"/>
  <c r="CR40" i="8"/>
  <c r="CJ40" i="8"/>
  <c r="CD40" i="8"/>
  <c r="BV40" i="8"/>
  <c r="BP40" i="8"/>
  <c r="BH40" i="8"/>
  <c r="BB40" i="8"/>
  <c r="AT40" i="8"/>
  <c r="AN40" i="8"/>
  <c r="AF40" i="8"/>
  <c r="Z40" i="8"/>
  <c r="R40" i="8"/>
  <c r="L40" i="8"/>
  <c r="DL39" i="8"/>
  <c r="DF39" i="8"/>
  <c r="CX39" i="8"/>
  <c r="CR39" i="8"/>
  <c r="CJ39" i="8"/>
  <c r="CD39" i="8"/>
  <c r="BV39" i="8"/>
  <c r="BP39" i="8"/>
  <c r="BH39" i="8"/>
  <c r="BB39" i="8"/>
  <c r="AT39" i="8"/>
  <c r="AN39" i="8"/>
  <c r="AF39" i="8"/>
  <c r="Z39" i="8"/>
  <c r="R39" i="8"/>
  <c r="L39" i="8"/>
  <c r="DP37" i="8"/>
  <c r="DB37" i="8"/>
  <c r="CN37" i="8"/>
  <c r="BZ37" i="8"/>
  <c r="BL37" i="8"/>
  <c r="AX37" i="8"/>
  <c r="AJ37" i="8"/>
  <c r="V37" i="8"/>
  <c r="DO32" i="8"/>
  <c r="DA32" i="8"/>
  <c r="CM32" i="8"/>
  <c r="BY32" i="8"/>
  <c r="BK32" i="8"/>
  <c r="AW32" i="8"/>
  <c r="AI32" i="8"/>
  <c r="U32" i="8"/>
  <c r="DH31" i="8"/>
  <c r="CT31" i="8"/>
  <c r="CF31" i="8"/>
  <c r="BR31" i="8"/>
  <c r="BD31" i="8"/>
  <c r="AP31" i="8"/>
  <c r="AB31" i="8"/>
  <c r="N31" i="8"/>
  <c r="DO28" i="8"/>
  <c r="DA28" i="8"/>
  <c r="CM28" i="8"/>
  <c r="BY28" i="8"/>
  <c r="BK28" i="8"/>
  <c r="AW28" i="8"/>
  <c r="AI28" i="8"/>
  <c r="U28" i="8"/>
  <c r="DH27" i="8"/>
  <c r="CT27" i="8"/>
  <c r="CF27" i="8"/>
  <c r="BR27" i="8"/>
  <c r="BD27" i="8"/>
  <c r="AP27" i="8"/>
  <c r="AB27" i="8"/>
  <c r="N27" i="8"/>
  <c r="DO24" i="8"/>
  <c r="DA24" i="8"/>
  <c r="CM24" i="8"/>
  <c r="BY24" i="8"/>
  <c r="BK24" i="8"/>
  <c r="AW24" i="8"/>
  <c r="AI24" i="8"/>
  <c r="U24" i="8"/>
  <c r="DH23" i="8"/>
  <c r="CT23" i="8"/>
  <c r="CF23" i="8"/>
  <c r="BR23" i="8"/>
  <c r="BD23" i="8"/>
  <c r="AP23" i="8"/>
  <c r="AB23" i="8"/>
  <c r="N23" i="8"/>
  <c r="DP20" i="8"/>
  <c r="DB20" i="8"/>
  <c r="CN20" i="8"/>
  <c r="BZ20" i="8"/>
  <c r="BL20" i="8"/>
  <c r="AX20" i="8"/>
  <c r="AJ20" i="8"/>
  <c r="V20" i="8"/>
  <c r="DO27" i="1"/>
  <c r="DM35" i="1"/>
  <c r="DO31" i="1"/>
  <c r="DN35" i="1"/>
  <c r="DO22" i="1"/>
  <c r="DO23" i="1"/>
  <c r="DL35" i="1"/>
  <c r="DO35" i="1"/>
  <c r="DJ39" i="1"/>
  <c r="DM40" i="1"/>
  <c r="DH28" i="1"/>
  <c r="DG35" i="1"/>
  <c r="DH32" i="1"/>
  <c r="DH35" i="1"/>
  <c r="DH22" i="1"/>
  <c r="DH24" i="1"/>
  <c r="DF35" i="1"/>
  <c r="DI35" i="1"/>
  <c r="DM39" i="1"/>
  <c r="DN40" i="1"/>
  <c r="DK45" i="1"/>
  <c r="DL45" i="1"/>
  <c r="DM45" i="1"/>
  <c r="DL50" i="1"/>
  <c r="DK50" i="1"/>
  <c r="DJ50" i="1"/>
  <c r="DI50" i="1"/>
  <c r="DK35" i="1"/>
  <c r="DG45" i="1"/>
  <c r="DH50" i="1"/>
  <c r="DA27" i="1"/>
  <c r="CY35" i="1"/>
  <c r="DA31" i="1"/>
  <c r="CZ35" i="1"/>
  <c r="DA22" i="1"/>
  <c r="DA23" i="1"/>
  <c r="CX35" i="1"/>
  <c r="DA35" i="1"/>
  <c r="CV39" i="1"/>
  <c r="CY40" i="1"/>
  <c r="CT28" i="1"/>
  <c r="CS35" i="1"/>
  <c r="CT32" i="1"/>
  <c r="CT35" i="1"/>
  <c r="CT22" i="1"/>
  <c r="CT24" i="1"/>
  <c r="CR35" i="1"/>
  <c r="CU35" i="1"/>
  <c r="CY39" i="1"/>
  <c r="CZ40" i="1"/>
  <c r="CW45" i="1"/>
  <c r="CX45" i="1"/>
  <c r="CY45" i="1"/>
  <c r="CX50" i="1"/>
  <c r="CW50" i="1"/>
  <c r="CV50" i="1"/>
  <c r="CU50" i="1"/>
  <c r="CW35" i="1"/>
  <c r="CS45" i="1"/>
  <c r="CT50" i="1"/>
  <c r="CM27" i="1"/>
  <c r="CK35" i="1"/>
  <c r="CM31" i="1"/>
  <c r="CL35" i="1"/>
  <c r="CM22" i="1"/>
  <c r="CM23" i="1"/>
  <c r="CJ35" i="1"/>
  <c r="CM35" i="1"/>
  <c r="CH39" i="1"/>
  <c r="CK40" i="1"/>
  <c r="CF28" i="1"/>
  <c r="CE35" i="1"/>
  <c r="CF32" i="1"/>
  <c r="CF35" i="1"/>
  <c r="CF22" i="1"/>
  <c r="CF24" i="1"/>
  <c r="CD35" i="1"/>
  <c r="CG35" i="1"/>
  <c r="CK39" i="1"/>
  <c r="CL40" i="1"/>
  <c r="CI45" i="1"/>
  <c r="CJ45" i="1"/>
  <c r="CK45" i="1"/>
  <c r="CJ50" i="1"/>
  <c r="CI50" i="1"/>
  <c r="CH50" i="1"/>
  <c r="CG50" i="1"/>
  <c r="CI35" i="1"/>
  <c r="CE45" i="1"/>
  <c r="CF50" i="1"/>
  <c r="BY27" i="1"/>
  <c r="BW35" i="1"/>
  <c r="BY31" i="1"/>
  <c r="BX35" i="1"/>
  <c r="BY22" i="1"/>
  <c r="BY23" i="1"/>
  <c r="BV35" i="1"/>
  <c r="BY35" i="1"/>
  <c r="BT39" i="1"/>
  <c r="BW40" i="1"/>
  <c r="BR28" i="1"/>
  <c r="BQ35" i="1"/>
  <c r="BR32" i="1"/>
  <c r="BR35" i="1"/>
  <c r="BR22" i="1"/>
  <c r="BR24" i="1"/>
  <c r="BP35" i="1"/>
  <c r="BS35" i="1"/>
  <c r="BW39" i="1"/>
  <c r="BX40" i="1"/>
  <c r="BU45" i="1"/>
  <c r="BV45" i="1"/>
  <c r="BW45" i="1"/>
  <c r="BV50" i="1"/>
  <c r="BU50" i="1"/>
  <c r="BT50" i="1"/>
  <c r="BS50" i="1"/>
  <c r="BU35" i="1"/>
  <c r="BQ45" i="1"/>
  <c r="BR50" i="1"/>
  <c r="DJ40" i="1"/>
  <c r="DN39" i="1"/>
  <c r="DK44" i="1"/>
  <c r="DL44" i="1"/>
  <c r="DM44" i="1"/>
  <c r="DL49" i="1"/>
  <c r="DK49" i="1"/>
  <c r="DJ49" i="1"/>
  <c r="DI49" i="1"/>
  <c r="DE35" i="1"/>
  <c r="DG44" i="1"/>
  <c r="DH49" i="1"/>
  <c r="CV40" i="1"/>
  <c r="CZ39" i="1"/>
  <c r="CW44" i="1"/>
  <c r="CX44" i="1"/>
  <c r="CY44" i="1"/>
  <c r="CX49" i="1"/>
  <c r="CW49" i="1"/>
  <c r="CV49" i="1"/>
  <c r="CU49" i="1"/>
  <c r="CQ35" i="1"/>
  <c r="CS44" i="1"/>
  <c r="CT49" i="1"/>
  <c r="CH40" i="1"/>
  <c r="CL39" i="1"/>
  <c r="CI44" i="1"/>
  <c r="CJ44" i="1"/>
  <c r="CK44" i="1"/>
  <c r="CJ49" i="1"/>
  <c r="CI49" i="1"/>
  <c r="CH49" i="1"/>
  <c r="CG49" i="1"/>
  <c r="CC35" i="1"/>
  <c r="CE44" i="1"/>
  <c r="CF49" i="1"/>
  <c r="BT40" i="1"/>
  <c r="BX39" i="1"/>
  <c r="BU44" i="1"/>
  <c r="BV44" i="1"/>
  <c r="BW44" i="1"/>
  <c r="BV49" i="1"/>
  <c r="BU49" i="1"/>
  <c r="BT49" i="1"/>
  <c r="BS49" i="1"/>
  <c r="BO35" i="1"/>
  <c r="BQ44" i="1"/>
  <c r="BR49" i="1"/>
  <c r="DP47" i="1"/>
  <c r="DB47" i="1"/>
  <c r="CN47" i="1"/>
  <c r="BZ47" i="1"/>
  <c r="DP42" i="1"/>
  <c r="DB42" i="1"/>
  <c r="CN42" i="1"/>
  <c r="BZ42" i="1"/>
  <c r="DL40" i="1"/>
  <c r="DF40" i="1"/>
  <c r="CX40" i="1"/>
  <c r="CR40" i="1"/>
  <c r="CJ40" i="1"/>
  <c r="CD40" i="1"/>
  <c r="BV40" i="1"/>
  <c r="BP40" i="1"/>
  <c r="DL39" i="1"/>
  <c r="DF39" i="1"/>
  <c r="CX39" i="1"/>
  <c r="CR39" i="1"/>
  <c r="CJ39" i="1"/>
  <c r="CD39" i="1"/>
  <c r="BV39" i="1"/>
  <c r="BP39" i="1"/>
  <c r="DP37" i="1"/>
  <c r="DB37" i="1"/>
  <c r="CN37" i="1"/>
  <c r="BZ37" i="1"/>
  <c r="DO32" i="1"/>
  <c r="DA32" i="1"/>
  <c r="CM32" i="1"/>
  <c r="BY32" i="1"/>
  <c r="DH31" i="1"/>
  <c r="CT31" i="1"/>
  <c r="CF31" i="1"/>
  <c r="BR31" i="1"/>
  <c r="DO28" i="1"/>
  <c r="DA28" i="1"/>
  <c r="CM28" i="1"/>
  <c r="BY28" i="1"/>
  <c r="DH27" i="1"/>
  <c r="CT27" i="1"/>
  <c r="CF27" i="1"/>
  <c r="BR27" i="1"/>
  <c r="DO24" i="1"/>
  <c r="DA24" i="1"/>
  <c r="CM24" i="1"/>
  <c r="BY24" i="1"/>
  <c r="DH23" i="1"/>
  <c r="CT23" i="1"/>
  <c r="CF23" i="1"/>
  <c r="BR23" i="1"/>
  <c r="DP20" i="1"/>
  <c r="DB20" i="1"/>
  <c r="CN20" i="1"/>
  <c r="BZ20" i="1"/>
  <c r="BK27" i="1"/>
  <c r="BI35" i="1"/>
  <c r="BK31" i="1"/>
  <c r="BJ35" i="1"/>
  <c r="BK22" i="1"/>
  <c r="BK23" i="1"/>
  <c r="BH35" i="1"/>
  <c r="BK35" i="1"/>
  <c r="BF39" i="1"/>
  <c r="BI40" i="1"/>
  <c r="BD28" i="1"/>
  <c r="BC35" i="1"/>
  <c r="BD32" i="1"/>
  <c r="BD35" i="1"/>
  <c r="BD22" i="1"/>
  <c r="BD24" i="1"/>
  <c r="BB35" i="1"/>
  <c r="BE35" i="1"/>
  <c r="BI39" i="1"/>
  <c r="BJ40" i="1"/>
  <c r="BG45" i="1"/>
  <c r="BH45" i="1"/>
  <c r="BI45" i="1"/>
  <c r="BH50" i="1"/>
  <c r="BG50" i="1"/>
  <c r="BF50" i="1"/>
  <c r="BE50" i="1"/>
  <c r="BG35" i="1"/>
  <c r="BC45" i="1"/>
  <c r="BD50" i="1"/>
  <c r="BF40" i="1"/>
  <c r="BJ39" i="1"/>
  <c r="BG44" i="1"/>
  <c r="BH44" i="1"/>
  <c r="BI44" i="1"/>
  <c r="BH49" i="1"/>
  <c r="BG49" i="1"/>
  <c r="BF49" i="1"/>
  <c r="BE49" i="1"/>
  <c r="BA35" i="1"/>
  <c r="BC44" i="1"/>
  <c r="BD49" i="1"/>
  <c r="BL47" i="1"/>
  <c r="BL42" i="1"/>
  <c r="BH40" i="1"/>
  <c r="BB40" i="1"/>
  <c r="BH39" i="1"/>
  <c r="BB39" i="1"/>
  <c r="BL37" i="1"/>
  <c r="BK32" i="1"/>
  <c r="BD31" i="1"/>
  <c r="BK28" i="1"/>
  <c r="BD27" i="1"/>
  <c r="BK24" i="1"/>
  <c r="BD23" i="1"/>
  <c r="BL20" i="1"/>
  <c r="AW27" i="1"/>
  <c r="AU35" i="1"/>
  <c r="AW31" i="1"/>
  <c r="AV35" i="1"/>
  <c r="AW22" i="1"/>
  <c r="AW23" i="1"/>
  <c r="AT35" i="1"/>
  <c r="AW35" i="1"/>
  <c r="AR39" i="1"/>
  <c r="AU40" i="1"/>
  <c r="AP28" i="1"/>
  <c r="AO35" i="1"/>
  <c r="AP32" i="1"/>
  <c r="AP35" i="1"/>
  <c r="AP22" i="1"/>
  <c r="AP24" i="1"/>
  <c r="AN35" i="1"/>
  <c r="AQ35" i="1"/>
  <c r="AU39" i="1"/>
  <c r="AV40" i="1"/>
  <c r="AS45" i="1"/>
  <c r="AT45" i="1"/>
  <c r="AU45" i="1"/>
  <c r="AT50" i="1"/>
  <c r="AS50" i="1"/>
  <c r="AR50" i="1"/>
  <c r="AQ50" i="1"/>
  <c r="AS35" i="1"/>
  <c r="AO45" i="1"/>
  <c r="AP50" i="1"/>
  <c r="AR40" i="1"/>
  <c r="AV39" i="1"/>
  <c r="AS44" i="1"/>
  <c r="AT44" i="1"/>
  <c r="AU44" i="1"/>
  <c r="AT49" i="1"/>
  <c r="AS49" i="1"/>
  <c r="AR49" i="1"/>
  <c r="AQ49" i="1"/>
  <c r="AM35" i="1"/>
  <c r="AO44" i="1"/>
  <c r="AP49" i="1"/>
  <c r="AX47" i="1"/>
  <c r="AX42" i="1"/>
  <c r="AT40" i="1"/>
  <c r="AN40" i="1"/>
  <c r="AT39" i="1"/>
  <c r="AN39" i="1"/>
  <c r="AX37" i="1"/>
  <c r="AW32" i="1"/>
  <c r="AP31" i="1"/>
  <c r="AW28" i="1"/>
  <c r="AP27" i="1"/>
  <c r="AW24" i="1"/>
  <c r="AP23" i="1"/>
  <c r="AX20" i="1"/>
  <c r="AI27" i="1"/>
  <c r="AG35" i="1"/>
  <c r="AI31" i="1"/>
  <c r="AH35" i="1"/>
  <c r="AI22" i="1"/>
  <c r="AI23" i="1"/>
  <c r="AF35" i="1"/>
  <c r="AI35" i="1"/>
  <c r="AD39" i="1"/>
  <c r="AG40" i="1"/>
  <c r="AB28" i="1"/>
  <c r="AA35" i="1"/>
  <c r="AB32" i="1"/>
  <c r="AB35" i="1"/>
  <c r="AB22" i="1"/>
  <c r="AB24" i="1"/>
  <c r="Z35" i="1"/>
  <c r="AC35" i="1"/>
  <c r="AG39" i="1"/>
  <c r="AH40" i="1"/>
  <c r="AE45" i="1"/>
  <c r="AF45" i="1"/>
  <c r="AG45" i="1"/>
  <c r="AF50" i="1"/>
  <c r="AE50" i="1"/>
  <c r="AD50" i="1"/>
  <c r="AC50" i="1"/>
  <c r="AE35" i="1"/>
  <c r="AA45" i="1"/>
  <c r="AB50" i="1"/>
  <c r="AD40" i="1"/>
  <c r="AH39" i="1"/>
  <c r="AE44" i="1"/>
  <c r="AF44" i="1"/>
  <c r="AG44" i="1"/>
  <c r="AF49" i="1"/>
  <c r="AE49" i="1"/>
  <c r="AD49" i="1"/>
  <c r="AC49" i="1"/>
  <c r="Y35" i="1"/>
  <c r="AA44" i="1"/>
  <c r="AB49" i="1"/>
  <c r="AJ47" i="1"/>
  <c r="AJ42" i="1"/>
  <c r="AF40" i="1"/>
  <c r="Z40" i="1"/>
  <c r="AF39" i="1"/>
  <c r="Z39" i="1"/>
  <c r="AJ37" i="1"/>
  <c r="AI32" i="1"/>
  <c r="AB31" i="1"/>
  <c r="AI28" i="1"/>
  <c r="AB27" i="1"/>
  <c r="AI24" i="1"/>
  <c r="AB23" i="1"/>
  <c r="AJ20" i="1"/>
  <c r="P39" i="1"/>
  <c r="N22" i="1"/>
  <c r="N24" i="1"/>
  <c r="L35" i="1"/>
  <c r="N28" i="1"/>
  <c r="M35" i="1"/>
  <c r="N32" i="1"/>
  <c r="N35" i="1"/>
  <c r="O35" i="1"/>
  <c r="S39" i="1"/>
  <c r="T40" i="1"/>
  <c r="Q45" i="1"/>
  <c r="R45" i="1"/>
  <c r="S45" i="1"/>
  <c r="R50" i="1"/>
  <c r="P40" i="1"/>
  <c r="T39" i="1"/>
  <c r="Q44" i="1"/>
  <c r="R44" i="1"/>
  <c r="S44" i="1"/>
  <c r="R49" i="1"/>
  <c r="C5" i="1"/>
  <c r="N5" i="1"/>
  <c r="Q9" i="1"/>
  <c r="Q35" i="1"/>
  <c r="R40" i="1"/>
  <c r="C4" i="1"/>
  <c r="N4" i="1"/>
  <c r="K9" i="1"/>
  <c r="K35" i="1"/>
  <c r="R39" i="1"/>
  <c r="M45" i="1"/>
  <c r="M44" i="1"/>
  <c r="O50" i="1"/>
  <c r="O49" i="1"/>
  <c r="U27" i="1"/>
  <c r="S35" i="1"/>
  <c r="U35" i="1"/>
  <c r="T35" i="1"/>
  <c r="U32" i="1"/>
  <c r="U31" i="1"/>
  <c r="N31" i="1"/>
  <c r="U22" i="1"/>
  <c r="U23" i="1"/>
  <c r="R35" i="1"/>
  <c r="U24" i="1"/>
  <c r="N23" i="1"/>
  <c r="U28" i="1"/>
  <c r="N27" i="1"/>
  <c r="P4" i="1"/>
  <c r="P5" i="1"/>
  <c r="DK9" i="8"/>
  <c r="DE9" i="8"/>
  <c r="CW9" i="8"/>
  <c r="CQ9" i="8"/>
  <c r="CI9" i="8"/>
  <c r="CC9" i="8"/>
  <c r="BU9" i="8"/>
  <c r="BO9" i="8"/>
  <c r="BG9" i="8"/>
  <c r="BA9" i="8"/>
  <c r="AS9" i="8"/>
  <c r="AM9" i="8"/>
  <c r="AE9" i="8"/>
  <c r="Y9" i="8"/>
  <c r="Q9" i="8"/>
  <c r="K9" i="8"/>
  <c r="C33" i="1"/>
  <c r="DH5" i="1"/>
  <c r="DK9" i="1"/>
  <c r="C32" i="1"/>
  <c r="DH4" i="1"/>
  <c r="DE9" i="1"/>
  <c r="C29" i="1"/>
  <c r="CT5" i="1"/>
  <c r="CW9" i="1"/>
  <c r="C28" i="1"/>
  <c r="CT4" i="1"/>
  <c r="CQ9" i="1"/>
  <c r="C25" i="1"/>
  <c r="CF5" i="1"/>
  <c r="CI9" i="1"/>
  <c r="C24" i="1"/>
  <c r="CF4" i="1"/>
  <c r="CC9" i="1"/>
  <c r="C21" i="1"/>
  <c r="BR5" i="1"/>
  <c r="BU9" i="1"/>
  <c r="C20" i="1"/>
  <c r="BR4" i="1"/>
  <c r="BO9" i="1"/>
  <c r="C17" i="1"/>
  <c r="BD5" i="1"/>
  <c r="BG9" i="1"/>
  <c r="C16" i="1"/>
  <c r="BD4" i="1"/>
  <c r="BA9" i="1"/>
  <c r="C13" i="1"/>
  <c r="AP5" i="1"/>
  <c r="AS9" i="1"/>
  <c r="C12" i="1"/>
  <c r="AP4" i="1"/>
  <c r="AM9" i="1"/>
  <c r="C9" i="1"/>
  <c r="AB5" i="1"/>
  <c r="AE9" i="1"/>
  <c r="C8" i="1"/>
  <c r="AB4" i="1"/>
  <c r="Y9" i="1"/>
  <c r="C33" i="8"/>
  <c r="DH5" i="8"/>
  <c r="C32" i="8"/>
  <c r="DH4" i="8"/>
  <c r="C29" i="8"/>
  <c r="CT5" i="8"/>
  <c r="C28" i="8"/>
  <c r="CT4" i="8"/>
  <c r="C25" i="8"/>
  <c r="CF5" i="8"/>
  <c r="C24" i="8"/>
  <c r="CF4" i="8"/>
  <c r="C21" i="8"/>
  <c r="BR5" i="8"/>
  <c r="C20" i="8"/>
  <c r="BR4" i="8"/>
  <c r="C17" i="8"/>
  <c r="BD5" i="8"/>
  <c r="C16" i="8"/>
  <c r="BD4" i="8"/>
  <c r="C13" i="8"/>
  <c r="AP5" i="8"/>
  <c r="C12" i="8"/>
  <c r="AP4" i="8"/>
  <c r="C9" i="8"/>
  <c r="AB5" i="8"/>
  <c r="C8" i="8"/>
  <c r="AB4" i="8"/>
  <c r="W29" i="4"/>
  <c r="CV4" i="8"/>
  <c r="W30" i="4"/>
  <c r="CV5" i="8"/>
  <c r="W25" i="4"/>
  <c r="CH4" i="8"/>
  <c r="W26" i="4"/>
  <c r="CH5" i="8"/>
  <c r="W21" i="4"/>
  <c r="BT4" i="8"/>
  <c r="W22" i="4"/>
  <c r="BT5" i="8"/>
  <c r="W17" i="4"/>
  <c r="BF4" i="8"/>
  <c r="W18" i="4"/>
  <c r="BF5" i="8"/>
  <c r="W13" i="4"/>
  <c r="AR4" i="8"/>
  <c r="W14" i="4"/>
  <c r="AR5" i="8"/>
  <c r="W9" i="4"/>
  <c r="AD4" i="8"/>
  <c r="W10" i="4"/>
  <c r="AD5" i="8"/>
  <c r="W5" i="4"/>
  <c r="P4" i="8"/>
  <c r="W6" i="4"/>
  <c r="P5" i="8"/>
  <c r="J29" i="4"/>
  <c r="CV4" i="1"/>
  <c r="J30" i="4"/>
  <c r="CV5" i="1"/>
  <c r="CR14" i="1"/>
  <c r="CU14" i="1"/>
  <c r="CX14" i="1"/>
  <c r="DA14" i="1"/>
  <c r="J25" i="4"/>
  <c r="CH4" i="1"/>
  <c r="J26" i="4"/>
  <c r="CH5" i="1"/>
  <c r="CD14" i="1"/>
  <c r="CG14" i="1"/>
  <c r="CJ14" i="1"/>
  <c r="CM14" i="1"/>
  <c r="J21" i="4"/>
  <c r="BT4" i="1"/>
  <c r="J22" i="4"/>
  <c r="BT5" i="1"/>
  <c r="BP14" i="1"/>
  <c r="BS14" i="1"/>
  <c r="BV14" i="1"/>
  <c r="BY14" i="1"/>
  <c r="W34" i="4"/>
  <c r="X34" i="4"/>
  <c r="E33" i="8"/>
  <c r="DK5" i="8"/>
  <c r="DH18" i="8"/>
  <c r="DJ18" i="8"/>
  <c r="X34" i="9"/>
  <c r="U34" i="9"/>
  <c r="Y34" i="9"/>
  <c r="AC34" i="9"/>
  <c r="AD34" i="9"/>
  <c r="W33" i="4"/>
  <c r="X33" i="4"/>
  <c r="E32" i="8"/>
  <c r="DK4" i="8"/>
  <c r="DH17" i="8"/>
  <c r="DJ17" i="8"/>
  <c r="X33" i="9"/>
  <c r="U33" i="9"/>
  <c r="Y33" i="9"/>
  <c r="AC33" i="9"/>
  <c r="AD33" i="9"/>
  <c r="X30" i="4"/>
  <c r="E29" i="8"/>
  <c r="CW5" i="8"/>
  <c r="CT18" i="8"/>
  <c r="CV18" i="8"/>
  <c r="X30" i="9"/>
  <c r="U30" i="9"/>
  <c r="Y30" i="9"/>
  <c r="AC30" i="9"/>
  <c r="AD30" i="9"/>
  <c r="X29" i="4"/>
  <c r="E28" i="8"/>
  <c r="CW4" i="8"/>
  <c r="CT17" i="8"/>
  <c r="CV17" i="8"/>
  <c r="X29" i="9"/>
  <c r="U29" i="9"/>
  <c r="Y29" i="9"/>
  <c r="AC29" i="9"/>
  <c r="AD29" i="9"/>
  <c r="X26" i="4"/>
  <c r="E25" i="8"/>
  <c r="CI5" i="8"/>
  <c r="CF18" i="8"/>
  <c r="CH18" i="8"/>
  <c r="X26" i="9"/>
  <c r="U26" i="9"/>
  <c r="Y26" i="9"/>
  <c r="AC26" i="9"/>
  <c r="AD26" i="9"/>
  <c r="X25" i="4"/>
  <c r="E24" i="8"/>
  <c r="CI4" i="8"/>
  <c r="CF17" i="8"/>
  <c r="CH17" i="8"/>
  <c r="X25" i="9"/>
  <c r="U25" i="9"/>
  <c r="Y25" i="9"/>
  <c r="AC25" i="9"/>
  <c r="AD25" i="9"/>
  <c r="X22" i="4"/>
  <c r="E21" i="8"/>
  <c r="BU5" i="8"/>
  <c r="BR18" i="8"/>
  <c r="BT18" i="8"/>
  <c r="X22" i="9"/>
  <c r="U22" i="9"/>
  <c r="Y22" i="9"/>
  <c r="AC22" i="9"/>
  <c r="AD22" i="9"/>
  <c r="X21" i="4"/>
  <c r="E20" i="8"/>
  <c r="BU4" i="8"/>
  <c r="BR17" i="8"/>
  <c r="BT17" i="8"/>
  <c r="X21" i="9"/>
  <c r="U21" i="9"/>
  <c r="Y21" i="9"/>
  <c r="AC21" i="9"/>
  <c r="AD21" i="9"/>
  <c r="X18" i="4"/>
  <c r="E17" i="8"/>
  <c r="BG5" i="8"/>
  <c r="BD18" i="8"/>
  <c r="BF18" i="8"/>
  <c r="X18" i="9"/>
  <c r="U18" i="9"/>
  <c r="Y18" i="9"/>
  <c r="AC18" i="9"/>
  <c r="AD18" i="9"/>
  <c r="X17" i="4"/>
  <c r="E16" i="8"/>
  <c r="BG4" i="8"/>
  <c r="BD17" i="8"/>
  <c r="BF17" i="8"/>
  <c r="X17" i="9"/>
  <c r="U17" i="9"/>
  <c r="Y17" i="9"/>
  <c r="AC17" i="9"/>
  <c r="AD17" i="9"/>
  <c r="X14" i="4"/>
  <c r="E13" i="8"/>
  <c r="AS5" i="8"/>
  <c r="AP18" i="8"/>
  <c r="AR18" i="8"/>
  <c r="X14" i="9"/>
  <c r="U14" i="9"/>
  <c r="Y14" i="9"/>
  <c r="AC14" i="9"/>
  <c r="AD14" i="9"/>
  <c r="X13" i="4"/>
  <c r="E12" i="8"/>
  <c r="AS4" i="8"/>
  <c r="AP17" i="8"/>
  <c r="AR17" i="8"/>
  <c r="X13" i="9"/>
  <c r="U13" i="9"/>
  <c r="Y13" i="9"/>
  <c r="AC13" i="9"/>
  <c r="AD13" i="9"/>
  <c r="X10" i="4"/>
  <c r="E9" i="8"/>
  <c r="AE5" i="8"/>
  <c r="AB18" i="8"/>
  <c r="AD18" i="8"/>
  <c r="X10" i="9"/>
  <c r="U10" i="9"/>
  <c r="Y10" i="9"/>
  <c r="AC10" i="9"/>
  <c r="AD10" i="9"/>
  <c r="X9" i="4"/>
  <c r="E8" i="8"/>
  <c r="AE4" i="8"/>
  <c r="AB17" i="8"/>
  <c r="AD17" i="8"/>
  <c r="X9" i="9"/>
  <c r="U9" i="9"/>
  <c r="Y9" i="9"/>
  <c r="AC9" i="9"/>
  <c r="AD9" i="9"/>
  <c r="X6" i="4"/>
  <c r="E5" i="8"/>
  <c r="Q5" i="8"/>
  <c r="N18" i="8"/>
  <c r="P18" i="8"/>
  <c r="X6" i="9"/>
  <c r="U6" i="9"/>
  <c r="Y6" i="9"/>
  <c r="AC6" i="9"/>
  <c r="AD6" i="9"/>
  <c r="X5" i="4"/>
  <c r="E4" i="8"/>
  <c r="Q4" i="8"/>
  <c r="N17" i="8"/>
  <c r="P17" i="8"/>
  <c r="X5" i="9"/>
  <c r="U5" i="9"/>
  <c r="Y5" i="9"/>
  <c r="AC5" i="9"/>
  <c r="AD5" i="9"/>
  <c r="J34" i="4"/>
  <c r="K34" i="4"/>
  <c r="E33" i="1"/>
  <c r="DK5" i="1"/>
  <c r="DH18" i="1"/>
  <c r="DJ18" i="1"/>
  <c r="H34" i="9"/>
  <c r="E34" i="9"/>
  <c r="I34" i="9"/>
  <c r="M34" i="9"/>
  <c r="N34" i="9"/>
  <c r="J33" i="4"/>
  <c r="K33" i="4"/>
  <c r="E32" i="1"/>
  <c r="DK4" i="1"/>
  <c r="DH17" i="1"/>
  <c r="DJ17" i="1"/>
  <c r="H33" i="9"/>
  <c r="E33" i="9"/>
  <c r="I33" i="9"/>
  <c r="M33" i="9"/>
  <c r="N33" i="9"/>
  <c r="K30" i="4"/>
  <c r="E29" i="1"/>
  <c r="CW5" i="1"/>
  <c r="CT18" i="1"/>
  <c r="CV18" i="1"/>
  <c r="H30" i="9"/>
  <c r="E30" i="9"/>
  <c r="I30" i="9"/>
  <c r="M30" i="9"/>
  <c r="N30" i="9"/>
  <c r="K29" i="4"/>
  <c r="E28" i="1"/>
  <c r="CW4" i="1"/>
  <c r="CT17" i="1"/>
  <c r="CV17" i="1"/>
  <c r="H29" i="9"/>
  <c r="E29" i="9"/>
  <c r="I29" i="9"/>
  <c r="M29" i="9"/>
  <c r="N29" i="9"/>
  <c r="K26" i="4"/>
  <c r="E25" i="1"/>
  <c r="CI5" i="1"/>
  <c r="CF18" i="1"/>
  <c r="CH18" i="1"/>
  <c r="H26" i="9"/>
  <c r="E26" i="9"/>
  <c r="I26" i="9"/>
  <c r="M26" i="9"/>
  <c r="N26" i="9"/>
  <c r="K25" i="4"/>
  <c r="E24" i="1"/>
  <c r="CI4" i="1"/>
  <c r="CF17" i="1"/>
  <c r="CH17" i="1"/>
  <c r="H25" i="9"/>
  <c r="E25" i="9"/>
  <c r="I25" i="9"/>
  <c r="M25" i="9"/>
  <c r="N25" i="9"/>
  <c r="K22" i="4"/>
  <c r="E21" i="1"/>
  <c r="BU5" i="1"/>
  <c r="BR18" i="1"/>
  <c r="BT18" i="1"/>
  <c r="H22" i="9"/>
  <c r="E22" i="9"/>
  <c r="I22" i="9"/>
  <c r="M22" i="9"/>
  <c r="N22" i="9"/>
  <c r="K21" i="4"/>
  <c r="E20" i="1"/>
  <c r="BU4" i="1"/>
  <c r="BR17" i="1"/>
  <c r="BT17" i="1"/>
  <c r="H21" i="9"/>
  <c r="E21" i="9"/>
  <c r="I21" i="9"/>
  <c r="M21" i="9"/>
  <c r="N21" i="9"/>
  <c r="E17" i="1"/>
  <c r="BG5" i="1"/>
  <c r="BD18" i="1"/>
  <c r="BF18" i="1"/>
  <c r="H18" i="9"/>
  <c r="I18" i="9"/>
  <c r="M18" i="9"/>
  <c r="N18" i="9"/>
  <c r="E16" i="1"/>
  <c r="BG4" i="1"/>
  <c r="BD17" i="1"/>
  <c r="BF17" i="1"/>
  <c r="H17" i="9"/>
  <c r="I17" i="9"/>
  <c r="M17" i="9"/>
  <c r="N17" i="9"/>
  <c r="E13" i="1"/>
  <c r="AS5" i="1"/>
  <c r="AP18" i="1"/>
  <c r="AR18" i="1"/>
  <c r="H14" i="9"/>
  <c r="I14" i="9"/>
  <c r="M14" i="9"/>
  <c r="N14" i="9"/>
  <c r="E12" i="1"/>
  <c r="AS4" i="1"/>
  <c r="AP17" i="1"/>
  <c r="AR17" i="1"/>
  <c r="H13" i="9"/>
  <c r="I13" i="9"/>
  <c r="M13" i="9"/>
  <c r="N13" i="9"/>
  <c r="E9" i="1"/>
  <c r="AE5" i="1"/>
  <c r="AB18" i="1"/>
  <c r="AD18" i="1"/>
  <c r="H10" i="9"/>
  <c r="I10" i="9"/>
  <c r="M10" i="9"/>
  <c r="N10" i="9"/>
  <c r="E8" i="1"/>
  <c r="AE4" i="1"/>
  <c r="AB17" i="1"/>
  <c r="AD17" i="1"/>
  <c r="H9" i="9"/>
  <c r="I9" i="9"/>
  <c r="M9" i="9"/>
  <c r="N9" i="9"/>
  <c r="E5" i="1"/>
  <c r="Q5" i="1"/>
  <c r="N18" i="1"/>
  <c r="P18" i="1"/>
  <c r="H6" i="9"/>
  <c r="I6" i="9"/>
  <c r="M6" i="9"/>
  <c r="N6" i="9"/>
  <c r="E4" i="1"/>
  <c r="Q4" i="1"/>
  <c r="N17" i="1"/>
  <c r="P17" i="1"/>
  <c r="H5" i="9"/>
  <c r="I5" i="9"/>
  <c r="M5" i="9"/>
  <c r="N5" i="9"/>
  <c r="DL14" i="8"/>
  <c r="DO14" i="8"/>
  <c r="DN14" i="8"/>
  <c r="DM14" i="8"/>
  <c r="DK14" i="8"/>
  <c r="DF14" i="8"/>
  <c r="DI14" i="8"/>
  <c r="DH14" i="8"/>
  <c r="DG14" i="8"/>
  <c r="DE14" i="8"/>
  <c r="CX14" i="8"/>
  <c r="DA14" i="8"/>
  <c r="CZ14" i="8"/>
  <c r="CY14" i="8"/>
  <c r="CW14" i="8"/>
  <c r="CR14" i="8"/>
  <c r="CU14" i="8"/>
  <c r="CT14" i="8"/>
  <c r="CS14" i="8"/>
  <c r="CQ14" i="8"/>
  <c r="CJ14" i="8"/>
  <c r="CM14" i="8"/>
  <c r="CL14" i="8"/>
  <c r="CK14" i="8"/>
  <c r="CI14" i="8"/>
  <c r="CD14" i="8"/>
  <c r="CG14" i="8"/>
  <c r="CF14" i="8"/>
  <c r="CE14" i="8"/>
  <c r="CC14" i="8"/>
  <c r="BV14" i="8"/>
  <c r="BY14" i="8"/>
  <c r="BX14" i="8"/>
  <c r="BW14" i="8"/>
  <c r="BU14" i="8"/>
  <c r="BP14" i="8"/>
  <c r="BS14" i="8"/>
  <c r="BR14" i="8"/>
  <c r="BQ14" i="8"/>
  <c r="BO14" i="8"/>
  <c r="BH14" i="8"/>
  <c r="BK14" i="8"/>
  <c r="BJ14" i="8"/>
  <c r="BI14" i="8"/>
  <c r="BG14" i="8"/>
  <c r="BB14" i="8"/>
  <c r="BE14" i="8"/>
  <c r="BD14" i="8"/>
  <c r="BC14" i="8"/>
  <c r="BA14" i="8"/>
  <c r="AT14" i="8"/>
  <c r="AW14" i="8"/>
  <c r="AV14" i="8"/>
  <c r="AU14" i="8"/>
  <c r="AS14" i="8"/>
  <c r="AN14" i="8"/>
  <c r="AQ14" i="8"/>
  <c r="AP14" i="8"/>
  <c r="AO14" i="8"/>
  <c r="AM14" i="8"/>
  <c r="AF14" i="8"/>
  <c r="AI14" i="8"/>
  <c r="AH14" i="8"/>
  <c r="AG14" i="8"/>
  <c r="AE14" i="8"/>
  <c r="Z14" i="8"/>
  <c r="AC14" i="8"/>
  <c r="AB14" i="8"/>
  <c r="AA14" i="8"/>
  <c r="Y14" i="8"/>
  <c r="R14" i="8"/>
  <c r="U14" i="8"/>
  <c r="T14" i="8"/>
  <c r="S14" i="8"/>
  <c r="Q14" i="8"/>
  <c r="L14" i="8"/>
  <c r="O14" i="8"/>
  <c r="N14" i="8"/>
  <c r="M14" i="8"/>
  <c r="K14" i="8"/>
  <c r="DL14" i="1"/>
  <c r="DO14" i="1"/>
  <c r="DN14" i="1"/>
  <c r="DM14" i="1"/>
  <c r="DK14" i="1"/>
  <c r="DF14" i="1"/>
  <c r="DI14" i="1"/>
  <c r="DH14" i="1"/>
  <c r="DG14" i="1"/>
  <c r="DE14" i="1"/>
  <c r="CZ14" i="1"/>
  <c r="CY14" i="1"/>
  <c r="CW14" i="1"/>
  <c r="CT14" i="1"/>
  <c r="CS14" i="1"/>
  <c r="CQ14" i="1"/>
  <c r="CL14" i="1"/>
  <c r="CK14" i="1"/>
  <c r="CI14" i="1"/>
  <c r="CF14" i="1"/>
  <c r="CE14" i="1"/>
  <c r="CC14" i="1"/>
  <c r="BX14" i="1"/>
  <c r="BW14" i="1"/>
  <c r="BU14" i="1"/>
  <c r="BR14" i="1"/>
  <c r="BQ14" i="1"/>
  <c r="BO14" i="1"/>
  <c r="BH14" i="1"/>
  <c r="BK14" i="1"/>
  <c r="BJ14" i="1"/>
  <c r="BI14" i="1"/>
  <c r="BG14" i="1"/>
  <c r="BB14" i="1"/>
  <c r="BE14" i="1"/>
  <c r="BD14" i="1"/>
  <c r="BC14" i="1"/>
  <c r="BA14" i="1"/>
  <c r="AT14" i="1"/>
  <c r="AW14" i="1"/>
  <c r="AV14" i="1"/>
  <c r="AU14" i="1"/>
  <c r="AS14" i="1"/>
  <c r="AN14" i="1"/>
  <c r="AQ14" i="1"/>
  <c r="AP14" i="1"/>
  <c r="AO14" i="1"/>
  <c r="AM14" i="1"/>
  <c r="AF14" i="1"/>
  <c r="AI14" i="1"/>
  <c r="AH14" i="1"/>
  <c r="AG14" i="1"/>
  <c r="AE14" i="1"/>
  <c r="Z14" i="1"/>
  <c r="AC14" i="1"/>
  <c r="AB14" i="1"/>
  <c r="AA14" i="1"/>
  <c r="Y14" i="1"/>
  <c r="DJ5" i="8"/>
  <c r="DJ4" i="8"/>
  <c r="C5" i="8"/>
  <c r="N5" i="8"/>
  <c r="C4" i="8"/>
  <c r="N4" i="8"/>
  <c r="DJ5" i="1"/>
  <c r="DJ4" i="1"/>
  <c r="BF5" i="1"/>
  <c r="BF4" i="1"/>
  <c r="AR5" i="1"/>
  <c r="AR4" i="1"/>
  <c r="AD5" i="1"/>
  <c r="AD4" i="1"/>
  <c r="P50" i="1"/>
  <c r="P49" i="1"/>
  <c r="R14" i="1"/>
  <c r="U14" i="1"/>
  <c r="T14" i="1"/>
  <c r="S14" i="1"/>
  <c r="Q14" i="1"/>
  <c r="L14" i="1"/>
  <c r="O14" i="1"/>
  <c r="N14" i="1"/>
  <c r="M14" i="1"/>
  <c r="K14" i="1"/>
  <c r="Z5" i="4"/>
  <c r="F4" i="8"/>
  <c r="R4" i="8"/>
  <c r="Z6" i="4"/>
  <c r="F5" i="8"/>
  <c r="R5" i="8"/>
  <c r="O17" i="8"/>
  <c r="R17" i="8"/>
  <c r="Z34" i="4"/>
  <c r="F33" i="8"/>
  <c r="DL5" i="8"/>
  <c r="Z33" i="4"/>
  <c r="F32" i="8"/>
  <c r="DL4" i="8"/>
  <c r="DI18" i="8"/>
  <c r="DL18" i="8"/>
  <c r="DK18" i="8"/>
  <c r="Z30" i="4"/>
  <c r="F29" i="8"/>
  <c r="CX5" i="8"/>
  <c r="Z29" i="4"/>
  <c r="F28" i="8"/>
  <c r="CX4" i="8"/>
  <c r="CU18" i="8"/>
  <c r="CX18" i="8"/>
  <c r="CW18" i="8"/>
  <c r="Z26" i="4"/>
  <c r="F25" i="8"/>
  <c r="CJ5" i="8"/>
  <c r="Z25" i="4"/>
  <c r="F24" i="8"/>
  <c r="CJ4" i="8"/>
  <c r="CG18" i="8"/>
  <c r="CJ18" i="8"/>
  <c r="CI18" i="8"/>
  <c r="Z22" i="4"/>
  <c r="F21" i="8"/>
  <c r="BV5" i="8"/>
  <c r="Z21" i="4"/>
  <c r="F20" i="8"/>
  <c r="BV4" i="8"/>
  <c r="BS18" i="8"/>
  <c r="BV18" i="8"/>
  <c r="BU18" i="8"/>
  <c r="Z18" i="4"/>
  <c r="F17" i="8"/>
  <c r="BH5" i="8"/>
  <c r="Z17" i="4"/>
  <c r="F16" i="8"/>
  <c r="BH4" i="8"/>
  <c r="BE18" i="8"/>
  <c r="BH18" i="8"/>
  <c r="BG18" i="8"/>
  <c r="Z14" i="4"/>
  <c r="F13" i="8"/>
  <c r="AT5" i="8"/>
  <c r="Z13" i="4"/>
  <c r="F12" i="8"/>
  <c r="AT4" i="8"/>
  <c r="AQ18" i="8"/>
  <c r="AT18" i="8"/>
  <c r="AS18" i="8"/>
  <c r="Z10" i="4"/>
  <c r="F9" i="8"/>
  <c r="AF5" i="8"/>
  <c r="Z9" i="4"/>
  <c r="F8" i="8"/>
  <c r="AF4" i="8"/>
  <c r="AC18" i="8"/>
  <c r="AF18" i="8"/>
  <c r="AE18" i="8"/>
  <c r="O18" i="8"/>
  <c r="R18" i="8"/>
  <c r="Q18" i="8"/>
  <c r="DI17" i="8"/>
  <c r="DL17" i="8"/>
  <c r="DK17" i="8"/>
  <c r="CU17" i="8"/>
  <c r="CX17" i="8"/>
  <c r="CW17" i="8"/>
  <c r="CG17" i="8"/>
  <c r="CJ17" i="8"/>
  <c r="CI17" i="8"/>
  <c r="BS17" i="8"/>
  <c r="BV17" i="8"/>
  <c r="BU17" i="8"/>
  <c r="BE17" i="8"/>
  <c r="BH17" i="8"/>
  <c r="BG17" i="8"/>
  <c r="AQ17" i="8"/>
  <c r="AT17" i="8"/>
  <c r="AS17" i="8"/>
  <c r="AC17" i="8"/>
  <c r="AF17" i="8"/>
  <c r="AE17" i="8"/>
  <c r="Q17" i="8"/>
  <c r="M34" i="4"/>
  <c r="F33" i="1"/>
  <c r="DL5" i="1"/>
  <c r="M33" i="4"/>
  <c r="F32" i="1"/>
  <c r="DL4" i="1"/>
  <c r="DI18" i="1"/>
  <c r="DL18" i="1"/>
  <c r="DI17" i="1"/>
  <c r="DL17" i="1"/>
  <c r="M30" i="4"/>
  <c r="F29" i="1"/>
  <c r="CX5" i="1"/>
  <c r="M29" i="4"/>
  <c r="F28" i="1"/>
  <c r="CX4" i="1"/>
  <c r="CU18" i="1"/>
  <c r="CX18" i="1"/>
  <c r="CU17" i="1"/>
  <c r="CX17" i="1"/>
  <c r="M26" i="4"/>
  <c r="F25" i="1"/>
  <c r="CJ5" i="1"/>
  <c r="M25" i="4"/>
  <c r="F24" i="1"/>
  <c r="CJ4" i="1"/>
  <c r="CG18" i="1"/>
  <c r="CJ18" i="1"/>
  <c r="CG17" i="1"/>
  <c r="CJ17" i="1"/>
  <c r="M22" i="4"/>
  <c r="F21" i="1"/>
  <c r="BV5" i="1"/>
  <c r="M21" i="4"/>
  <c r="F20" i="1"/>
  <c r="BV4" i="1"/>
  <c r="BS18" i="1"/>
  <c r="BV18" i="1"/>
  <c r="BS17" i="1"/>
  <c r="BV17" i="1"/>
  <c r="F17" i="1"/>
  <c r="BH5" i="1"/>
  <c r="F16" i="1"/>
  <c r="BH4" i="1"/>
  <c r="BE18" i="1"/>
  <c r="BH18" i="1"/>
  <c r="BE17" i="1"/>
  <c r="BH17" i="1"/>
  <c r="F13" i="1"/>
  <c r="AT5" i="1"/>
  <c r="F12" i="1"/>
  <c r="AT4" i="1"/>
  <c r="AQ18" i="1"/>
  <c r="AT18" i="1"/>
  <c r="AQ17" i="1"/>
  <c r="AT17" i="1"/>
  <c r="F9" i="1"/>
  <c r="AF5" i="1"/>
  <c r="F8" i="1"/>
  <c r="AF4" i="1"/>
  <c r="AC18" i="1"/>
  <c r="AF18" i="1"/>
  <c r="AC17" i="1"/>
  <c r="AF17" i="1"/>
  <c r="F5" i="1"/>
  <c r="R5" i="1"/>
  <c r="F4" i="1"/>
  <c r="R4" i="1"/>
  <c r="O18" i="1"/>
  <c r="R18" i="1"/>
  <c r="O17" i="1"/>
  <c r="R17" i="1"/>
  <c r="M18" i="4"/>
  <c r="M17" i="4"/>
  <c r="M14" i="4"/>
  <c r="M13" i="4"/>
  <c r="M10" i="4"/>
  <c r="M9" i="4"/>
  <c r="M6" i="4"/>
  <c r="M5" i="4"/>
  <c r="DI5" i="8"/>
  <c r="CU5" i="8"/>
  <c r="CG5" i="8"/>
  <c r="BS5" i="8"/>
  <c r="BE5" i="8"/>
  <c r="AQ5" i="8"/>
  <c r="AC5" i="8"/>
  <c r="O5" i="8"/>
  <c r="DI4" i="8"/>
  <c r="CU4" i="8"/>
  <c r="CG4" i="8"/>
  <c r="BS4" i="8"/>
  <c r="BE4" i="8"/>
  <c r="AQ4" i="8"/>
  <c r="AC4" i="8"/>
  <c r="O4" i="8"/>
  <c r="D33" i="8"/>
  <c r="D29" i="8"/>
  <c r="D25" i="8"/>
  <c r="D21" i="8"/>
  <c r="D17" i="8"/>
  <c r="D13" i="8"/>
  <c r="D9" i="8"/>
  <c r="D5" i="8"/>
  <c r="D32" i="8"/>
  <c r="D28" i="8"/>
  <c r="D24" i="8"/>
  <c r="D20" i="8"/>
  <c r="D16" i="8"/>
  <c r="D12" i="8"/>
  <c r="D8" i="8"/>
  <c r="D4" i="8"/>
  <c r="DP8" i="8"/>
  <c r="DB8" i="8"/>
  <c r="CN8" i="8"/>
  <c r="BZ8" i="8"/>
  <c r="BL8" i="8"/>
  <c r="AX8" i="8"/>
  <c r="AJ8" i="8"/>
  <c r="V8" i="8"/>
  <c r="S40" i="1"/>
  <c r="Q50" i="1"/>
  <c r="Q49" i="1"/>
  <c r="AF6" i="9"/>
  <c r="AF5" i="9"/>
  <c r="AF34" i="9"/>
  <c r="AF33" i="9"/>
  <c r="AF30" i="9"/>
  <c r="AF29" i="9"/>
  <c r="AF26" i="9"/>
  <c r="AF25" i="9"/>
  <c r="AF22" i="9"/>
  <c r="AF21" i="9"/>
  <c r="AF18" i="9"/>
  <c r="AF17" i="9"/>
  <c r="AF14" i="9"/>
  <c r="AF13" i="9"/>
  <c r="AF10" i="9"/>
  <c r="AF9" i="9"/>
  <c r="P5" i="9"/>
  <c r="R5" i="9"/>
  <c r="R9" i="9"/>
  <c r="R13" i="9"/>
  <c r="R17" i="9"/>
  <c r="R21" i="9"/>
  <c r="R25" i="9"/>
  <c r="R29" i="9"/>
  <c r="R33" i="9"/>
  <c r="E13" i="9"/>
  <c r="E14" i="9"/>
  <c r="P43" i="9"/>
  <c r="N59" i="9"/>
  <c r="Q43" i="9"/>
  <c r="O43" i="9"/>
  <c r="N43" i="9"/>
  <c r="E17" i="9"/>
  <c r="E18" i="9"/>
  <c r="P44" i="9"/>
  <c r="Q44" i="9"/>
  <c r="U44" i="9"/>
  <c r="E5" i="9"/>
  <c r="E6" i="9"/>
  <c r="P41" i="9"/>
  <c r="Q41" i="9"/>
  <c r="U41" i="9"/>
  <c r="E9" i="9"/>
  <c r="E10" i="9"/>
  <c r="P42" i="9"/>
  <c r="Q42" i="9"/>
  <c r="U42" i="9"/>
  <c r="U43" i="9"/>
  <c r="P45" i="9"/>
  <c r="Q45" i="9"/>
  <c r="U45" i="9"/>
  <c r="P46" i="9"/>
  <c r="Q46" i="9"/>
  <c r="U46" i="9"/>
  <c r="P47" i="9"/>
  <c r="Q47" i="9"/>
  <c r="U47" i="9"/>
  <c r="P48" i="9"/>
  <c r="Q48" i="9"/>
  <c r="U48" i="9"/>
  <c r="P49" i="9"/>
  <c r="Q49" i="9"/>
  <c r="U49" i="9"/>
  <c r="P50" i="9"/>
  <c r="Q50" i="9"/>
  <c r="U50" i="9"/>
  <c r="P51" i="9"/>
  <c r="Q51" i="9"/>
  <c r="U51" i="9"/>
  <c r="P52" i="9"/>
  <c r="Q52" i="9"/>
  <c r="U52" i="9"/>
  <c r="P53" i="9"/>
  <c r="Q53" i="9"/>
  <c r="U53" i="9"/>
  <c r="P54" i="9"/>
  <c r="Q54" i="9"/>
  <c r="U54" i="9"/>
  <c r="P55" i="9"/>
  <c r="Q55" i="9"/>
  <c r="U55" i="9"/>
  <c r="P56" i="9"/>
  <c r="Q56" i="9"/>
  <c r="U56" i="9"/>
  <c r="U59" i="9"/>
  <c r="T59" i="9"/>
  <c r="T43" i="9"/>
  <c r="T42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41" i="9"/>
  <c r="S59" i="9"/>
  <c r="R59" i="9"/>
  <c r="Q59" i="9"/>
  <c r="N44" i="9"/>
  <c r="N41" i="9"/>
  <c r="N42" i="9"/>
  <c r="N45" i="9"/>
  <c r="N46" i="9"/>
  <c r="N47" i="9"/>
  <c r="N48" i="9"/>
  <c r="N49" i="9"/>
  <c r="N50" i="9"/>
  <c r="N51" i="9"/>
  <c r="N52" i="9"/>
  <c r="N53" i="9"/>
  <c r="N54" i="9"/>
  <c r="N55" i="9"/>
  <c r="N56" i="9"/>
  <c r="P59" i="9"/>
  <c r="O56" i="9"/>
  <c r="O49" i="9"/>
  <c r="O55" i="9"/>
  <c r="O54" i="9"/>
  <c r="O53" i="9"/>
  <c r="O52" i="9"/>
  <c r="O51" i="9"/>
  <c r="O50" i="9"/>
  <c r="O48" i="9"/>
  <c r="O47" i="9"/>
  <c r="O46" i="9"/>
  <c r="O45" i="9"/>
  <c r="O44" i="9"/>
  <c r="O41" i="9"/>
  <c r="O42" i="9"/>
  <c r="T34" i="9"/>
  <c r="S34" i="9"/>
  <c r="T33" i="9"/>
  <c r="S33" i="9"/>
  <c r="T30" i="9"/>
  <c r="S30" i="9"/>
  <c r="T29" i="9"/>
  <c r="S29" i="9"/>
  <c r="T26" i="9"/>
  <c r="S26" i="9"/>
  <c r="T25" i="9"/>
  <c r="S25" i="9"/>
  <c r="T22" i="9"/>
  <c r="S22" i="9"/>
  <c r="T21" i="9"/>
  <c r="S21" i="9"/>
  <c r="T18" i="9"/>
  <c r="S18" i="9"/>
  <c r="T17" i="9"/>
  <c r="S17" i="9"/>
  <c r="T14" i="9"/>
  <c r="S14" i="9"/>
  <c r="T13" i="9"/>
  <c r="S13" i="9"/>
  <c r="T10" i="9"/>
  <c r="S10" i="9"/>
  <c r="T9" i="9"/>
  <c r="S9" i="9"/>
  <c r="W34" i="9"/>
  <c r="W33" i="9"/>
  <c r="W30" i="9"/>
  <c r="W29" i="9"/>
  <c r="W26" i="9"/>
  <c r="W25" i="9"/>
  <c r="W22" i="9"/>
  <c r="W21" i="9"/>
  <c r="W18" i="9"/>
  <c r="W17" i="9"/>
  <c r="W14" i="9"/>
  <c r="W13" i="9"/>
  <c r="W10" i="9"/>
  <c r="W9" i="9"/>
  <c r="W6" i="9"/>
  <c r="W5" i="9"/>
  <c r="S5" i="9"/>
  <c r="T6" i="9"/>
  <c r="S6" i="9"/>
  <c r="T5" i="9"/>
  <c r="AE34" i="9"/>
  <c r="AB34" i="9"/>
  <c r="AA34" i="9"/>
  <c r="Z34" i="9"/>
  <c r="V34" i="9"/>
  <c r="AE33" i="9"/>
  <c r="AB33" i="9"/>
  <c r="AA33" i="9"/>
  <c r="Z33" i="9"/>
  <c r="V33" i="9"/>
  <c r="AE30" i="9"/>
  <c r="AB30" i="9"/>
  <c r="AA30" i="9"/>
  <c r="Z30" i="9"/>
  <c r="V30" i="9"/>
  <c r="AE29" i="9"/>
  <c r="AB29" i="9"/>
  <c r="AA29" i="9"/>
  <c r="Z29" i="9"/>
  <c r="V29" i="9"/>
  <c r="AE26" i="9"/>
  <c r="AB26" i="9"/>
  <c r="AA26" i="9"/>
  <c r="Z26" i="9"/>
  <c r="V26" i="9"/>
  <c r="AE25" i="9"/>
  <c r="AB25" i="9"/>
  <c r="AA25" i="9"/>
  <c r="Z25" i="9"/>
  <c r="V25" i="9"/>
  <c r="AE22" i="9"/>
  <c r="AB22" i="9"/>
  <c r="AA22" i="9"/>
  <c r="Z22" i="9"/>
  <c r="V22" i="9"/>
  <c r="AE21" i="9"/>
  <c r="AB21" i="9"/>
  <c r="AA21" i="9"/>
  <c r="Z21" i="9"/>
  <c r="V21" i="9"/>
  <c r="AE18" i="9"/>
  <c r="AB18" i="9"/>
  <c r="AA18" i="9"/>
  <c r="Z18" i="9"/>
  <c r="V18" i="9"/>
  <c r="AE17" i="9"/>
  <c r="AB17" i="9"/>
  <c r="AA17" i="9"/>
  <c r="Z17" i="9"/>
  <c r="V17" i="9"/>
  <c r="AE14" i="9"/>
  <c r="AB14" i="9"/>
  <c r="AA14" i="9"/>
  <c r="Z14" i="9"/>
  <c r="V14" i="9"/>
  <c r="AE13" i="9"/>
  <c r="AB13" i="9"/>
  <c r="AA13" i="9"/>
  <c r="Z13" i="9"/>
  <c r="V13" i="9"/>
  <c r="AE10" i="9"/>
  <c r="AB10" i="9"/>
  <c r="AA10" i="9"/>
  <c r="Z10" i="9"/>
  <c r="V10" i="9"/>
  <c r="AE9" i="9"/>
  <c r="AB9" i="9"/>
  <c r="AA9" i="9"/>
  <c r="Z9" i="9"/>
  <c r="V9" i="9"/>
  <c r="AE6" i="9"/>
  <c r="AB6" i="9"/>
  <c r="AA6" i="9"/>
  <c r="Z6" i="9"/>
  <c r="V6" i="9"/>
  <c r="AE5" i="9"/>
  <c r="AB5" i="9"/>
  <c r="AA5" i="9"/>
  <c r="Z5" i="9"/>
  <c r="V5" i="9"/>
  <c r="Y2" i="8"/>
  <c r="AM2" i="8"/>
  <c r="BA2" i="8"/>
  <c r="BO2" i="8"/>
  <c r="CC2" i="8"/>
  <c r="CQ2" i="8"/>
  <c r="DE2" i="8"/>
  <c r="L33" i="9"/>
  <c r="K33" i="9"/>
  <c r="J33" i="9"/>
  <c r="D34" i="9"/>
  <c r="C34" i="9"/>
  <c r="D33" i="9"/>
  <c r="C33" i="9"/>
  <c r="D30" i="9"/>
  <c r="C30" i="9"/>
  <c r="D29" i="9"/>
  <c r="C29" i="9"/>
  <c r="D26" i="9"/>
  <c r="C26" i="9"/>
  <c r="D25" i="9"/>
  <c r="C25" i="9"/>
  <c r="D22" i="9"/>
  <c r="C22" i="9"/>
  <c r="D21" i="9"/>
  <c r="C21" i="9"/>
  <c r="D18" i="9"/>
  <c r="C18" i="9"/>
  <c r="D17" i="9"/>
  <c r="C17" i="9"/>
  <c r="D14" i="9"/>
  <c r="C14" i="9"/>
  <c r="D13" i="9"/>
  <c r="C13" i="9"/>
  <c r="D10" i="9"/>
  <c r="C10" i="9"/>
  <c r="D9" i="9"/>
  <c r="C9" i="9"/>
  <c r="G34" i="9"/>
  <c r="G33" i="9"/>
  <c r="G30" i="9"/>
  <c r="G29" i="9"/>
  <c r="G26" i="9"/>
  <c r="G25" i="9"/>
  <c r="G22" i="9"/>
  <c r="G21" i="9"/>
  <c r="G18" i="9"/>
  <c r="G17" i="9"/>
  <c r="G14" i="9"/>
  <c r="G13" i="9"/>
  <c r="G10" i="9"/>
  <c r="G9" i="9"/>
  <c r="P34" i="9"/>
  <c r="O34" i="9"/>
  <c r="L34" i="9"/>
  <c r="K34" i="9"/>
  <c r="J34" i="9"/>
  <c r="F34" i="9"/>
  <c r="P33" i="9"/>
  <c r="O33" i="9"/>
  <c r="F33" i="9"/>
  <c r="P30" i="9"/>
  <c r="O30" i="9"/>
  <c r="L30" i="9"/>
  <c r="K30" i="9"/>
  <c r="J30" i="9"/>
  <c r="F30" i="9"/>
  <c r="P29" i="9"/>
  <c r="O29" i="9"/>
  <c r="L29" i="9"/>
  <c r="K29" i="9"/>
  <c r="J29" i="9"/>
  <c r="F29" i="9"/>
  <c r="P26" i="9"/>
  <c r="O26" i="9"/>
  <c r="L26" i="9"/>
  <c r="K26" i="9"/>
  <c r="J26" i="9"/>
  <c r="F26" i="9"/>
  <c r="P25" i="9"/>
  <c r="O25" i="9"/>
  <c r="L25" i="9"/>
  <c r="K25" i="9"/>
  <c r="J25" i="9"/>
  <c r="F25" i="9"/>
  <c r="P22" i="9"/>
  <c r="O22" i="9"/>
  <c r="L22" i="9"/>
  <c r="K22" i="9"/>
  <c r="J22" i="9"/>
  <c r="F22" i="9"/>
  <c r="P21" i="9"/>
  <c r="O21" i="9"/>
  <c r="L21" i="9"/>
  <c r="K21" i="9"/>
  <c r="J21" i="9"/>
  <c r="F21" i="9"/>
  <c r="P18" i="9"/>
  <c r="O18" i="9"/>
  <c r="L18" i="9"/>
  <c r="K18" i="9"/>
  <c r="J18" i="9"/>
  <c r="F18" i="9"/>
  <c r="P17" i="9"/>
  <c r="O17" i="9"/>
  <c r="L17" i="9"/>
  <c r="K17" i="9"/>
  <c r="J17" i="9"/>
  <c r="F17" i="9"/>
  <c r="P14" i="9"/>
  <c r="O14" i="9"/>
  <c r="L14" i="9"/>
  <c r="K14" i="9"/>
  <c r="J14" i="9"/>
  <c r="F14" i="9"/>
  <c r="P13" i="9"/>
  <c r="O13" i="9"/>
  <c r="L13" i="9"/>
  <c r="K13" i="9"/>
  <c r="J13" i="9"/>
  <c r="F13" i="9"/>
  <c r="P10" i="9"/>
  <c r="O10" i="9"/>
  <c r="L10" i="9"/>
  <c r="K10" i="9"/>
  <c r="J10" i="9"/>
  <c r="F10" i="9"/>
  <c r="P9" i="9"/>
  <c r="O9" i="9"/>
  <c r="L9" i="9"/>
  <c r="K9" i="9"/>
  <c r="J9" i="9"/>
  <c r="F9" i="9"/>
  <c r="O6" i="9"/>
  <c r="O5" i="9"/>
  <c r="P6" i="9"/>
  <c r="DI5" i="1"/>
  <c r="DI4" i="1"/>
  <c r="CU5" i="1"/>
  <c r="CU4" i="1"/>
  <c r="CG5" i="1"/>
  <c r="CG4" i="1"/>
  <c r="BS5" i="1"/>
  <c r="BS4" i="1"/>
  <c r="BE5" i="1"/>
  <c r="BE4" i="1"/>
  <c r="AQ5" i="1"/>
  <c r="AQ4" i="1"/>
  <c r="AC5" i="1"/>
  <c r="AC4" i="1"/>
  <c r="N50" i="1"/>
  <c r="N49" i="1"/>
  <c r="G5" i="9"/>
  <c r="L6" i="9"/>
  <c r="L5" i="9"/>
  <c r="K6" i="9"/>
  <c r="K5" i="9"/>
  <c r="J6" i="9"/>
  <c r="J5" i="9"/>
  <c r="V47" i="1"/>
  <c r="D8" i="1"/>
  <c r="AE17" i="1"/>
  <c r="D33" i="1"/>
  <c r="DK18" i="1"/>
  <c r="D29" i="1"/>
  <c r="CW18" i="1"/>
  <c r="D25" i="1"/>
  <c r="CI18" i="1"/>
  <c r="D21" i="1"/>
  <c r="BU18" i="1"/>
  <c r="D17" i="1"/>
  <c r="BG18" i="1"/>
  <c r="D13" i="1"/>
  <c r="AS18" i="1"/>
  <c r="D9" i="1"/>
  <c r="AE18" i="1"/>
  <c r="D5" i="1"/>
  <c r="Q18" i="1"/>
  <c r="D32" i="1"/>
  <c r="DK17" i="1"/>
  <c r="D28" i="1"/>
  <c r="CW17" i="1"/>
  <c r="D24" i="1"/>
  <c r="CI17" i="1"/>
  <c r="D20" i="1"/>
  <c r="BU17" i="1"/>
  <c r="D16" i="1"/>
  <c r="BG17" i="1"/>
  <c r="D12" i="1"/>
  <c r="AS17" i="1"/>
  <c r="D4" i="1"/>
  <c r="Q17" i="1"/>
  <c r="R62" i="9"/>
  <c r="T62" i="9"/>
  <c r="T63" i="9"/>
  <c r="S62" i="9"/>
  <c r="S63" i="9"/>
  <c r="R63" i="9"/>
  <c r="M63" i="9"/>
  <c r="U62" i="9"/>
  <c r="V62" i="9"/>
  <c r="P62" i="9"/>
  <c r="C5" i="9"/>
  <c r="C6" i="9"/>
  <c r="G5" i="8"/>
  <c r="G4" i="8"/>
  <c r="F5" i="9"/>
  <c r="G33" i="8"/>
  <c r="G32" i="8"/>
  <c r="G29" i="8"/>
  <c r="G28" i="8"/>
  <c r="G25" i="8"/>
  <c r="G24" i="8"/>
  <c r="G21" i="8"/>
  <c r="G20" i="8"/>
  <c r="G17" i="8"/>
  <c r="G16" i="8"/>
  <c r="G13" i="8"/>
  <c r="G12" i="8"/>
  <c r="G9" i="8"/>
  <c r="G8" i="8"/>
  <c r="G5" i="1"/>
  <c r="G4" i="1"/>
  <c r="K5" i="4"/>
  <c r="B8" i="8"/>
  <c r="B12" i="8"/>
  <c r="B16" i="8"/>
  <c r="B20" i="8"/>
  <c r="B24" i="8"/>
  <c r="B28" i="8"/>
  <c r="B32" i="8"/>
  <c r="G6" i="9"/>
  <c r="B9" i="9"/>
  <c r="B13" i="9"/>
  <c r="B17" i="9"/>
  <c r="B21" i="9"/>
  <c r="B25" i="9"/>
  <c r="B29" i="9"/>
  <c r="B33" i="9"/>
  <c r="G33" i="1"/>
  <c r="G32" i="1"/>
  <c r="G29" i="1"/>
  <c r="G28" i="1"/>
  <c r="G25" i="1"/>
  <c r="G24" i="1"/>
  <c r="G21" i="1"/>
  <c r="G20" i="1"/>
  <c r="F6" i="9"/>
  <c r="G16" i="1"/>
  <c r="G17" i="1"/>
  <c r="G13" i="1"/>
  <c r="G12" i="1"/>
  <c r="G9" i="1"/>
  <c r="G8" i="1"/>
  <c r="DP8" i="1"/>
  <c r="DB8" i="1"/>
  <c r="CN8" i="1"/>
  <c r="BZ8" i="1"/>
  <c r="BL8" i="1"/>
  <c r="AX8" i="1"/>
  <c r="AJ8" i="1"/>
  <c r="K6" i="4"/>
  <c r="J5" i="4"/>
  <c r="Y2" i="1"/>
  <c r="AM2" i="1"/>
  <c r="BA2" i="1"/>
  <c r="BO2" i="1"/>
  <c r="CC2" i="1"/>
  <c r="CQ2" i="1"/>
  <c r="DE2" i="1"/>
  <c r="J6" i="4"/>
  <c r="D6" i="9"/>
  <c r="D5" i="9"/>
  <c r="O5" i="1"/>
  <c r="L40" i="1"/>
  <c r="O4" i="1"/>
  <c r="L39" i="1"/>
  <c r="J18" i="4"/>
  <c r="K18" i="4"/>
  <c r="J17" i="4"/>
  <c r="K17" i="4"/>
  <c r="J14" i="4"/>
  <c r="K14" i="4"/>
  <c r="J13" i="4"/>
  <c r="K13" i="4"/>
  <c r="J10" i="4"/>
  <c r="K10" i="4"/>
  <c r="J9" i="4"/>
  <c r="K9" i="4"/>
  <c r="B8" i="1"/>
  <c r="B12" i="1"/>
  <c r="B16" i="1"/>
  <c r="B20" i="1"/>
  <c r="B24" i="1"/>
  <c r="B28" i="1"/>
  <c r="B32" i="1"/>
  <c r="C9" i="4"/>
  <c r="C13" i="4"/>
  <c r="C17" i="4"/>
  <c r="C21" i="4"/>
  <c r="C25" i="4"/>
  <c r="C29" i="4"/>
  <c r="C33" i="4"/>
  <c r="P5" i="4"/>
  <c r="P9" i="4"/>
  <c r="P13" i="4"/>
  <c r="P17" i="4"/>
  <c r="P21" i="4"/>
  <c r="P25" i="4"/>
  <c r="P29" i="4"/>
  <c r="P33" i="4"/>
  <c r="V8" i="1"/>
  <c r="V37" i="1"/>
  <c r="V20" i="1"/>
  <c r="V42" i="1"/>
</calcChain>
</file>

<file path=xl/sharedStrings.xml><?xml version="1.0" encoding="utf-8"?>
<sst xmlns="http://schemas.openxmlformats.org/spreadsheetml/2006/main" count="2063" uniqueCount="82">
  <si>
    <t>TEAM A</t>
  </si>
  <si>
    <t>TEAM B</t>
  </si>
  <si>
    <t>RESULT</t>
  </si>
  <si>
    <t>TOTAL</t>
  </si>
  <si>
    <t>RATING</t>
  </si>
  <si>
    <t>PROFILE</t>
  </si>
  <si>
    <t>GAME</t>
  </si>
  <si>
    <t>QUAL PROF</t>
  </si>
  <si>
    <t>FORM RATE</t>
  </si>
  <si>
    <t>FINAL</t>
  </si>
  <si>
    <t>QUAL-RATE</t>
  </si>
  <si>
    <t>PRICE</t>
  </si>
  <si>
    <t>PRE PROF</t>
  </si>
  <si>
    <t>FORM</t>
  </si>
  <si>
    <t>OPEN PRICE</t>
  </si>
  <si>
    <t>COMPLETE</t>
  </si>
  <si>
    <t>SUITABILITY</t>
  </si>
  <si>
    <t>MATCHUP</t>
  </si>
  <si>
    <t>RUNS</t>
  </si>
  <si>
    <t>PITCHER</t>
  </si>
  <si>
    <t>RUNS/PITCH</t>
  </si>
  <si>
    <t>TEAM PROF</t>
  </si>
  <si>
    <t>PITCH PROF</t>
  </si>
  <si>
    <t>A</t>
  </si>
  <si>
    <t>B</t>
  </si>
  <si>
    <t>TEAM</t>
  </si>
  <si>
    <t>BATTING</t>
  </si>
  <si>
    <t>AT BATS</t>
  </si>
  <si>
    <t>OPP ERA</t>
  </si>
  <si>
    <t>SEAS ERA</t>
  </si>
  <si>
    <t>PITCH RATE</t>
  </si>
  <si>
    <t>H V A</t>
  </si>
  <si>
    <t>PITCH-BATT</t>
  </si>
  <si>
    <t>TIME OFF</t>
  </si>
  <si>
    <t>AFTER W/L</t>
  </si>
  <si>
    <t>H/A MARKET</t>
  </si>
  <si>
    <t>VARIABLES</t>
  </si>
  <si>
    <t>STRATEGY</t>
  </si>
  <si>
    <t>PITCH STRAT</t>
  </si>
  <si>
    <t>FINAL STRAT</t>
  </si>
  <si>
    <t>BET PROF</t>
  </si>
  <si>
    <t>BASE STAKE</t>
  </si>
  <si>
    <t>ADDITION</t>
  </si>
  <si>
    <t>NOTES</t>
  </si>
  <si>
    <t>BETS</t>
  </si>
  <si>
    <t>UNIT STAKE</t>
  </si>
  <si>
    <t>MON STAKE</t>
  </si>
  <si>
    <t>ODDS</t>
  </si>
  <si>
    <t>UNIT RET</t>
  </si>
  <si>
    <t>MON RET</t>
  </si>
  <si>
    <t>SUCCESSFUL</t>
  </si>
  <si>
    <t>BANK</t>
  </si>
  <si>
    <t>UNIT VAL</t>
  </si>
  <si>
    <t>UNIT TURN</t>
  </si>
  <si>
    <t>MON TURN</t>
  </si>
  <si>
    <t>ENTER</t>
  </si>
  <si>
    <t>RATINGS</t>
  </si>
  <si>
    <t>STAKE</t>
  </si>
  <si>
    <t>B ODDS 1</t>
  </si>
  <si>
    <t>B ODDS 2</t>
  </si>
  <si>
    <t>TRADE VALUE</t>
  </si>
  <si>
    <t>RETURN SPLIT</t>
  </si>
  <si>
    <t>BACK AMOUNT 2</t>
  </si>
  <si>
    <t>RETURN 1</t>
  </si>
  <si>
    <t>RETURN 2</t>
  </si>
  <si>
    <t>NO TRADE</t>
  </si>
  <si>
    <t>TRADE DIFF</t>
  </si>
  <si>
    <t>OPP IP</t>
  </si>
  <si>
    <t>MATHCUP</t>
  </si>
  <si>
    <t>QUALITATIVE</t>
  </si>
  <si>
    <t>SUMMARY</t>
  </si>
  <si>
    <t>ADDITTIONS</t>
  </si>
  <si>
    <t>PROFILES</t>
  </si>
  <si>
    <t>TTL STAKE</t>
  </si>
  <si>
    <t>HOME</t>
  </si>
  <si>
    <t>AWAY</t>
  </si>
  <si>
    <t>WINS</t>
  </si>
  <si>
    <t>LOSSES</t>
  </si>
  <si>
    <t>TOTALS</t>
  </si>
  <si>
    <t>DET</t>
  </si>
  <si>
    <t>PIT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</si>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</sst>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;[Red]&quot;$&quot;#,##0.0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1"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" xfId="0" applyFont="1" applyBorder="1" applyAlignment="1">
      <alignment horizontal="center"/>
    </xf>
    <xf numFmtId="0" fontId="0" fillId="0" borderId="18" xfId="0" applyBorder="1"/>
    <xf numFmtId="0" fontId="1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2" xfId="0" applyBorder="1"/>
    <xf numFmtId="0" fontId="0" fillId="0" borderId="19" xfId="0" applyBorder="1"/>
    <xf numFmtId="2" fontId="0" fillId="0" borderId="0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1" fillId="0" borderId="6" xfId="0" applyFon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8" xfId="0" applyNumberFormat="1" applyBorder="1"/>
    <xf numFmtId="164" fontId="0" fillId="0" borderId="4" xfId="0" applyNumberFormat="1" applyBorder="1"/>
    <xf numFmtId="164" fontId="0" fillId="0" borderId="13" xfId="0" applyNumberFormat="1" applyBorder="1"/>
    <xf numFmtId="0" fontId="7" fillId="0" borderId="9" xfId="0" applyFont="1" applyBorder="1"/>
    <xf numFmtId="0" fontId="7" fillId="0" borderId="12" xfId="0" applyFont="1" applyBorder="1"/>
    <xf numFmtId="0" fontId="6" fillId="0" borderId="0" xfId="0" applyFont="1" applyBorder="1"/>
    <xf numFmtId="0" fontId="6" fillId="0" borderId="4" xfId="0" applyFont="1" applyBorder="1"/>
    <xf numFmtId="0" fontId="0" fillId="0" borderId="13" xfId="0" applyNumberFormat="1" applyBorder="1" applyAlignment="1">
      <alignment horizontal="center"/>
    </xf>
    <xf numFmtId="0" fontId="1" fillId="0" borderId="27" xfId="0" applyFon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0" fillId="0" borderId="0" xfId="0" applyFill="1" applyBorder="1"/>
    <xf numFmtId="0" fontId="1" fillId="0" borderId="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10" fillId="0" borderId="6" xfId="0" applyFont="1" applyBorder="1" applyAlignment="1">
      <alignment horizontal="center"/>
    </xf>
    <xf numFmtId="0" fontId="7" fillId="0" borderId="0" xfId="0" applyFont="1" applyBorder="1"/>
    <xf numFmtId="0" fontId="0" fillId="0" borderId="20" xfId="0" applyFont="1" applyBorder="1" applyAlignment="1">
      <alignment horizontal="center"/>
    </xf>
    <xf numFmtId="0" fontId="7" fillId="0" borderId="13" xfId="0" applyFont="1" applyBorder="1"/>
    <xf numFmtId="0" fontId="0" fillId="0" borderId="21" xfId="0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1" fillId="0" borderId="15" xfId="0" applyFont="1" applyBorder="1"/>
    <xf numFmtId="0" fontId="5" fillId="0" borderId="0" xfId="0" applyFon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0" fontId="0" fillId="0" borderId="0" xfId="0" applyNumberFormat="1" applyBorder="1" applyAlignment="1">
      <alignment horizontal="center"/>
    </xf>
    <xf numFmtId="10" fontId="0" fillId="0" borderId="0" xfId="0" applyNumberFormat="1" applyBorder="1"/>
    <xf numFmtId="0" fontId="0" fillId="0" borderId="0" xfId="0" applyNumberFormat="1" applyBorder="1"/>
    <xf numFmtId="0" fontId="9" fillId="0" borderId="0" xfId="0" applyFont="1" applyBorder="1" applyAlignment="1">
      <alignment horizontal="right"/>
    </xf>
    <xf numFmtId="0" fontId="0" fillId="0" borderId="0" xfId="0" applyBorder="1" applyAlignment="1">
      <alignment horizontal="left"/>
    </xf>
    <xf numFmtId="49" fontId="0" fillId="0" borderId="0" xfId="0" applyNumberFormat="1" applyBorder="1"/>
    <xf numFmtId="0" fontId="0" fillId="0" borderId="0" xfId="0" applyAlignment="1">
      <alignment horizontal="center"/>
    </xf>
    <xf numFmtId="10" fontId="1" fillId="0" borderId="7" xfId="0" applyNumberFormat="1" applyFont="1" applyBorder="1" applyAlignment="1">
      <alignment horizontal="center"/>
    </xf>
    <xf numFmtId="2" fontId="2" fillId="0" borderId="18" xfId="0" applyNumberFormat="1" applyFont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10" fontId="0" fillId="0" borderId="17" xfId="0" applyNumberFormat="1" applyBorder="1" applyAlignment="1">
      <alignment horizontal="center"/>
    </xf>
    <xf numFmtId="0" fontId="5" fillId="0" borderId="0" xfId="0" applyFont="1"/>
    <xf numFmtId="0" fontId="1" fillId="0" borderId="29" xfId="0" applyFont="1" applyBorder="1" applyAlignment="1">
      <alignment horizontal="center"/>
    </xf>
    <xf numFmtId="0" fontId="1" fillId="0" borderId="28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0" fillId="0" borderId="13" xfId="0" applyNumberFormat="1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18" xfId="0" applyFont="1" applyBorder="1" applyAlignment="1">
      <alignment horizontal="center"/>
    </xf>
    <xf numFmtId="164" fontId="0" fillId="0" borderId="31" xfId="0" applyNumberFormat="1" applyBorder="1"/>
    <xf numFmtId="164" fontId="5" fillId="0" borderId="32" xfId="0" applyNumberFormat="1" applyFont="1" applyBorder="1"/>
    <xf numFmtId="0" fontId="1" fillId="0" borderId="33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29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10" fontId="0" fillId="0" borderId="21" xfId="0" applyNumberFormat="1" applyBorder="1" applyAlignment="1">
      <alignment horizontal="center"/>
    </xf>
    <xf numFmtId="0" fontId="0" fillId="0" borderId="23" xfId="0" applyNumberForma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7" fillId="0" borderId="13" xfId="0" applyFont="1" applyBorder="1" applyAlignment="1">
      <alignment horizontal="left"/>
    </xf>
    <xf numFmtId="164" fontId="0" fillId="0" borderId="13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3" xfId="0" applyBorder="1"/>
    <xf numFmtId="2" fontId="0" fillId="0" borderId="10" xfId="0" applyNumberFormat="1" applyBorder="1" applyAlignment="1">
      <alignment horizontal="center"/>
    </xf>
    <xf numFmtId="0" fontId="0" fillId="0" borderId="12" xfId="0" applyBorder="1"/>
    <xf numFmtId="2" fontId="0" fillId="0" borderId="13" xfId="0" applyNumberFormat="1" applyBorder="1"/>
    <xf numFmtId="164" fontId="0" fillId="0" borderId="36" xfId="0" applyNumberFormat="1" applyBorder="1"/>
    <xf numFmtId="164" fontId="0" fillId="0" borderId="14" xfId="0" applyNumberFormat="1" applyBorder="1"/>
    <xf numFmtId="0" fontId="1" fillId="0" borderId="37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39" xfId="0" applyBorder="1"/>
    <xf numFmtId="16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2" fontId="1" fillId="0" borderId="28" xfId="0" applyNumberFormat="1" applyFont="1" applyBorder="1" applyAlignment="1">
      <alignment horizontal="center"/>
    </xf>
    <xf numFmtId="2" fontId="10" fillId="0" borderId="28" xfId="0" applyNumberFormat="1" applyFont="1" applyBorder="1" applyAlignment="1">
      <alignment horizontal="center"/>
    </xf>
    <xf numFmtId="2" fontId="1" fillId="0" borderId="28" xfId="0" applyNumberFormat="1" applyFont="1" applyFill="1" applyBorder="1" applyAlignment="1">
      <alignment horizontal="center"/>
    </xf>
    <xf numFmtId="165" fontId="1" fillId="0" borderId="28" xfId="0" applyNumberFormat="1" applyFon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7" fillId="0" borderId="16" xfId="0" applyFont="1" applyBorder="1"/>
    <xf numFmtId="2" fontId="1" fillId="0" borderId="29" xfId="0" applyNumberFormat="1" applyFont="1" applyBorder="1" applyAlignment="1">
      <alignment horizontal="center"/>
    </xf>
    <xf numFmtId="2" fontId="5" fillId="0" borderId="40" xfId="0" applyNumberFormat="1" applyFont="1" applyBorder="1"/>
    <xf numFmtId="165" fontId="9" fillId="0" borderId="1" xfId="0" applyNumberFormat="1" applyFont="1" applyBorder="1"/>
    <xf numFmtId="10" fontId="0" fillId="0" borderId="41" xfId="0" applyNumberFormat="1" applyFont="1" applyBorder="1" applyAlignment="1">
      <alignment horizontal="right" vertical="center"/>
    </xf>
    <xf numFmtId="2" fontId="5" fillId="0" borderId="1" xfId="0" applyNumberFormat="1" applyFont="1" applyBorder="1"/>
    <xf numFmtId="2" fontId="0" fillId="0" borderId="41" xfId="0" applyNumberFormat="1" applyFont="1" applyBorder="1"/>
    <xf numFmtId="2" fontId="5" fillId="0" borderId="41" xfId="0" applyNumberFormat="1" applyFont="1" applyBorder="1"/>
    <xf numFmtId="2" fontId="0" fillId="0" borderId="41" xfId="0" applyNumberFormat="1" applyBorder="1"/>
    <xf numFmtId="10" fontId="0" fillId="0" borderId="42" xfId="0" applyNumberFormat="1" applyBorder="1"/>
    <xf numFmtId="164" fontId="0" fillId="0" borderId="12" xfId="0" applyNumberFormat="1" applyBorder="1"/>
    <xf numFmtId="0" fontId="0" fillId="0" borderId="14" xfId="0" applyBorder="1"/>
    <xf numFmtId="49" fontId="1" fillId="0" borderId="12" xfId="0" applyNumberFormat="1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0" fillId="0" borderId="22" xfId="0" applyBorder="1"/>
    <xf numFmtId="164" fontId="0" fillId="0" borderId="18" xfId="0" applyNumberFormat="1" applyBorder="1" applyAlignment="1">
      <alignment horizontal="center"/>
    </xf>
    <xf numFmtId="0" fontId="0" fillId="0" borderId="10" xfId="0" applyBorder="1"/>
    <xf numFmtId="2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0" fillId="0" borderId="28" xfId="0" applyBorder="1"/>
    <xf numFmtId="0" fontId="5" fillId="0" borderId="0" xfId="0" applyFont="1" applyFill="1" applyBorder="1"/>
    <xf numFmtId="0" fontId="1" fillId="0" borderId="9" xfId="0" applyFont="1" applyBorder="1"/>
    <xf numFmtId="0" fontId="1" fillId="0" borderId="12" xfId="0" applyFont="1" applyBorder="1"/>
    <xf numFmtId="0" fontId="0" fillId="0" borderId="0" xfId="0" applyFont="1" applyBorder="1"/>
    <xf numFmtId="0" fontId="1" fillId="0" borderId="15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4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0" xfId="0" applyBorder="1" applyAlignment="1">
      <alignment horizontal="center"/>
    </xf>
    <xf numFmtId="10" fontId="0" fillId="0" borderId="45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35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0" fontId="2" fillId="0" borderId="16" xfId="0" applyFont="1" applyBorder="1" applyAlignment="1">
      <alignment horizontal="center"/>
    </xf>
    <xf numFmtId="10" fontId="0" fillId="0" borderId="44" xfId="0" applyNumberForma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2" fontId="8" fillId="0" borderId="21" xfId="0" applyNumberFormat="1" applyFont="1" applyBorder="1" applyAlignment="1">
      <alignment horizontal="center"/>
    </xf>
    <xf numFmtId="2" fontId="8" fillId="0" borderId="46" xfId="0" applyNumberFormat="1" applyFont="1" applyBorder="1" applyAlignment="1">
      <alignment horizontal="center"/>
    </xf>
    <xf numFmtId="2" fontId="1" fillId="0" borderId="47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2" fillId="0" borderId="9" xfId="0" applyFont="1" applyBorder="1"/>
    <xf numFmtId="0" fontId="2" fillId="0" borderId="12" xfId="0" applyFont="1" applyBorder="1"/>
    <xf numFmtId="0" fontId="2" fillId="0" borderId="9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 applyBorder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2022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65"/>
  <sheetViews>
    <sheetView workbookViewId="0">
      <selection activeCell="D7" sqref="D7"/>
    </sheetView>
  </sheetViews>
  <sheetFormatPr baseColWidth="10" defaultRowHeight="16" x14ac:dyDescent="0.2"/>
  <sheetData>
    <row r="1" spans="2:27" x14ac:dyDescent="0.2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W1" s="11"/>
      <c r="X1" s="11"/>
    </row>
    <row r="2" spans="2:27" x14ac:dyDescent="0.2">
      <c r="B2" s="31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32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32"/>
    </row>
    <row r="3" spans="2:27" ht="17" thickBot="1" x14ac:dyDescent="0.25">
      <c r="B3" s="13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4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4"/>
    </row>
    <row r="4" spans="2:27" x14ac:dyDescent="0.2">
      <c r="B4" s="13"/>
      <c r="C4" s="11"/>
      <c r="D4" s="8" t="s">
        <v>22</v>
      </c>
      <c r="E4" s="5" t="s">
        <v>19</v>
      </c>
      <c r="F4" s="5">
        <v>4</v>
      </c>
      <c r="G4" s="5">
        <v>3</v>
      </c>
      <c r="H4" s="5">
        <v>2</v>
      </c>
      <c r="I4" s="5">
        <v>1</v>
      </c>
      <c r="J4" s="5" t="s">
        <v>5</v>
      </c>
      <c r="K4" s="94" t="s">
        <v>37</v>
      </c>
      <c r="L4" s="92" t="s">
        <v>11</v>
      </c>
      <c r="M4" s="87" t="s">
        <v>56</v>
      </c>
      <c r="N4" s="14"/>
      <c r="O4" s="11"/>
      <c r="P4" s="11"/>
      <c r="Q4" s="8" t="s">
        <v>22</v>
      </c>
      <c r="R4" s="5" t="s">
        <v>19</v>
      </c>
      <c r="S4" s="5">
        <v>4</v>
      </c>
      <c r="T4" s="5">
        <v>3</v>
      </c>
      <c r="U4" s="5">
        <v>2</v>
      </c>
      <c r="V4" s="5">
        <v>1</v>
      </c>
      <c r="W4" s="5" t="s">
        <v>5</v>
      </c>
      <c r="X4" s="94" t="s">
        <v>37</v>
      </c>
      <c r="Y4" s="92" t="s">
        <v>11</v>
      </c>
      <c r="Z4" s="87" t="s">
        <v>56</v>
      </c>
      <c r="AA4" s="14"/>
    </row>
    <row r="5" spans="2:27" x14ac:dyDescent="0.2">
      <c r="B5" s="13"/>
      <c r="C5" s="20">
        <v>1</v>
      </c>
      <c r="D5" s="159" t="s">
        <v>79</v>
      </c>
      <c r="E5" s="60" t="s">
        <v>23</v>
      </c>
      <c r="F5" s="15"/>
      <c r="G5" s="15"/>
      <c r="H5" s="15"/>
      <c r="I5" s="61"/>
      <c r="J5" s="54" t="str">
        <f>IF(H5="","",IF((SUM(IF(F5="W",1,-1),IF(G5="W",1,-1),IF(H5="W",3,-3),IF(I5="W",3,-3)))&gt;0,"POS",IF((SUM(IF(F5="W",1,-1),IF(G5="W",1,-1),IF(H5="W",3,-3),IF(I5="W",3,-3)))=0,"NEUT",IF((SUM(IF(F5="W",1,-1),IF(G5="W",1,-1),IF(H5="W",3,-3),IF(I5="W",3,-3)))&lt;0,"NEG"))))</f>
        <v/>
      </c>
      <c r="K5" s="93" t="str">
        <f>IF(J5="","",IF(((IF(J5="POS",4,IF(J5="NEUT",2,IF(J5="NEG",1,""))))-(IF(J6="POS",4,IF(J6="NEUT",2,IF(J6="NEG",1,"")))))&lt;0,"NO BET",IF(((IF(J5="POS",4,IF(J5="NEUT",2,IF(J5="NEG",1,""))))-(IF(J6="POS",4,IF(J6="NEUT",2,IF(J6="NEG",1,"")))))&gt;1,"1–3",4)))</f>
        <v/>
      </c>
      <c r="L5" s="90"/>
      <c r="M5" s="9" t="str">
        <f>IF(L5="","NO",IF(AND(K5="1–3",L5&gt;1.89),"YES",IF(AND(K5=4,L5&gt;2.09),"YES","NO")))</f>
        <v>NO</v>
      </c>
      <c r="N5" s="14"/>
      <c r="O5" s="11"/>
      <c r="P5" s="20">
        <f>C33+1</f>
        <v>9</v>
      </c>
      <c r="Q5" s="159" t="s">
        <v>0</v>
      </c>
      <c r="R5" s="60" t="s">
        <v>23</v>
      </c>
      <c r="S5" s="15"/>
      <c r="T5" s="15"/>
      <c r="U5" s="15"/>
      <c r="V5" s="61"/>
      <c r="W5" s="54" t="str">
        <f>IF(U5="","",IF((SUM(IF(S5="W",1,-1),IF(T5="W",1,-1),IF(U5="W",3,-3),IF(V5="W",3,-3)))&gt;0,"POS",IF((SUM(IF(S5="W",1,-1),IF(T5="W",1,-1),IF(U5="W",3,-3),IF(V5="W",3,-3)))=0,"NEUT",IF((SUM(IF(S5="W",1,-1),IF(T5="W",1,-1),IF(U5="W",3,-3),IF(V5="W",3,-3)))&lt;0,"NEG"))))</f>
        <v/>
      </c>
      <c r="X5" s="93" t="str">
        <f>IF(W5="","",IF(((IF(W5="POS",4,IF(W5="NEUT",2,IF(W5="NEG",1,""))))-(IF(W6="POS",4,IF(W6="NEUT",2,IF(W6="NEG",1,"")))))&lt;0,"NO BET",IF(((IF(W5="POS",4,IF(W5="NEUT",2,IF(W5="NEG",1,""))))-(IF(W6="POS",4,IF(W6="NEUT",2,IF(W6="NEG",1,"")))))&gt;1,"1–3",4)))</f>
        <v/>
      </c>
      <c r="Y5" s="90"/>
      <c r="Z5" s="9" t="str">
        <f>IF(Y5="","NO",IF(AND(X5="1–3",Y5&gt;1.89),"YES",IF(AND(X5=4,Y5&gt;2.09),"YES","NO")))</f>
        <v>NO</v>
      </c>
      <c r="AA5" s="14"/>
    </row>
    <row r="6" spans="2:27" ht="17" thickBot="1" x14ac:dyDescent="0.25">
      <c r="B6" s="13"/>
      <c r="C6" s="11"/>
      <c r="D6" s="160" t="s">
        <v>80</v>
      </c>
      <c r="E6" s="62" t="s">
        <v>24</v>
      </c>
      <c r="F6" s="23"/>
      <c r="G6" s="23"/>
      <c r="H6" s="23"/>
      <c r="I6" s="63"/>
      <c r="J6" s="64" t="str">
        <f>IF(H6="","",IF((SUM(IF(F6="W",1,-1),IF(G6="W",1,-1),IF(H6="W",3,-3),IF(I6="W",3,-3)))&gt;0,"POS",IF((SUM(IF(F6="W",1,-1),IF(G6="W",1,-1),IF(H6="W",3,-3),IF(I6="W",3,-3)))=0,"NEUT",IF((SUM(IF(F6="W",1,-1),IF(G6="W",1,-1),IF(H6="W",3,-3),IF(I6="W",3,-3)))&lt;0,"NEG"))))</f>
        <v/>
      </c>
      <c r="K6" s="88" t="str">
        <f>IF(J6="","",IF(((IF(J6="POS",4,IF(J6="NEUT",2,IF(J6="NEG",1,""))))-(IF(J5="POS",4,IF(J5="NEUT",2,IF(J5="NEG",1,"")))))&lt;0,"NO BET",IF(((IF(J6="POS",4,IF(J6="NEUT",2,IF(J6="NEG",1,""))))-(IF(J5="POS",4,IF(J5="NEUT",2,IF(J5="NEG",1,"")))))&gt;1,"1–3",4)))</f>
        <v/>
      </c>
      <c r="L6" s="91"/>
      <c r="M6" s="110" t="str">
        <f>IF(L6="","NO",IF(AND(K6="1–3",L6&gt;1.89),"YES",IF(AND(K6=4,L6&gt;2.09),"YES","NO")))</f>
        <v>NO</v>
      </c>
      <c r="N6" s="14"/>
      <c r="O6" s="11"/>
      <c r="P6" s="11"/>
      <c r="Q6" s="160" t="s">
        <v>1</v>
      </c>
      <c r="R6" s="62" t="s">
        <v>24</v>
      </c>
      <c r="S6" s="23"/>
      <c r="T6" s="23"/>
      <c r="U6" s="23"/>
      <c r="V6" s="63"/>
      <c r="W6" s="64" t="str">
        <f>IF(U6="","",IF((SUM(IF(S6="W",1,-1),IF(T6="W",1,-1),IF(U6="W",3,-3),IF(V6="W",3,-3)))&gt;0,"POS",IF((SUM(IF(S6="W",1,-1),IF(T6="W",1,-1),IF(U6="W",3,-3),IF(V6="W",3,-3)))=0,"NEUT",IF((SUM(IF(S6="W",1,-1),IF(T6="W",1,-1),IF(U6="W",3,-3),IF(V6="W",3,-3)))&lt;0,"NEG"))))</f>
        <v/>
      </c>
      <c r="X6" s="88" t="str">
        <f>IF(W6="","",IF(((IF(W6="POS",4,IF(W6="NEUT",2,IF(W6="NEG",1,""))))-(IF(W5="POS",4,IF(W5="NEUT",2,IF(W5="NEG",1,"")))))&lt;0,"NO BET",IF(((IF(W6="POS",4,IF(W6="NEUT",2,IF(W6="NEG",1,""))))-(IF(W5="POS",4,IF(W5="NEUT",2,IF(W5="NEG",1,"")))))&gt;1,"1–3",4)))</f>
        <v/>
      </c>
      <c r="Y6" s="91"/>
      <c r="Z6" s="110" t="str">
        <f>IF(Y6="","NO",IF(AND(X6="1–3",Y6&gt;1.89),"YES",IF(AND(X6=4,Y6&gt;2.09),"YES","NO")))</f>
        <v>NO</v>
      </c>
      <c r="AA6" s="14"/>
    </row>
    <row r="7" spans="2:27" ht="17" thickBot="1" x14ac:dyDescent="0.25">
      <c r="B7" s="13"/>
      <c r="C7" s="11"/>
      <c r="D7" s="161"/>
      <c r="E7" s="11"/>
      <c r="F7" s="11"/>
      <c r="G7" s="11"/>
      <c r="H7" s="11"/>
      <c r="I7" s="11"/>
      <c r="J7" s="11"/>
      <c r="K7" s="11"/>
      <c r="L7" s="11"/>
      <c r="M7" s="11"/>
      <c r="N7" s="14"/>
      <c r="O7" s="11"/>
      <c r="P7" s="11"/>
      <c r="Q7" s="161"/>
      <c r="R7" s="11"/>
      <c r="S7" s="11"/>
      <c r="T7" s="11"/>
      <c r="U7" s="11"/>
      <c r="V7" s="11"/>
      <c r="W7" s="11"/>
      <c r="X7" s="11"/>
      <c r="Y7" s="11"/>
      <c r="Z7" s="11"/>
      <c r="AA7" s="14"/>
    </row>
    <row r="8" spans="2:27" x14ac:dyDescent="0.2">
      <c r="B8" s="13"/>
      <c r="C8" s="11"/>
      <c r="D8" s="8" t="s">
        <v>22</v>
      </c>
      <c r="E8" s="5" t="s">
        <v>19</v>
      </c>
      <c r="F8" s="5">
        <v>4</v>
      </c>
      <c r="G8" s="5">
        <v>3</v>
      </c>
      <c r="H8" s="5">
        <v>2</v>
      </c>
      <c r="I8" s="5">
        <v>1</v>
      </c>
      <c r="J8" s="5" t="s">
        <v>5</v>
      </c>
      <c r="K8" s="94" t="s">
        <v>37</v>
      </c>
      <c r="L8" s="92" t="s">
        <v>11</v>
      </c>
      <c r="M8" s="87" t="s">
        <v>56</v>
      </c>
      <c r="N8" s="14"/>
      <c r="O8" s="11"/>
      <c r="P8" s="11"/>
      <c r="Q8" s="8" t="s">
        <v>22</v>
      </c>
      <c r="R8" s="5" t="s">
        <v>19</v>
      </c>
      <c r="S8" s="5">
        <v>4</v>
      </c>
      <c r="T8" s="5">
        <v>3</v>
      </c>
      <c r="U8" s="5">
        <v>2</v>
      </c>
      <c r="V8" s="5">
        <v>1</v>
      </c>
      <c r="W8" s="5" t="s">
        <v>5</v>
      </c>
      <c r="X8" s="94" t="s">
        <v>37</v>
      </c>
      <c r="Y8" s="92" t="s">
        <v>11</v>
      </c>
      <c r="Z8" s="87" t="s">
        <v>56</v>
      </c>
      <c r="AA8" s="14"/>
    </row>
    <row r="9" spans="2:27" x14ac:dyDescent="0.2">
      <c r="B9" s="13"/>
      <c r="C9" s="20">
        <f>C5+1</f>
        <v>2</v>
      </c>
      <c r="D9" s="159" t="s">
        <v>0</v>
      </c>
      <c r="E9" s="60" t="s">
        <v>23</v>
      </c>
      <c r="F9" s="15"/>
      <c r="G9" s="15"/>
      <c r="H9" s="15"/>
      <c r="I9" s="61"/>
      <c r="J9" s="54" t="str">
        <f>IF(H9="","",IF((SUM(IF(F9="W",1,-1),IF(G9="W",1,-1),IF(H9="W",3,-3),IF(I9="W",3,-3)))&gt;0,"POS",IF((SUM(IF(F9="W",1,-1),IF(G9="W",1,-1),IF(H9="W",3,-3),IF(I9="W",3,-3)))=0,"NEUT",IF((SUM(IF(F9="W",1,-1),IF(G9="W",1,-1),IF(H9="W",3,-3),IF(I9="W",3,-3)))&lt;0,"NEG"))))</f>
        <v/>
      </c>
      <c r="K9" s="93" t="str">
        <f>IF(J9="","",IF(((IF(J9="POS",4,IF(J9="NEUT",2,IF(J9="NEG",1,""))))-(IF(J10="POS",4,IF(J10="NEUT",2,IF(J10="NEG",1,"")))))&lt;0,"NO BET",IF(((IF(J9="POS",4,IF(J9="NEUT",2,IF(J9="NEG",1,""))))-(IF(J10="POS",4,IF(J10="NEUT",2,IF(J10="NEG",1,"")))))&gt;1,"1–3",4)))</f>
        <v/>
      </c>
      <c r="L9" s="90"/>
      <c r="M9" s="9" t="str">
        <f>IF(L9="","NO",IF(AND(K9="1–3",L9&gt;1.89),"YES",IF(AND(K9=4,L9&gt;2.09),"YES","NO")))</f>
        <v>NO</v>
      </c>
      <c r="N9" s="14"/>
      <c r="O9" s="11"/>
      <c r="P9" s="20">
        <f>P5+1</f>
        <v>10</v>
      </c>
      <c r="Q9" s="159" t="s">
        <v>0</v>
      </c>
      <c r="R9" s="60" t="s">
        <v>23</v>
      </c>
      <c r="S9" s="15"/>
      <c r="T9" s="15"/>
      <c r="U9" s="15"/>
      <c r="V9" s="61"/>
      <c r="W9" s="54" t="str">
        <f>IF(U9="","",IF((SUM(IF(S9="W",1,-1),IF(T9="W",1,-1),IF(U9="W",3,-3),IF(V9="W",3,-3)))&gt;0,"POS",IF((SUM(IF(S9="W",1,-1),IF(T9="W",1,-1),IF(U9="W",3,-3),IF(V9="W",3,-3)))=0,"NEUT",IF((SUM(IF(S9="W",1,-1),IF(T9="W",1,-1),IF(U9="W",3,-3),IF(V9="W",3,-3)))&lt;0,"NEG"))))</f>
        <v/>
      </c>
      <c r="X9" s="93" t="str">
        <f>IF(W9="","",IF(((IF(W9="POS",4,IF(W9="NEUT",2,IF(W9="NEG",1,""))))-(IF(W10="POS",4,IF(W10="NEUT",2,IF(W10="NEG",1,"")))))&lt;0,"NO BET",IF(((IF(W9="POS",4,IF(W9="NEUT",2,IF(W9="NEG",1,""))))-(IF(W10="POS",4,IF(W10="NEUT",2,IF(W10="NEG",1,"")))))&gt;1,"1–3",4)))</f>
        <v/>
      </c>
      <c r="Y9" s="90"/>
      <c r="Z9" s="9" t="str">
        <f>IF(Y9="","NO",IF(AND(X9="1–3",Y9&gt;1.89),"YES",IF(AND(X9=4,Y9&gt;2.09),"YES","NO")))</f>
        <v>NO</v>
      </c>
      <c r="AA9" s="14"/>
    </row>
    <row r="10" spans="2:27" ht="17" thickBot="1" x14ac:dyDescent="0.25">
      <c r="B10" s="13"/>
      <c r="C10" s="11"/>
      <c r="D10" s="160" t="s">
        <v>1</v>
      </c>
      <c r="E10" s="62" t="s">
        <v>24</v>
      </c>
      <c r="F10" s="23"/>
      <c r="G10" s="23"/>
      <c r="H10" s="23"/>
      <c r="I10" s="63"/>
      <c r="J10" s="64" t="str">
        <f>IF(H10="","",IF((SUM(IF(F10="W",1,-1),IF(G10="W",1,-1),IF(H10="W",3,-3),IF(I10="W",3,-3)))&gt;0,"POS",IF((SUM(IF(F10="W",1,-1),IF(G10="W",1,-1),IF(H10="W",3,-3),IF(I10="W",3,-3)))=0,"NEUT",IF((SUM(IF(F10="W",1,-1),IF(G10="W",1,-1),IF(H10="W",3,-3),IF(I10="W",3,-3)))&lt;0,"NEG"))))</f>
        <v/>
      </c>
      <c r="K10" s="88" t="str">
        <f>IF(J10="","",IF(((IF(J10="POS",4,IF(J10="NEUT",2,IF(J10="NEG",1,""))))-(IF(J9="POS",4,IF(J9="NEUT",2,IF(J9="NEG",1,"")))))&lt;0,"NO BET",IF(((IF(J10="POS",4,IF(J10="NEUT",2,IF(J10="NEG",1,""))))-(IF(J9="POS",4,IF(J9="NEUT",2,IF(J9="NEG",1,"")))))&gt;1,"1–3",4)))</f>
        <v/>
      </c>
      <c r="L10" s="91"/>
      <c r="M10" s="110" t="str">
        <f>IF(L10="","NO",IF(AND(K10="1–3",L10&gt;1.89),"YES",IF(AND(K10=4,L10&gt;2.09),"YES","NO")))</f>
        <v>NO</v>
      </c>
      <c r="N10" s="14"/>
      <c r="O10" s="11"/>
      <c r="P10" s="11"/>
      <c r="Q10" s="160" t="s">
        <v>1</v>
      </c>
      <c r="R10" s="62" t="s">
        <v>24</v>
      </c>
      <c r="S10" s="23"/>
      <c r="T10" s="23"/>
      <c r="U10" s="23"/>
      <c r="V10" s="63"/>
      <c r="W10" s="64" t="str">
        <f>IF(U10="","",IF((SUM(IF(S10="W",1,-1),IF(T10="W",1,-1),IF(U10="W",3,-3),IF(V10="W",3,-3)))&gt;0,"POS",IF((SUM(IF(S10="W",1,-1),IF(T10="W",1,-1),IF(U10="W",3,-3),IF(V10="W",3,-3)))=0,"NEUT",IF((SUM(IF(S10="W",1,-1),IF(T10="W",1,-1),IF(U10="W",3,-3),IF(V10="W",3,-3)))&lt;0,"NEG"))))</f>
        <v/>
      </c>
      <c r="X10" s="88" t="str">
        <f>IF(W10="","",IF(((IF(W10="POS",4,IF(W10="NEUT",2,IF(W10="NEG",1,""))))-(IF(W9="POS",4,IF(W9="NEUT",2,IF(W9="NEG",1,"")))))&lt;0,"NO BET",IF(((IF(W10="POS",4,IF(W10="NEUT",2,IF(W10="NEG",1,""))))-(IF(W9="POS",4,IF(W9="NEUT",2,IF(W9="NEG",1,"")))))&gt;1,"1–3",4)))</f>
        <v/>
      </c>
      <c r="Y10" s="91"/>
      <c r="Z10" s="110" t="str">
        <f>IF(Y10="","NO",IF(AND(X10="1–3",Y10&gt;1.89),"YES",IF(AND(X10=4,Y10&gt;2.09),"YES","NO")))</f>
        <v>NO</v>
      </c>
      <c r="AA10" s="14"/>
    </row>
    <row r="11" spans="2:27" ht="17" thickBot="1" x14ac:dyDescent="0.25">
      <c r="B11" s="13"/>
      <c r="C11" s="11"/>
      <c r="D11" s="161"/>
      <c r="E11" s="11"/>
      <c r="F11" s="11"/>
      <c r="G11" s="11"/>
      <c r="H11" s="11"/>
      <c r="I11" s="11"/>
      <c r="J11" s="11"/>
      <c r="K11" s="11"/>
      <c r="L11" s="11"/>
      <c r="M11" s="11"/>
      <c r="N11" s="14"/>
      <c r="O11" s="11"/>
      <c r="P11" s="11"/>
      <c r="Q11" s="161"/>
      <c r="R11" s="11"/>
      <c r="S11" s="11"/>
      <c r="T11" s="11"/>
      <c r="U11" s="11"/>
      <c r="V11" s="11"/>
      <c r="W11" s="11"/>
      <c r="X11" s="11"/>
      <c r="Y11" s="11"/>
      <c r="Z11" s="11"/>
      <c r="AA11" s="14"/>
    </row>
    <row r="12" spans="2:27" x14ac:dyDescent="0.2">
      <c r="B12" s="13"/>
      <c r="C12" s="11"/>
      <c r="D12" s="8" t="s">
        <v>22</v>
      </c>
      <c r="E12" s="5" t="s">
        <v>19</v>
      </c>
      <c r="F12" s="5">
        <v>4</v>
      </c>
      <c r="G12" s="5">
        <v>3</v>
      </c>
      <c r="H12" s="5">
        <v>2</v>
      </c>
      <c r="I12" s="5">
        <v>1</v>
      </c>
      <c r="J12" s="5" t="s">
        <v>5</v>
      </c>
      <c r="K12" s="94" t="s">
        <v>37</v>
      </c>
      <c r="L12" s="92" t="s">
        <v>11</v>
      </c>
      <c r="M12" s="87" t="s">
        <v>56</v>
      </c>
      <c r="N12" s="14"/>
      <c r="O12" s="11"/>
      <c r="P12" s="11"/>
      <c r="Q12" s="8" t="s">
        <v>22</v>
      </c>
      <c r="R12" s="5" t="s">
        <v>19</v>
      </c>
      <c r="S12" s="5">
        <v>4</v>
      </c>
      <c r="T12" s="5">
        <v>3</v>
      </c>
      <c r="U12" s="5">
        <v>2</v>
      </c>
      <c r="V12" s="5">
        <v>1</v>
      </c>
      <c r="W12" s="5" t="s">
        <v>5</v>
      </c>
      <c r="X12" s="94" t="s">
        <v>37</v>
      </c>
      <c r="Y12" s="92" t="s">
        <v>11</v>
      </c>
      <c r="Z12" s="87" t="s">
        <v>56</v>
      </c>
      <c r="AA12" s="14"/>
    </row>
    <row r="13" spans="2:27" x14ac:dyDescent="0.2">
      <c r="B13" s="13"/>
      <c r="C13" s="20">
        <f>C9+1</f>
        <v>3</v>
      </c>
      <c r="D13" s="159" t="s">
        <v>0</v>
      </c>
      <c r="E13" s="60" t="s">
        <v>23</v>
      </c>
      <c r="F13" s="15"/>
      <c r="G13" s="15"/>
      <c r="H13" s="15"/>
      <c r="I13" s="61"/>
      <c r="J13" s="54" t="str">
        <f>IF(H13="","",IF((SUM(IF(F13="W",1,-1),IF(G13="W",1,-1),IF(H13="W",3,-3),IF(I13="W",3,-3)))&gt;0,"POS",IF((SUM(IF(F13="W",1,-1),IF(G13="W",1,-1),IF(H13="W",3,-3),IF(I13="W",3,-3)))=0,"NEUT",IF((SUM(IF(F13="W",1,-1),IF(G13="W",1,-1),IF(H13="W",3,-3),IF(I13="W",3,-3)))&lt;0,"NEG"))))</f>
        <v/>
      </c>
      <c r="K13" s="93" t="str">
        <f>IF(J13="","",IF(((IF(J13="POS",4,IF(J13="NEUT",2,IF(J13="NEG",1,""))))-(IF(J14="POS",4,IF(J14="NEUT",2,IF(J14="NEG",1,"")))))&lt;0,"NO BET",IF(((IF(J13="POS",4,IF(J13="NEUT",2,IF(J13="NEG",1,""))))-(IF(J14="POS",4,IF(J14="NEUT",2,IF(J14="NEG",1,"")))))&gt;1,"1–3",4)))</f>
        <v/>
      </c>
      <c r="L13" s="90"/>
      <c r="M13" s="9" t="str">
        <f>IF(L13="","NO",IF(AND(K13="1–3",L13&gt;1.89),"YES",IF(AND(K13=4,L13&gt;2.09),"YES","NO")))</f>
        <v>NO</v>
      </c>
      <c r="N13" s="14"/>
      <c r="O13" s="11"/>
      <c r="P13" s="20">
        <f>P9+1</f>
        <v>11</v>
      </c>
      <c r="Q13" s="159" t="s">
        <v>0</v>
      </c>
      <c r="R13" s="60" t="s">
        <v>23</v>
      </c>
      <c r="S13" s="15"/>
      <c r="T13" s="15"/>
      <c r="U13" s="15"/>
      <c r="V13" s="61"/>
      <c r="W13" s="54" t="str">
        <f>IF(U13="","",IF((SUM(IF(S13="W",1,-1),IF(T13="W",1,-1),IF(U13="W",3,-3),IF(V13="W",3,-3)))&gt;0,"POS",IF((SUM(IF(S13="W",1,-1),IF(T13="W",1,-1),IF(U13="W",3,-3),IF(V13="W",3,-3)))=0,"NEUT",IF((SUM(IF(S13="W",1,-1),IF(T13="W",1,-1),IF(U13="W",3,-3),IF(V13="W",3,-3)))&lt;0,"NEG"))))</f>
        <v/>
      </c>
      <c r="X13" s="93" t="str">
        <f>IF(W13="","",IF(((IF(W13="POS",4,IF(W13="NEUT",2,IF(W13="NEG",1,""))))-(IF(W14="POS",4,IF(W14="NEUT",2,IF(W14="NEG",1,"")))))&lt;0,"NO BET",IF(((IF(W13="POS",4,IF(W13="NEUT",2,IF(W13="NEG",1,""))))-(IF(W14="POS",4,IF(W14="NEUT",2,IF(W14="NEG",1,"")))))&gt;1,"1–3",4)))</f>
        <v/>
      </c>
      <c r="Y13" s="90"/>
      <c r="Z13" s="9" t="str">
        <f>IF(Y13="","NO",IF(AND(X13="1–3",Y13&gt;1.89),"YES",IF(AND(X13=4,Y13&gt;2.09),"YES","NO")))</f>
        <v>NO</v>
      </c>
      <c r="AA13" s="14"/>
    </row>
    <row r="14" spans="2:27" ht="17" thickBot="1" x14ac:dyDescent="0.25">
      <c r="B14" s="13"/>
      <c r="C14" s="11"/>
      <c r="D14" s="160" t="s">
        <v>1</v>
      </c>
      <c r="E14" s="62" t="s">
        <v>24</v>
      </c>
      <c r="F14" s="23"/>
      <c r="G14" s="23"/>
      <c r="H14" s="23"/>
      <c r="I14" s="63"/>
      <c r="J14" s="64" t="str">
        <f>IF(H14="","",IF((SUM(IF(F14="W",1,-1),IF(G14="W",1,-1),IF(H14="W",3,-3),IF(I14="W",3,-3)))&gt;0,"POS",IF((SUM(IF(F14="W",1,-1),IF(G14="W",1,-1),IF(H14="W",3,-3),IF(I14="W",3,-3)))=0,"NEUT",IF((SUM(IF(F14="W",1,-1),IF(G14="W",1,-1),IF(H14="W",3,-3),IF(I14="W",3,-3)))&lt;0,"NEG"))))</f>
        <v/>
      </c>
      <c r="K14" s="88" t="str">
        <f>IF(J14="","",IF(((IF(J14="POS",4,IF(J14="NEUT",2,IF(J14="NEG",1,""))))-(IF(J13="POS",4,IF(J13="NEUT",2,IF(J13="NEG",1,"")))))&lt;0,"NO BET",IF(((IF(J14="POS",4,IF(J14="NEUT",2,IF(J14="NEG",1,""))))-(IF(J13="POS",4,IF(J13="NEUT",2,IF(J13="NEG",1,"")))))&gt;1,"1–3",4)))</f>
        <v/>
      </c>
      <c r="L14" s="91"/>
      <c r="M14" s="110" t="str">
        <f>IF(L14="","NO",IF(AND(K14="1–3",L14&gt;1.89),"YES",IF(AND(K14=4,L14&gt;2.09),"YES","NO")))</f>
        <v>NO</v>
      </c>
      <c r="N14" s="14"/>
      <c r="O14" s="11"/>
      <c r="P14" s="11"/>
      <c r="Q14" s="160" t="s">
        <v>1</v>
      </c>
      <c r="R14" s="62" t="s">
        <v>24</v>
      </c>
      <c r="S14" s="23"/>
      <c r="T14" s="23"/>
      <c r="U14" s="23"/>
      <c r="V14" s="63"/>
      <c r="W14" s="64" t="str">
        <f>IF(U14="","",IF((SUM(IF(S14="W",1,-1),IF(T14="W",1,-1),IF(U14="W",3,-3),IF(V14="W",3,-3)))&gt;0,"POS",IF((SUM(IF(S14="W",1,-1),IF(T14="W",1,-1),IF(U14="W",3,-3),IF(V14="W",3,-3)))=0,"NEUT",IF((SUM(IF(S14="W",1,-1),IF(T14="W",1,-1),IF(U14="W",3,-3),IF(V14="W",3,-3)))&lt;0,"NEG"))))</f>
        <v/>
      </c>
      <c r="X14" s="88" t="str">
        <f>IF(W14="","",IF(((IF(W14="POS",4,IF(W14="NEUT",2,IF(W14="NEG",1,""))))-(IF(W13="POS",4,IF(W13="NEUT",2,IF(W13="NEG",1,"")))))&lt;0,"NO BET",IF(((IF(W14="POS",4,IF(W14="NEUT",2,IF(W14="NEG",1,""))))-(IF(W13="POS",4,IF(W13="NEUT",2,IF(W13="NEG",1,"")))))&gt;1,"1–3",4)))</f>
        <v/>
      </c>
      <c r="Y14" s="91"/>
      <c r="Z14" s="110" t="str">
        <f>IF(Y14="","NO",IF(AND(X14="1–3",Y14&gt;1.89),"YES",IF(AND(X14=4,Y14&gt;2.09),"YES","NO")))</f>
        <v>NO</v>
      </c>
      <c r="AA14" s="14"/>
    </row>
    <row r="15" spans="2:27" ht="17" thickBot="1" x14ac:dyDescent="0.25">
      <c r="B15" s="13"/>
      <c r="C15" s="11"/>
      <c r="D15" s="161"/>
      <c r="E15" s="11"/>
      <c r="F15" s="11"/>
      <c r="G15" s="11"/>
      <c r="H15" s="11"/>
      <c r="I15" s="11"/>
      <c r="J15" s="11"/>
      <c r="K15" s="11"/>
      <c r="L15" s="11"/>
      <c r="M15" s="11"/>
      <c r="N15" s="14"/>
      <c r="O15" s="11"/>
      <c r="P15" s="11"/>
      <c r="Q15" s="161"/>
      <c r="R15" s="11"/>
      <c r="S15" s="11"/>
      <c r="T15" s="11"/>
      <c r="U15" s="11"/>
      <c r="V15" s="11"/>
      <c r="W15" s="11"/>
      <c r="X15" s="11"/>
      <c r="Y15" s="11"/>
      <c r="Z15" s="11"/>
      <c r="AA15" s="14"/>
    </row>
    <row r="16" spans="2:27" x14ac:dyDescent="0.2">
      <c r="B16" s="13"/>
      <c r="C16" s="11"/>
      <c r="D16" s="8" t="s">
        <v>22</v>
      </c>
      <c r="E16" s="5" t="s">
        <v>19</v>
      </c>
      <c r="F16" s="5">
        <v>4</v>
      </c>
      <c r="G16" s="5">
        <v>3</v>
      </c>
      <c r="H16" s="5">
        <v>2</v>
      </c>
      <c r="I16" s="5">
        <v>1</v>
      </c>
      <c r="J16" s="5" t="s">
        <v>5</v>
      </c>
      <c r="K16" s="94" t="s">
        <v>37</v>
      </c>
      <c r="L16" s="92" t="s">
        <v>11</v>
      </c>
      <c r="M16" s="87" t="s">
        <v>56</v>
      </c>
      <c r="N16" s="14"/>
      <c r="O16" s="11"/>
      <c r="P16" s="11"/>
      <c r="Q16" s="8" t="s">
        <v>22</v>
      </c>
      <c r="R16" s="5" t="s">
        <v>19</v>
      </c>
      <c r="S16" s="5">
        <v>4</v>
      </c>
      <c r="T16" s="5">
        <v>3</v>
      </c>
      <c r="U16" s="5">
        <v>2</v>
      </c>
      <c r="V16" s="5">
        <v>1</v>
      </c>
      <c r="W16" s="5" t="s">
        <v>5</v>
      </c>
      <c r="X16" s="94" t="s">
        <v>37</v>
      </c>
      <c r="Y16" s="92" t="s">
        <v>11</v>
      </c>
      <c r="Z16" s="87" t="s">
        <v>56</v>
      </c>
      <c r="AA16" s="14"/>
    </row>
    <row r="17" spans="2:27" x14ac:dyDescent="0.2">
      <c r="B17" s="13"/>
      <c r="C17" s="20">
        <f>C13+1</f>
        <v>4</v>
      </c>
      <c r="D17" s="159" t="s">
        <v>0</v>
      </c>
      <c r="E17" s="60" t="s">
        <v>23</v>
      </c>
      <c r="F17" s="15"/>
      <c r="G17" s="15"/>
      <c r="H17" s="15"/>
      <c r="I17" s="61"/>
      <c r="J17" s="54" t="str">
        <f>IF(H17="","",IF((SUM(IF(F17="W",1,-1),IF(G17="W",1,-1),IF(H17="W",3,-3),IF(I17="W",3,-3)))&gt;0,"POS",IF((SUM(IF(F17="W",1,-1),IF(G17="W",1,-1),IF(H17="W",3,-3),IF(I17="W",3,-3)))=0,"NEUT",IF((SUM(IF(F17="W",1,-1),IF(G17="W",1,-1),IF(H17="W",3,-3),IF(I17="W",3,-3)))&lt;0,"NEG"))))</f>
        <v/>
      </c>
      <c r="K17" s="93" t="str">
        <f>IF(J17="","",IF(((IF(J17="POS",4,IF(J17="NEUT",2,IF(J17="NEG",1,""))))-(IF(J18="POS",4,IF(J18="NEUT",2,IF(J18="NEG",1,"")))))&lt;0,"NO BET",IF(((IF(J17="POS",4,IF(J17="NEUT",2,IF(J17="NEG",1,""))))-(IF(J18="POS",4,IF(J18="NEUT",2,IF(J18="NEG",1,"")))))&gt;1,"1–3",4)))</f>
        <v/>
      </c>
      <c r="L17" s="90"/>
      <c r="M17" s="9" t="str">
        <f>IF(L17="","NO",IF(AND(K17="1–3",L17&gt;1.89),"YES",IF(AND(K17=4,L17&gt;2.09),"YES","NO")))</f>
        <v>NO</v>
      </c>
      <c r="N17" s="14"/>
      <c r="O17" s="11"/>
      <c r="P17" s="20">
        <f>P13+1</f>
        <v>12</v>
      </c>
      <c r="Q17" s="159" t="s">
        <v>0</v>
      </c>
      <c r="R17" s="60" t="s">
        <v>23</v>
      </c>
      <c r="S17" s="15"/>
      <c r="T17" s="15"/>
      <c r="U17" s="15"/>
      <c r="V17" s="61"/>
      <c r="W17" s="54" t="str">
        <f>IF(U17="","",IF((SUM(IF(S17="W",1,-1),IF(T17="W",1,-1),IF(U17="W",3,-3),IF(V17="W",3,-3)))&gt;0,"POS",IF((SUM(IF(S17="W",1,-1),IF(T17="W",1,-1),IF(U17="W",3,-3),IF(V17="W",3,-3)))=0,"NEUT",IF((SUM(IF(S17="W",1,-1),IF(T17="W",1,-1),IF(U17="W",3,-3),IF(V17="W",3,-3)))&lt;0,"NEG"))))</f>
        <v/>
      </c>
      <c r="X17" s="93" t="str">
        <f>IF(W17="","",IF(((IF(W17="POS",4,IF(W17="NEUT",2,IF(W17="NEG",1,""))))-(IF(W18="POS",4,IF(W18="NEUT",2,IF(W18="NEG",1,"")))))&lt;0,"NO BET",IF(((IF(W17="POS",4,IF(W17="NEUT",2,IF(W17="NEG",1,""))))-(IF(W18="POS",4,IF(W18="NEUT",2,IF(W18="NEG",1,"")))))&gt;1,"1–3",4)))</f>
        <v/>
      </c>
      <c r="Y17" s="90"/>
      <c r="Z17" s="9" t="str">
        <f>IF(Y17="","NO",IF(AND(X17="1–3",Y17&gt;1.89),"YES",IF(AND(X17=4,Y17&gt;2.09),"YES","NO")))</f>
        <v>NO</v>
      </c>
      <c r="AA17" s="14"/>
    </row>
    <row r="18" spans="2:27" ht="17" thickBot="1" x14ac:dyDescent="0.25">
      <c r="B18" s="13"/>
      <c r="C18" s="11"/>
      <c r="D18" s="160" t="s">
        <v>1</v>
      </c>
      <c r="E18" s="62" t="s">
        <v>24</v>
      </c>
      <c r="F18" s="23"/>
      <c r="G18" s="23"/>
      <c r="H18" s="23"/>
      <c r="I18" s="63"/>
      <c r="J18" s="64" t="str">
        <f>IF(H18="","",IF((SUM(IF(F18="W",1,-1),IF(G18="W",1,-1),IF(H18="W",3,-3),IF(I18="W",3,-3)))&gt;0,"POS",IF((SUM(IF(F18="W",1,-1),IF(G18="W",1,-1),IF(H18="W",3,-3),IF(I18="W",3,-3)))=0,"NEUT",IF((SUM(IF(F18="W",1,-1),IF(G18="W",1,-1),IF(H18="W",3,-3),IF(I18="W",3,-3)))&lt;0,"NEG"))))</f>
        <v/>
      </c>
      <c r="K18" s="88" t="str">
        <f>IF(J18="","",IF(((IF(J18="POS",4,IF(J18="NEUT",2,IF(J18="NEG",1,""))))-(IF(J17="POS",4,IF(J17="NEUT",2,IF(J17="NEG",1,"")))))&lt;0,"NO BET",IF(((IF(J18="POS",4,IF(J18="NEUT",2,IF(J18="NEG",1,""))))-(IF(J17="POS",4,IF(J17="NEUT",2,IF(J17="NEG",1,"")))))&gt;1,"1–3",4)))</f>
        <v/>
      </c>
      <c r="L18" s="91"/>
      <c r="M18" s="110" t="str">
        <f>IF(L18="","NO",IF(AND(K18="1–3",L18&gt;1.89),"YES",IF(AND(K18=4,L18&gt;2.09),"YES","NO")))</f>
        <v>NO</v>
      </c>
      <c r="N18" s="14"/>
      <c r="O18" s="11"/>
      <c r="P18" s="11"/>
      <c r="Q18" s="160" t="s">
        <v>1</v>
      </c>
      <c r="R18" s="62" t="s">
        <v>24</v>
      </c>
      <c r="S18" s="23"/>
      <c r="T18" s="23"/>
      <c r="U18" s="23"/>
      <c r="V18" s="63"/>
      <c r="W18" s="64" t="str">
        <f>IF(U18="","",IF((SUM(IF(S18="W",1,-1),IF(T18="W",1,-1),IF(U18="W",3,-3),IF(V18="W",3,-3)))&gt;0,"POS",IF((SUM(IF(S18="W",1,-1),IF(T18="W",1,-1),IF(U18="W",3,-3),IF(V18="W",3,-3)))=0,"NEUT",IF((SUM(IF(S18="W",1,-1),IF(T18="W",1,-1),IF(U18="W",3,-3),IF(V18="W",3,-3)))&lt;0,"NEG"))))</f>
        <v/>
      </c>
      <c r="X18" s="88" t="str">
        <f>IF(W18="","",IF(((IF(W18="POS",4,IF(W18="NEUT",2,IF(W18="NEG",1,""))))-(IF(W17="POS",4,IF(W17="NEUT",2,IF(W17="NEG",1,"")))))&lt;0,"NO BET",IF(((IF(W18="POS",4,IF(W18="NEUT",2,IF(W18="NEG",1,""))))-(IF(W17="POS",4,IF(W17="NEUT",2,IF(W17="NEG",1,"")))))&gt;1,"1–3",4)))</f>
        <v/>
      </c>
      <c r="Y18" s="91"/>
      <c r="Z18" s="110" t="str">
        <f>IF(Y18="","NO",IF(AND(X18="1–3",Y18&gt;1.89),"YES",IF(AND(X18=4,Y18&gt;2.09),"YES","NO")))</f>
        <v>NO</v>
      </c>
      <c r="AA18" s="14"/>
    </row>
    <row r="19" spans="2:27" ht="17" thickBot="1" x14ac:dyDescent="0.25">
      <c r="B19" s="13"/>
      <c r="C19" s="11"/>
      <c r="D19" s="161"/>
      <c r="E19" s="11"/>
      <c r="F19" s="11"/>
      <c r="G19" s="11"/>
      <c r="H19" s="11"/>
      <c r="I19" s="11"/>
      <c r="J19" s="11"/>
      <c r="K19" s="11"/>
      <c r="L19" s="11"/>
      <c r="M19" s="11"/>
      <c r="N19" s="14"/>
      <c r="O19" s="11"/>
      <c r="P19" s="11"/>
      <c r="Q19" s="161"/>
      <c r="R19" s="11"/>
      <c r="S19" s="11"/>
      <c r="T19" s="11"/>
      <c r="U19" s="11"/>
      <c r="V19" s="11"/>
      <c r="W19" s="11"/>
      <c r="X19" s="11"/>
      <c r="Y19" s="11"/>
      <c r="Z19" s="11"/>
      <c r="AA19" s="14"/>
    </row>
    <row r="20" spans="2:27" x14ac:dyDescent="0.2">
      <c r="B20" s="13"/>
      <c r="C20" s="11"/>
      <c r="D20" s="8" t="s">
        <v>22</v>
      </c>
      <c r="E20" s="5" t="s">
        <v>19</v>
      </c>
      <c r="F20" s="5">
        <v>4</v>
      </c>
      <c r="G20" s="5">
        <v>3</v>
      </c>
      <c r="H20" s="5">
        <v>2</v>
      </c>
      <c r="I20" s="5">
        <v>1</v>
      </c>
      <c r="J20" s="5" t="s">
        <v>5</v>
      </c>
      <c r="K20" s="94" t="s">
        <v>37</v>
      </c>
      <c r="L20" s="92" t="s">
        <v>11</v>
      </c>
      <c r="M20" s="87" t="s">
        <v>56</v>
      </c>
      <c r="N20" s="14"/>
      <c r="O20" s="11"/>
      <c r="P20" s="11"/>
      <c r="Q20" s="8" t="s">
        <v>22</v>
      </c>
      <c r="R20" s="5" t="s">
        <v>19</v>
      </c>
      <c r="S20" s="5">
        <v>4</v>
      </c>
      <c r="T20" s="5">
        <v>3</v>
      </c>
      <c r="U20" s="5">
        <v>2</v>
      </c>
      <c r="V20" s="5">
        <v>1</v>
      </c>
      <c r="W20" s="5" t="s">
        <v>5</v>
      </c>
      <c r="X20" s="94" t="s">
        <v>37</v>
      </c>
      <c r="Y20" s="92" t="s">
        <v>11</v>
      </c>
      <c r="Z20" s="87" t="s">
        <v>56</v>
      </c>
      <c r="AA20" s="14"/>
    </row>
    <row r="21" spans="2:27" x14ac:dyDescent="0.2">
      <c r="B21" s="13"/>
      <c r="C21" s="20">
        <f>C17+1</f>
        <v>5</v>
      </c>
      <c r="D21" s="159" t="s">
        <v>0</v>
      </c>
      <c r="E21" s="60" t="s">
        <v>23</v>
      </c>
      <c r="F21" s="15"/>
      <c r="G21" s="15"/>
      <c r="H21" s="15"/>
      <c r="I21" s="61"/>
      <c r="J21" s="54" t="str">
        <f>IF(H21="","",IF((SUM(IF(F21="W",1,-1),IF(G21="W",1,-1),IF(H21="W",3,-3),IF(I21="W",3,-3)))&gt;0,"POS",IF((SUM(IF(F21="W",1,-1),IF(G21="W",1,-1),IF(H21="W",3,-3),IF(I21="W",3,-3)))=0,"NEUT",IF((SUM(IF(F21="W",1,-1),IF(G21="W",1,-1),IF(H21="W",3,-3),IF(I21="W",3,-3)))&lt;0,"NEG"))))</f>
        <v/>
      </c>
      <c r="K21" s="93" t="str">
        <f>IF(J21="","",IF(((IF(J21="POS",4,IF(J21="NEUT",2,IF(J21="NEG",1,""))))-(IF(J22="POS",4,IF(J22="NEUT",2,IF(J22="NEG",1,"")))))&lt;0,"NO BET",IF(((IF(J21="POS",4,IF(J21="NEUT",2,IF(J21="NEG",1,""))))-(IF(J22="POS",4,IF(J22="NEUT",2,IF(J22="NEG",1,"")))))&gt;1,"1–3",4)))</f>
        <v/>
      </c>
      <c r="L21" s="90"/>
      <c r="M21" s="9" t="str">
        <f>IF(L21="","NO",IF(AND(K21="1–3",L21&gt;1.89),"YES",IF(AND(K21=4,L21&gt;2.09),"YES","NO")))</f>
        <v>NO</v>
      </c>
      <c r="N21" s="14"/>
      <c r="O21" s="11"/>
      <c r="P21" s="20">
        <f>P17+1</f>
        <v>13</v>
      </c>
      <c r="Q21" s="159" t="s">
        <v>0</v>
      </c>
      <c r="R21" s="60" t="s">
        <v>23</v>
      </c>
      <c r="S21" s="15"/>
      <c r="T21" s="15"/>
      <c r="U21" s="15"/>
      <c r="V21" s="61"/>
      <c r="W21" s="54" t="str">
        <f>IF(U21="","",IF((SUM(IF(S21="W",1,-1),IF(T21="W",1,-1),IF(U21="W",3,-3),IF(V21="W",3,-3)))&gt;0,"POS",IF((SUM(IF(S21="W",1,-1),IF(T21="W",1,-1),IF(U21="W",3,-3),IF(V21="W",3,-3)))=0,"NEUT",IF((SUM(IF(S21="W",1,-1),IF(T21="W",1,-1),IF(U21="W",3,-3),IF(V21="W",3,-3)))&lt;0,"NEG"))))</f>
        <v/>
      </c>
      <c r="X21" s="93" t="str">
        <f>IF(W21="","",IF(((IF(W21="POS",4,IF(W21="NEUT",2,IF(W21="NEG",1,""))))-(IF(W22="POS",4,IF(W22="NEUT",2,IF(W22="NEG",1,"")))))&lt;0,"NO BET",IF(((IF(W21="POS",4,IF(W21="NEUT",2,IF(W21="NEG",1,""))))-(IF(W22="POS",4,IF(W22="NEUT",2,IF(W22="NEG",1,"")))))&gt;1,"1–3",4)))</f>
        <v/>
      </c>
      <c r="Y21" s="90"/>
      <c r="Z21" s="9" t="str">
        <f>IF(Y21="","NO",IF(AND(X21="1–3",Y21&gt;1.89),"YES",IF(AND(X21=4,Y21&gt;2.09),"YES","NO")))</f>
        <v>NO</v>
      </c>
      <c r="AA21" s="14"/>
    </row>
    <row r="22" spans="2:27" ht="17" thickBot="1" x14ac:dyDescent="0.25">
      <c r="B22" s="13"/>
      <c r="C22" s="11"/>
      <c r="D22" s="160" t="s">
        <v>1</v>
      </c>
      <c r="E22" s="62" t="s">
        <v>24</v>
      </c>
      <c r="F22" s="23"/>
      <c r="G22" s="23"/>
      <c r="H22" s="23"/>
      <c r="I22" s="63"/>
      <c r="J22" s="64" t="str">
        <f>IF(H22="","",IF((SUM(IF(F22="W",1,-1),IF(G22="W",1,-1),IF(H22="W",3,-3),IF(I22="W",3,-3)))&gt;0,"POS",IF((SUM(IF(F22="W",1,-1),IF(G22="W",1,-1),IF(H22="W",3,-3),IF(I22="W",3,-3)))=0,"NEUT",IF((SUM(IF(F22="W",1,-1),IF(G22="W",1,-1),IF(H22="W",3,-3),IF(I22="W",3,-3)))&lt;0,"NEG"))))</f>
        <v/>
      </c>
      <c r="K22" s="88" t="str">
        <f>IF(J22="","",IF(((IF(J22="POS",4,IF(J22="NEUT",2,IF(J22="NEG",1,""))))-(IF(J21="POS",4,IF(J21="NEUT",2,IF(J21="NEG",1,"")))))&lt;0,"NO BET",IF(((IF(J22="POS",4,IF(J22="NEUT",2,IF(J22="NEG",1,""))))-(IF(J21="POS",4,IF(J21="NEUT",2,IF(J21="NEG",1,"")))))&gt;1,"1–3",4)))</f>
        <v/>
      </c>
      <c r="L22" s="91"/>
      <c r="M22" s="110" t="str">
        <f>IF(L22="","NO",IF(AND(K22="1–3",L22&gt;1.89),"YES",IF(AND(K22=4,L22&gt;2.09),"YES","NO")))</f>
        <v>NO</v>
      </c>
      <c r="N22" s="14"/>
      <c r="O22" s="11"/>
      <c r="P22" s="11"/>
      <c r="Q22" s="160" t="s">
        <v>1</v>
      </c>
      <c r="R22" s="62" t="s">
        <v>24</v>
      </c>
      <c r="S22" s="23"/>
      <c r="T22" s="23"/>
      <c r="U22" s="23"/>
      <c r="V22" s="63"/>
      <c r="W22" s="64" t="str">
        <f>IF(U22="","",IF((SUM(IF(S22="W",1,-1),IF(T22="W",1,-1),IF(U22="W",3,-3),IF(V22="W",3,-3)))&gt;0,"POS",IF((SUM(IF(S22="W",1,-1),IF(T22="W",1,-1),IF(U22="W",3,-3),IF(V22="W",3,-3)))=0,"NEUT",IF((SUM(IF(S22="W",1,-1),IF(T22="W",1,-1),IF(U22="W",3,-3),IF(V22="W",3,-3)))&lt;0,"NEG"))))</f>
        <v/>
      </c>
      <c r="X22" s="88" t="str">
        <f>IF(W22="","",IF(((IF(W22="POS",4,IF(W22="NEUT",2,IF(W22="NEG",1,""))))-(IF(W21="POS",4,IF(W21="NEUT",2,IF(W21="NEG",1,"")))))&lt;0,"NO BET",IF(((IF(W22="POS",4,IF(W22="NEUT",2,IF(W22="NEG",1,""))))-(IF(W21="POS",4,IF(W21="NEUT",2,IF(W21="NEG",1,"")))))&gt;1,"1–3",4)))</f>
        <v/>
      </c>
      <c r="Y22" s="91"/>
      <c r="Z22" s="110" t="str">
        <f>IF(Y22="","NO",IF(AND(X22="1–3",Y22&gt;1.89),"YES",IF(AND(X22=4,Y22&gt;2.09),"YES","NO")))</f>
        <v>NO</v>
      </c>
      <c r="AA22" s="14"/>
    </row>
    <row r="23" spans="2:27" ht="17" thickBot="1" x14ac:dyDescent="0.25">
      <c r="B23" s="13"/>
      <c r="C23" s="11"/>
      <c r="D23" s="161"/>
      <c r="E23" s="11"/>
      <c r="F23" s="11"/>
      <c r="G23" s="11"/>
      <c r="H23" s="11"/>
      <c r="I23" s="11"/>
      <c r="J23" s="11"/>
      <c r="K23" s="11"/>
      <c r="L23" s="11"/>
      <c r="M23" s="11"/>
      <c r="N23" s="14"/>
      <c r="O23" s="11"/>
      <c r="P23" s="11"/>
      <c r="Q23" s="161"/>
      <c r="R23" s="11"/>
      <c r="S23" s="11"/>
      <c r="T23" s="11"/>
      <c r="U23" s="11"/>
      <c r="V23" s="11"/>
      <c r="W23" s="11"/>
      <c r="X23" s="11"/>
      <c r="Y23" s="11"/>
      <c r="Z23" s="11"/>
      <c r="AA23" s="14"/>
    </row>
    <row r="24" spans="2:27" x14ac:dyDescent="0.2">
      <c r="B24" s="13"/>
      <c r="C24" s="11"/>
      <c r="D24" s="8" t="s">
        <v>22</v>
      </c>
      <c r="E24" s="5" t="s">
        <v>19</v>
      </c>
      <c r="F24" s="5">
        <v>4</v>
      </c>
      <c r="G24" s="5">
        <v>3</v>
      </c>
      <c r="H24" s="5">
        <v>2</v>
      </c>
      <c r="I24" s="5">
        <v>1</v>
      </c>
      <c r="J24" s="5" t="s">
        <v>5</v>
      </c>
      <c r="K24" s="94" t="s">
        <v>37</v>
      </c>
      <c r="L24" s="92" t="s">
        <v>11</v>
      </c>
      <c r="M24" s="87" t="s">
        <v>56</v>
      </c>
      <c r="N24" s="14"/>
      <c r="O24" s="11"/>
      <c r="P24" s="11"/>
      <c r="Q24" s="8" t="s">
        <v>22</v>
      </c>
      <c r="R24" s="5" t="s">
        <v>19</v>
      </c>
      <c r="S24" s="5">
        <v>4</v>
      </c>
      <c r="T24" s="5">
        <v>3</v>
      </c>
      <c r="U24" s="5">
        <v>2</v>
      </c>
      <c r="V24" s="5">
        <v>1</v>
      </c>
      <c r="W24" s="5" t="s">
        <v>5</v>
      </c>
      <c r="X24" s="94" t="s">
        <v>37</v>
      </c>
      <c r="Y24" s="92" t="s">
        <v>11</v>
      </c>
      <c r="Z24" s="87" t="s">
        <v>56</v>
      </c>
      <c r="AA24" s="14"/>
    </row>
    <row r="25" spans="2:27" x14ac:dyDescent="0.2">
      <c r="B25" s="13"/>
      <c r="C25" s="20">
        <f>C21+1</f>
        <v>6</v>
      </c>
      <c r="D25" s="159" t="s">
        <v>0</v>
      </c>
      <c r="E25" s="60" t="s">
        <v>23</v>
      </c>
      <c r="F25" s="15"/>
      <c r="G25" s="15"/>
      <c r="H25" s="15"/>
      <c r="I25" s="61"/>
      <c r="J25" s="54" t="str">
        <f>IF(H25="","",IF((SUM(IF(F25="W",1,-1),IF(G25="W",1,-1),IF(H25="W",3,-3),IF(I25="W",3,-3)))&gt;0,"POS",IF((SUM(IF(F25="W",1,-1),IF(G25="W",1,-1),IF(H25="W",3,-3),IF(I25="W",3,-3)))=0,"NEUT",IF((SUM(IF(F25="W",1,-1),IF(G25="W",1,-1),IF(H25="W",3,-3),IF(I25="W",3,-3)))&lt;0,"NEG"))))</f>
        <v/>
      </c>
      <c r="K25" s="93" t="str">
        <f>IF(J25="","",IF(((IF(J25="POS",4,IF(J25="NEUT",2,IF(J25="NEG",1,""))))-(IF(J26="POS",4,IF(J26="NEUT",2,IF(J26="NEG",1,"")))))&lt;0,"NO BET",IF(((IF(J25="POS",4,IF(J25="NEUT",2,IF(J25="NEG",1,""))))-(IF(J26="POS",4,IF(J26="NEUT",2,IF(J26="NEG",1,"")))))&gt;1,"1–3",4)))</f>
        <v/>
      </c>
      <c r="L25" s="90"/>
      <c r="M25" s="9" t="str">
        <f>IF(L25="","NO",IF(AND(K25="1–3",L25&gt;1.89),"YES",IF(AND(K25=4,L25&gt;2.09),"YES","NO")))</f>
        <v>NO</v>
      </c>
      <c r="N25" s="14"/>
      <c r="O25" s="11"/>
      <c r="P25" s="20">
        <f>P21+1</f>
        <v>14</v>
      </c>
      <c r="Q25" s="159" t="s">
        <v>0</v>
      </c>
      <c r="R25" s="60" t="s">
        <v>23</v>
      </c>
      <c r="S25" s="15"/>
      <c r="T25" s="15"/>
      <c r="U25" s="15"/>
      <c r="V25" s="61"/>
      <c r="W25" s="54" t="str">
        <f>IF(U25="","",IF((SUM(IF(S25="W",1,-1),IF(T25="W",1,-1),IF(U25="W",3,-3),IF(V25="W",3,-3)))&gt;0,"POS",IF((SUM(IF(S25="W",1,-1),IF(T25="W",1,-1),IF(U25="W",3,-3),IF(V25="W",3,-3)))=0,"NEUT",IF((SUM(IF(S25="W",1,-1),IF(T25="W",1,-1),IF(U25="W",3,-3),IF(V25="W",3,-3)))&lt;0,"NEG"))))</f>
        <v/>
      </c>
      <c r="X25" s="93" t="str">
        <f>IF(W25="","",IF(((IF(W25="POS",4,IF(W25="NEUT",2,IF(W25="NEG",1,""))))-(IF(W26="POS",4,IF(W26="NEUT",2,IF(W26="NEG",1,"")))))&lt;0,"NO BET",IF(((IF(W25="POS",4,IF(W25="NEUT",2,IF(W25="NEG",1,""))))-(IF(W26="POS",4,IF(W26="NEUT",2,IF(W26="NEG",1,"")))))&gt;1,"1–3",4)))</f>
        <v/>
      </c>
      <c r="Y25" s="90"/>
      <c r="Z25" s="9" t="str">
        <f>IF(Y25="","NO",IF(AND(X25="1–3",Y25&gt;1.89),"YES",IF(AND(X25=4,Y25&gt;2.09),"YES","NO")))</f>
        <v>NO</v>
      </c>
      <c r="AA25" s="14"/>
    </row>
    <row r="26" spans="2:27" ht="17" thickBot="1" x14ac:dyDescent="0.25">
      <c r="B26" s="13"/>
      <c r="C26" s="11"/>
      <c r="D26" s="160" t="s">
        <v>1</v>
      </c>
      <c r="E26" s="62" t="s">
        <v>24</v>
      </c>
      <c r="F26" s="23"/>
      <c r="G26" s="23"/>
      <c r="H26" s="23"/>
      <c r="I26" s="63"/>
      <c r="J26" s="64" t="str">
        <f>IF(H26="","",IF((SUM(IF(F26="W",1,-1),IF(G26="W",1,-1),IF(H26="W",3,-3),IF(I26="W",3,-3)))&gt;0,"POS",IF((SUM(IF(F26="W",1,-1),IF(G26="W",1,-1),IF(H26="W",3,-3),IF(I26="W",3,-3)))=0,"NEUT",IF((SUM(IF(F26="W",1,-1),IF(G26="W",1,-1),IF(H26="W",3,-3),IF(I26="W",3,-3)))&lt;0,"NEG"))))</f>
        <v/>
      </c>
      <c r="K26" s="88" t="str">
        <f>IF(J26="","",IF(((IF(J26="POS",4,IF(J26="NEUT",2,IF(J26="NEG",1,""))))-(IF(J25="POS",4,IF(J25="NEUT",2,IF(J25="NEG",1,"")))))&lt;0,"NO BET",IF(((IF(J26="POS",4,IF(J26="NEUT",2,IF(J26="NEG",1,""))))-(IF(J25="POS",4,IF(J25="NEUT",2,IF(J25="NEG",1,"")))))&gt;1,"1–3",4)))</f>
        <v/>
      </c>
      <c r="L26" s="91"/>
      <c r="M26" s="110" t="str">
        <f>IF(L26="","NO",IF(AND(K26="1–3",L26&gt;1.89),"YES",IF(AND(K26=4,L26&gt;2.09),"YES","NO")))</f>
        <v>NO</v>
      </c>
      <c r="N26" s="14"/>
      <c r="O26" s="11"/>
      <c r="P26" s="11"/>
      <c r="Q26" s="160" t="s">
        <v>1</v>
      </c>
      <c r="R26" s="62" t="s">
        <v>24</v>
      </c>
      <c r="S26" s="23"/>
      <c r="T26" s="23"/>
      <c r="U26" s="23"/>
      <c r="V26" s="63"/>
      <c r="W26" s="64" t="str">
        <f>IF(U26="","",IF((SUM(IF(S26="W",1,-1),IF(T26="W",1,-1),IF(U26="W",3,-3),IF(V26="W",3,-3)))&gt;0,"POS",IF((SUM(IF(S26="W",1,-1),IF(T26="W",1,-1),IF(U26="W",3,-3),IF(V26="W",3,-3)))=0,"NEUT",IF((SUM(IF(S26="W",1,-1),IF(T26="W",1,-1),IF(U26="W",3,-3),IF(V26="W",3,-3)))&lt;0,"NEG"))))</f>
        <v/>
      </c>
      <c r="X26" s="88" t="str">
        <f>IF(W26="","",IF(((IF(W26="POS",4,IF(W26="NEUT",2,IF(W26="NEG",1,""))))-(IF(W25="POS",4,IF(W25="NEUT",2,IF(W25="NEG",1,"")))))&lt;0,"NO BET",IF(((IF(W26="POS",4,IF(W26="NEUT",2,IF(W26="NEG",1,""))))-(IF(W25="POS",4,IF(W25="NEUT",2,IF(W25="NEG",1,"")))))&gt;1,"1–3",4)))</f>
        <v/>
      </c>
      <c r="Y26" s="91"/>
      <c r="Z26" s="110" t="str">
        <f>IF(Y26="","NO",IF(AND(X26="1–3",Y26&gt;1.89),"YES",IF(AND(X26=4,Y26&gt;2.09),"YES","NO")))</f>
        <v>NO</v>
      </c>
      <c r="AA26" s="14"/>
    </row>
    <row r="27" spans="2:27" ht="17" thickBot="1" x14ac:dyDescent="0.25">
      <c r="B27" s="13"/>
      <c r="C27" s="11"/>
      <c r="D27" s="161"/>
      <c r="E27" s="11"/>
      <c r="F27" s="11"/>
      <c r="G27" s="11"/>
      <c r="H27" s="11"/>
      <c r="I27" s="11"/>
      <c r="J27" s="11"/>
      <c r="K27" s="11"/>
      <c r="L27" s="11"/>
      <c r="M27" s="11"/>
      <c r="N27" s="14"/>
      <c r="O27" s="11"/>
      <c r="P27" s="11"/>
      <c r="Q27" s="161"/>
      <c r="R27" s="11"/>
      <c r="S27" s="11"/>
      <c r="T27" s="11"/>
      <c r="U27" s="11"/>
      <c r="V27" s="11"/>
      <c r="W27" s="11"/>
      <c r="X27" s="11"/>
      <c r="Y27" s="11"/>
      <c r="Z27" s="11"/>
      <c r="AA27" s="14"/>
    </row>
    <row r="28" spans="2:27" x14ac:dyDescent="0.2">
      <c r="B28" s="13"/>
      <c r="C28" s="11"/>
      <c r="D28" s="8" t="s">
        <v>22</v>
      </c>
      <c r="E28" s="5" t="s">
        <v>19</v>
      </c>
      <c r="F28" s="5">
        <v>4</v>
      </c>
      <c r="G28" s="5">
        <v>3</v>
      </c>
      <c r="H28" s="5">
        <v>2</v>
      </c>
      <c r="I28" s="5">
        <v>1</v>
      </c>
      <c r="J28" s="5" t="s">
        <v>5</v>
      </c>
      <c r="K28" s="94" t="s">
        <v>37</v>
      </c>
      <c r="L28" s="92" t="s">
        <v>11</v>
      </c>
      <c r="M28" s="87" t="s">
        <v>56</v>
      </c>
      <c r="N28" s="14"/>
      <c r="O28" s="11"/>
      <c r="P28" s="11"/>
      <c r="Q28" s="8" t="s">
        <v>22</v>
      </c>
      <c r="R28" s="5" t="s">
        <v>19</v>
      </c>
      <c r="S28" s="5">
        <v>4</v>
      </c>
      <c r="T28" s="5">
        <v>3</v>
      </c>
      <c r="U28" s="5">
        <v>2</v>
      </c>
      <c r="V28" s="5">
        <v>1</v>
      </c>
      <c r="W28" s="5" t="s">
        <v>5</v>
      </c>
      <c r="X28" s="94" t="s">
        <v>37</v>
      </c>
      <c r="Y28" s="92" t="s">
        <v>11</v>
      </c>
      <c r="Z28" s="87" t="s">
        <v>56</v>
      </c>
      <c r="AA28" s="14"/>
    </row>
    <row r="29" spans="2:27" x14ac:dyDescent="0.2">
      <c r="B29" s="13"/>
      <c r="C29" s="20">
        <f>C25+1</f>
        <v>7</v>
      </c>
      <c r="D29" s="159" t="s">
        <v>0</v>
      </c>
      <c r="E29" s="60" t="s">
        <v>23</v>
      </c>
      <c r="F29" s="15"/>
      <c r="G29" s="15"/>
      <c r="H29" s="15"/>
      <c r="I29" s="61"/>
      <c r="J29" s="54" t="str">
        <f>IF(H29="","",IF((SUM(IF(F29="W",1,-1),IF(G29="W",1,-1),IF(H29="W",3,-3),IF(I29="W",3,-3)))&gt;0,"POS",IF((SUM(IF(F29="W",1,-1),IF(G29="W",1,-1),IF(H29="W",3,-3),IF(I29="W",3,-3)))=0,"NEUT",IF((SUM(IF(F29="W",1,-1),IF(G29="W",1,-1),IF(H29="W",3,-3),IF(I29="W",3,-3)))&lt;0,"NEG"))))</f>
        <v/>
      </c>
      <c r="K29" s="93" t="str">
        <f>IF(J29="","",IF(((IF(J29="POS",4,IF(J29="NEUT",2,IF(J29="NEG",1,""))))-(IF(J30="POS",4,IF(J30="NEUT",2,IF(J30="NEG",1,"")))))&lt;0,"NO BET",IF(((IF(J29="POS",4,IF(J29="NEUT",2,IF(J29="NEG",1,""))))-(IF(J30="POS",4,IF(J30="NEUT",2,IF(J30="NEG",1,"")))))&gt;1,"1–3",4)))</f>
        <v/>
      </c>
      <c r="L29" s="90"/>
      <c r="M29" s="9" t="str">
        <f>IF(L29="","NO",IF(AND(K29="1–3",L29&gt;1.89),"YES",IF(AND(K29=4,L29&gt;2.09),"YES","NO")))</f>
        <v>NO</v>
      </c>
      <c r="N29" s="14"/>
      <c r="O29" s="11"/>
      <c r="P29" s="20">
        <f>P25+1</f>
        <v>15</v>
      </c>
      <c r="Q29" s="159" t="s">
        <v>0</v>
      </c>
      <c r="R29" s="60" t="s">
        <v>23</v>
      </c>
      <c r="S29" s="15"/>
      <c r="T29" s="15"/>
      <c r="U29" s="15"/>
      <c r="V29" s="61"/>
      <c r="W29" s="54" t="str">
        <f>IF(U29="","",IF((SUM(IF(S29="W",1,-1),IF(T29="W",1,-1),IF(U29="W",3,-3),IF(V29="W",3,-3)))&gt;0,"POS",IF((SUM(IF(S29="W",1,-1),IF(T29="W",1,-1),IF(U29="W",3,-3),IF(V29="W",3,-3)))=0,"NEUT",IF((SUM(IF(S29="W",1,-1),IF(T29="W",1,-1),IF(U29="W",3,-3),IF(V29="W",3,-3)))&lt;0,"NEG"))))</f>
        <v/>
      </c>
      <c r="X29" s="93" t="str">
        <f>IF(W29="","",IF(((IF(W29="POS",4,IF(W29="NEUT",2,IF(W29="NEG",1,""))))-(IF(W30="POS",4,IF(W30="NEUT",2,IF(W30="NEG",1,"")))))&lt;0,"NO BET",IF(((IF(W29="POS",4,IF(W29="NEUT",2,IF(W29="NEG",1,""))))-(IF(W30="POS",4,IF(W30="NEUT",2,IF(W30="NEG",1,"")))))&gt;1,"1–3",4)))</f>
        <v/>
      </c>
      <c r="Y29" s="90"/>
      <c r="Z29" s="9" t="str">
        <f>IF(Y29="","NO",IF(AND(X29="1–3",Y29&gt;1.89),"YES",IF(AND(X29=4,Y29&gt;2.09),"YES","NO")))</f>
        <v>NO</v>
      </c>
      <c r="AA29" s="14"/>
    </row>
    <row r="30" spans="2:27" ht="17" thickBot="1" x14ac:dyDescent="0.25">
      <c r="B30" s="13"/>
      <c r="C30" s="11"/>
      <c r="D30" s="160" t="s">
        <v>1</v>
      </c>
      <c r="E30" s="62" t="s">
        <v>24</v>
      </c>
      <c r="F30" s="23"/>
      <c r="G30" s="23"/>
      <c r="H30" s="23"/>
      <c r="I30" s="63"/>
      <c r="J30" s="64" t="str">
        <f>IF(H30="","",IF((SUM(IF(F30="W",1,-1),IF(G30="W",1,-1),IF(H30="W",3,-3),IF(I30="W",3,-3)))&gt;0,"POS",IF((SUM(IF(F30="W",1,-1),IF(G30="W",1,-1),IF(H30="W",3,-3),IF(I30="W",3,-3)))=0,"NEUT",IF((SUM(IF(F30="W",1,-1),IF(G30="W",1,-1),IF(H30="W",3,-3),IF(I30="W",3,-3)))&lt;0,"NEG"))))</f>
        <v/>
      </c>
      <c r="K30" s="88" t="str">
        <f>IF(J30="","",IF(((IF(J30="POS",4,IF(J30="NEUT",2,IF(J30="NEG",1,""))))-(IF(J29="POS",4,IF(J29="NEUT",2,IF(J29="NEG",1,"")))))&lt;0,"NO BET",IF(((IF(J30="POS",4,IF(J30="NEUT",2,IF(J30="NEG",1,""))))-(IF(J29="POS",4,IF(J29="NEUT",2,IF(J29="NEG",1,"")))))&gt;1,"1–3",4)))</f>
        <v/>
      </c>
      <c r="L30" s="91"/>
      <c r="M30" s="110" t="str">
        <f>IF(L30="","NO",IF(AND(K30="1–3",L30&gt;1.89),"YES",IF(AND(K30=4,L30&gt;2.09),"YES","NO")))</f>
        <v>NO</v>
      </c>
      <c r="N30" s="14"/>
      <c r="O30" s="11"/>
      <c r="P30" s="11"/>
      <c r="Q30" s="160" t="s">
        <v>1</v>
      </c>
      <c r="R30" s="62" t="s">
        <v>24</v>
      </c>
      <c r="S30" s="23"/>
      <c r="T30" s="23"/>
      <c r="U30" s="23"/>
      <c r="V30" s="63"/>
      <c r="W30" s="64" t="str">
        <f>IF(U30="","",IF((SUM(IF(S30="W",1,-1),IF(T30="W",1,-1),IF(U30="W",3,-3),IF(V30="W",3,-3)))&gt;0,"POS",IF((SUM(IF(S30="W",1,-1),IF(T30="W",1,-1),IF(U30="W",3,-3),IF(V30="W",3,-3)))=0,"NEUT",IF((SUM(IF(S30="W",1,-1),IF(T30="W",1,-1),IF(U30="W",3,-3),IF(V30="W",3,-3)))&lt;0,"NEG"))))</f>
        <v/>
      </c>
      <c r="X30" s="88" t="str">
        <f>IF(W30="","",IF(((IF(W30="POS",4,IF(W30="NEUT",2,IF(W30="NEG",1,""))))-(IF(W29="POS",4,IF(W29="NEUT",2,IF(W29="NEG",1,"")))))&lt;0,"NO BET",IF(((IF(W30="POS",4,IF(W30="NEUT",2,IF(W30="NEG",1,""))))-(IF(W29="POS",4,IF(W29="NEUT",2,IF(W29="NEG",1,"")))))&gt;1,"1–3",4)))</f>
        <v/>
      </c>
      <c r="Y30" s="91"/>
      <c r="Z30" s="110" t="str">
        <f>IF(Y30="","NO",IF(AND(X30="1–3",Y30&gt;1.89),"YES",IF(AND(X30=4,Y30&gt;2.09),"YES","NO")))</f>
        <v>NO</v>
      </c>
      <c r="AA30" s="14"/>
    </row>
    <row r="31" spans="2:27" ht="17" thickBot="1" x14ac:dyDescent="0.25">
      <c r="B31" s="13"/>
      <c r="C31" s="11"/>
      <c r="D31" s="161"/>
      <c r="E31" s="11"/>
      <c r="F31" s="11"/>
      <c r="G31" s="11"/>
      <c r="H31" s="11"/>
      <c r="I31" s="11"/>
      <c r="J31" s="11"/>
      <c r="K31" s="11"/>
      <c r="L31" s="11"/>
      <c r="M31" s="11"/>
      <c r="N31" s="14"/>
      <c r="O31" s="11"/>
      <c r="P31" s="11"/>
      <c r="Q31" s="161"/>
      <c r="R31" s="11"/>
      <c r="S31" s="11"/>
      <c r="T31" s="11"/>
      <c r="U31" s="11"/>
      <c r="V31" s="11"/>
      <c r="W31" s="11"/>
      <c r="X31" s="11"/>
      <c r="Y31" s="11"/>
      <c r="Z31" s="11"/>
      <c r="AA31" s="14"/>
    </row>
    <row r="32" spans="2:27" x14ac:dyDescent="0.2">
      <c r="B32" s="13"/>
      <c r="C32" s="11"/>
      <c r="D32" s="8" t="s">
        <v>22</v>
      </c>
      <c r="E32" s="5" t="s">
        <v>19</v>
      </c>
      <c r="F32" s="5">
        <v>4</v>
      </c>
      <c r="G32" s="5">
        <v>3</v>
      </c>
      <c r="H32" s="5">
        <v>2</v>
      </c>
      <c r="I32" s="5">
        <v>1</v>
      </c>
      <c r="J32" s="5" t="s">
        <v>5</v>
      </c>
      <c r="K32" s="94" t="s">
        <v>37</v>
      </c>
      <c r="L32" s="92" t="s">
        <v>11</v>
      </c>
      <c r="M32" s="87" t="s">
        <v>56</v>
      </c>
      <c r="N32" s="14"/>
      <c r="O32" s="11"/>
      <c r="P32" s="11"/>
      <c r="Q32" s="8" t="s">
        <v>22</v>
      </c>
      <c r="R32" s="5" t="s">
        <v>19</v>
      </c>
      <c r="S32" s="5">
        <v>4</v>
      </c>
      <c r="T32" s="5">
        <v>3</v>
      </c>
      <c r="U32" s="5">
        <v>2</v>
      </c>
      <c r="V32" s="5">
        <v>1</v>
      </c>
      <c r="W32" s="5" t="s">
        <v>5</v>
      </c>
      <c r="X32" s="94" t="s">
        <v>37</v>
      </c>
      <c r="Y32" s="92" t="s">
        <v>11</v>
      </c>
      <c r="Z32" s="87" t="s">
        <v>56</v>
      </c>
      <c r="AA32" s="14"/>
    </row>
    <row r="33" spans="2:27" x14ac:dyDescent="0.2">
      <c r="B33" s="13"/>
      <c r="C33" s="20">
        <f>C29+1</f>
        <v>8</v>
      </c>
      <c r="D33" s="159" t="s">
        <v>0</v>
      </c>
      <c r="E33" s="60" t="s">
        <v>23</v>
      </c>
      <c r="F33" s="15"/>
      <c r="G33" s="15"/>
      <c r="H33" s="15"/>
      <c r="I33" s="61"/>
      <c r="J33" s="54" t="str">
        <f>IF(H33="","",IF((SUM(IF(F33="W",1,-1),IF(G33="W",1,-1),IF(H33="W",3,-3),IF(I33="W",3,-3)))&gt;0,"POS",IF((SUM(IF(F33="W",1,-1),IF(G33="W",1,-1),IF(H33="W",3,-3),IF(I33="W",3,-3)))=0,"NEUT",IF((SUM(IF(F33="W",1,-1),IF(G33="W",1,-1),IF(H33="W",3,-3),IF(I33="W",3,-3)))&lt;0,"NEG"))))</f>
        <v/>
      </c>
      <c r="K33" s="93" t="str">
        <f>IF(J33="","",IF(((IF(J33="POS",4,IF(J33="NEUT",2,IF(J33="NEG",1,""))))-(IF(J34="POS",4,IF(J34="NEUT",2,IF(J34="NEG",1,"")))))&lt;0,"NO BET",IF(((IF(J33="POS",4,IF(J33="NEUT",2,IF(J33="NEG",1,""))))-(IF(J34="POS",4,IF(J34="NEUT",2,IF(J34="NEG",1,"")))))&gt;1,"1–3",4)))</f>
        <v/>
      </c>
      <c r="L33" s="90"/>
      <c r="M33" s="9" t="str">
        <f>IF(L33="","NO",IF(AND(K33="1–3",L33&gt;1.89),"YES",IF(AND(K33=4,L33&gt;2.09),"YES","NO")))</f>
        <v>NO</v>
      </c>
      <c r="N33" s="14"/>
      <c r="O33" s="11"/>
      <c r="P33" s="20">
        <f>P29+1</f>
        <v>16</v>
      </c>
      <c r="Q33" s="159" t="s">
        <v>0</v>
      </c>
      <c r="R33" s="60" t="s">
        <v>23</v>
      </c>
      <c r="S33" s="15"/>
      <c r="T33" s="15"/>
      <c r="U33" s="15"/>
      <c r="V33" s="61"/>
      <c r="W33" s="54" t="str">
        <f>IF(U33="","",IF((SUM(IF(S33="W",1,-1),IF(T33="W",1,-1),IF(U33="W",3,-3),IF(V33="W",3,-3)))&gt;0,"POS",IF((SUM(IF(S33="W",1,-1),IF(T33="W",1,-1),IF(U33="W",3,-3),IF(V33="W",3,-3)))=0,"NEUT",IF((SUM(IF(S33="W",1,-1),IF(T33="W",1,-1),IF(U33="W",3,-3),IF(V33="W",3,-3)))&lt;0,"NEG"))))</f>
        <v/>
      </c>
      <c r="X33" s="93" t="str">
        <f>IF(W33="","",IF(((IF(W33="POS",4,IF(W33="NEUT",2,IF(W33="NEG",1,""))))-(IF(W34="POS",4,IF(W34="NEUT",2,IF(W34="NEG",1,"")))))&lt;0,"NO BET",IF(((IF(W33="POS",4,IF(W33="NEUT",2,IF(W33="NEG",1,""))))-(IF(W34="POS",4,IF(W34="NEUT",2,IF(W34="NEG",1,"")))))&gt;1,"1–3",4)))</f>
        <v/>
      </c>
      <c r="Y33" s="90"/>
      <c r="Z33" s="9" t="str">
        <f>IF(Y33="","NO",IF(AND(X33="1–3",Y33&gt;1.89),"YES",IF(AND(X33=4,Y33&gt;2.09),"YES","NO")))</f>
        <v>NO</v>
      </c>
      <c r="AA33" s="14"/>
    </row>
    <row r="34" spans="2:27" ht="17" thickBot="1" x14ac:dyDescent="0.25">
      <c r="B34" s="13"/>
      <c r="C34" s="11"/>
      <c r="D34" s="160" t="s">
        <v>1</v>
      </c>
      <c r="E34" s="62" t="s">
        <v>24</v>
      </c>
      <c r="F34" s="23"/>
      <c r="G34" s="23"/>
      <c r="H34" s="23"/>
      <c r="I34" s="63"/>
      <c r="J34" s="64" t="str">
        <f>IF(H34="","",IF((SUM(IF(F34="W",1,-1),IF(G34="W",1,-1),IF(H34="W",3,-3),IF(I34="W",3,-3)))&gt;0,"POS",IF((SUM(IF(F34="W",1,-1),IF(G34="W",1,-1),IF(H34="W",3,-3),IF(I34="W",3,-3)))=0,"NEUT",IF((SUM(IF(F34="W",1,-1),IF(G34="W",1,-1),IF(H34="W",3,-3),IF(I34="W",3,-3)))&lt;0,"NEG"))))</f>
        <v/>
      </c>
      <c r="K34" s="88" t="str">
        <f>IF(J34="","",IF(((IF(J34="POS",4,IF(J34="NEUT",2,IF(J34="NEG",1,""))))-(IF(J33="POS",4,IF(J33="NEUT",2,IF(J33="NEG",1,"")))))&lt;0,"NO BET",IF(((IF(J34="POS",4,IF(J34="NEUT",2,IF(J34="NEG",1,""))))-(IF(J33="POS",4,IF(J33="NEUT",2,IF(J33="NEG",1,"")))))&gt;1,"1–3",4)))</f>
        <v/>
      </c>
      <c r="L34" s="91"/>
      <c r="M34" s="110" t="str">
        <f>IF(L34="","NO",IF(AND(K34="1–3",L34&gt;1.89),"YES",IF(AND(K34=4,L34&gt;2.09),"YES","NO")))</f>
        <v>NO</v>
      </c>
      <c r="N34" s="14"/>
      <c r="O34" s="11"/>
      <c r="P34" s="11"/>
      <c r="Q34" s="160" t="s">
        <v>1</v>
      </c>
      <c r="R34" s="62" t="s">
        <v>24</v>
      </c>
      <c r="S34" s="23"/>
      <c r="T34" s="23"/>
      <c r="U34" s="23"/>
      <c r="V34" s="63"/>
      <c r="W34" s="64" t="str">
        <f>IF(U34="","",IF((SUM(IF(S34="W",1,-1),IF(T34="W",1,-1),IF(U34="W",3,-3),IF(V34="W",3,-3)))&gt;0,"POS",IF((SUM(IF(S34="W",1,-1),IF(T34="W",1,-1),IF(U34="W",3,-3),IF(V34="W",3,-3)))=0,"NEUT",IF((SUM(IF(S34="W",1,-1),IF(T34="W",1,-1),IF(U34="W",3,-3),IF(V34="W",3,-3)))&lt;0,"NEG"))))</f>
        <v/>
      </c>
      <c r="X34" s="88" t="str">
        <f>IF(W34="","",IF(((IF(W34="POS",4,IF(W34="NEUT",2,IF(W34="NEG",1,""))))-(IF(W33="POS",4,IF(W33="NEUT",2,IF(W33="NEG",1,"")))))&lt;0,"NO BET",IF(((IF(W34="POS",4,IF(W34="NEUT",2,IF(W34="NEG",1,""))))-(IF(W33="POS",4,IF(W33="NEUT",2,IF(W33="NEG",1,"")))))&gt;1,"1–3",4)))</f>
        <v/>
      </c>
      <c r="Y34" s="91"/>
      <c r="Z34" s="110" t="str">
        <f>IF(Y34="","NO",IF(AND(X34="1–3",Y34&gt;1.89),"YES",IF(AND(X34=4,Y34&gt;2.09),"YES","NO")))</f>
        <v>NO</v>
      </c>
      <c r="AA34" s="14"/>
    </row>
    <row r="35" spans="2:27" x14ac:dyDescent="0.2">
      <c r="B35" s="13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4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4"/>
    </row>
    <row r="36" spans="2:27" x14ac:dyDescent="0.2"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4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4"/>
    </row>
    <row r="37" spans="2:27" ht="17" thickBot="1" x14ac:dyDescent="0.25">
      <c r="K37" s="11"/>
      <c r="M37" s="11"/>
      <c r="W37" s="11"/>
    </row>
    <row r="38" spans="2:27" ht="17" thickBot="1" x14ac:dyDescent="0.25">
      <c r="D38" s="117" t="s">
        <v>25</v>
      </c>
      <c r="E38" s="118" t="s">
        <v>55</v>
      </c>
      <c r="M38" s="11"/>
    </row>
    <row r="39" spans="2:27" x14ac:dyDescent="0.2">
      <c r="M39" s="11"/>
    </row>
    <row r="40" spans="2:27" x14ac:dyDescent="0.2">
      <c r="M40" s="11"/>
    </row>
    <row r="41" spans="2:27" x14ac:dyDescent="0.2">
      <c r="M41" s="11"/>
    </row>
    <row r="42" spans="2:27" x14ac:dyDescent="0.2">
      <c r="M42" s="11"/>
    </row>
    <row r="43" spans="2:27" x14ac:dyDescent="0.2">
      <c r="M43" s="11"/>
    </row>
    <row r="44" spans="2:27" x14ac:dyDescent="0.2">
      <c r="M44" s="11"/>
    </row>
    <row r="45" spans="2:27" x14ac:dyDescent="0.2">
      <c r="M45" s="11"/>
    </row>
    <row r="46" spans="2:27" x14ac:dyDescent="0.2">
      <c r="M46" s="11"/>
    </row>
    <row r="47" spans="2:27" x14ac:dyDescent="0.2">
      <c r="M47" s="11"/>
    </row>
    <row r="48" spans="2:27" x14ac:dyDescent="0.2">
      <c r="M48" s="11"/>
    </row>
    <row r="49" spans="13:13" x14ac:dyDescent="0.2">
      <c r="M49" s="11"/>
    </row>
    <row r="50" spans="13:13" x14ac:dyDescent="0.2">
      <c r="M50" s="11"/>
    </row>
    <row r="51" spans="13:13" x14ac:dyDescent="0.2">
      <c r="M51" s="11"/>
    </row>
    <row r="52" spans="13:13" x14ac:dyDescent="0.2">
      <c r="M52" s="11"/>
    </row>
    <row r="53" spans="13:13" x14ac:dyDescent="0.2">
      <c r="M53" s="11"/>
    </row>
    <row r="54" spans="13:13" x14ac:dyDescent="0.2">
      <c r="M54" s="11"/>
    </row>
    <row r="55" spans="13:13" x14ac:dyDescent="0.2">
      <c r="M55" s="11"/>
    </row>
    <row r="56" spans="13:13" x14ac:dyDescent="0.2">
      <c r="M56" s="11"/>
    </row>
    <row r="57" spans="13:13" x14ac:dyDescent="0.2">
      <c r="M57" s="11"/>
    </row>
    <row r="58" spans="13:13" x14ac:dyDescent="0.2">
      <c r="M58" s="11"/>
    </row>
    <row r="59" spans="13:13" x14ac:dyDescent="0.2">
      <c r="M59" s="11"/>
    </row>
    <row r="60" spans="13:13" x14ac:dyDescent="0.2">
      <c r="M60" s="11"/>
    </row>
    <row r="61" spans="13:13" x14ac:dyDescent="0.2">
      <c r="M61" s="11"/>
    </row>
    <row r="62" spans="13:13" x14ac:dyDescent="0.2">
      <c r="M62" s="11"/>
    </row>
    <row r="63" spans="13:13" x14ac:dyDescent="0.2">
      <c r="M63" s="11"/>
    </row>
    <row r="64" spans="13:13" x14ac:dyDescent="0.2">
      <c r="M64" s="11"/>
    </row>
    <row r="65" spans="13:13" x14ac:dyDescent="0.2">
      <c r="M65" s="11"/>
    </row>
  </sheetData>
  <conditionalFormatting sqref="J9">
    <cfRule type="containsText" dxfId="2021" priority="452" operator="containsText" text="POS/NEUT">
      <formula>NOT(ISERROR(SEARCH("POS/NEUT",J9)))</formula>
    </cfRule>
    <cfRule type="cellIs" dxfId="2020" priority="453" operator="equal">
      <formula>"NEUT/NEG"</formula>
    </cfRule>
    <cfRule type="cellIs" dxfId="2019" priority="454" operator="equal">
      <formula>"NEUT"</formula>
    </cfRule>
    <cfRule type="cellIs" dxfId="2018" priority="455" operator="equal">
      <formula>"NEG"</formula>
    </cfRule>
    <cfRule type="cellIs" dxfId="2017" priority="456" operator="equal">
      <formula>"POS"</formula>
    </cfRule>
  </conditionalFormatting>
  <conditionalFormatting sqref="J6">
    <cfRule type="containsText" dxfId="2016" priority="458" operator="containsText" text="POS/NEUT">
      <formula>NOT(ISERROR(SEARCH("POS/NEUT",J6)))</formula>
    </cfRule>
    <cfRule type="cellIs" dxfId="2015" priority="459" operator="equal">
      <formula>"NEUT/NEG"</formula>
    </cfRule>
    <cfRule type="cellIs" dxfId="2014" priority="460" operator="equal">
      <formula>"NEUT"</formula>
    </cfRule>
    <cfRule type="cellIs" dxfId="2013" priority="461" operator="equal">
      <formula>"NEG"</formula>
    </cfRule>
    <cfRule type="cellIs" dxfId="2012" priority="462" operator="equal">
      <formula>"POS"</formula>
    </cfRule>
  </conditionalFormatting>
  <conditionalFormatting sqref="J10">
    <cfRule type="containsText" dxfId="2011" priority="447" operator="containsText" text="POS/NEUT">
      <formula>NOT(ISERROR(SEARCH("POS/NEUT",J10)))</formula>
    </cfRule>
    <cfRule type="cellIs" dxfId="2010" priority="448" operator="equal">
      <formula>"NEUT/NEG"</formula>
    </cfRule>
    <cfRule type="cellIs" dxfId="2009" priority="449" operator="equal">
      <formula>"NEUT"</formula>
    </cfRule>
    <cfRule type="cellIs" dxfId="2008" priority="450" operator="equal">
      <formula>"NEG"</formula>
    </cfRule>
    <cfRule type="cellIs" dxfId="2007" priority="451" operator="equal">
      <formula>"POS"</formula>
    </cfRule>
  </conditionalFormatting>
  <conditionalFormatting sqref="J29">
    <cfRule type="containsText" dxfId="2006" priority="397" operator="containsText" text="POS/NEUT">
      <formula>NOT(ISERROR(SEARCH("POS/NEUT",J29)))</formula>
    </cfRule>
    <cfRule type="cellIs" dxfId="2005" priority="398" operator="equal">
      <formula>"NEUT/NEG"</formula>
    </cfRule>
    <cfRule type="cellIs" dxfId="2004" priority="399" operator="equal">
      <formula>"NEUT"</formula>
    </cfRule>
    <cfRule type="cellIs" dxfId="2003" priority="400" operator="equal">
      <formula>"NEG"</formula>
    </cfRule>
    <cfRule type="cellIs" dxfId="2002" priority="401" operator="equal">
      <formula>"POS"</formula>
    </cfRule>
  </conditionalFormatting>
  <conditionalFormatting sqref="J30">
    <cfRule type="containsText" dxfId="2001" priority="392" operator="containsText" text="POS/NEUT">
      <formula>NOT(ISERROR(SEARCH("POS/NEUT",J30)))</formula>
    </cfRule>
    <cfRule type="cellIs" dxfId="2000" priority="393" operator="equal">
      <formula>"NEUT/NEG"</formula>
    </cfRule>
    <cfRule type="cellIs" dxfId="1999" priority="394" operator="equal">
      <formula>"NEUT"</formula>
    </cfRule>
    <cfRule type="cellIs" dxfId="1998" priority="395" operator="equal">
      <formula>"NEG"</formula>
    </cfRule>
    <cfRule type="cellIs" dxfId="1997" priority="396" operator="equal">
      <formula>"POS"</formula>
    </cfRule>
  </conditionalFormatting>
  <conditionalFormatting sqref="M7 M11 M19">
    <cfRule type="cellIs" dxfId="1996" priority="474" operator="equal">
      <formula>"YES"</formula>
    </cfRule>
  </conditionalFormatting>
  <conditionalFormatting sqref="W34">
    <cfRule type="containsText" dxfId="1995" priority="293" operator="containsText" text="POS/NEUT">
      <formula>NOT(ISERROR(SEARCH("POS/NEUT",W34)))</formula>
    </cfRule>
    <cfRule type="cellIs" dxfId="1994" priority="294" operator="equal">
      <formula>"NEUT/NEG"</formula>
    </cfRule>
    <cfRule type="cellIs" dxfId="1993" priority="295" operator="equal">
      <formula>"NEUT"</formula>
    </cfRule>
    <cfRule type="cellIs" dxfId="1992" priority="296" operator="equal">
      <formula>"NEG"</formula>
    </cfRule>
    <cfRule type="cellIs" dxfId="1991" priority="297" operator="equal">
      <formula>"POS"</formula>
    </cfRule>
  </conditionalFormatting>
  <conditionalFormatting sqref="J5">
    <cfRule type="containsText" dxfId="1990" priority="463" operator="containsText" text="POS/NEUT">
      <formula>NOT(ISERROR(SEARCH("POS/NEUT",J5)))</formula>
    </cfRule>
    <cfRule type="cellIs" dxfId="1989" priority="464" operator="equal">
      <formula>"NEUT/NEG"</formula>
    </cfRule>
    <cfRule type="cellIs" dxfId="1988" priority="465" operator="equal">
      <formula>"NEUT"</formula>
    </cfRule>
    <cfRule type="cellIs" dxfId="1987" priority="466" operator="equal">
      <formula>"NEG"</formula>
    </cfRule>
    <cfRule type="cellIs" dxfId="1986" priority="467" operator="equal">
      <formula>"POS"</formula>
    </cfRule>
  </conditionalFormatting>
  <conditionalFormatting sqref="J13">
    <cfRule type="containsText" dxfId="1985" priority="441" operator="containsText" text="POS/NEUT">
      <formula>NOT(ISERROR(SEARCH("POS/NEUT",J13)))</formula>
    </cfRule>
    <cfRule type="cellIs" dxfId="1984" priority="442" operator="equal">
      <formula>"NEUT/NEG"</formula>
    </cfRule>
    <cfRule type="cellIs" dxfId="1983" priority="443" operator="equal">
      <formula>"NEUT"</formula>
    </cfRule>
    <cfRule type="cellIs" dxfId="1982" priority="444" operator="equal">
      <formula>"NEG"</formula>
    </cfRule>
    <cfRule type="cellIs" dxfId="1981" priority="445" operator="equal">
      <formula>"POS"</formula>
    </cfRule>
  </conditionalFormatting>
  <conditionalFormatting sqref="J14">
    <cfRule type="containsText" dxfId="1980" priority="436" operator="containsText" text="POS/NEUT">
      <formula>NOT(ISERROR(SEARCH("POS/NEUT",J14)))</formula>
    </cfRule>
    <cfRule type="cellIs" dxfId="1979" priority="437" operator="equal">
      <formula>"NEUT/NEG"</formula>
    </cfRule>
    <cfRule type="cellIs" dxfId="1978" priority="438" operator="equal">
      <formula>"NEUT"</formula>
    </cfRule>
    <cfRule type="cellIs" dxfId="1977" priority="439" operator="equal">
      <formula>"NEG"</formula>
    </cfRule>
    <cfRule type="cellIs" dxfId="1976" priority="440" operator="equal">
      <formula>"POS"</formula>
    </cfRule>
  </conditionalFormatting>
  <conditionalFormatting sqref="J17">
    <cfRule type="containsText" dxfId="1975" priority="430" operator="containsText" text="POS/NEUT">
      <formula>NOT(ISERROR(SEARCH("POS/NEUT",J17)))</formula>
    </cfRule>
    <cfRule type="cellIs" dxfId="1974" priority="431" operator="equal">
      <formula>"NEUT/NEG"</formula>
    </cfRule>
    <cfRule type="cellIs" dxfId="1973" priority="432" operator="equal">
      <formula>"NEUT"</formula>
    </cfRule>
    <cfRule type="cellIs" dxfId="1972" priority="433" operator="equal">
      <formula>"NEG"</formula>
    </cfRule>
    <cfRule type="cellIs" dxfId="1971" priority="434" operator="equal">
      <formula>"POS"</formula>
    </cfRule>
  </conditionalFormatting>
  <conditionalFormatting sqref="J18">
    <cfRule type="containsText" dxfId="1970" priority="425" operator="containsText" text="POS/NEUT">
      <formula>NOT(ISERROR(SEARCH("POS/NEUT",J18)))</formula>
    </cfRule>
    <cfRule type="cellIs" dxfId="1969" priority="426" operator="equal">
      <formula>"NEUT/NEG"</formula>
    </cfRule>
    <cfRule type="cellIs" dxfId="1968" priority="427" operator="equal">
      <formula>"NEUT"</formula>
    </cfRule>
    <cfRule type="cellIs" dxfId="1967" priority="428" operator="equal">
      <formula>"NEG"</formula>
    </cfRule>
    <cfRule type="cellIs" dxfId="1966" priority="429" operator="equal">
      <formula>"POS"</formula>
    </cfRule>
  </conditionalFormatting>
  <conditionalFormatting sqref="J21">
    <cfRule type="containsText" dxfId="1965" priority="419" operator="containsText" text="POS/NEUT">
      <formula>NOT(ISERROR(SEARCH("POS/NEUT",J21)))</formula>
    </cfRule>
    <cfRule type="cellIs" dxfId="1964" priority="420" operator="equal">
      <formula>"NEUT/NEG"</formula>
    </cfRule>
    <cfRule type="cellIs" dxfId="1963" priority="421" operator="equal">
      <formula>"NEUT"</formula>
    </cfRule>
    <cfRule type="cellIs" dxfId="1962" priority="422" operator="equal">
      <formula>"NEG"</formula>
    </cfRule>
    <cfRule type="cellIs" dxfId="1961" priority="423" operator="equal">
      <formula>"POS"</formula>
    </cfRule>
  </conditionalFormatting>
  <conditionalFormatting sqref="J22">
    <cfRule type="containsText" dxfId="1960" priority="414" operator="containsText" text="POS/NEUT">
      <formula>NOT(ISERROR(SEARCH("POS/NEUT",J22)))</formula>
    </cfRule>
    <cfRule type="cellIs" dxfId="1959" priority="415" operator="equal">
      <formula>"NEUT/NEG"</formula>
    </cfRule>
    <cfRule type="cellIs" dxfId="1958" priority="416" operator="equal">
      <formula>"NEUT"</formula>
    </cfRule>
    <cfRule type="cellIs" dxfId="1957" priority="417" operator="equal">
      <formula>"NEG"</formula>
    </cfRule>
    <cfRule type="cellIs" dxfId="1956" priority="418" operator="equal">
      <formula>"POS"</formula>
    </cfRule>
  </conditionalFormatting>
  <conditionalFormatting sqref="J25">
    <cfRule type="containsText" dxfId="1955" priority="408" operator="containsText" text="POS/NEUT">
      <formula>NOT(ISERROR(SEARCH("POS/NEUT",J25)))</formula>
    </cfRule>
    <cfRule type="cellIs" dxfId="1954" priority="409" operator="equal">
      <formula>"NEUT/NEG"</formula>
    </cfRule>
    <cfRule type="cellIs" dxfId="1953" priority="410" operator="equal">
      <formula>"NEUT"</formula>
    </cfRule>
    <cfRule type="cellIs" dxfId="1952" priority="411" operator="equal">
      <formula>"NEG"</formula>
    </cfRule>
    <cfRule type="cellIs" dxfId="1951" priority="412" operator="equal">
      <formula>"POS"</formula>
    </cfRule>
  </conditionalFormatting>
  <conditionalFormatting sqref="J26">
    <cfRule type="containsText" dxfId="1950" priority="403" operator="containsText" text="POS/NEUT">
      <formula>NOT(ISERROR(SEARCH("POS/NEUT",J26)))</formula>
    </cfRule>
    <cfRule type="cellIs" dxfId="1949" priority="404" operator="equal">
      <formula>"NEUT/NEG"</formula>
    </cfRule>
    <cfRule type="cellIs" dxfId="1948" priority="405" operator="equal">
      <formula>"NEUT"</formula>
    </cfRule>
    <cfRule type="cellIs" dxfId="1947" priority="406" operator="equal">
      <formula>"NEG"</formula>
    </cfRule>
    <cfRule type="cellIs" dxfId="1946" priority="407" operator="equal">
      <formula>"POS"</formula>
    </cfRule>
  </conditionalFormatting>
  <conditionalFormatting sqref="J33">
    <cfRule type="containsText" dxfId="1945" priority="386" operator="containsText" text="POS/NEUT">
      <formula>NOT(ISERROR(SEARCH("POS/NEUT",J33)))</formula>
    </cfRule>
    <cfRule type="cellIs" dxfId="1944" priority="387" operator="equal">
      <formula>"NEUT/NEG"</formula>
    </cfRule>
    <cfRule type="cellIs" dxfId="1943" priority="388" operator="equal">
      <formula>"NEUT"</formula>
    </cfRule>
    <cfRule type="cellIs" dxfId="1942" priority="389" operator="equal">
      <formula>"NEG"</formula>
    </cfRule>
    <cfRule type="cellIs" dxfId="1941" priority="390" operator="equal">
      <formula>"POS"</formula>
    </cfRule>
  </conditionalFormatting>
  <conditionalFormatting sqref="J34">
    <cfRule type="containsText" dxfId="1940" priority="381" operator="containsText" text="POS/NEUT">
      <formula>NOT(ISERROR(SEARCH("POS/NEUT",J34)))</formula>
    </cfRule>
    <cfRule type="cellIs" dxfId="1939" priority="382" operator="equal">
      <formula>"NEUT/NEG"</formula>
    </cfRule>
    <cfRule type="cellIs" dxfId="1938" priority="383" operator="equal">
      <formula>"NEUT"</formula>
    </cfRule>
    <cfRule type="cellIs" dxfId="1937" priority="384" operator="equal">
      <formula>"NEG"</formula>
    </cfRule>
    <cfRule type="cellIs" dxfId="1936" priority="385" operator="equal">
      <formula>"POS"</formula>
    </cfRule>
  </conditionalFormatting>
  <conditionalFormatting sqref="W5">
    <cfRule type="containsText" dxfId="1935" priority="375" operator="containsText" text="POS/NEUT">
      <formula>NOT(ISERROR(SEARCH("POS/NEUT",W5)))</formula>
    </cfRule>
    <cfRule type="cellIs" dxfId="1934" priority="376" operator="equal">
      <formula>"NEUT/NEG"</formula>
    </cfRule>
    <cfRule type="cellIs" dxfId="1933" priority="377" operator="equal">
      <formula>"NEUT"</formula>
    </cfRule>
    <cfRule type="cellIs" dxfId="1932" priority="378" operator="equal">
      <formula>"NEG"</formula>
    </cfRule>
    <cfRule type="cellIs" dxfId="1931" priority="379" operator="equal">
      <formula>"POS"</formula>
    </cfRule>
  </conditionalFormatting>
  <conditionalFormatting sqref="W6">
    <cfRule type="containsText" dxfId="1930" priority="370" operator="containsText" text="POS/NEUT">
      <formula>NOT(ISERROR(SEARCH("POS/NEUT",W6)))</formula>
    </cfRule>
    <cfRule type="cellIs" dxfId="1929" priority="371" operator="equal">
      <formula>"NEUT/NEG"</formula>
    </cfRule>
    <cfRule type="cellIs" dxfId="1928" priority="372" operator="equal">
      <formula>"NEUT"</formula>
    </cfRule>
    <cfRule type="cellIs" dxfId="1927" priority="373" operator="equal">
      <formula>"NEG"</formula>
    </cfRule>
    <cfRule type="cellIs" dxfId="1926" priority="374" operator="equal">
      <formula>"POS"</formula>
    </cfRule>
  </conditionalFormatting>
  <conditionalFormatting sqref="W9">
    <cfRule type="containsText" dxfId="1925" priority="364" operator="containsText" text="POS/NEUT">
      <formula>NOT(ISERROR(SEARCH("POS/NEUT",W9)))</formula>
    </cfRule>
    <cfRule type="cellIs" dxfId="1924" priority="365" operator="equal">
      <formula>"NEUT/NEG"</formula>
    </cfRule>
    <cfRule type="cellIs" dxfId="1923" priority="366" operator="equal">
      <formula>"NEUT"</formula>
    </cfRule>
    <cfRule type="cellIs" dxfId="1922" priority="367" operator="equal">
      <formula>"NEG"</formula>
    </cfRule>
    <cfRule type="cellIs" dxfId="1921" priority="368" operator="equal">
      <formula>"POS"</formula>
    </cfRule>
  </conditionalFormatting>
  <conditionalFormatting sqref="W10">
    <cfRule type="containsText" dxfId="1920" priority="359" operator="containsText" text="POS/NEUT">
      <formula>NOT(ISERROR(SEARCH("POS/NEUT",W10)))</formula>
    </cfRule>
    <cfRule type="cellIs" dxfId="1919" priority="360" operator="equal">
      <formula>"NEUT/NEG"</formula>
    </cfRule>
    <cfRule type="cellIs" dxfId="1918" priority="361" operator="equal">
      <formula>"NEUT"</formula>
    </cfRule>
    <cfRule type="cellIs" dxfId="1917" priority="362" operator="equal">
      <formula>"NEG"</formula>
    </cfRule>
    <cfRule type="cellIs" dxfId="1916" priority="363" operator="equal">
      <formula>"POS"</formula>
    </cfRule>
  </conditionalFormatting>
  <conditionalFormatting sqref="W13">
    <cfRule type="containsText" dxfId="1915" priority="353" operator="containsText" text="POS/NEUT">
      <formula>NOT(ISERROR(SEARCH("POS/NEUT",W13)))</formula>
    </cfRule>
    <cfRule type="cellIs" dxfId="1914" priority="354" operator="equal">
      <formula>"NEUT/NEG"</formula>
    </cfRule>
    <cfRule type="cellIs" dxfId="1913" priority="355" operator="equal">
      <formula>"NEUT"</formula>
    </cfRule>
    <cfRule type="cellIs" dxfId="1912" priority="356" operator="equal">
      <formula>"NEG"</formula>
    </cfRule>
    <cfRule type="cellIs" dxfId="1911" priority="357" operator="equal">
      <formula>"POS"</formula>
    </cfRule>
  </conditionalFormatting>
  <conditionalFormatting sqref="W14">
    <cfRule type="containsText" dxfId="1910" priority="348" operator="containsText" text="POS/NEUT">
      <formula>NOT(ISERROR(SEARCH("POS/NEUT",W14)))</formula>
    </cfRule>
    <cfRule type="cellIs" dxfId="1909" priority="349" operator="equal">
      <formula>"NEUT/NEG"</formula>
    </cfRule>
    <cfRule type="cellIs" dxfId="1908" priority="350" operator="equal">
      <formula>"NEUT"</formula>
    </cfRule>
    <cfRule type="cellIs" dxfId="1907" priority="351" operator="equal">
      <formula>"NEG"</formula>
    </cfRule>
    <cfRule type="cellIs" dxfId="1906" priority="352" operator="equal">
      <formula>"POS"</formula>
    </cfRule>
  </conditionalFormatting>
  <conditionalFormatting sqref="W17">
    <cfRule type="containsText" dxfId="1905" priority="342" operator="containsText" text="POS/NEUT">
      <formula>NOT(ISERROR(SEARCH("POS/NEUT",W17)))</formula>
    </cfRule>
    <cfRule type="cellIs" dxfId="1904" priority="343" operator="equal">
      <formula>"NEUT/NEG"</formula>
    </cfRule>
    <cfRule type="cellIs" dxfId="1903" priority="344" operator="equal">
      <formula>"NEUT"</formula>
    </cfRule>
    <cfRule type="cellIs" dxfId="1902" priority="345" operator="equal">
      <formula>"NEG"</formula>
    </cfRule>
    <cfRule type="cellIs" dxfId="1901" priority="346" operator="equal">
      <formula>"POS"</formula>
    </cfRule>
  </conditionalFormatting>
  <conditionalFormatting sqref="W18">
    <cfRule type="containsText" dxfId="1900" priority="337" operator="containsText" text="POS/NEUT">
      <formula>NOT(ISERROR(SEARCH("POS/NEUT",W18)))</formula>
    </cfRule>
    <cfRule type="cellIs" dxfId="1899" priority="338" operator="equal">
      <formula>"NEUT/NEG"</formula>
    </cfRule>
    <cfRule type="cellIs" dxfId="1898" priority="339" operator="equal">
      <formula>"NEUT"</formula>
    </cfRule>
    <cfRule type="cellIs" dxfId="1897" priority="340" operator="equal">
      <formula>"NEG"</formula>
    </cfRule>
    <cfRule type="cellIs" dxfId="1896" priority="341" operator="equal">
      <formula>"POS"</formula>
    </cfRule>
  </conditionalFormatting>
  <conditionalFormatting sqref="W21">
    <cfRule type="containsText" dxfId="1895" priority="331" operator="containsText" text="POS/NEUT">
      <formula>NOT(ISERROR(SEARCH("POS/NEUT",W21)))</formula>
    </cfRule>
    <cfRule type="cellIs" dxfId="1894" priority="332" operator="equal">
      <formula>"NEUT/NEG"</formula>
    </cfRule>
    <cfRule type="cellIs" dxfId="1893" priority="333" operator="equal">
      <formula>"NEUT"</formula>
    </cfRule>
    <cfRule type="cellIs" dxfId="1892" priority="334" operator="equal">
      <formula>"NEG"</formula>
    </cfRule>
    <cfRule type="cellIs" dxfId="1891" priority="335" operator="equal">
      <formula>"POS"</formula>
    </cfRule>
  </conditionalFormatting>
  <conditionalFormatting sqref="W22">
    <cfRule type="containsText" dxfId="1890" priority="326" operator="containsText" text="POS/NEUT">
      <formula>NOT(ISERROR(SEARCH("POS/NEUT",W22)))</formula>
    </cfRule>
    <cfRule type="cellIs" dxfId="1889" priority="327" operator="equal">
      <formula>"NEUT/NEG"</formula>
    </cfRule>
    <cfRule type="cellIs" dxfId="1888" priority="328" operator="equal">
      <formula>"NEUT"</formula>
    </cfRule>
    <cfRule type="cellIs" dxfId="1887" priority="329" operator="equal">
      <formula>"NEG"</formula>
    </cfRule>
    <cfRule type="cellIs" dxfId="1886" priority="330" operator="equal">
      <formula>"POS"</formula>
    </cfRule>
  </conditionalFormatting>
  <conditionalFormatting sqref="W25">
    <cfRule type="containsText" dxfId="1885" priority="320" operator="containsText" text="POS/NEUT">
      <formula>NOT(ISERROR(SEARCH("POS/NEUT",W25)))</formula>
    </cfRule>
    <cfRule type="cellIs" dxfId="1884" priority="321" operator="equal">
      <formula>"NEUT/NEG"</formula>
    </cfRule>
    <cfRule type="cellIs" dxfId="1883" priority="322" operator="equal">
      <formula>"NEUT"</formula>
    </cfRule>
    <cfRule type="cellIs" dxfId="1882" priority="323" operator="equal">
      <formula>"NEG"</formula>
    </cfRule>
    <cfRule type="cellIs" dxfId="1881" priority="324" operator="equal">
      <formula>"POS"</formula>
    </cfRule>
  </conditionalFormatting>
  <conditionalFormatting sqref="W26">
    <cfRule type="containsText" dxfId="1880" priority="315" operator="containsText" text="POS/NEUT">
      <formula>NOT(ISERROR(SEARCH("POS/NEUT",W26)))</formula>
    </cfRule>
    <cfRule type="cellIs" dxfId="1879" priority="316" operator="equal">
      <formula>"NEUT/NEG"</formula>
    </cfRule>
    <cfRule type="cellIs" dxfId="1878" priority="317" operator="equal">
      <formula>"NEUT"</formula>
    </cfRule>
    <cfRule type="cellIs" dxfId="1877" priority="318" operator="equal">
      <formula>"NEG"</formula>
    </cfRule>
    <cfRule type="cellIs" dxfId="1876" priority="319" operator="equal">
      <formula>"POS"</formula>
    </cfRule>
  </conditionalFormatting>
  <conditionalFormatting sqref="W29">
    <cfRule type="containsText" dxfId="1875" priority="309" operator="containsText" text="POS/NEUT">
      <formula>NOT(ISERROR(SEARCH("POS/NEUT",W29)))</formula>
    </cfRule>
    <cfRule type="cellIs" dxfId="1874" priority="310" operator="equal">
      <formula>"NEUT/NEG"</formula>
    </cfRule>
    <cfRule type="cellIs" dxfId="1873" priority="311" operator="equal">
      <formula>"NEUT"</formula>
    </cfRule>
    <cfRule type="cellIs" dxfId="1872" priority="312" operator="equal">
      <formula>"NEG"</formula>
    </cfRule>
    <cfRule type="cellIs" dxfId="1871" priority="313" operator="equal">
      <formula>"POS"</formula>
    </cfRule>
  </conditionalFormatting>
  <conditionalFormatting sqref="W30">
    <cfRule type="containsText" dxfId="1870" priority="304" operator="containsText" text="POS/NEUT">
      <formula>NOT(ISERROR(SEARCH("POS/NEUT",W30)))</formula>
    </cfRule>
    <cfRule type="cellIs" dxfId="1869" priority="305" operator="equal">
      <formula>"NEUT/NEG"</formula>
    </cfRule>
    <cfRule type="cellIs" dxfId="1868" priority="306" operator="equal">
      <formula>"NEUT"</formula>
    </cfRule>
    <cfRule type="cellIs" dxfId="1867" priority="307" operator="equal">
      <formula>"NEG"</formula>
    </cfRule>
    <cfRule type="cellIs" dxfId="1866" priority="308" operator="equal">
      <formula>"POS"</formula>
    </cfRule>
  </conditionalFormatting>
  <conditionalFormatting sqref="W33">
    <cfRule type="containsText" dxfId="1865" priority="298" operator="containsText" text="POS/NEUT">
      <formula>NOT(ISERROR(SEARCH("POS/NEUT",W33)))</formula>
    </cfRule>
    <cfRule type="cellIs" dxfId="1864" priority="299" operator="equal">
      <formula>"NEUT/NEG"</formula>
    </cfRule>
    <cfRule type="cellIs" dxfId="1863" priority="300" operator="equal">
      <formula>"NEUT"</formula>
    </cfRule>
    <cfRule type="cellIs" dxfId="1862" priority="301" operator="equal">
      <formula>"NEG"</formula>
    </cfRule>
    <cfRule type="cellIs" dxfId="1861" priority="302" operator="equal">
      <formula>"POS"</formula>
    </cfRule>
  </conditionalFormatting>
  <conditionalFormatting sqref="M15">
    <cfRule type="cellIs" dxfId="1860" priority="287" operator="equal">
      <formula>"YES"</formula>
    </cfRule>
  </conditionalFormatting>
  <conditionalFormatting sqref="M4">
    <cfRule type="cellIs" dxfId="1859" priority="238" operator="equal">
      <formula>"YES"</formula>
    </cfRule>
  </conditionalFormatting>
  <conditionalFormatting sqref="M5">
    <cfRule type="cellIs" dxfId="1858" priority="237" operator="equal">
      <formula>"YES"</formula>
    </cfRule>
  </conditionalFormatting>
  <conditionalFormatting sqref="M23 M27">
    <cfRule type="cellIs" dxfId="1857" priority="130" operator="equal">
      <formula>"YES"</formula>
    </cfRule>
  </conditionalFormatting>
  <conditionalFormatting sqref="M31">
    <cfRule type="cellIs" dxfId="1856" priority="129" operator="equal">
      <formula>"YES"</formula>
    </cfRule>
  </conditionalFormatting>
  <conditionalFormatting sqref="D4:D34">
    <cfRule type="cellIs" dxfId="1855" priority="187" operator="equal">
      <formula>$E$38</formula>
    </cfRule>
  </conditionalFormatting>
  <conditionalFormatting sqref="M6">
    <cfRule type="cellIs" dxfId="1854" priority="185" operator="equal">
      <formula>"YES"</formula>
    </cfRule>
  </conditionalFormatting>
  <conditionalFormatting sqref="M8">
    <cfRule type="cellIs" dxfId="1853" priority="50" operator="equal">
      <formula>"YES"</formula>
    </cfRule>
  </conditionalFormatting>
  <conditionalFormatting sqref="M9">
    <cfRule type="cellIs" dxfId="1852" priority="49" operator="equal">
      <formula>"YES"</formula>
    </cfRule>
  </conditionalFormatting>
  <conditionalFormatting sqref="M10">
    <cfRule type="cellIs" dxfId="1851" priority="48" operator="equal">
      <formula>"YES"</formula>
    </cfRule>
  </conditionalFormatting>
  <conditionalFormatting sqref="M12">
    <cfRule type="cellIs" dxfId="1850" priority="47" operator="equal">
      <formula>"YES"</formula>
    </cfRule>
  </conditionalFormatting>
  <conditionalFormatting sqref="M13">
    <cfRule type="cellIs" dxfId="1849" priority="46" operator="equal">
      <formula>"YES"</formula>
    </cfRule>
  </conditionalFormatting>
  <conditionalFormatting sqref="M14">
    <cfRule type="cellIs" dxfId="1848" priority="45" operator="equal">
      <formula>"YES"</formula>
    </cfRule>
  </conditionalFormatting>
  <conditionalFormatting sqref="M16">
    <cfRule type="cellIs" dxfId="1847" priority="44" operator="equal">
      <formula>"YES"</formula>
    </cfRule>
  </conditionalFormatting>
  <conditionalFormatting sqref="M17">
    <cfRule type="cellIs" dxfId="1846" priority="43" operator="equal">
      <formula>"YES"</formula>
    </cfRule>
  </conditionalFormatting>
  <conditionalFormatting sqref="M18">
    <cfRule type="cellIs" dxfId="1845" priority="42" operator="equal">
      <formula>"YES"</formula>
    </cfRule>
  </conditionalFormatting>
  <conditionalFormatting sqref="M20">
    <cfRule type="cellIs" dxfId="1844" priority="41" operator="equal">
      <formula>"YES"</formula>
    </cfRule>
  </conditionalFormatting>
  <conditionalFormatting sqref="M21">
    <cfRule type="cellIs" dxfId="1843" priority="40" operator="equal">
      <formula>"YES"</formula>
    </cfRule>
  </conditionalFormatting>
  <conditionalFormatting sqref="M22">
    <cfRule type="cellIs" dxfId="1842" priority="39" operator="equal">
      <formula>"YES"</formula>
    </cfRule>
  </conditionalFormatting>
  <conditionalFormatting sqref="M24">
    <cfRule type="cellIs" dxfId="1841" priority="38" operator="equal">
      <formula>"YES"</formula>
    </cfRule>
  </conditionalFormatting>
  <conditionalFormatting sqref="M25">
    <cfRule type="cellIs" dxfId="1840" priority="37" operator="equal">
      <formula>"YES"</formula>
    </cfRule>
  </conditionalFormatting>
  <conditionalFormatting sqref="M26">
    <cfRule type="cellIs" dxfId="1839" priority="36" operator="equal">
      <formula>"YES"</formula>
    </cfRule>
  </conditionalFormatting>
  <conditionalFormatting sqref="M28">
    <cfRule type="cellIs" dxfId="1838" priority="35" operator="equal">
      <formula>"YES"</formula>
    </cfRule>
  </conditionalFormatting>
  <conditionalFormatting sqref="M29">
    <cfRule type="cellIs" dxfId="1837" priority="34" operator="equal">
      <formula>"YES"</formula>
    </cfRule>
  </conditionalFormatting>
  <conditionalFormatting sqref="M30">
    <cfRule type="cellIs" dxfId="1836" priority="33" operator="equal">
      <formula>"YES"</formula>
    </cfRule>
  </conditionalFormatting>
  <conditionalFormatting sqref="M32">
    <cfRule type="cellIs" dxfId="1835" priority="32" operator="equal">
      <formula>"YES"</formula>
    </cfRule>
  </conditionalFormatting>
  <conditionalFormatting sqref="M33">
    <cfRule type="cellIs" dxfId="1834" priority="31" operator="equal">
      <formula>"YES"</formula>
    </cfRule>
  </conditionalFormatting>
  <conditionalFormatting sqref="M34">
    <cfRule type="cellIs" dxfId="1833" priority="30" operator="equal">
      <formula>"YES"</formula>
    </cfRule>
  </conditionalFormatting>
  <conditionalFormatting sqref="Z7 Z11 Z19">
    <cfRule type="cellIs" dxfId="1832" priority="29" operator="equal">
      <formula>"YES"</formula>
    </cfRule>
  </conditionalFormatting>
  <conditionalFormatting sqref="Z15">
    <cfRule type="cellIs" dxfId="1831" priority="28" operator="equal">
      <formula>"YES"</formula>
    </cfRule>
  </conditionalFormatting>
  <conditionalFormatting sqref="Z4">
    <cfRule type="cellIs" dxfId="1830" priority="27" operator="equal">
      <formula>"YES"</formula>
    </cfRule>
  </conditionalFormatting>
  <conditionalFormatting sqref="Z5">
    <cfRule type="cellIs" dxfId="1829" priority="26" operator="equal">
      <formula>"YES"</formula>
    </cfRule>
  </conditionalFormatting>
  <conditionalFormatting sqref="Z23 Z27">
    <cfRule type="cellIs" dxfId="1828" priority="24" operator="equal">
      <formula>"YES"</formula>
    </cfRule>
  </conditionalFormatting>
  <conditionalFormatting sqref="Z31">
    <cfRule type="cellIs" dxfId="1827" priority="23" operator="equal">
      <formula>"YES"</formula>
    </cfRule>
  </conditionalFormatting>
  <conditionalFormatting sqref="Z6">
    <cfRule type="cellIs" dxfId="1826" priority="25" operator="equal">
      <formula>"YES"</formula>
    </cfRule>
  </conditionalFormatting>
  <conditionalFormatting sqref="Z8">
    <cfRule type="cellIs" dxfId="1825" priority="22" operator="equal">
      <formula>"YES"</formula>
    </cfRule>
  </conditionalFormatting>
  <conditionalFormatting sqref="Z9">
    <cfRule type="cellIs" dxfId="1824" priority="21" operator="equal">
      <formula>"YES"</formula>
    </cfRule>
  </conditionalFormatting>
  <conditionalFormatting sqref="Z10">
    <cfRule type="cellIs" dxfId="1823" priority="20" operator="equal">
      <formula>"YES"</formula>
    </cfRule>
  </conditionalFormatting>
  <conditionalFormatting sqref="Z12">
    <cfRule type="cellIs" dxfId="1822" priority="19" operator="equal">
      <formula>"YES"</formula>
    </cfRule>
  </conditionalFormatting>
  <conditionalFormatting sqref="Z13">
    <cfRule type="cellIs" dxfId="1821" priority="18" operator="equal">
      <formula>"YES"</formula>
    </cfRule>
  </conditionalFormatting>
  <conditionalFormatting sqref="Z14">
    <cfRule type="cellIs" dxfId="1820" priority="17" operator="equal">
      <formula>"YES"</formula>
    </cfRule>
  </conditionalFormatting>
  <conditionalFormatting sqref="Z16">
    <cfRule type="cellIs" dxfId="1819" priority="16" operator="equal">
      <formula>"YES"</formula>
    </cfRule>
  </conditionalFormatting>
  <conditionalFormatting sqref="Z17">
    <cfRule type="cellIs" dxfId="1818" priority="15" operator="equal">
      <formula>"YES"</formula>
    </cfRule>
  </conditionalFormatting>
  <conditionalFormatting sqref="Z18">
    <cfRule type="cellIs" dxfId="1817" priority="14" operator="equal">
      <formula>"YES"</formula>
    </cfRule>
  </conditionalFormatting>
  <conditionalFormatting sqref="Z20">
    <cfRule type="cellIs" dxfId="1816" priority="13" operator="equal">
      <formula>"YES"</formula>
    </cfRule>
  </conditionalFormatting>
  <conditionalFormatting sqref="Z21">
    <cfRule type="cellIs" dxfId="1815" priority="12" operator="equal">
      <formula>"YES"</formula>
    </cfRule>
  </conditionalFormatting>
  <conditionalFormatting sqref="Z22">
    <cfRule type="cellIs" dxfId="1814" priority="11" operator="equal">
      <formula>"YES"</formula>
    </cfRule>
  </conditionalFormatting>
  <conditionalFormatting sqref="Z24">
    <cfRule type="cellIs" dxfId="1813" priority="10" operator="equal">
      <formula>"YES"</formula>
    </cfRule>
  </conditionalFormatting>
  <conditionalFormatting sqref="Z25">
    <cfRule type="cellIs" dxfId="1812" priority="9" operator="equal">
      <formula>"YES"</formula>
    </cfRule>
  </conditionalFormatting>
  <conditionalFormatting sqref="Z26">
    <cfRule type="cellIs" dxfId="1811" priority="8" operator="equal">
      <formula>"YES"</formula>
    </cfRule>
  </conditionalFormatting>
  <conditionalFormatting sqref="Z28">
    <cfRule type="cellIs" dxfId="1810" priority="7" operator="equal">
      <formula>"YES"</formula>
    </cfRule>
  </conditionalFormatting>
  <conditionalFormatting sqref="Z29">
    <cfRule type="cellIs" dxfId="1809" priority="6" operator="equal">
      <formula>"YES"</formula>
    </cfRule>
  </conditionalFormatting>
  <conditionalFormatting sqref="Z30">
    <cfRule type="cellIs" dxfId="1808" priority="5" operator="equal">
      <formula>"YES"</formula>
    </cfRule>
  </conditionalFormatting>
  <conditionalFormatting sqref="Z32">
    <cfRule type="cellIs" dxfId="1807" priority="4" operator="equal">
      <formula>"YES"</formula>
    </cfRule>
  </conditionalFormatting>
  <conditionalFormatting sqref="Z33">
    <cfRule type="cellIs" dxfId="1806" priority="3" operator="equal">
      <formula>"YES"</formula>
    </cfRule>
  </conditionalFormatting>
  <conditionalFormatting sqref="Z34">
    <cfRule type="cellIs" dxfId="1805" priority="2" operator="equal">
      <formula>"YES"</formula>
    </cfRule>
  </conditionalFormatting>
  <conditionalFormatting sqref="Q4:Q34">
    <cfRule type="cellIs" dxfId="1804" priority="1" operator="equal">
      <formula>$E$38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R87"/>
  <sheetViews>
    <sheetView tabSelected="1" workbookViewId="0">
      <selection activeCell="F43" sqref="F43"/>
    </sheetView>
  </sheetViews>
  <sheetFormatPr baseColWidth="10" defaultRowHeight="16" x14ac:dyDescent="0.2"/>
  <cols>
    <col min="5" max="5" width="23.83203125" customWidth="1"/>
    <col min="6" max="6" width="25.6640625" customWidth="1"/>
    <col min="122" max="148" width="10.83203125" style="11"/>
  </cols>
  <sheetData>
    <row r="2" spans="2:135" ht="17" thickBot="1" x14ac:dyDescent="0.25">
      <c r="B2" s="31"/>
      <c r="C2" s="16"/>
      <c r="D2" s="16"/>
      <c r="E2" s="16"/>
      <c r="F2" s="16"/>
      <c r="G2" s="16"/>
      <c r="H2" s="32"/>
      <c r="J2" s="19" t="s">
        <v>6</v>
      </c>
      <c r="K2" s="21">
        <v>1</v>
      </c>
      <c r="L2" s="16"/>
      <c r="M2" s="16"/>
      <c r="N2" s="16"/>
      <c r="O2" s="16"/>
      <c r="P2" s="16"/>
      <c r="Q2" s="16"/>
      <c r="R2" s="16"/>
      <c r="S2" s="16"/>
      <c r="T2" s="16"/>
      <c r="U2" s="16"/>
      <c r="V2" s="32"/>
      <c r="X2" s="19" t="s">
        <v>6</v>
      </c>
      <c r="Y2" s="21">
        <f>1+K2</f>
        <v>2</v>
      </c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32"/>
      <c r="AL2" s="19" t="s">
        <v>6</v>
      </c>
      <c r="AM2" s="21">
        <f>1+Y2</f>
        <v>3</v>
      </c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32"/>
      <c r="AZ2" s="19" t="s">
        <v>6</v>
      </c>
      <c r="BA2" s="21">
        <f>1+AM2</f>
        <v>4</v>
      </c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32"/>
      <c r="BN2" s="19" t="s">
        <v>6</v>
      </c>
      <c r="BO2" s="21">
        <f>1+BA2</f>
        <v>5</v>
      </c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32"/>
      <c r="CB2" s="19" t="s">
        <v>6</v>
      </c>
      <c r="CC2" s="21">
        <f>1+BO2</f>
        <v>6</v>
      </c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32"/>
      <c r="CP2" s="19" t="s">
        <v>6</v>
      </c>
      <c r="CQ2" s="21">
        <f>1+CC2</f>
        <v>7</v>
      </c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32"/>
      <c r="DD2" s="19" t="s">
        <v>6</v>
      </c>
      <c r="DE2" s="21">
        <f>1+CQ2</f>
        <v>8</v>
      </c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32"/>
      <c r="EE2"/>
    </row>
    <row r="3" spans="2:135" x14ac:dyDescent="0.2">
      <c r="B3" s="13"/>
      <c r="C3" s="97" t="s">
        <v>25</v>
      </c>
      <c r="D3" s="5" t="s">
        <v>14</v>
      </c>
      <c r="E3" s="52" t="s">
        <v>37</v>
      </c>
      <c r="F3" s="52" t="s">
        <v>56</v>
      </c>
      <c r="G3" s="50" t="s">
        <v>15</v>
      </c>
      <c r="H3" s="14"/>
      <c r="J3" s="13"/>
      <c r="K3" s="11"/>
      <c r="N3" s="97" t="s">
        <v>25</v>
      </c>
      <c r="O3" s="98" t="s">
        <v>19</v>
      </c>
      <c r="P3" s="5" t="s">
        <v>5</v>
      </c>
      <c r="Q3" s="52" t="s">
        <v>37</v>
      </c>
      <c r="R3" s="50" t="s">
        <v>8</v>
      </c>
      <c r="U3" s="11"/>
      <c r="V3" s="14"/>
      <c r="W3" s="14"/>
      <c r="Y3" s="11"/>
      <c r="Z3" s="11"/>
      <c r="AB3" s="97" t="s">
        <v>25</v>
      </c>
      <c r="AC3" s="98" t="s">
        <v>19</v>
      </c>
      <c r="AD3" s="5" t="s">
        <v>5</v>
      </c>
      <c r="AE3" s="52" t="s">
        <v>37</v>
      </c>
      <c r="AF3" s="50" t="s">
        <v>8</v>
      </c>
      <c r="AI3" s="11"/>
      <c r="AJ3" s="14"/>
      <c r="AK3" s="14"/>
      <c r="AM3" s="11"/>
      <c r="AN3" s="11"/>
      <c r="AP3" s="97" t="s">
        <v>25</v>
      </c>
      <c r="AQ3" s="98" t="s">
        <v>19</v>
      </c>
      <c r="AR3" s="5" t="s">
        <v>5</v>
      </c>
      <c r="AS3" s="52" t="s">
        <v>37</v>
      </c>
      <c r="AT3" s="50" t="s">
        <v>8</v>
      </c>
      <c r="AW3" s="11"/>
      <c r="AX3" s="14"/>
      <c r="AY3" s="14"/>
      <c r="BA3" s="11"/>
      <c r="BB3" s="11"/>
      <c r="BD3" s="97" t="s">
        <v>25</v>
      </c>
      <c r="BE3" s="98" t="s">
        <v>19</v>
      </c>
      <c r="BF3" s="5" t="s">
        <v>5</v>
      </c>
      <c r="BG3" s="52" t="s">
        <v>37</v>
      </c>
      <c r="BH3" s="50" t="s">
        <v>8</v>
      </c>
      <c r="BK3" s="11"/>
      <c r="BL3" s="14"/>
      <c r="BM3" s="14"/>
      <c r="BO3" s="11"/>
      <c r="BP3" s="11"/>
      <c r="BR3" s="97" t="s">
        <v>25</v>
      </c>
      <c r="BS3" s="98" t="s">
        <v>19</v>
      </c>
      <c r="BT3" s="5" t="s">
        <v>5</v>
      </c>
      <c r="BU3" s="52" t="s">
        <v>37</v>
      </c>
      <c r="BV3" s="50" t="s">
        <v>8</v>
      </c>
      <c r="BY3" s="11"/>
      <c r="BZ3" s="14"/>
      <c r="CA3" s="14"/>
      <c r="CC3" s="11"/>
      <c r="CD3" s="11"/>
      <c r="CF3" s="97" t="s">
        <v>25</v>
      </c>
      <c r="CG3" s="98" t="s">
        <v>19</v>
      </c>
      <c r="CH3" s="5" t="s">
        <v>5</v>
      </c>
      <c r="CI3" s="52" t="s">
        <v>37</v>
      </c>
      <c r="CJ3" s="50" t="s">
        <v>8</v>
      </c>
      <c r="CM3" s="11"/>
      <c r="CN3" s="14"/>
      <c r="CO3" s="14"/>
      <c r="CQ3" s="11"/>
      <c r="CR3" s="11"/>
      <c r="CT3" s="97" t="s">
        <v>25</v>
      </c>
      <c r="CU3" s="98" t="s">
        <v>19</v>
      </c>
      <c r="CV3" s="5" t="s">
        <v>5</v>
      </c>
      <c r="CW3" s="52" t="s">
        <v>37</v>
      </c>
      <c r="CX3" s="50" t="s">
        <v>8</v>
      </c>
      <c r="DA3" s="11"/>
      <c r="DB3" s="14"/>
      <c r="DC3" s="14"/>
      <c r="DE3" s="11"/>
      <c r="DF3" s="11"/>
      <c r="DH3" s="97" t="s">
        <v>25</v>
      </c>
      <c r="DI3" s="98" t="s">
        <v>19</v>
      </c>
      <c r="DJ3" s="5" t="s">
        <v>5</v>
      </c>
      <c r="DK3" s="52" t="s">
        <v>37</v>
      </c>
      <c r="DL3" s="50" t="s">
        <v>8</v>
      </c>
      <c r="DN3" s="11"/>
      <c r="DO3" s="11"/>
      <c r="DP3" s="14"/>
      <c r="DQ3" s="11"/>
      <c r="EE3"/>
    </row>
    <row r="4" spans="2:135" x14ac:dyDescent="0.2">
      <c r="B4" s="83">
        <v>1</v>
      </c>
      <c r="C4" s="159" t="str">
        <f>PROFILING!D5</f>
        <v>DET</v>
      </c>
      <c r="D4" s="42">
        <f>PROFILING!L5</f>
        <v>0</v>
      </c>
      <c r="E4" s="26" t="str">
        <f>PROFILING!K5</f>
        <v/>
      </c>
      <c r="F4" s="12" t="str">
        <f>PROFILING!M5</f>
        <v>NO</v>
      </c>
      <c r="G4" s="9" t="str">
        <f>R17</f>
        <v/>
      </c>
      <c r="H4" s="14"/>
      <c r="J4" s="13"/>
      <c r="K4" s="11"/>
      <c r="N4" s="45" t="str">
        <f>C4</f>
        <v>DET</v>
      </c>
      <c r="O4" s="60" t="str">
        <f>PROFILING!E5</f>
        <v>A</v>
      </c>
      <c r="P4" s="89" t="str">
        <f>PROFILING!J5</f>
        <v/>
      </c>
      <c r="Q4" s="17" t="str">
        <f>E4</f>
        <v/>
      </c>
      <c r="R4" s="9" t="str">
        <f>F4</f>
        <v>NO</v>
      </c>
      <c r="U4" s="11"/>
      <c r="V4" s="14"/>
      <c r="W4" s="14"/>
      <c r="Y4" s="11"/>
      <c r="Z4" s="11"/>
      <c r="AB4" s="45" t="str">
        <f>C8</f>
        <v>TEAM A</v>
      </c>
      <c r="AC4" s="60" t="str">
        <f>PROFILING!E9</f>
        <v>A</v>
      </c>
      <c r="AD4" s="89" t="str">
        <f>PROFILING!J9</f>
        <v/>
      </c>
      <c r="AE4" s="17" t="str">
        <f>E8</f>
        <v/>
      </c>
      <c r="AF4" s="9" t="str">
        <f>F8</f>
        <v>NO</v>
      </c>
      <c r="AI4" s="11"/>
      <c r="AJ4" s="14"/>
      <c r="AK4" s="14"/>
      <c r="AM4" s="11"/>
      <c r="AN4" s="11"/>
      <c r="AP4" s="45" t="str">
        <f>C12</f>
        <v>TEAM A</v>
      </c>
      <c r="AQ4" s="60" t="str">
        <f>PROFILING!E13</f>
        <v>A</v>
      </c>
      <c r="AR4" s="89" t="str">
        <f>PROFILING!J13</f>
        <v/>
      </c>
      <c r="AS4" s="17" t="str">
        <f>E12</f>
        <v/>
      </c>
      <c r="AT4" s="9" t="str">
        <f>F12</f>
        <v>NO</v>
      </c>
      <c r="AW4" s="11"/>
      <c r="AX4" s="14"/>
      <c r="AY4" s="14"/>
      <c r="BA4" s="11"/>
      <c r="BB4" s="11"/>
      <c r="BD4" s="45" t="str">
        <f>C16</f>
        <v>TEAM A</v>
      </c>
      <c r="BE4" s="60" t="str">
        <f>PROFILING!E17</f>
        <v>A</v>
      </c>
      <c r="BF4" s="89" t="str">
        <f>PROFILING!J17</f>
        <v/>
      </c>
      <c r="BG4" s="17" t="str">
        <f>E16</f>
        <v/>
      </c>
      <c r="BH4" s="9" t="str">
        <f>F16</f>
        <v>NO</v>
      </c>
      <c r="BK4" s="11"/>
      <c r="BL4" s="14"/>
      <c r="BM4" s="14"/>
      <c r="BO4" s="11"/>
      <c r="BP4" s="11"/>
      <c r="BR4" s="45" t="str">
        <f>C20</f>
        <v>TEAM A</v>
      </c>
      <c r="BS4" s="60" t="str">
        <f>PROFILING!E21</f>
        <v>A</v>
      </c>
      <c r="BT4" s="89" t="str">
        <f>PROFILING!J21</f>
        <v/>
      </c>
      <c r="BU4" s="17" t="str">
        <f>E20</f>
        <v/>
      </c>
      <c r="BV4" s="9" t="str">
        <f>F20</f>
        <v>NO</v>
      </c>
      <c r="BY4" s="11"/>
      <c r="BZ4" s="14"/>
      <c r="CA4" s="14"/>
      <c r="CC4" s="11"/>
      <c r="CD4" s="11"/>
      <c r="CF4" s="45" t="str">
        <f>C24</f>
        <v>TEAM A</v>
      </c>
      <c r="CG4" s="60" t="str">
        <f>PROFILING!E25</f>
        <v>A</v>
      </c>
      <c r="CH4" s="89" t="str">
        <f>PROFILING!J25</f>
        <v/>
      </c>
      <c r="CI4" s="17" t="str">
        <f>E24</f>
        <v/>
      </c>
      <c r="CJ4" s="9" t="str">
        <f>F24</f>
        <v>NO</v>
      </c>
      <c r="CM4" s="11"/>
      <c r="CN4" s="14"/>
      <c r="CO4" s="14"/>
      <c r="CQ4" s="11"/>
      <c r="CR4" s="11"/>
      <c r="CT4" s="45" t="str">
        <f>C28</f>
        <v>TEAM A</v>
      </c>
      <c r="CU4" s="60" t="str">
        <f>PROFILING!E29</f>
        <v>A</v>
      </c>
      <c r="CV4" s="89" t="str">
        <f>PROFILING!J29</f>
        <v/>
      </c>
      <c r="CW4" s="17" t="str">
        <f>E28</f>
        <v/>
      </c>
      <c r="CX4" s="9" t="str">
        <f>F28</f>
        <v>NO</v>
      </c>
      <c r="DA4" s="11"/>
      <c r="DB4" s="14"/>
      <c r="DC4" s="14"/>
      <c r="DE4" s="11"/>
      <c r="DF4" s="11"/>
      <c r="DH4" s="45" t="str">
        <f>C32</f>
        <v>TEAM A</v>
      </c>
      <c r="DI4" s="60" t="str">
        <f>PROFILING!E33</f>
        <v>A</v>
      </c>
      <c r="DJ4" s="89" t="str">
        <f>PROFILING!J33</f>
        <v/>
      </c>
      <c r="DK4" s="17" t="str">
        <f>E32</f>
        <v/>
      </c>
      <c r="DL4" s="9" t="str">
        <f>F32</f>
        <v>NO</v>
      </c>
      <c r="DN4" s="11"/>
      <c r="DO4" s="11"/>
      <c r="DP4" s="14"/>
      <c r="DQ4" s="11"/>
      <c r="EE4"/>
    </row>
    <row r="5" spans="2:135" ht="17" thickBot="1" x14ac:dyDescent="0.25">
      <c r="B5" s="13"/>
      <c r="C5" s="160" t="str">
        <f>PROFILING!D6</f>
        <v>PIT</v>
      </c>
      <c r="D5" s="44">
        <f>PROFILING!L6</f>
        <v>0</v>
      </c>
      <c r="E5" s="22" t="str">
        <f>PROFILING!K6</f>
        <v/>
      </c>
      <c r="F5" s="22" t="str">
        <f>PROFILING!M6</f>
        <v>NO</v>
      </c>
      <c r="G5" s="10" t="str">
        <f>R18</f>
        <v/>
      </c>
      <c r="H5" s="14"/>
      <c r="J5" s="13"/>
      <c r="K5" s="11"/>
      <c r="N5" s="46" t="str">
        <f>C5</f>
        <v>PIT</v>
      </c>
      <c r="O5" s="62" t="str">
        <f>PROFILING!E6</f>
        <v>B</v>
      </c>
      <c r="P5" s="40" t="str">
        <f>PROFILING!J6</f>
        <v/>
      </c>
      <c r="Q5" s="40" t="str">
        <f>E5</f>
        <v/>
      </c>
      <c r="R5" s="10" t="str">
        <f>F5</f>
        <v>NO</v>
      </c>
      <c r="U5" s="11"/>
      <c r="V5" s="14"/>
      <c r="W5" s="14"/>
      <c r="Y5" s="11"/>
      <c r="Z5" s="11"/>
      <c r="AB5" s="46" t="str">
        <f>C9</f>
        <v>TEAM B</v>
      </c>
      <c r="AC5" s="62" t="str">
        <f>PROFILING!E10</f>
        <v>B</v>
      </c>
      <c r="AD5" s="40" t="str">
        <f>PROFILING!J10</f>
        <v/>
      </c>
      <c r="AE5" s="40" t="str">
        <f>E9</f>
        <v/>
      </c>
      <c r="AF5" s="10" t="str">
        <f>F9</f>
        <v>NO</v>
      </c>
      <c r="AI5" s="11"/>
      <c r="AJ5" s="14"/>
      <c r="AK5" s="14"/>
      <c r="AM5" s="11"/>
      <c r="AN5" s="11"/>
      <c r="AP5" s="46" t="str">
        <f>C13</f>
        <v>TEAM B</v>
      </c>
      <c r="AQ5" s="62" t="str">
        <f>PROFILING!E14</f>
        <v>B</v>
      </c>
      <c r="AR5" s="40" t="str">
        <f>PROFILING!J14</f>
        <v/>
      </c>
      <c r="AS5" s="40" t="str">
        <f>E13</f>
        <v/>
      </c>
      <c r="AT5" s="10" t="str">
        <f>F13</f>
        <v>NO</v>
      </c>
      <c r="AW5" s="11"/>
      <c r="AX5" s="14"/>
      <c r="AY5" s="14"/>
      <c r="BA5" s="11"/>
      <c r="BB5" s="11"/>
      <c r="BD5" s="46" t="str">
        <f>C17</f>
        <v>TEAM B</v>
      </c>
      <c r="BE5" s="62" t="str">
        <f>PROFILING!E18</f>
        <v>B</v>
      </c>
      <c r="BF5" s="40" t="str">
        <f>PROFILING!J18</f>
        <v/>
      </c>
      <c r="BG5" s="40" t="str">
        <f>E17</f>
        <v/>
      </c>
      <c r="BH5" s="10" t="str">
        <f>F17</f>
        <v>NO</v>
      </c>
      <c r="BK5" s="11"/>
      <c r="BL5" s="14"/>
      <c r="BM5" s="14"/>
      <c r="BO5" s="11"/>
      <c r="BP5" s="11"/>
      <c r="BR5" s="46" t="str">
        <f>C21</f>
        <v>TEAM B</v>
      </c>
      <c r="BS5" s="62" t="str">
        <f>PROFILING!E22</f>
        <v>B</v>
      </c>
      <c r="BT5" s="40" t="str">
        <f>PROFILING!J22</f>
        <v/>
      </c>
      <c r="BU5" s="40" t="str">
        <f>E21</f>
        <v/>
      </c>
      <c r="BV5" s="10" t="str">
        <f>F21</f>
        <v>NO</v>
      </c>
      <c r="BY5" s="11"/>
      <c r="BZ5" s="14"/>
      <c r="CA5" s="14"/>
      <c r="CC5" s="11"/>
      <c r="CD5" s="11"/>
      <c r="CF5" s="46" t="str">
        <f>C25</f>
        <v>TEAM B</v>
      </c>
      <c r="CG5" s="62" t="str">
        <f>PROFILING!E26</f>
        <v>B</v>
      </c>
      <c r="CH5" s="40" t="str">
        <f>PROFILING!J26</f>
        <v/>
      </c>
      <c r="CI5" s="40" t="str">
        <f>E25</f>
        <v/>
      </c>
      <c r="CJ5" s="10" t="str">
        <f>F25</f>
        <v>NO</v>
      </c>
      <c r="CM5" s="11"/>
      <c r="CN5" s="14"/>
      <c r="CO5" s="14"/>
      <c r="CQ5" s="11"/>
      <c r="CR5" s="11"/>
      <c r="CT5" s="46" t="str">
        <f>C29</f>
        <v>TEAM B</v>
      </c>
      <c r="CU5" s="62" t="str">
        <f>PROFILING!E30</f>
        <v>B</v>
      </c>
      <c r="CV5" s="40" t="str">
        <f>PROFILING!J30</f>
        <v/>
      </c>
      <c r="CW5" s="40" t="str">
        <f>E29</f>
        <v/>
      </c>
      <c r="CX5" s="10" t="str">
        <f>F29</f>
        <v>NO</v>
      </c>
      <c r="DA5" s="11"/>
      <c r="DB5" s="14"/>
      <c r="DC5" s="14"/>
      <c r="DE5" s="11"/>
      <c r="DF5" s="11"/>
      <c r="DH5" s="46" t="str">
        <f>C33</f>
        <v>TEAM B</v>
      </c>
      <c r="DI5" s="62" t="str">
        <f>PROFILING!E34</f>
        <v>B</v>
      </c>
      <c r="DJ5" s="40" t="str">
        <f>PROFILING!J34</f>
        <v/>
      </c>
      <c r="DK5" s="40" t="str">
        <f>E33</f>
        <v/>
      </c>
      <c r="DL5" s="10" t="str">
        <f>F33</f>
        <v>NO</v>
      </c>
      <c r="DN5" s="11"/>
      <c r="DO5" s="11"/>
      <c r="DP5" s="14"/>
      <c r="DQ5" s="11"/>
      <c r="EE5"/>
    </row>
    <row r="6" spans="2:135" ht="17" thickBot="1" x14ac:dyDescent="0.25">
      <c r="B6" s="13"/>
      <c r="C6" s="161"/>
      <c r="D6" s="11"/>
      <c r="E6" s="11"/>
      <c r="F6" s="11"/>
      <c r="G6" s="11"/>
      <c r="H6" s="14"/>
      <c r="J6" s="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4"/>
      <c r="X6" s="2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4"/>
      <c r="AL6" s="2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4"/>
      <c r="AZ6" s="2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4"/>
      <c r="BN6" s="2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4"/>
      <c r="CB6" s="2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4"/>
      <c r="CP6" s="2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4"/>
      <c r="DD6" s="2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4"/>
      <c r="EE6"/>
    </row>
    <row r="7" spans="2:135" x14ac:dyDescent="0.2">
      <c r="B7" s="13"/>
      <c r="C7" s="97" t="s">
        <v>25</v>
      </c>
      <c r="D7" s="5" t="s">
        <v>14</v>
      </c>
      <c r="E7" s="52" t="s">
        <v>37</v>
      </c>
      <c r="F7" s="52" t="s">
        <v>56</v>
      </c>
      <c r="G7" s="50" t="s">
        <v>15</v>
      </c>
      <c r="H7" s="14"/>
      <c r="EE7"/>
    </row>
    <row r="8" spans="2:135" ht="17" thickBot="1" x14ac:dyDescent="0.25">
      <c r="B8" s="83">
        <f>B4+1</f>
        <v>2</v>
      </c>
      <c r="C8" s="159" t="str">
        <f>PROFILING!D9</f>
        <v>TEAM A</v>
      </c>
      <c r="D8" s="42">
        <f>PROFILING!L9</f>
        <v>0</v>
      </c>
      <c r="E8" s="26" t="str">
        <f>PROFILING!K9</f>
        <v/>
      </c>
      <c r="F8" s="12" t="str">
        <f>PROFILING!M9</f>
        <v>NO</v>
      </c>
      <c r="G8" s="9" t="str">
        <f>AF17</f>
        <v/>
      </c>
      <c r="H8" s="14"/>
      <c r="J8" s="19" t="s">
        <v>13</v>
      </c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8" t="str">
        <f>J8</f>
        <v>FORM</v>
      </c>
      <c r="X8" s="19" t="s">
        <v>13</v>
      </c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8" t="str">
        <f>X8</f>
        <v>FORM</v>
      </c>
      <c r="AL8" s="19" t="s">
        <v>13</v>
      </c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8" t="str">
        <f>AL8</f>
        <v>FORM</v>
      </c>
      <c r="AZ8" s="19" t="s">
        <v>13</v>
      </c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8" t="str">
        <f>AZ8</f>
        <v>FORM</v>
      </c>
      <c r="BN8" s="19" t="s">
        <v>13</v>
      </c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8" t="str">
        <f>BN8</f>
        <v>FORM</v>
      </c>
      <c r="CB8" s="19" t="s">
        <v>13</v>
      </c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8" t="str">
        <f>CB8</f>
        <v>FORM</v>
      </c>
      <c r="CP8" s="19" t="s">
        <v>13</v>
      </c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8" t="str">
        <f>CP8</f>
        <v>FORM</v>
      </c>
      <c r="DD8" s="19" t="s">
        <v>13</v>
      </c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8" t="str">
        <f>DD8</f>
        <v>FORM</v>
      </c>
      <c r="EE8"/>
    </row>
    <row r="9" spans="2:135" ht="17" thickBot="1" x14ac:dyDescent="0.25">
      <c r="B9" s="13"/>
      <c r="C9" s="160" t="str">
        <f>PROFILING!D10</f>
        <v>TEAM B</v>
      </c>
      <c r="D9" s="44">
        <f>PROFILING!L10</f>
        <v>0</v>
      </c>
      <c r="E9" s="22" t="str">
        <f>PROFILING!K10</f>
        <v/>
      </c>
      <c r="F9" s="22" t="str">
        <f>PROFILING!M10</f>
        <v>NO</v>
      </c>
      <c r="G9" s="10" t="str">
        <f>AF18</f>
        <v/>
      </c>
      <c r="H9" s="14"/>
      <c r="J9" s="13"/>
      <c r="K9" s="8" t="str">
        <f>N4</f>
        <v>DET</v>
      </c>
      <c r="L9" s="5">
        <v>4</v>
      </c>
      <c r="M9" s="5">
        <v>3</v>
      </c>
      <c r="N9" s="5">
        <v>2</v>
      </c>
      <c r="O9" s="6">
        <v>1</v>
      </c>
      <c r="P9" s="17"/>
      <c r="Q9" s="8" t="str">
        <f>N5</f>
        <v>PIT</v>
      </c>
      <c r="R9" s="5">
        <v>4</v>
      </c>
      <c r="S9" s="5">
        <v>3</v>
      </c>
      <c r="T9" s="5">
        <v>2</v>
      </c>
      <c r="U9" s="6">
        <v>1</v>
      </c>
      <c r="V9" s="14"/>
      <c r="W9" s="17"/>
      <c r="X9" s="13"/>
      <c r="Y9" s="8" t="str">
        <f>AB4</f>
        <v>TEAM A</v>
      </c>
      <c r="Z9" s="5">
        <v>4</v>
      </c>
      <c r="AA9" s="5">
        <v>3</v>
      </c>
      <c r="AB9" s="5">
        <v>2</v>
      </c>
      <c r="AC9" s="6">
        <v>1</v>
      </c>
      <c r="AD9" s="17"/>
      <c r="AE9" s="8" t="str">
        <f>AB5</f>
        <v>TEAM B</v>
      </c>
      <c r="AF9" s="5">
        <v>4</v>
      </c>
      <c r="AG9" s="5">
        <v>3</v>
      </c>
      <c r="AH9" s="5">
        <v>2</v>
      </c>
      <c r="AI9" s="6">
        <v>1</v>
      </c>
      <c r="AJ9" s="14"/>
      <c r="AL9" s="13"/>
      <c r="AM9" s="8" t="str">
        <f>AP4</f>
        <v>TEAM A</v>
      </c>
      <c r="AN9" s="5">
        <v>4</v>
      </c>
      <c r="AO9" s="5">
        <v>3</v>
      </c>
      <c r="AP9" s="5">
        <v>2</v>
      </c>
      <c r="AQ9" s="6">
        <v>1</v>
      </c>
      <c r="AR9" s="17"/>
      <c r="AS9" s="8" t="str">
        <f>AP5</f>
        <v>TEAM B</v>
      </c>
      <c r="AT9" s="5">
        <v>4</v>
      </c>
      <c r="AU9" s="5">
        <v>3</v>
      </c>
      <c r="AV9" s="5">
        <v>2</v>
      </c>
      <c r="AW9" s="6">
        <v>1</v>
      </c>
      <c r="AX9" s="14"/>
      <c r="AZ9" s="13"/>
      <c r="BA9" s="8" t="str">
        <f>BD4</f>
        <v>TEAM A</v>
      </c>
      <c r="BB9" s="5">
        <v>4</v>
      </c>
      <c r="BC9" s="5">
        <v>3</v>
      </c>
      <c r="BD9" s="5">
        <v>2</v>
      </c>
      <c r="BE9" s="6">
        <v>1</v>
      </c>
      <c r="BF9" s="17"/>
      <c r="BG9" s="8" t="str">
        <f>BD5</f>
        <v>TEAM B</v>
      </c>
      <c r="BH9" s="5">
        <v>4</v>
      </c>
      <c r="BI9" s="5">
        <v>3</v>
      </c>
      <c r="BJ9" s="5">
        <v>2</v>
      </c>
      <c r="BK9" s="6">
        <v>1</v>
      </c>
      <c r="BL9" s="14"/>
      <c r="BN9" s="13"/>
      <c r="BO9" s="8" t="str">
        <f>BR4</f>
        <v>TEAM A</v>
      </c>
      <c r="BP9" s="5">
        <v>4</v>
      </c>
      <c r="BQ9" s="5">
        <v>3</v>
      </c>
      <c r="BR9" s="5">
        <v>2</v>
      </c>
      <c r="BS9" s="6">
        <v>1</v>
      </c>
      <c r="BT9" s="17"/>
      <c r="BU9" s="8" t="str">
        <f>BR5</f>
        <v>TEAM B</v>
      </c>
      <c r="BV9" s="5">
        <v>4</v>
      </c>
      <c r="BW9" s="5">
        <v>3</v>
      </c>
      <c r="BX9" s="5">
        <v>2</v>
      </c>
      <c r="BY9" s="6">
        <v>1</v>
      </c>
      <c r="BZ9" s="14"/>
      <c r="CA9" s="17"/>
      <c r="CB9" s="13"/>
      <c r="CC9" s="8" t="str">
        <f>CF4</f>
        <v>TEAM A</v>
      </c>
      <c r="CD9" s="5">
        <v>4</v>
      </c>
      <c r="CE9" s="5">
        <v>3</v>
      </c>
      <c r="CF9" s="5">
        <v>2</v>
      </c>
      <c r="CG9" s="6">
        <v>1</v>
      </c>
      <c r="CH9" s="17"/>
      <c r="CI9" s="8" t="str">
        <f>CF5</f>
        <v>TEAM B</v>
      </c>
      <c r="CJ9" s="5">
        <v>4</v>
      </c>
      <c r="CK9" s="5">
        <v>3</v>
      </c>
      <c r="CL9" s="5">
        <v>2</v>
      </c>
      <c r="CM9" s="6">
        <v>1</v>
      </c>
      <c r="CN9" s="14"/>
      <c r="CP9" s="13"/>
      <c r="CQ9" s="8" t="str">
        <f>CT4</f>
        <v>TEAM A</v>
      </c>
      <c r="CR9" s="5">
        <v>4</v>
      </c>
      <c r="CS9" s="5">
        <v>3</v>
      </c>
      <c r="CT9" s="5">
        <v>2</v>
      </c>
      <c r="CU9" s="6">
        <v>1</v>
      </c>
      <c r="CV9" s="17"/>
      <c r="CW9" s="8" t="str">
        <f>CT5</f>
        <v>TEAM B</v>
      </c>
      <c r="CX9" s="5">
        <v>4</v>
      </c>
      <c r="CY9" s="5">
        <v>3</v>
      </c>
      <c r="CZ9" s="5">
        <v>2</v>
      </c>
      <c r="DA9" s="6">
        <v>1</v>
      </c>
      <c r="DB9" s="14"/>
      <c r="DD9" s="13"/>
      <c r="DE9" s="8" t="str">
        <f>DH4</f>
        <v>TEAM A</v>
      </c>
      <c r="DF9" s="5">
        <v>4</v>
      </c>
      <c r="DG9" s="5">
        <v>3</v>
      </c>
      <c r="DH9" s="5">
        <v>2</v>
      </c>
      <c r="DI9" s="6">
        <v>1</v>
      </c>
      <c r="DJ9" s="17"/>
      <c r="DK9" s="8" t="str">
        <f>DH5</f>
        <v>TEAM B</v>
      </c>
      <c r="DL9" s="5">
        <v>4</v>
      </c>
      <c r="DM9" s="5">
        <v>3</v>
      </c>
      <c r="DN9" s="5">
        <v>2</v>
      </c>
      <c r="DO9" s="6">
        <v>1</v>
      </c>
      <c r="DP9" s="14"/>
      <c r="EE9" s="17"/>
    </row>
    <row r="10" spans="2:135" ht="17" thickBot="1" x14ac:dyDescent="0.25">
      <c r="B10" s="13"/>
      <c r="C10" s="161"/>
      <c r="D10" s="11"/>
      <c r="E10" s="11"/>
      <c r="F10" s="11"/>
      <c r="G10" s="11"/>
      <c r="H10" s="14"/>
      <c r="J10" s="13"/>
      <c r="K10" s="7" t="s">
        <v>2</v>
      </c>
      <c r="L10" s="1"/>
      <c r="M10" s="1"/>
      <c r="N10" s="1"/>
      <c r="O10" s="38"/>
      <c r="P10" s="17"/>
      <c r="Q10" s="7" t="s">
        <v>2</v>
      </c>
      <c r="R10" s="1"/>
      <c r="S10" s="1"/>
      <c r="T10" s="1"/>
      <c r="U10" s="38"/>
      <c r="V10" s="14"/>
      <c r="W10" s="17"/>
      <c r="X10" s="13"/>
      <c r="Y10" s="7" t="s">
        <v>2</v>
      </c>
      <c r="Z10" s="1"/>
      <c r="AA10" s="1"/>
      <c r="AB10" s="1"/>
      <c r="AC10" s="38"/>
      <c r="AD10" s="17"/>
      <c r="AE10" s="7" t="s">
        <v>2</v>
      </c>
      <c r="AF10" s="1"/>
      <c r="AG10" s="1"/>
      <c r="AH10" s="1"/>
      <c r="AI10" s="38"/>
      <c r="AJ10" s="14"/>
      <c r="AL10" s="13"/>
      <c r="AM10" s="7" t="s">
        <v>2</v>
      </c>
      <c r="AN10" s="1"/>
      <c r="AO10" s="1"/>
      <c r="AP10" s="1"/>
      <c r="AQ10" s="38"/>
      <c r="AR10" s="17"/>
      <c r="AS10" s="7" t="s">
        <v>2</v>
      </c>
      <c r="AT10" s="1"/>
      <c r="AU10" s="1"/>
      <c r="AV10" s="1"/>
      <c r="AW10" s="38"/>
      <c r="AX10" s="14"/>
      <c r="AZ10" s="13"/>
      <c r="BA10" s="7" t="s">
        <v>2</v>
      </c>
      <c r="BB10" s="1"/>
      <c r="BC10" s="1"/>
      <c r="BD10" s="1"/>
      <c r="BE10" s="38"/>
      <c r="BF10" s="17"/>
      <c r="BG10" s="7" t="s">
        <v>2</v>
      </c>
      <c r="BH10" s="1"/>
      <c r="BI10" s="1"/>
      <c r="BJ10" s="1"/>
      <c r="BK10" s="38"/>
      <c r="BL10" s="14"/>
      <c r="BN10" s="13"/>
      <c r="BO10" s="7" t="s">
        <v>2</v>
      </c>
      <c r="BP10" s="1"/>
      <c r="BQ10" s="1"/>
      <c r="BR10" s="1"/>
      <c r="BS10" s="38"/>
      <c r="BT10" s="17"/>
      <c r="BU10" s="7" t="s">
        <v>2</v>
      </c>
      <c r="BV10" s="1"/>
      <c r="BW10" s="1"/>
      <c r="BX10" s="1"/>
      <c r="BY10" s="38"/>
      <c r="BZ10" s="14"/>
      <c r="CA10" s="17"/>
      <c r="CB10" s="13"/>
      <c r="CC10" s="7" t="s">
        <v>2</v>
      </c>
      <c r="CD10" s="1"/>
      <c r="CE10" s="1"/>
      <c r="CF10" s="1"/>
      <c r="CG10" s="38"/>
      <c r="CH10" s="17"/>
      <c r="CI10" s="7" t="s">
        <v>2</v>
      </c>
      <c r="CJ10" s="1"/>
      <c r="CK10" s="1"/>
      <c r="CL10" s="1"/>
      <c r="CM10" s="38"/>
      <c r="CN10" s="14"/>
      <c r="CP10" s="13"/>
      <c r="CQ10" s="7" t="s">
        <v>2</v>
      </c>
      <c r="CR10" s="1"/>
      <c r="CS10" s="1"/>
      <c r="CT10" s="1"/>
      <c r="CU10" s="38"/>
      <c r="CV10" s="17"/>
      <c r="CW10" s="7" t="s">
        <v>2</v>
      </c>
      <c r="CX10" s="1"/>
      <c r="CY10" s="1"/>
      <c r="CZ10" s="1"/>
      <c r="DA10" s="38"/>
      <c r="DB10" s="14"/>
      <c r="DD10" s="13"/>
      <c r="DE10" s="7" t="s">
        <v>2</v>
      </c>
      <c r="DF10" s="1"/>
      <c r="DG10" s="1"/>
      <c r="DH10" s="1"/>
      <c r="DI10" s="38"/>
      <c r="DJ10" s="17"/>
      <c r="DK10" s="7" t="s">
        <v>2</v>
      </c>
      <c r="DL10" s="1"/>
      <c r="DM10" s="1"/>
      <c r="DN10" s="1"/>
      <c r="DO10" s="38"/>
      <c r="DP10" s="14"/>
      <c r="DR10" s="47"/>
      <c r="EE10" s="17"/>
    </row>
    <row r="11" spans="2:135" ht="17" thickBot="1" x14ac:dyDescent="0.25">
      <c r="B11" s="13"/>
      <c r="C11" s="97" t="s">
        <v>25</v>
      </c>
      <c r="D11" s="5" t="s">
        <v>14</v>
      </c>
      <c r="E11" s="52" t="s">
        <v>37</v>
      </c>
      <c r="F11" s="52" t="s">
        <v>56</v>
      </c>
      <c r="G11" s="50" t="s">
        <v>15</v>
      </c>
      <c r="H11" s="14"/>
      <c r="J11" s="13"/>
      <c r="K11" s="143" t="s">
        <v>18</v>
      </c>
      <c r="L11" s="23"/>
      <c r="M11" s="23"/>
      <c r="N11" s="23"/>
      <c r="O11" s="144"/>
      <c r="P11" s="12"/>
      <c r="Q11" s="143" t="s">
        <v>18</v>
      </c>
      <c r="R11" s="23"/>
      <c r="S11" s="23"/>
      <c r="T11" s="23"/>
      <c r="U11" s="144"/>
      <c r="V11" s="14"/>
      <c r="W11" s="12"/>
      <c r="X11" s="13"/>
      <c r="Y11" s="143" t="s">
        <v>18</v>
      </c>
      <c r="Z11" s="23"/>
      <c r="AA11" s="23"/>
      <c r="AB11" s="23"/>
      <c r="AC11" s="144"/>
      <c r="AD11" s="12"/>
      <c r="AE11" s="143" t="s">
        <v>18</v>
      </c>
      <c r="AF11" s="23"/>
      <c r="AG11" s="23"/>
      <c r="AH11" s="23"/>
      <c r="AI11" s="144"/>
      <c r="AJ11" s="14"/>
      <c r="AL11" s="13"/>
      <c r="AM11" s="143" t="s">
        <v>18</v>
      </c>
      <c r="AN11" s="23"/>
      <c r="AO11" s="23"/>
      <c r="AP11" s="23"/>
      <c r="AQ11" s="144"/>
      <c r="AR11" s="12"/>
      <c r="AS11" s="143" t="s">
        <v>18</v>
      </c>
      <c r="AT11" s="23"/>
      <c r="AU11" s="23"/>
      <c r="AV11" s="23"/>
      <c r="AW11" s="144"/>
      <c r="AX11" s="14"/>
      <c r="AZ11" s="13"/>
      <c r="BA11" s="143" t="s">
        <v>18</v>
      </c>
      <c r="BB11" s="23"/>
      <c r="BC11" s="23"/>
      <c r="BD11" s="23"/>
      <c r="BE11" s="144"/>
      <c r="BF11" s="12"/>
      <c r="BG11" s="143" t="s">
        <v>18</v>
      </c>
      <c r="BH11" s="23"/>
      <c r="BI11" s="23"/>
      <c r="BJ11" s="23"/>
      <c r="BK11" s="144"/>
      <c r="BL11" s="14"/>
      <c r="BN11" s="13"/>
      <c r="BO11" s="143" t="s">
        <v>18</v>
      </c>
      <c r="BP11" s="23"/>
      <c r="BQ11" s="23"/>
      <c r="BR11" s="23"/>
      <c r="BS11" s="144"/>
      <c r="BT11" s="12"/>
      <c r="BU11" s="143" t="s">
        <v>18</v>
      </c>
      <c r="BV11" s="23"/>
      <c r="BW11" s="23"/>
      <c r="BX11" s="23"/>
      <c r="BY11" s="144"/>
      <c r="BZ11" s="14"/>
      <c r="CA11" s="12"/>
      <c r="CB11" s="13"/>
      <c r="CC11" s="143" t="s">
        <v>18</v>
      </c>
      <c r="CD11" s="23"/>
      <c r="CE11" s="23"/>
      <c r="CF11" s="23"/>
      <c r="CG11" s="144"/>
      <c r="CH11" s="12"/>
      <c r="CI11" s="143" t="s">
        <v>18</v>
      </c>
      <c r="CJ11" s="23"/>
      <c r="CK11" s="23"/>
      <c r="CL11" s="23"/>
      <c r="CM11" s="144"/>
      <c r="CN11" s="14"/>
      <c r="CP11" s="13"/>
      <c r="CQ11" s="143" t="s">
        <v>18</v>
      </c>
      <c r="CR11" s="23"/>
      <c r="CS11" s="23"/>
      <c r="CT11" s="23"/>
      <c r="CU11" s="144"/>
      <c r="CV11" s="12"/>
      <c r="CW11" s="143" t="s">
        <v>18</v>
      </c>
      <c r="CX11" s="23"/>
      <c r="CY11" s="23"/>
      <c r="CZ11" s="23"/>
      <c r="DA11" s="144"/>
      <c r="DB11" s="14"/>
      <c r="DD11" s="13"/>
      <c r="DE11" s="143" t="s">
        <v>18</v>
      </c>
      <c r="DF11" s="23"/>
      <c r="DG11" s="23"/>
      <c r="DH11" s="23"/>
      <c r="DI11" s="144"/>
      <c r="DJ11" s="12"/>
      <c r="DK11" s="143" t="s">
        <v>18</v>
      </c>
      <c r="DL11" s="23"/>
      <c r="DM11" s="23"/>
      <c r="DN11" s="23"/>
      <c r="DO11" s="144"/>
      <c r="DP11" s="14"/>
      <c r="EE11" s="12"/>
    </row>
    <row r="12" spans="2:135" ht="17" thickBot="1" x14ac:dyDescent="0.25">
      <c r="B12" s="83">
        <f>B8+1</f>
        <v>3</v>
      </c>
      <c r="C12" s="159" t="str">
        <f>PROFILING!D13</f>
        <v>TEAM A</v>
      </c>
      <c r="D12" s="42">
        <f>PROFILING!L13</f>
        <v>0</v>
      </c>
      <c r="E12" s="26" t="str">
        <f>PROFILING!K13</f>
        <v/>
      </c>
      <c r="F12" s="12" t="str">
        <f>PROFILING!M13</f>
        <v>NO</v>
      </c>
      <c r="G12" s="9" t="str">
        <f>AT17</f>
        <v/>
      </c>
      <c r="H12" s="14"/>
      <c r="J12" s="13"/>
      <c r="K12" s="11"/>
      <c r="L12" s="37"/>
      <c r="M12" s="37"/>
      <c r="N12" s="37"/>
      <c r="O12" s="37"/>
      <c r="P12" s="11"/>
      <c r="Q12" s="11"/>
      <c r="R12" s="37"/>
      <c r="S12" s="37"/>
      <c r="T12" s="37"/>
      <c r="U12" s="37"/>
      <c r="V12" s="14"/>
      <c r="W12" s="11"/>
      <c r="X12" s="13"/>
      <c r="Y12" s="11"/>
      <c r="Z12" s="37"/>
      <c r="AA12" s="37"/>
      <c r="AB12" s="37"/>
      <c r="AC12" s="37"/>
      <c r="AD12" s="11"/>
      <c r="AE12" s="11"/>
      <c r="AF12" s="37"/>
      <c r="AG12" s="37"/>
      <c r="AH12" s="37"/>
      <c r="AI12" s="37"/>
      <c r="AJ12" s="14"/>
      <c r="AL12" s="13"/>
      <c r="AM12" s="11"/>
      <c r="AN12" s="37"/>
      <c r="AO12" s="37"/>
      <c r="AP12" s="37"/>
      <c r="AQ12" s="37"/>
      <c r="AR12" s="11"/>
      <c r="AS12" s="11"/>
      <c r="AT12" s="37"/>
      <c r="AU12" s="37"/>
      <c r="AV12" s="37"/>
      <c r="AW12" s="37"/>
      <c r="AX12" s="14"/>
      <c r="AZ12" s="13"/>
      <c r="BA12" s="11"/>
      <c r="BB12" s="37"/>
      <c r="BC12" s="37"/>
      <c r="BD12" s="37"/>
      <c r="BE12" s="37"/>
      <c r="BF12" s="11"/>
      <c r="BG12" s="11"/>
      <c r="BH12" s="37"/>
      <c r="BI12" s="37"/>
      <c r="BJ12" s="37"/>
      <c r="BK12" s="37"/>
      <c r="BL12" s="14"/>
      <c r="BN12" s="13"/>
      <c r="BO12" s="11"/>
      <c r="BP12" s="37"/>
      <c r="BQ12" s="37"/>
      <c r="BR12" s="37"/>
      <c r="BS12" s="37"/>
      <c r="BT12" s="11"/>
      <c r="BU12" s="11"/>
      <c r="BV12" s="37"/>
      <c r="BW12" s="37"/>
      <c r="BX12" s="37"/>
      <c r="BY12" s="37"/>
      <c r="BZ12" s="14"/>
      <c r="CA12" s="11"/>
      <c r="CB12" s="13"/>
      <c r="CC12" s="11"/>
      <c r="CD12" s="37"/>
      <c r="CE12" s="37"/>
      <c r="CF12" s="37"/>
      <c r="CG12" s="37"/>
      <c r="CH12" s="11"/>
      <c r="CI12" s="11"/>
      <c r="CJ12" s="37"/>
      <c r="CK12" s="37"/>
      <c r="CL12" s="37"/>
      <c r="CM12" s="37"/>
      <c r="CN12" s="14"/>
      <c r="CP12" s="13"/>
      <c r="CQ12" s="11"/>
      <c r="CR12" s="37"/>
      <c r="CS12" s="37"/>
      <c r="CT12" s="37"/>
      <c r="CU12" s="37"/>
      <c r="CV12" s="11"/>
      <c r="CW12" s="11"/>
      <c r="CX12" s="37"/>
      <c r="CY12" s="37"/>
      <c r="CZ12" s="37"/>
      <c r="DA12" s="37"/>
      <c r="DB12" s="14"/>
      <c r="DD12" s="13"/>
      <c r="DE12" s="11"/>
      <c r="DF12" s="37"/>
      <c r="DG12" s="37"/>
      <c r="DH12" s="37"/>
      <c r="DI12" s="37"/>
      <c r="DJ12" s="11"/>
      <c r="DK12" s="11"/>
      <c r="DL12" s="37"/>
      <c r="DM12" s="37"/>
      <c r="DN12" s="37"/>
      <c r="DO12" s="37"/>
      <c r="DP12" s="14"/>
    </row>
    <row r="13" spans="2:135" ht="17" thickBot="1" x14ac:dyDescent="0.25">
      <c r="B13" s="13"/>
      <c r="C13" s="160" t="str">
        <f>PROFILING!D14</f>
        <v>TEAM B</v>
      </c>
      <c r="D13" s="44">
        <f>PROFILING!L14</f>
        <v>0</v>
      </c>
      <c r="E13" s="22" t="str">
        <f>PROFILING!K14</f>
        <v/>
      </c>
      <c r="F13" s="22" t="str">
        <f>PROFILING!M14</f>
        <v>NO</v>
      </c>
      <c r="G13" s="10" t="str">
        <f>AT18</f>
        <v/>
      </c>
      <c r="H13" s="14"/>
      <c r="J13" s="13"/>
      <c r="K13" s="95" t="s">
        <v>12</v>
      </c>
      <c r="L13" s="52" t="s">
        <v>13</v>
      </c>
      <c r="M13" s="82" t="s">
        <v>20</v>
      </c>
      <c r="N13" s="82" t="s">
        <v>21</v>
      </c>
      <c r="O13" s="78" t="s">
        <v>8</v>
      </c>
      <c r="P13" s="11"/>
      <c r="Q13" s="95" t="s">
        <v>12</v>
      </c>
      <c r="R13" s="52" t="s">
        <v>13</v>
      </c>
      <c r="S13" s="82" t="s">
        <v>20</v>
      </c>
      <c r="T13" s="82" t="s">
        <v>21</v>
      </c>
      <c r="U13" s="78" t="s">
        <v>8</v>
      </c>
      <c r="V13" s="14"/>
      <c r="W13" s="11"/>
      <c r="X13" s="13"/>
      <c r="Y13" s="95" t="s">
        <v>12</v>
      </c>
      <c r="Z13" s="52" t="s">
        <v>13</v>
      </c>
      <c r="AA13" s="82" t="s">
        <v>20</v>
      </c>
      <c r="AB13" s="82" t="s">
        <v>21</v>
      </c>
      <c r="AC13" s="78" t="s">
        <v>8</v>
      </c>
      <c r="AD13" s="11"/>
      <c r="AE13" s="95" t="s">
        <v>12</v>
      </c>
      <c r="AF13" s="52" t="s">
        <v>13</v>
      </c>
      <c r="AG13" s="82" t="s">
        <v>20</v>
      </c>
      <c r="AH13" s="82" t="s">
        <v>21</v>
      </c>
      <c r="AI13" s="78" t="s">
        <v>8</v>
      </c>
      <c r="AJ13" s="14"/>
      <c r="AL13" s="13"/>
      <c r="AM13" s="95" t="s">
        <v>12</v>
      </c>
      <c r="AN13" s="52" t="s">
        <v>13</v>
      </c>
      <c r="AO13" s="82" t="s">
        <v>20</v>
      </c>
      <c r="AP13" s="82" t="s">
        <v>21</v>
      </c>
      <c r="AQ13" s="78" t="s">
        <v>8</v>
      </c>
      <c r="AR13" s="11"/>
      <c r="AS13" s="95" t="s">
        <v>12</v>
      </c>
      <c r="AT13" s="52" t="s">
        <v>13</v>
      </c>
      <c r="AU13" s="82" t="s">
        <v>20</v>
      </c>
      <c r="AV13" s="82" t="s">
        <v>21</v>
      </c>
      <c r="AW13" s="78" t="s">
        <v>8</v>
      </c>
      <c r="AX13" s="14"/>
      <c r="AZ13" s="13"/>
      <c r="BA13" s="95" t="s">
        <v>12</v>
      </c>
      <c r="BB13" s="52" t="s">
        <v>13</v>
      </c>
      <c r="BC13" s="82" t="s">
        <v>20</v>
      </c>
      <c r="BD13" s="82" t="s">
        <v>21</v>
      </c>
      <c r="BE13" s="78" t="s">
        <v>8</v>
      </c>
      <c r="BF13" s="11"/>
      <c r="BG13" s="95" t="s">
        <v>12</v>
      </c>
      <c r="BH13" s="52" t="s">
        <v>13</v>
      </c>
      <c r="BI13" s="82" t="s">
        <v>20</v>
      </c>
      <c r="BJ13" s="82" t="s">
        <v>21</v>
      </c>
      <c r="BK13" s="78" t="s">
        <v>8</v>
      </c>
      <c r="BL13" s="14"/>
      <c r="BN13" s="13"/>
      <c r="BO13" s="95" t="s">
        <v>12</v>
      </c>
      <c r="BP13" s="52" t="s">
        <v>13</v>
      </c>
      <c r="BQ13" s="82" t="s">
        <v>20</v>
      </c>
      <c r="BR13" s="82" t="s">
        <v>21</v>
      </c>
      <c r="BS13" s="78" t="s">
        <v>8</v>
      </c>
      <c r="BT13" s="11"/>
      <c r="BU13" s="95" t="s">
        <v>12</v>
      </c>
      <c r="BV13" s="52" t="s">
        <v>13</v>
      </c>
      <c r="BW13" s="82" t="s">
        <v>20</v>
      </c>
      <c r="BX13" s="82" t="s">
        <v>21</v>
      </c>
      <c r="BY13" s="78" t="s">
        <v>8</v>
      </c>
      <c r="BZ13" s="14"/>
      <c r="CA13" s="11"/>
      <c r="CB13" s="13"/>
      <c r="CC13" s="95" t="s">
        <v>12</v>
      </c>
      <c r="CD13" s="52" t="s">
        <v>13</v>
      </c>
      <c r="CE13" s="82" t="s">
        <v>20</v>
      </c>
      <c r="CF13" s="82" t="s">
        <v>21</v>
      </c>
      <c r="CG13" s="78" t="s">
        <v>8</v>
      </c>
      <c r="CH13" s="11"/>
      <c r="CI13" s="95" t="s">
        <v>12</v>
      </c>
      <c r="CJ13" s="52" t="s">
        <v>13</v>
      </c>
      <c r="CK13" s="82" t="s">
        <v>20</v>
      </c>
      <c r="CL13" s="82" t="s">
        <v>21</v>
      </c>
      <c r="CM13" s="78" t="s">
        <v>8</v>
      </c>
      <c r="CN13" s="14"/>
      <c r="CP13" s="13"/>
      <c r="CQ13" s="95" t="s">
        <v>12</v>
      </c>
      <c r="CR13" s="52" t="s">
        <v>13</v>
      </c>
      <c r="CS13" s="82" t="s">
        <v>20</v>
      </c>
      <c r="CT13" s="82" t="s">
        <v>21</v>
      </c>
      <c r="CU13" s="78" t="s">
        <v>8</v>
      </c>
      <c r="CV13" s="11"/>
      <c r="CW13" s="95" t="s">
        <v>12</v>
      </c>
      <c r="CX13" s="52" t="s">
        <v>13</v>
      </c>
      <c r="CY13" s="82" t="s">
        <v>20</v>
      </c>
      <c r="CZ13" s="82" t="s">
        <v>21</v>
      </c>
      <c r="DA13" s="78" t="s">
        <v>8</v>
      </c>
      <c r="DB13" s="14"/>
      <c r="DD13" s="13"/>
      <c r="DE13" s="95" t="s">
        <v>12</v>
      </c>
      <c r="DF13" s="52" t="s">
        <v>13</v>
      </c>
      <c r="DG13" s="82" t="s">
        <v>20</v>
      </c>
      <c r="DH13" s="82" t="s">
        <v>21</v>
      </c>
      <c r="DI13" s="78" t="s">
        <v>8</v>
      </c>
      <c r="DJ13" s="11"/>
      <c r="DK13" s="95" t="s">
        <v>12</v>
      </c>
      <c r="DL13" s="52" t="s">
        <v>13</v>
      </c>
      <c r="DM13" s="82" t="s">
        <v>20</v>
      </c>
      <c r="DN13" s="82" t="s">
        <v>21</v>
      </c>
      <c r="DO13" s="78" t="s">
        <v>8</v>
      </c>
      <c r="DP13" s="14"/>
    </row>
    <row r="14" spans="2:135" ht="17" thickBot="1" x14ac:dyDescent="0.25">
      <c r="B14" s="13"/>
      <c r="C14" s="161"/>
      <c r="D14" s="11"/>
      <c r="E14" s="11"/>
      <c r="F14" s="11"/>
      <c r="G14" s="11"/>
      <c r="H14" s="14"/>
      <c r="J14" s="13"/>
      <c r="K14" s="25" t="str">
        <f>IF(L14="INCOMP","",IF(L14&gt;3,"POS",IF(L14=3,"POS/NEUT",IF(AND(L14&lt;3,L14&gt;-3),"NEUT",IF(L14=-3,"NEUT/NEG",IF(L14&lt;-3,"NEG"))))))</f>
        <v/>
      </c>
      <c r="L14" s="96" t="str">
        <f>IF(L10="","INCOMP",SUM(IF(L10="W",1.5,-1.5),IF(M10="W",2,-2),IF(N10="W",3,-3),IF(O10="W",3.5,-3.5)))</f>
        <v>INCOMP</v>
      </c>
      <c r="M14" s="22" t="str">
        <f>IF(L14="INCOMP","",SUM(IF(L11&lt;2,-1,IF(L11&lt;5,0,1)),IF(M11&lt;2,-1,IF(M11&lt;5,0,1)),IF(N11&lt;2,-1,IF(N11&lt;5,0,1)),IF(O11&lt;2,-1,IF(O11&lt;5,0,1))))</f>
        <v/>
      </c>
      <c r="N14" s="40" t="str">
        <f>IF(L14="INCOMP","INCOMP",IF(OR(K14="POS",K14="NEUT",K14="NEG"),K14,IF(K14="POS/NEUT",IF(M14&gt;1,"POS","NEUT"),IF(K14="NEUT/NEG",IF(M14&gt;1,"NEUT","NEG")))))</f>
        <v>INCOMP</v>
      </c>
      <c r="O14" s="10" t="str">
        <f>IF(L14="incomp","",L14+M14)</f>
        <v/>
      </c>
      <c r="P14" s="11"/>
      <c r="Q14" s="25" t="str">
        <f>IF(R14="INCOMP","",IF(R14&gt;3,"POS",IF(R14=3,"POS/NEUT",IF(AND(R14&lt;3,R14&gt;-3),"NEUT",IF(R14=-3,"NEUT/NEG",IF(R14&lt;-3,"NEG"))))))</f>
        <v/>
      </c>
      <c r="R14" s="96" t="str">
        <f>IF(R10="","INCOMP",SUM(IF(R10="W",1.5,-1.5),IF(S10="W",2,-2),IF(T10="W",3,-3),IF(U10="W",3.5,-3.5)))</f>
        <v>INCOMP</v>
      </c>
      <c r="S14" s="22" t="str">
        <f>IF(R14="INCOMP","",SUM(IF(R11&lt;2,-1,IF(R11&lt;5,0,1)),IF(S11&lt;2,-1,IF(S11&lt;5,0,1)),IF(T11&lt;2,-1,IF(T11&lt;5,0,1)),IF(U11&lt;2,-1,IF(U11&lt;5,0,1))))</f>
        <v/>
      </c>
      <c r="T14" s="40" t="str">
        <f>IF(R14="INCOMP","INCOMP",IF(OR(Q14="POS",Q14="NEUT",Q14="NEG"),Q14,IF(Q14="POS/NEUT",IF(S14&gt;1,"POS","NEUT"),IF(Q14="NEUT/NEG",IF(S14&gt;1,"NEUT","NEG")))))</f>
        <v>INCOMP</v>
      </c>
      <c r="U14" s="10" t="str">
        <f>IF(R14="incomp","",R14+S14)</f>
        <v/>
      </c>
      <c r="V14" s="14"/>
      <c r="X14" s="13"/>
      <c r="Y14" s="25" t="str">
        <f>IF(Z14="INCOMP","",IF(Z14&gt;3,"POS",IF(Z14=3,"POS/NEUT",IF(AND(Z14&lt;3,Z14&gt;-3),"NEUT",IF(Z14=-3,"NEUT/NEG",IF(Z14&lt;-3,"NEG"))))))</f>
        <v/>
      </c>
      <c r="Z14" s="96" t="str">
        <f>IF(Z10="","INCOMP",SUM(IF(Z10="W",1.5,-1.5),IF(AA10="W",2,-2),IF(AB10="W",3,-3),IF(AC10="W",3.5,-3.5)))</f>
        <v>INCOMP</v>
      </c>
      <c r="AA14" s="22" t="str">
        <f>IF(Z14="INCOMP","",SUM(IF(Z11&lt;2,-1,IF(Z11&lt;5,0,1)),IF(AA11&lt;2,-1,IF(AA11&lt;5,0,1)),IF(AB11&lt;2,-1,IF(AB11&lt;5,0,1)),IF(AC11&lt;2,-1,IF(AC11&lt;5,0,1))))</f>
        <v/>
      </c>
      <c r="AB14" s="40" t="str">
        <f>IF(Z14="INCOMP","INCOMP",IF(OR(Y14="POS",Y14="NEUT",Y14="NEG"),Y14,IF(Y14="POS/NEUT",IF(AA14&gt;1,"POS","NEUT"),IF(Y14="NEUT/NEG",IF(AA14&gt;1,"NEUT","NEG")))))</f>
        <v>INCOMP</v>
      </c>
      <c r="AC14" s="10" t="str">
        <f>IF(Z14="incomp","",Z14+AA14)</f>
        <v/>
      </c>
      <c r="AD14" s="11"/>
      <c r="AE14" s="25" t="str">
        <f>IF(AF14="INCOMP","",IF(AF14&gt;3,"POS",IF(AF14=3,"POS/NEUT",IF(AND(AF14&lt;3,AF14&gt;-3),"NEUT",IF(AF14=-3,"NEUT/NEG",IF(AF14&lt;-3,"NEG"))))))</f>
        <v/>
      </c>
      <c r="AF14" s="96" t="str">
        <f>IF(AF10="","INCOMP",SUM(IF(AF10="W",1.5,-1.5),IF(AG10="W",2,-2),IF(AH10="W",3,-3),IF(AI10="W",3.5,-3.5)))</f>
        <v>INCOMP</v>
      </c>
      <c r="AG14" s="22" t="str">
        <f>IF(AF14="INCOMP","",SUM(IF(AF11&lt;2,-1,IF(AF11&lt;5,0,1)),IF(AG11&lt;2,-1,IF(AG11&lt;5,0,1)),IF(AH11&lt;2,-1,IF(AH11&lt;5,0,1)),IF(AI11&lt;2,-1,IF(AI11&lt;5,0,1))))</f>
        <v/>
      </c>
      <c r="AH14" s="40" t="str">
        <f>IF(AF14="INCOMP","INCOMP",IF(OR(AE14="POS",AE14="NEUT",AE14="NEG"),AE14,IF(AE14="POS/NEUT",IF(AG14&gt;1,"POS","NEUT"),IF(AE14="NEUT/NEG",IF(AG14&gt;1,"NEUT","NEG")))))</f>
        <v>INCOMP</v>
      </c>
      <c r="AI14" s="10" t="str">
        <f>IF(AF14="incomp","",AF14+AG14)</f>
        <v/>
      </c>
      <c r="AJ14" s="14"/>
      <c r="AL14" s="13"/>
      <c r="AM14" s="25" t="str">
        <f>IF(AN14="INCOMP","",IF(AN14&gt;3,"POS",IF(AN14=3,"POS/NEUT",IF(AND(AN14&lt;3,AN14&gt;-3),"NEUT",IF(AN14=-3,"NEUT/NEG",IF(AN14&lt;-3,"NEG"))))))</f>
        <v/>
      </c>
      <c r="AN14" s="96" t="str">
        <f>IF(AN10="","INCOMP",SUM(IF(AN10="W",1.5,-1.5),IF(AO10="W",2,-2),IF(AP10="W",3,-3),IF(AQ10="W",3.5,-3.5)))</f>
        <v>INCOMP</v>
      </c>
      <c r="AO14" s="22" t="str">
        <f>IF(AN14="INCOMP","",SUM(IF(AN11&lt;2,-1,IF(AN11&lt;5,0,1)),IF(AO11&lt;2,-1,IF(AO11&lt;5,0,1)),IF(AP11&lt;2,-1,IF(AP11&lt;5,0,1)),IF(AQ11&lt;2,-1,IF(AQ11&lt;5,0,1))))</f>
        <v/>
      </c>
      <c r="AP14" s="40" t="str">
        <f>IF(AN14="INCOMP","INCOMP",IF(OR(AM14="POS",AM14="NEUT",AM14="NEG"),AM14,IF(AM14="POS/NEUT",IF(AO14&gt;1,"POS","NEUT"),IF(AM14="NEUT/NEG",IF(AO14&gt;1,"NEUT","NEG")))))</f>
        <v>INCOMP</v>
      </c>
      <c r="AQ14" s="10" t="str">
        <f>IF(AN14="incomp","",AN14+AO14)</f>
        <v/>
      </c>
      <c r="AR14" s="11"/>
      <c r="AS14" s="25" t="str">
        <f>IF(AT14="INCOMP","",IF(AT14&gt;3,"POS",IF(AT14=3,"POS/NEUT",IF(AND(AT14&lt;3,AT14&gt;-3),"NEUT",IF(AT14=-3,"NEUT/NEG",IF(AT14&lt;-3,"NEG"))))))</f>
        <v/>
      </c>
      <c r="AT14" s="96" t="str">
        <f>IF(AT10="","INCOMP",SUM(IF(AT10="W",1.5,-1.5),IF(AU10="W",2,-2),IF(AV10="W",3,-3),IF(AW10="W",3.5,-3.5)))</f>
        <v>INCOMP</v>
      </c>
      <c r="AU14" s="22" t="str">
        <f>IF(AT14="INCOMP","",SUM(IF(AT11&lt;2,-1,IF(AT11&lt;5,0,1)),IF(AU11&lt;2,-1,IF(AU11&lt;5,0,1)),IF(AV11&lt;2,-1,IF(AV11&lt;5,0,1)),IF(AW11&lt;2,-1,IF(AW11&lt;5,0,1))))</f>
        <v/>
      </c>
      <c r="AV14" s="40" t="str">
        <f>IF(AT14="INCOMP","INCOMP",IF(OR(AS14="POS",AS14="NEUT",AS14="NEG"),AS14,IF(AS14="POS/NEUT",IF(AU14&gt;1,"POS","NEUT"),IF(AS14="NEUT/NEG",IF(AU14&gt;1,"NEUT","NEG")))))</f>
        <v>INCOMP</v>
      </c>
      <c r="AW14" s="10" t="str">
        <f>IF(AT14="incomp","",AT14+AU14)</f>
        <v/>
      </c>
      <c r="AX14" s="14"/>
      <c r="AZ14" s="13"/>
      <c r="BA14" s="25" t="str">
        <f>IF(BB14="INCOMP","",IF(BB14&gt;3,"POS",IF(BB14=3,"POS/NEUT",IF(AND(BB14&lt;3,BB14&gt;-3),"NEUT",IF(BB14=-3,"NEUT/NEG",IF(BB14&lt;-3,"NEG"))))))</f>
        <v/>
      </c>
      <c r="BB14" s="96" t="str">
        <f>IF(BB10="","INCOMP",SUM(IF(BB10="W",1.5,-1.5),IF(BC10="W",2,-2),IF(BD10="W",3,-3),IF(BE10="W",3.5,-3.5)))</f>
        <v>INCOMP</v>
      </c>
      <c r="BC14" s="22" t="str">
        <f>IF(BB14="INCOMP","",SUM(IF(BB11&lt;2,-1,IF(BB11&lt;5,0,1)),IF(BC11&lt;2,-1,IF(BC11&lt;5,0,1)),IF(BD11&lt;2,-1,IF(BD11&lt;5,0,1)),IF(BE11&lt;2,-1,IF(BE11&lt;5,0,1))))</f>
        <v/>
      </c>
      <c r="BD14" s="40" t="str">
        <f>IF(BB14="INCOMP","INCOMP",IF(OR(BA14="POS",BA14="NEUT",BA14="NEG"),BA14,IF(BA14="POS/NEUT",IF(BC14&gt;1,"POS","NEUT"),IF(BA14="NEUT/NEG",IF(BC14&gt;1,"NEUT","NEG")))))</f>
        <v>INCOMP</v>
      </c>
      <c r="BE14" s="10" t="str">
        <f>IF(BB14="incomp","",BB14+BC14)</f>
        <v/>
      </c>
      <c r="BF14" s="11"/>
      <c r="BG14" s="25" t="str">
        <f>IF(BH14="INCOMP","",IF(BH14&gt;3,"POS",IF(BH14=3,"POS/NEUT",IF(AND(BH14&lt;3,BH14&gt;-3),"NEUT",IF(BH14=-3,"NEUT/NEG",IF(BH14&lt;-3,"NEG"))))))</f>
        <v/>
      </c>
      <c r="BH14" s="96" t="str">
        <f>IF(BH10="","INCOMP",SUM(IF(BH10="W",1.5,-1.5),IF(BI10="W",2,-2),IF(BJ10="W",3,-3),IF(BK10="W",3.5,-3.5)))</f>
        <v>INCOMP</v>
      </c>
      <c r="BI14" s="22" t="str">
        <f>IF(BH14="INCOMP","",SUM(IF(BH11&lt;2,-1,IF(BH11&lt;5,0,1)),IF(BI11&lt;2,-1,IF(BI11&lt;5,0,1)),IF(BJ11&lt;2,-1,IF(BJ11&lt;5,0,1)),IF(BK11&lt;2,-1,IF(BK11&lt;5,0,1))))</f>
        <v/>
      </c>
      <c r="BJ14" s="40" t="str">
        <f>IF(BH14="INCOMP","INCOMP",IF(OR(BG14="POS",BG14="NEUT",BG14="NEG"),BG14,IF(BG14="POS/NEUT",IF(BI14&gt;1,"POS","NEUT"),IF(BG14="NEUT/NEG",IF(BI14&gt;1,"NEUT","NEG")))))</f>
        <v>INCOMP</v>
      </c>
      <c r="BK14" s="10" t="str">
        <f>IF(BH14="incomp","",BH14+BI14)</f>
        <v/>
      </c>
      <c r="BL14" s="14"/>
      <c r="BN14" s="13"/>
      <c r="BO14" s="25" t="str">
        <f>IF(BP14="INCOMP","",IF(BP14&gt;3,"POS",IF(BP14=3,"POS/NEUT",IF(AND(BP14&lt;3,BP14&gt;-3),"NEUT",IF(BP14=-3,"NEUT/NEG",IF(BP14&lt;-3,"NEG"))))))</f>
        <v/>
      </c>
      <c r="BP14" s="96" t="str">
        <f>IF(BP10="","INCOMP",SUM(IF(BP10="W",1.5,-1.5),IF(BQ10="W",2,-2),IF(BR10="W",3,-3),IF(BS10="W",3.5,-3.5)))</f>
        <v>INCOMP</v>
      </c>
      <c r="BQ14" s="22" t="str">
        <f>IF(BP14="INCOMP","",SUM(IF(BP11&lt;2,-1,IF(BP11&lt;5,0,1)),IF(BQ11&lt;2,-1,IF(BQ11&lt;5,0,1)),IF(BR11&lt;2,-1,IF(BR11&lt;5,0,1)),IF(BS11&lt;2,-1,IF(BS11&lt;5,0,1))))</f>
        <v/>
      </c>
      <c r="BR14" s="40" t="str">
        <f>IF(BP14="INCOMP","INCOMP",IF(OR(BO14="POS",BO14="NEUT",BO14="NEG"),BO14,IF(BO14="POS/NEUT",IF(BQ14&gt;1,"POS","NEUT"),IF(BO14="NEUT/NEG",IF(BQ14&gt;1,"NEUT","NEG")))))</f>
        <v>INCOMP</v>
      </c>
      <c r="BS14" s="10" t="str">
        <f>IF(BP14="incomp","",BP14+BQ14)</f>
        <v/>
      </c>
      <c r="BT14" s="11"/>
      <c r="BU14" s="25" t="str">
        <f>IF(BV14="INCOMP","",IF(BV14&gt;3,"POS",IF(BV14=3,"POS/NEUT",IF(AND(BV14&lt;3,BV14&gt;-3),"NEUT",IF(BV14=-3,"NEUT/NEG",IF(BV14&lt;-3,"NEG"))))))</f>
        <v/>
      </c>
      <c r="BV14" s="96" t="str">
        <f>IF(BV10="","INCOMP",SUM(IF(BV10="W",1.5,-1.5),IF(BW10="W",2,-2),IF(BX10="W",3,-3),IF(BY10="W",3.5,-3.5)))</f>
        <v>INCOMP</v>
      </c>
      <c r="BW14" s="22" t="str">
        <f>IF(BV14="INCOMP","",SUM(IF(BV11&lt;2,-1,IF(BV11&lt;5,0,1)),IF(BW11&lt;2,-1,IF(BW11&lt;5,0,1)),IF(BX11&lt;2,-1,IF(BX11&lt;5,0,1)),IF(BY11&lt;2,-1,IF(BY11&lt;5,0,1))))</f>
        <v/>
      </c>
      <c r="BX14" s="40" t="str">
        <f>IF(BV14="INCOMP","INCOMP",IF(OR(BU14="POS",BU14="NEUT",BU14="NEG"),BU14,IF(BU14="POS/NEUT",IF(BW14&gt;1,"POS","NEUT"),IF(BU14="NEUT/NEG",IF(BW14&gt;1,"NEUT","NEG")))))</f>
        <v>INCOMP</v>
      </c>
      <c r="BY14" s="10" t="str">
        <f>IF(BV14="incomp","",BV14+BW14)</f>
        <v/>
      </c>
      <c r="BZ14" s="14"/>
      <c r="CB14" s="13"/>
      <c r="CC14" s="25" t="str">
        <f>IF(CD14="INCOMP","",IF(CD14&gt;3,"POS",IF(CD14=3,"POS/NEUT",IF(AND(CD14&lt;3,CD14&gt;-3),"NEUT",IF(CD14=-3,"NEUT/NEG",IF(CD14&lt;-3,"NEG"))))))</f>
        <v/>
      </c>
      <c r="CD14" s="96" t="str">
        <f>IF(CD10="","INCOMP",SUM(IF(CD10="W",1.5,-1.5),IF(CE10="W",2,-2),IF(CF10="W",3,-3),IF(CG10="W",3.5,-3.5)))</f>
        <v>INCOMP</v>
      </c>
      <c r="CE14" s="22" t="str">
        <f>IF(CD14="INCOMP","",SUM(IF(CD11&lt;2,-1,IF(CD11&lt;5,0,1)),IF(CE11&lt;2,-1,IF(CE11&lt;5,0,1)),IF(CF11&lt;2,-1,IF(CF11&lt;5,0,1)),IF(CG11&lt;2,-1,IF(CG11&lt;5,0,1))))</f>
        <v/>
      </c>
      <c r="CF14" s="40" t="str">
        <f>IF(CD14="INCOMP","INCOMP",IF(OR(CC14="POS",CC14="NEUT",CC14="NEG"),CC14,IF(CC14="POS/NEUT",IF(CE14&gt;1,"POS","NEUT"),IF(CC14="NEUT/NEG",IF(CE14&gt;1,"NEUT","NEG")))))</f>
        <v>INCOMP</v>
      </c>
      <c r="CG14" s="10" t="str">
        <f>IF(CD14="incomp","",CD14+CE14)</f>
        <v/>
      </c>
      <c r="CH14" s="11"/>
      <c r="CI14" s="25" t="str">
        <f>IF(CJ14="INCOMP","",IF(CJ14&gt;3,"POS",IF(CJ14=3,"POS/NEUT",IF(AND(CJ14&lt;3,CJ14&gt;-3),"NEUT",IF(CJ14=-3,"NEUT/NEG",IF(CJ14&lt;-3,"NEG"))))))</f>
        <v/>
      </c>
      <c r="CJ14" s="96" t="str">
        <f>IF(CJ10="","INCOMP",SUM(IF(CJ10="W",1.5,-1.5),IF(CK10="W",2,-2),IF(CL10="W",3,-3),IF(CM10="W",3.5,-3.5)))</f>
        <v>INCOMP</v>
      </c>
      <c r="CK14" s="22" t="str">
        <f>IF(CJ14="INCOMP","",SUM(IF(CJ11&lt;2,-1,IF(CJ11&lt;5,0,1)),IF(CK11&lt;2,-1,IF(CK11&lt;5,0,1)),IF(CL11&lt;2,-1,IF(CL11&lt;5,0,1)),IF(CM11&lt;2,-1,IF(CM11&lt;5,0,1))))</f>
        <v/>
      </c>
      <c r="CL14" s="40" t="str">
        <f>IF(CJ14="INCOMP","INCOMP",IF(OR(CI14="POS",CI14="NEUT",CI14="NEG"),CI14,IF(CI14="POS/NEUT",IF(CK14&gt;1,"POS","NEUT"),IF(CI14="NEUT/NEG",IF(CK14&gt;1,"NEUT","NEG")))))</f>
        <v>INCOMP</v>
      </c>
      <c r="CM14" s="10" t="str">
        <f>IF(CJ14="incomp","",CJ14+CK14)</f>
        <v/>
      </c>
      <c r="CN14" s="14"/>
      <c r="CP14" s="13"/>
      <c r="CQ14" s="25" t="str">
        <f>IF(CR14="INCOMP","",IF(CR14&gt;3,"POS",IF(CR14=3,"POS/NEUT",IF(AND(CR14&lt;3,CR14&gt;-3),"NEUT",IF(CR14=-3,"NEUT/NEG",IF(CR14&lt;-3,"NEG"))))))</f>
        <v/>
      </c>
      <c r="CR14" s="96" t="str">
        <f>IF(CR10="","INCOMP",SUM(IF(CR10="W",1.5,-1.5),IF(CS10="W",2,-2),IF(CT10="W",3,-3),IF(CU10="W",3.5,-3.5)))</f>
        <v>INCOMP</v>
      </c>
      <c r="CS14" s="22" t="str">
        <f>IF(CR14="INCOMP","",SUM(IF(CR11&lt;2,-1,IF(CR11&lt;5,0,1)),IF(CS11&lt;2,-1,IF(CS11&lt;5,0,1)),IF(CT11&lt;2,-1,IF(CT11&lt;5,0,1)),IF(CU11&lt;2,-1,IF(CU11&lt;5,0,1))))</f>
        <v/>
      </c>
      <c r="CT14" s="40" t="str">
        <f>IF(CR14="INCOMP","INCOMP",IF(OR(CQ14="POS",CQ14="NEUT",CQ14="NEG"),CQ14,IF(CQ14="POS/NEUT",IF(CS14&gt;1,"POS","NEUT"),IF(CQ14="NEUT/NEG",IF(CS14&gt;1,"NEUT","NEG")))))</f>
        <v>INCOMP</v>
      </c>
      <c r="CU14" s="10" t="str">
        <f>IF(CR14="incomp","",CR14+CS14)</f>
        <v/>
      </c>
      <c r="CV14" s="11"/>
      <c r="CW14" s="25" t="str">
        <f>IF(CX14="INCOMP","",IF(CX14&gt;3,"POS",IF(CX14=3,"POS/NEUT",IF(AND(CX14&lt;3,CX14&gt;-3),"NEUT",IF(CX14=-3,"NEUT/NEG",IF(CX14&lt;-3,"NEG"))))))</f>
        <v/>
      </c>
      <c r="CX14" s="96" t="str">
        <f>IF(CX10="","INCOMP",SUM(IF(CX10="W",1.5,-1.5),IF(CY10="W",2,-2),IF(CZ10="W",3,-3),IF(DA10="W",3.5,-3.5)))</f>
        <v>INCOMP</v>
      </c>
      <c r="CY14" s="22" t="str">
        <f>IF(CX14="INCOMP","",SUM(IF(CX11&lt;2,-1,IF(CX11&lt;5,0,1)),IF(CY11&lt;2,-1,IF(CY11&lt;5,0,1)),IF(CZ11&lt;2,-1,IF(CZ11&lt;5,0,1)),IF(DA11&lt;2,-1,IF(DA11&lt;5,0,1))))</f>
        <v/>
      </c>
      <c r="CZ14" s="40" t="str">
        <f>IF(CX14="INCOMP","INCOMP",IF(OR(CW14="POS",CW14="NEUT",CW14="NEG"),CW14,IF(CW14="POS/NEUT",IF(CY14&gt;1,"POS","NEUT"),IF(CW14="NEUT/NEG",IF(CY14&gt;1,"NEUT","NEG")))))</f>
        <v>INCOMP</v>
      </c>
      <c r="DA14" s="10" t="str">
        <f>IF(CX14="incomp","",CX14+CY14)</f>
        <v/>
      </c>
      <c r="DB14" s="14"/>
      <c r="DD14" s="13"/>
      <c r="DE14" s="25" t="str">
        <f>IF(DF14="INCOMP","",IF(DF14&gt;3,"POS",IF(DF14=3,"POS/NEUT",IF(AND(DF14&lt;3,DF14&gt;-3),"NEUT",IF(DF14=-3,"NEUT/NEG",IF(DF14&lt;-3,"NEG"))))))</f>
        <v/>
      </c>
      <c r="DF14" s="96" t="str">
        <f>IF(DF10="","INCOMP",SUM(IF(DF10="W",1.5,-1.5),IF(DG10="W",2,-2),IF(DH10="W",3,-3),IF(DI10="W",3.5,-3.5)))</f>
        <v>INCOMP</v>
      </c>
      <c r="DG14" s="22" t="str">
        <f>IF(DF14="INCOMP","",SUM(IF(DF11&lt;2,-1,IF(DF11&lt;5,0,1)),IF(DG11&lt;2,-1,IF(DG11&lt;5,0,1)),IF(DH11&lt;2,-1,IF(DH11&lt;5,0,1)),IF(DI11&lt;2,-1,IF(DI11&lt;5,0,1))))</f>
        <v/>
      </c>
      <c r="DH14" s="40" t="str">
        <f>IF(DF14="INCOMP","INCOMP",IF(OR(DE14="POS",DE14="NEUT",DE14="NEG"),DE14,IF(DE14="POS/NEUT",IF(DG14&gt;1,"POS","NEUT"),IF(DE14="NEUT/NEG",IF(DG14&gt;1,"NEUT","NEG")))))</f>
        <v>INCOMP</v>
      </c>
      <c r="DI14" s="10" t="str">
        <f>IF(DF14="incomp","",DF14+DG14)</f>
        <v/>
      </c>
      <c r="DJ14" s="11"/>
      <c r="DK14" s="25" t="str">
        <f>IF(DL14="INCOMP","",IF(DL14&gt;3,"POS",IF(DL14=3,"POS/NEUT",IF(AND(DL14&lt;3,DL14&gt;-3),"NEUT",IF(DL14=-3,"NEUT/NEG",IF(DL14&lt;-3,"NEG"))))))</f>
        <v/>
      </c>
      <c r="DL14" s="96" t="str">
        <f>IF(DL10="","INCOMP",SUM(IF(DL10="W",1.5,-1.5),IF(DM10="W",2,-2),IF(DN10="W",3,-3),IF(DO10="W",3.5,-3.5)))</f>
        <v>INCOMP</v>
      </c>
      <c r="DM14" s="22" t="str">
        <f>IF(DL14="INCOMP","",SUM(IF(DL11&lt;2,-1,IF(DL11&lt;5,0,1)),IF(DM11&lt;2,-1,IF(DM11&lt;5,0,1)),IF(DN11&lt;2,-1,IF(DN11&lt;5,0,1)),IF(DO11&lt;2,-1,IF(DO11&lt;5,0,1))))</f>
        <v/>
      </c>
      <c r="DN14" s="40" t="str">
        <f>IF(DL14="INCOMP","INCOMP",IF(OR(DK14="POS",DK14="NEUT",DK14="NEG"),DK14,IF(DK14="POS/NEUT",IF(DM14&gt;1,"POS","NEUT"),IF(DK14="NEUT/NEG",IF(DM14&gt;1,"NEUT","NEG")))))</f>
        <v>INCOMP</v>
      </c>
      <c r="DO14" s="10" t="str">
        <f>IF(DL14="incomp","",DL14+DM14)</f>
        <v/>
      </c>
      <c r="DP14" s="14"/>
      <c r="DR14" s="47"/>
      <c r="EE14"/>
    </row>
    <row r="15" spans="2:135" ht="17" thickBot="1" x14ac:dyDescent="0.25">
      <c r="B15" s="13"/>
      <c r="C15" s="97" t="s">
        <v>25</v>
      </c>
      <c r="D15" s="5" t="s">
        <v>14</v>
      </c>
      <c r="E15" s="52" t="s">
        <v>37</v>
      </c>
      <c r="F15" s="52" t="s">
        <v>56</v>
      </c>
      <c r="G15" s="50" t="s">
        <v>15</v>
      </c>
      <c r="H15" s="14"/>
      <c r="J15" s="13"/>
      <c r="K15" s="11"/>
      <c r="L15" s="37"/>
      <c r="M15" s="57"/>
      <c r="N15" s="37"/>
      <c r="O15" s="37"/>
      <c r="P15" s="11"/>
      <c r="Q15" s="11"/>
      <c r="R15" s="11"/>
      <c r="S15" s="11"/>
      <c r="T15" s="11"/>
      <c r="U15" s="11"/>
      <c r="V15" s="14"/>
      <c r="X15" s="13"/>
      <c r="Y15" s="11"/>
      <c r="Z15" s="37"/>
      <c r="AA15" s="57"/>
      <c r="AB15" s="37"/>
      <c r="AC15" s="37"/>
      <c r="AD15" s="11"/>
      <c r="AE15" s="11"/>
      <c r="AF15" s="11"/>
      <c r="AG15" s="11"/>
      <c r="AH15" s="11"/>
      <c r="AI15" s="11"/>
      <c r="AJ15" s="14"/>
      <c r="AL15" s="13"/>
      <c r="AM15" s="11"/>
      <c r="AN15" s="37"/>
      <c r="AO15" s="57"/>
      <c r="AP15" s="37"/>
      <c r="AQ15" s="37"/>
      <c r="AR15" s="11"/>
      <c r="AS15" s="11"/>
      <c r="AT15" s="11"/>
      <c r="AU15" s="11"/>
      <c r="AV15" s="11"/>
      <c r="AW15" s="11"/>
      <c r="AX15" s="14"/>
      <c r="AZ15" s="13"/>
      <c r="BA15" s="11"/>
      <c r="BB15" s="37"/>
      <c r="BC15" s="57"/>
      <c r="BD15" s="37"/>
      <c r="BE15" s="37"/>
      <c r="BF15" s="11"/>
      <c r="BG15" s="11"/>
      <c r="BH15" s="11"/>
      <c r="BI15" s="11"/>
      <c r="BJ15" s="11"/>
      <c r="BK15" s="11"/>
      <c r="BL15" s="14"/>
      <c r="BN15" s="13"/>
      <c r="BO15" s="11"/>
      <c r="BP15" s="37"/>
      <c r="BQ15" s="57"/>
      <c r="BR15" s="37"/>
      <c r="BS15" s="37"/>
      <c r="BT15" s="11"/>
      <c r="BU15" s="11"/>
      <c r="BV15" s="11"/>
      <c r="BW15" s="11"/>
      <c r="BX15" s="11"/>
      <c r="BY15" s="11"/>
      <c r="BZ15" s="14"/>
      <c r="CB15" s="13"/>
      <c r="CC15" s="11"/>
      <c r="CD15" s="37"/>
      <c r="CE15" s="57"/>
      <c r="CF15" s="37"/>
      <c r="CG15" s="37"/>
      <c r="CH15" s="11"/>
      <c r="CI15" s="11"/>
      <c r="CJ15" s="11"/>
      <c r="CK15" s="11"/>
      <c r="CL15" s="11"/>
      <c r="CM15" s="11"/>
      <c r="CN15" s="14"/>
      <c r="CP15" s="13"/>
      <c r="CQ15" s="11"/>
      <c r="CR15" s="37"/>
      <c r="CS15" s="57"/>
      <c r="CT15" s="37"/>
      <c r="CU15" s="37"/>
      <c r="CV15" s="11"/>
      <c r="CW15" s="11"/>
      <c r="CX15" s="11"/>
      <c r="CY15" s="11"/>
      <c r="CZ15" s="11"/>
      <c r="DA15" s="11"/>
      <c r="DB15" s="14"/>
      <c r="DD15" s="13"/>
      <c r="DE15" s="11"/>
      <c r="DF15" s="37"/>
      <c r="DG15" s="57"/>
      <c r="DH15" s="37"/>
      <c r="DI15" s="37"/>
      <c r="DJ15" s="11"/>
      <c r="DK15" s="11"/>
      <c r="DL15" s="11"/>
      <c r="DM15" s="11"/>
      <c r="DN15" s="11"/>
      <c r="DO15" s="11"/>
      <c r="DP15" s="14"/>
      <c r="EE15"/>
    </row>
    <row r="16" spans="2:135" x14ac:dyDescent="0.2">
      <c r="B16" s="83">
        <f>B12+1</f>
        <v>4</v>
      </c>
      <c r="C16" s="159" t="str">
        <f>PROFILING!D17</f>
        <v>TEAM A</v>
      </c>
      <c r="D16" s="42">
        <f>PROFILING!L17</f>
        <v>0</v>
      </c>
      <c r="E16" s="26" t="str">
        <f>PROFILING!K17</f>
        <v/>
      </c>
      <c r="F16" s="12" t="str">
        <f>PROFILING!M17</f>
        <v>NO</v>
      </c>
      <c r="G16" s="9" t="str">
        <f>BH17</f>
        <v/>
      </c>
      <c r="H16" s="14"/>
      <c r="J16" s="13"/>
      <c r="K16" s="11"/>
      <c r="L16" s="11"/>
      <c r="N16" s="59" t="s">
        <v>38</v>
      </c>
      <c r="O16" s="52" t="s">
        <v>21</v>
      </c>
      <c r="P16" s="52" t="s">
        <v>39</v>
      </c>
      <c r="Q16" s="52" t="s">
        <v>11</v>
      </c>
      <c r="R16" s="78" t="s">
        <v>15</v>
      </c>
      <c r="S16" s="11"/>
      <c r="U16" s="11"/>
      <c r="V16" s="14"/>
      <c r="W16" s="11"/>
      <c r="X16" s="13"/>
      <c r="Y16" s="11"/>
      <c r="Z16" s="11"/>
      <c r="AB16" s="59" t="s">
        <v>38</v>
      </c>
      <c r="AC16" s="52" t="s">
        <v>21</v>
      </c>
      <c r="AD16" s="52" t="s">
        <v>39</v>
      </c>
      <c r="AE16" s="52" t="s">
        <v>11</v>
      </c>
      <c r="AF16" s="78" t="s">
        <v>15</v>
      </c>
      <c r="AG16" s="11"/>
      <c r="AI16" s="11"/>
      <c r="AJ16" s="14"/>
      <c r="AK16" s="11"/>
      <c r="AL16" s="13"/>
      <c r="AM16" s="11"/>
      <c r="AN16" s="11"/>
      <c r="AP16" s="59" t="s">
        <v>38</v>
      </c>
      <c r="AQ16" s="52" t="s">
        <v>21</v>
      </c>
      <c r="AR16" s="52" t="s">
        <v>39</v>
      </c>
      <c r="AS16" s="52" t="s">
        <v>11</v>
      </c>
      <c r="AT16" s="78" t="s">
        <v>15</v>
      </c>
      <c r="AU16" s="11"/>
      <c r="AW16" s="11"/>
      <c r="AX16" s="14"/>
      <c r="AY16" s="11"/>
      <c r="AZ16" s="13"/>
      <c r="BA16" s="11"/>
      <c r="BB16" s="11"/>
      <c r="BD16" s="59" t="s">
        <v>38</v>
      </c>
      <c r="BE16" s="52" t="s">
        <v>21</v>
      </c>
      <c r="BF16" s="52" t="s">
        <v>39</v>
      </c>
      <c r="BG16" s="52" t="s">
        <v>11</v>
      </c>
      <c r="BH16" s="78" t="s">
        <v>15</v>
      </c>
      <c r="BI16" s="11"/>
      <c r="BK16" s="11"/>
      <c r="BL16" s="14"/>
      <c r="BM16" s="11"/>
      <c r="BN16" s="13"/>
      <c r="BO16" s="11"/>
      <c r="BP16" s="11"/>
      <c r="BR16" s="59" t="s">
        <v>38</v>
      </c>
      <c r="BS16" s="52" t="s">
        <v>21</v>
      </c>
      <c r="BT16" s="52" t="s">
        <v>39</v>
      </c>
      <c r="BU16" s="52" t="s">
        <v>11</v>
      </c>
      <c r="BV16" s="78" t="s">
        <v>15</v>
      </c>
      <c r="BW16" s="11"/>
      <c r="BY16" s="11"/>
      <c r="BZ16" s="14"/>
      <c r="CA16" s="11"/>
      <c r="CB16" s="13"/>
      <c r="CC16" s="11"/>
      <c r="CD16" s="11"/>
      <c r="CF16" s="59" t="s">
        <v>38</v>
      </c>
      <c r="CG16" s="52" t="s">
        <v>21</v>
      </c>
      <c r="CH16" s="52" t="s">
        <v>39</v>
      </c>
      <c r="CI16" s="52" t="s">
        <v>11</v>
      </c>
      <c r="CJ16" s="78" t="s">
        <v>15</v>
      </c>
      <c r="CK16" s="11"/>
      <c r="CM16" s="11"/>
      <c r="CN16" s="14"/>
      <c r="CO16" s="11"/>
      <c r="CP16" s="13"/>
      <c r="CQ16" s="11"/>
      <c r="CR16" s="11"/>
      <c r="CT16" s="59" t="s">
        <v>38</v>
      </c>
      <c r="CU16" s="52" t="s">
        <v>21</v>
      </c>
      <c r="CV16" s="52" t="s">
        <v>39</v>
      </c>
      <c r="CW16" s="52" t="s">
        <v>11</v>
      </c>
      <c r="CX16" s="78" t="s">
        <v>15</v>
      </c>
      <c r="CY16" s="11"/>
      <c r="DA16" s="11"/>
      <c r="DB16" s="14"/>
      <c r="DC16" s="11"/>
      <c r="DD16" s="13"/>
      <c r="DE16" s="11"/>
      <c r="DF16" s="11"/>
      <c r="DH16" s="59" t="s">
        <v>38</v>
      </c>
      <c r="DI16" s="52" t="s">
        <v>21</v>
      </c>
      <c r="DJ16" s="52" t="s">
        <v>39</v>
      </c>
      <c r="DK16" s="52" t="s">
        <v>11</v>
      </c>
      <c r="DL16" s="78" t="s">
        <v>15</v>
      </c>
      <c r="DM16" s="11"/>
      <c r="DO16" s="11"/>
      <c r="DP16" s="14"/>
    </row>
    <row r="17" spans="2:135" ht="17" thickBot="1" x14ac:dyDescent="0.25">
      <c r="B17" s="13"/>
      <c r="C17" s="160" t="str">
        <f>PROFILING!D18</f>
        <v>TEAM B</v>
      </c>
      <c r="D17" s="44">
        <f>PROFILING!L18</f>
        <v>0</v>
      </c>
      <c r="E17" s="22" t="str">
        <f>PROFILING!K18</f>
        <v/>
      </c>
      <c r="F17" s="22" t="str">
        <f>PROFILING!M18</f>
        <v>NO</v>
      </c>
      <c r="G17" s="10" t="str">
        <f>BH18</f>
        <v/>
      </c>
      <c r="H17" s="14"/>
      <c r="J17" s="13"/>
      <c r="K17" s="11"/>
      <c r="L17" s="11"/>
      <c r="N17" s="41" t="str">
        <f>Q4</f>
        <v/>
      </c>
      <c r="O17" s="89" t="str">
        <f>IF(AND(R4="NO",R5="NO"),"",N14)</f>
        <v/>
      </c>
      <c r="P17" s="12" t="str">
        <f>IFERROR(IF(N17&lt;&gt;"1–3",N17,IF(((IF(O17="POS",3,IF(O17="NEUT",2,IF(O17="NEG",1,""))))-(IF(O18="POS",3,IF(O18="NEUT",2,IF(O18="NEG",1,"")))))=2,1,IF(OR(((IF(O17="POS",3,IF(O17="NEUT",2,IF(O17="NEG",1,""))))-(IF(O18="POS",3,IF(O18="NEUT",2,IF(O18="NEG",1,"")))))=1,((IF(O17="POS",3,IF(O17="NEUT",2,IF(O17="NEG",1,""))))-(IF(O18="POS",3,IF(O18="NEUT",2,IF(O18="NEG",1,"")))))=0,((IF(O17="POS",3,IF(O17="NEUT",2,IF(O17="NEG",1,""))))-(IF(O18="POS",3,IF(O18="NEUT",2,IF(O18="NEG",1,"")))))=-1),2,IF(((IF(O17="POS",3,IF(O17="NEUT",2,IF(O17="NEG",1,""))))-(IF(O18="POS",3,IF(O18="NEUT",2,IF(O18="NEG",1,"")))))=-2,3)))),"")</f>
        <v/>
      </c>
      <c r="Q17" s="85">
        <f>D4</f>
        <v>0</v>
      </c>
      <c r="R17" s="9" t="str">
        <f>IF(OR(O17="INCOMP",O17=""),"",IF(P17="NO BET","NO",IF(AND(P17=1,Q17&gt;1.89),"YES",IF(AND(P17=2,Q17&gt;1.99),"YES",IF(AND(P17&gt;2,Q17&gt;2.09),"YES","NO")))))</f>
        <v/>
      </c>
      <c r="S17" s="58"/>
      <c r="U17" s="11"/>
      <c r="V17" s="14"/>
      <c r="W17" s="11"/>
      <c r="X17" s="13"/>
      <c r="Y17" s="11"/>
      <c r="Z17" s="11"/>
      <c r="AB17" s="41" t="str">
        <f>AE4</f>
        <v/>
      </c>
      <c r="AC17" s="89" t="str">
        <f>IF(AND(AF4="NO",AF5="NO"),"",AB14)</f>
        <v/>
      </c>
      <c r="AD17" s="12" t="str">
        <f>IFERROR(IF(AB17&lt;&gt;"1–3",AB17,IF(((IF(AC17="POS",3,IF(AC17="NEUT",2,IF(AC17="NEG",1,""))))-(IF(AC18="POS",3,IF(AC18="NEUT",2,IF(AC18="NEG",1,"")))))=2,1,IF(OR(((IF(AC17="POS",3,IF(AC17="NEUT",2,IF(AC17="NEG",1,""))))-(IF(AC18="POS",3,IF(AC18="NEUT",2,IF(AC18="NEG",1,"")))))=1,((IF(AC17="POS",3,IF(AC17="NEUT",2,IF(AC17="NEG",1,""))))-(IF(AC18="POS",3,IF(AC18="NEUT",2,IF(AC18="NEG",1,"")))))=0,((IF(AC17="POS",3,IF(AC17="NEUT",2,IF(AC17="NEG",1,""))))-(IF(AC18="POS",3,IF(AC18="NEUT",2,IF(AC18="NEG",1,"")))))=-1),2,IF(((IF(AC17="POS",3,IF(AC17="NEUT",2,IF(AC17="NEG",1,""))))-(IF(AC18="POS",3,IF(AC18="NEUT",2,IF(AC18="NEG",1,"")))))=-2,3)))),"")</f>
        <v/>
      </c>
      <c r="AE17" s="85">
        <f>D8</f>
        <v>0</v>
      </c>
      <c r="AF17" s="9" t="str">
        <f>IF(OR(AC17="INCOMP",AC17=""),"",IF(AD17="NO BET","NO",IF(AND(AD17=1,AE17&gt;1.89),"YES",IF(AND(AD17=2,AE17&gt;1.99),"YES",IF(AND(AD17&gt;2,AE17&gt;2.09),"YES","NO")))))</f>
        <v/>
      </c>
      <c r="AG17" s="58"/>
      <c r="AI17" s="11"/>
      <c r="AJ17" s="14"/>
      <c r="AK17" s="11"/>
      <c r="AL17" s="13"/>
      <c r="AM17" s="11"/>
      <c r="AN17" s="11"/>
      <c r="AP17" s="41" t="str">
        <f>AS4</f>
        <v/>
      </c>
      <c r="AQ17" s="89" t="str">
        <f>IF(AND(AT4="NO",AT5="NO"),"",AP14)</f>
        <v/>
      </c>
      <c r="AR17" s="12" t="str">
        <f>IFERROR(IF(AP17&lt;&gt;"1–3",AP17,IF(((IF(AQ17="POS",3,IF(AQ17="NEUT",2,IF(AQ17="NEG",1,""))))-(IF(AQ18="POS",3,IF(AQ18="NEUT",2,IF(AQ18="NEG",1,"")))))=2,1,IF(OR(((IF(AQ17="POS",3,IF(AQ17="NEUT",2,IF(AQ17="NEG",1,""))))-(IF(AQ18="POS",3,IF(AQ18="NEUT",2,IF(AQ18="NEG",1,"")))))=1,((IF(AQ17="POS",3,IF(AQ17="NEUT",2,IF(AQ17="NEG",1,""))))-(IF(AQ18="POS",3,IF(AQ18="NEUT",2,IF(AQ18="NEG",1,"")))))=0,((IF(AQ17="POS",3,IF(AQ17="NEUT",2,IF(AQ17="NEG",1,""))))-(IF(AQ18="POS",3,IF(AQ18="NEUT",2,IF(AQ18="NEG",1,"")))))=-1),2,IF(((IF(AQ17="POS",3,IF(AQ17="NEUT",2,IF(AQ17="NEG",1,""))))-(IF(AQ18="POS",3,IF(AQ18="NEUT",2,IF(AQ18="NEG",1,"")))))=-2,3)))),"")</f>
        <v/>
      </c>
      <c r="AS17" s="85">
        <f>D12</f>
        <v>0</v>
      </c>
      <c r="AT17" s="9" t="str">
        <f>IF(OR(AQ17="INCOMP",AQ17=""),"",IF(AR17="NO BET","NO",IF(AND(AR17=1,AS17&gt;1.89),"YES",IF(AND(AR17=2,AS17&gt;1.99),"YES",IF(AND(AR17&gt;2,AS17&gt;2.09),"YES","NO")))))</f>
        <v/>
      </c>
      <c r="AU17" s="58"/>
      <c r="AW17" s="11"/>
      <c r="AX17" s="14"/>
      <c r="AY17" s="11"/>
      <c r="AZ17" s="13"/>
      <c r="BA17" s="11"/>
      <c r="BB17" s="11"/>
      <c r="BD17" s="41" t="str">
        <f>BG4</f>
        <v/>
      </c>
      <c r="BE17" s="89" t="str">
        <f>IF(AND(BH4="NO",BH5="NO"),"",BD14)</f>
        <v/>
      </c>
      <c r="BF17" s="12" t="str">
        <f>IFERROR(IF(BD17&lt;&gt;"1–3",BD17,IF(((IF(BE17="POS",3,IF(BE17="NEUT",2,IF(BE17="NEG",1,""))))-(IF(BE18="POS",3,IF(BE18="NEUT",2,IF(BE18="NEG",1,"")))))=2,1,IF(OR(((IF(BE17="POS",3,IF(BE17="NEUT",2,IF(BE17="NEG",1,""))))-(IF(BE18="POS",3,IF(BE18="NEUT",2,IF(BE18="NEG",1,"")))))=1,((IF(BE17="POS",3,IF(BE17="NEUT",2,IF(BE17="NEG",1,""))))-(IF(BE18="POS",3,IF(BE18="NEUT",2,IF(BE18="NEG",1,"")))))=0,((IF(BE17="POS",3,IF(BE17="NEUT",2,IF(BE17="NEG",1,""))))-(IF(BE18="POS",3,IF(BE18="NEUT",2,IF(BE18="NEG",1,"")))))=-1),2,IF(((IF(BE17="POS",3,IF(BE17="NEUT",2,IF(BE17="NEG",1,""))))-(IF(BE18="POS",3,IF(BE18="NEUT",2,IF(BE18="NEG",1,"")))))=-2,3)))),"")</f>
        <v/>
      </c>
      <c r="BG17" s="85">
        <f>D16</f>
        <v>0</v>
      </c>
      <c r="BH17" s="9" t="str">
        <f>IF(OR(BE17="INCOMP",BE17=""),"",IF(BF17="NO BET","NO",IF(AND(BF17=1,BG17&gt;1.89),"YES",IF(AND(BF17=2,BG17&gt;1.99),"YES",IF(AND(BF17&gt;2,BG17&gt;2.09),"YES","NO")))))</f>
        <v/>
      </c>
      <c r="BI17" s="58"/>
      <c r="BK17" s="11"/>
      <c r="BL17" s="14"/>
      <c r="BM17" s="11"/>
      <c r="BN17" s="13"/>
      <c r="BO17" s="11"/>
      <c r="BP17" s="11"/>
      <c r="BR17" s="41" t="str">
        <f>BU4</f>
        <v/>
      </c>
      <c r="BS17" s="89" t="str">
        <f>IF(AND(BV4="NO",BV5="NO"),"",BR14)</f>
        <v/>
      </c>
      <c r="BT17" s="12" t="str">
        <f>IFERROR(IF(BR17&lt;&gt;"1–3",BR17,IF(((IF(BS17="POS",3,IF(BS17="NEUT",2,IF(BS17="NEG",1,""))))-(IF(BS18="POS",3,IF(BS18="NEUT",2,IF(BS18="NEG",1,"")))))=2,1,IF(OR(((IF(BS17="POS",3,IF(BS17="NEUT",2,IF(BS17="NEG",1,""))))-(IF(BS18="POS",3,IF(BS18="NEUT",2,IF(BS18="NEG",1,"")))))=1,((IF(BS17="POS",3,IF(BS17="NEUT",2,IF(BS17="NEG",1,""))))-(IF(BS18="POS",3,IF(BS18="NEUT",2,IF(BS18="NEG",1,"")))))=0,((IF(BS17="POS",3,IF(BS17="NEUT",2,IF(BS17="NEG",1,""))))-(IF(BS18="POS",3,IF(BS18="NEUT",2,IF(BS18="NEG",1,"")))))=-1),2,IF(((IF(BS17="POS",3,IF(BS17="NEUT",2,IF(BS17="NEG",1,""))))-(IF(BS18="POS",3,IF(BS18="NEUT",2,IF(BS18="NEG",1,"")))))=-2,3)))),"")</f>
        <v/>
      </c>
      <c r="BU17" s="85">
        <f>D20</f>
        <v>0</v>
      </c>
      <c r="BV17" s="9" t="str">
        <f>IF(OR(BS17="INCOMP",BS17=""),"",IF(BT17="NO BET","NO",IF(AND(BT17=1,BU17&gt;1.89),"YES",IF(AND(BT17=2,BU17&gt;1.99),"YES",IF(AND(BT17&gt;2,BU17&gt;2.09),"YES","NO")))))</f>
        <v/>
      </c>
      <c r="BW17" s="58"/>
      <c r="BY17" s="11"/>
      <c r="BZ17" s="14"/>
      <c r="CA17" s="11"/>
      <c r="CB17" s="13"/>
      <c r="CC17" s="11"/>
      <c r="CD17" s="11"/>
      <c r="CF17" s="41" t="str">
        <f>CI4</f>
        <v/>
      </c>
      <c r="CG17" s="89" t="str">
        <f>IF(AND(CJ4="NO",CJ5="NO"),"",CF14)</f>
        <v/>
      </c>
      <c r="CH17" s="12" t="str">
        <f>IFERROR(IF(CF17&lt;&gt;"1–3",CF17,IF(((IF(CG17="POS",3,IF(CG17="NEUT",2,IF(CG17="NEG",1,""))))-(IF(CG18="POS",3,IF(CG18="NEUT",2,IF(CG18="NEG",1,"")))))=2,1,IF(OR(((IF(CG17="POS",3,IF(CG17="NEUT",2,IF(CG17="NEG",1,""))))-(IF(CG18="POS",3,IF(CG18="NEUT",2,IF(CG18="NEG",1,"")))))=1,((IF(CG17="POS",3,IF(CG17="NEUT",2,IF(CG17="NEG",1,""))))-(IF(CG18="POS",3,IF(CG18="NEUT",2,IF(CG18="NEG",1,"")))))=0,((IF(CG17="POS",3,IF(CG17="NEUT",2,IF(CG17="NEG",1,""))))-(IF(CG18="POS",3,IF(CG18="NEUT",2,IF(CG18="NEG",1,"")))))=-1),2,IF(((IF(CG17="POS",3,IF(CG17="NEUT",2,IF(CG17="NEG",1,""))))-(IF(CG18="POS",3,IF(CG18="NEUT",2,IF(CG18="NEG",1,"")))))=-2,3)))),"")</f>
        <v/>
      </c>
      <c r="CI17" s="85">
        <f>D24</f>
        <v>0</v>
      </c>
      <c r="CJ17" s="9" t="str">
        <f>IF(OR(CG17="INCOMP",CG17=""),"",IF(CH17="NO BET","NO",IF(AND(CH17=1,CI17&gt;1.89),"YES",IF(AND(CH17=2,CI17&gt;1.99),"YES",IF(AND(CH17&gt;2,CI17&gt;2.09),"YES","NO")))))</f>
        <v/>
      </c>
      <c r="CK17" s="58"/>
      <c r="CM17" s="11"/>
      <c r="CN17" s="14"/>
      <c r="CO17" s="11"/>
      <c r="CP17" s="13"/>
      <c r="CQ17" s="11"/>
      <c r="CR17" s="11"/>
      <c r="CT17" s="41" t="str">
        <f>CW4</f>
        <v/>
      </c>
      <c r="CU17" s="89" t="str">
        <f>IF(AND(CX4="NO",CX5="NO"),"",CT14)</f>
        <v/>
      </c>
      <c r="CV17" s="12" t="str">
        <f>IFERROR(IF(CT17&lt;&gt;"1–3",CT17,IF(((IF(CU17="POS",3,IF(CU17="NEUT",2,IF(CU17="NEG",1,""))))-(IF(CU18="POS",3,IF(CU18="NEUT",2,IF(CU18="NEG",1,"")))))=2,1,IF(OR(((IF(CU17="POS",3,IF(CU17="NEUT",2,IF(CU17="NEG",1,""))))-(IF(CU18="POS",3,IF(CU18="NEUT",2,IF(CU18="NEG",1,"")))))=1,((IF(CU17="POS",3,IF(CU17="NEUT",2,IF(CU17="NEG",1,""))))-(IF(CU18="POS",3,IF(CU18="NEUT",2,IF(CU18="NEG",1,"")))))=0,((IF(CU17="POS",3,IF(CU17="NEUT",2,IF(CU17="NEG",1,""))))-(IF(CU18="POS",3,IF(CU18="NEUT",2,IF(CU18="NEG",1,"")))))=-1),2,IF(((IF(CU17="POS",3,IF(CU17="NEUT",2,IF(CU17="NEG",1,""))))-(IF(CU18="POS",3,IF(CU18="NEUT",2,IF(CU18="NEG",1,"")))))=-2,3)))),"")</f>
        <v/>
      </c>
      <c r="CW17" s="85">
        <f>D28</f>
        <v>0</v>
      </c>
      <c r="CX17" s="9" t="str">
        <f>IF(OR(CU17="INCOMP",CU17=""),"",IF(CV17="NO BET","NO",IF(AND(CV17=1,CW17&gt;1.89),"YES",IF(AND(CV17=2,CW17&gt;1.99),"YES",IF(AND(CV17&gt;2,CW17&gt;2.09),"YES","NO")))))</f>
        <v/>
      </c>
      <c r="CY17" s="58"/>
      <c r="DA17" s="11"/>
      <c r="DB17" s="14"/>
      <c r="DC17" s="11"/>
      <c r="DD17" s="13"/>
      <c r="DE17" s="11"/>
      <c r="DF17" s="11"/>
      <c r="DH17" s="41" t="str">
        <f>DK4</f>
        <v/>
      </c>
      <c r="DI17" s="89" t="str">
        <f>IF(AND(DL4="NO",DL5="NO"),"",DH14)</f>
        <v/>
      </c>
      <c r="DJ17" s="12" t="str">
        <f>IFERROR(IF(DH17&lt;&gt;"1–3",DH17,IF(((IF(DI17="POS",3,IF(DI17="NEUT",2,IF(DI17="NEG",1,""))))-(IF(DI18="POS",3,IF(DI18="NEUT",2,IF(DI18="NEG",1,"")))))=2,1,IF(OR(((IF(DI17="POS",3,IF(DI17="NEUT",2,IF(DI17="NEG",1,""))))-(IF(DI18="POS",3,IF(DI18="NEUT",2,IF(DI18="NEG",1,"")))))=1,((IF(DI17="POS",3,IF(DI17="NEUT",2,IF(DI17="NEG",1,""))))-(IF(DI18="POS",3,IF(DI18="NEUT",2,IF(DI18="NEG",1,"")))))=0,((IF(DI17="POS",3,IF(DI17="NEUT",2,IF(DI17="NEG",1,""))))-(IF(DI18="POS",3,IF(DI18="NEUT",2,IF(DI18="NEG",1,"")))))=-1),2,IF(((IF(DI17="POS",3,IF(DI17="NEUT",2,IF(DI17="NEG",1,""))))-(IF(DI18="POS",3,IF(DI18="NEUT",2,IF(DI18="NEG",1,"")))))=-2,3)))),"")</f>
        <v/>
      </c>
      <c r="DK17" s="85">
        <f>D32</f>
        <v>0</v>
      </c>
      <c r="DL17" s="9" t="str">
        <f>IF(OR(DI17="INCOMP",DI17=""),"",IF(DJ17="NO BET","NO",IF(AND(DJ17=1,DK17&gt;1.89),"YES",IF(AND(DJ17=2,DK17&gt;1.99),"YES",IF(AND(DJ17&gt;2,DK17&gt;2.09),"YES","NO")))))</f>
        <v/>
      </c>
      <c r="DM17" s="58"/>
      <c r="DO17" s="11"/>
      <c r="DP17" s="14"/>
    </row>
    <row r="18" spans="2:135" ht="17" thickBot="1" x14ac:dyDescent="0.25">
      <c r="B18" s="13"/>
      <c r="C18" s="161"/>
      <c r="D18" s="11"/>
      <c r="E18" s="11"/>
      <c r="F18" s="11"/>
      <c r="G18" s="11"/>
      <c r="H18" s="14"/>
      <c r="J18" s="13"/>
      <c r="K18" s="11"/>
      <c r="L18" s="11"/>
      <c r="N18" s="55" t="str">
        <f>Q5</f>
        <v/>
      </c>
      <c r="O18" s="40" t="str">
        <f>IF(AND(R5="NO",R4="NO"),"",T14)</f>
        <v/>
      </c>
      <c r="P18" s="22" t="str">
        <f>IFERROR(IF(N18&lt;&gt;"1–3",N18,IF(((IF(O18="POS",3,IF(O18="NEUT",2,IF(O18="NEG",1,""))))-(IF(O17="POS",3,IF(O17="NEUT",2,IF(O17="NEG",1,"")))))=2,1,IF(OR(((IF(O18="POS",3,IF(O18="NEUT",2,IF(O18="NEG",1,""))))-(IF(O17="POS",3,IF(O17="NEUT",2,IF(O17="NEG",1,"")))))=1,((IF(O18="POS",3,IF(O18="NEUT",2,IF(O18="NEG",1,""))))-(IF(O17="POS",3,IF(O17="NEUT",2,IF(O17="NEG",1,"")))))=0,((IF(O18="POS",3,IF(O18="NEUT",2,IF(O18="NEG",1,""))))-(IF(O17="POS",3,IF(O17="NEUT",2,IF(O17="NEG",1,"")))))=-1),2,IF(((IF(O18="POS",3,IF(O18="NEUT",2,IF(O18="NEG",1,""))))-(IF(O17="POS",3,IF(O17="NEUT",2,IF(O17="NEG",1,"")))))=-2,3)))),"")</f>
        <v/>
      </c>
      <c r="Q18" s="86">
        <f>D5</f>
        <v>0</v>
      </c>
      <c r="R18" s="10" t="str">
        <f>IF(OR(O18="INCOMP",O18=""),"",IF(P18="NO BET","NO",IF(AND(P18=1,Q18&gt;1.89),"YES",IF(AND(P18=2,Q18&gt;1.99),"YES",IF(AND(P18&gt;2,Q18&gt;2.09),"YES","NO")))))</f>
        <v/>
      </c>
      <c r="S18" s="11"/>
      <c r="U18" s="11"/>
      <c r="V18" s="14"/>
      <c r="W18" s="11"/>
      <c r="X18" s="13"/>
      <c r="Y18" s="11"/>
      <c r="Z18" s="11"/>
      <c r="AB18" s="55" t="str">
        <f>AE5</f>
        <v/>
      </c>
      <c r="AC18" s="40" t="str">
        <f>IF(AND(AF5="NO",AF4="NO"),"",AH14)</f>
        <v/>
      </c>
      <c r="AD18" s="22" t="str">
        <f>IFERROR(IF(AB18&lt;&gt;"1–3",AB18,IF(((IF(AC18="POS",3,IF(AC18="NEUT",2,IF(AC18="NEG",1,""))))-(IF(AC17="POS",3,IF(AC17="NEUT",2,IF(AC17="NEG",1,"")))))=2,1,IF(OR(((IF(AC18="POS",3,IF(AC18="NEUT",2,IF(AC18="NEG",1,""))))-(IF(AC17="POS",3,IF(AC17="NEUT",2,IF(AC17="NEG",1,"")))))=1,((IF(AC18="POS",3,IF(AC18="NEUT",2,IF(AC18="NEG",1,""))))-(IF(AC17="POS",3,IF(AC17="NEUT",2,IF(AC17="NEG",1,"")))))=0,((IF(AC18="POS",3,IF(AC18="NEUT",2,IF(AC18="NEG",1,""))))-(IF(AC17="POS",3,IF(AC17="NEUT",2,IF(AC17="NEG",1,"")))))=-1),2,IF(((IF(AC18="POS",3,IF(AC18="NEUT",2,IF(AC18="NEG",1,""))))-(IF(AC17="POS",3,IF(AC17="NEUT",2,IF(AC17="NEG",1,"")))))=-2,3)))),"")</f>
        <v/>
      </c>
      <c r="AE18" s="86">
        <f>D9</f>
        <v>0</v>
      </c>
      <c r="AF18" s="10" t="str">
        <f>IF(OR(AC18="INCOMP",AC18=""),"",IF(AD18="NO BET","NO",IF(AND(AD18=1,AE18&gt;1.89),"YES",IF(AND(AD18=2,AE18&gt;1.99),"YES",IF(AND(AD18&gt;2,AE18&gt;2.09),"YES","NO")))))</f>
        <v/>
      </c>
      <c r="AG18" s="11"/>
      <c r="AI18" s="11"/>
      <c r="AJ18" s="14"/>
      <c r="AK18" s="11"/>
      <c r="AL18" s="13"/>
      <c r="AM18" s="11"/>
      <c r="AN18" s="11"/>
      <c r="AP18" s="55" t="str">
        <f>AS5</f>
        <v/>
      </c>
      <c r="AQ18" s="40" t="str">
        <f>IF(AND(AT5="NO",AT4="NO"),"",AV14)</f>
        <v/>
      </c>
      <c r="AR18" s="22" t="str">
        <f>IFERROR(IF(AP18&lt;&gt;"1–3",AP18,IF(((IF(AQ18="POS",3,IF(AQ18="NEUT",2,IF(AQ18="NEG",1,""))))-(IF(AQ17="POS",3,IF(AQ17="NEUT",2,IF(AQ17="NEG",1,"")))))=2,1,IF(OR(((IF(AQ18="POS",3,IF(AQ18="NEUT",2,IF(AQ18="NEG",1,""))))-(IF(AQ17="POS",3,IF(AQ17="NEUT",2,IF(AQ17="NEG",1,"")))))=1,((IF(AQ18="POS",3,IF(AQ18="NEUT",2,IF(AQ18="NEG",1,""))))-(IF(AQ17="POS",3,IF(AQ17="NEUT",2,IF(AQ17="NEG",1,"")))))=0,((IF(AQ18="POS",3,IF(AQ18="NEUT",2,IF(AQ18="NEG",1,""))))-(IF(AQ17="POS",3,IF(AQ17="NEUT",2,IF(AQ17="NEG",1,"")))))=-1),2,IF(((IF(AQ18="POS",3,IF(AQ18="NEUT",2,IF(AQ18="NEG",1,""))))-(IF(AQ17="POS",3,IF(AQ17="NEUT",2,IF(AQ17="NEG",1,"")))))=-2,3)))),"")</f>
        <v/>
      </c>
      <c r="AS18" s="86">
        <f>D13</f>
        <v>0</v>
      </c>
      <c r="AT18" s="10" t="str">
        <f>IF(OR(AQ18="INCOMP",AQ18=""),"",IF(AR18="NO BET","NO",IF(AND(AR18=1,AS18&gt;1.89),"YES",IF(AND(AR18=2,AS18&gt;1.99),"YES",IF(AND(AR18&gt;2,AS18&gt;2.09),"YES","NO")))))</f>
        <v/>
      </c>
      <c r="AU18" s="11"/>
      <c r="AW18" s="11"/>
      <c r="AX18" s="14"/>
      <c r="AY18" s="11"/>
      <c r="AZ18" s="13"/>
      <c r="BA18" s="11"/>
      <c r="BB18" s="11"/>
      <c r="BD18" s="55" t="str">
        <f>BG5</f>
        <v/>
      </c>
      <c r="BE18" s="40" t="str">
        <f>IF(AND(BH5="NO",BH4="NO"),"",BJ14)</f>
        <v/>
      </c>
      <c r="BF18" s="22" t="str">
        <f>IFERROR(IF(BD18&lt;&gt;"1–3",BD18,IF(((IF(BE18="POS",3,IF(BE18="NEUT",2,IF(BE18="NEG",1,""))))-(IF(BE17="POS",3,IF(BE17="NEUT",2,IF(BE17="NEG",1,"")))))=2,1,IF(OR(((IF(BE18="POS",3,IF(BE18="NEUT",2,IF(BE18="NEG",1,""))))-(IF(BE17="POS",3,IF(BE17="NEUT",2,IF(BE17="NEG",1,"")))))=1,((IF(BE18="POS",3,IF(BE18="NEUT",2,IF(BE18="NEG",1,""))))-(IF(BE17="POS",3,IF(BE17="NEUT",2,IF(BE17="NEG",1,"")))))=0,((IF(BE18="POS",3,IF(BE18="NEUT",2,IF(BE18="NEG",1,""))))-(IF(BE17="POS",3,IF(BE17="NEUT",2,IF(BE17="NEG",1,"")))))=-1),2,IF(((IF(BE18="POS",3,IF(BE18="NEUT",2,IF(BE18="NEG",1,""))))-(IF(BE17="POS",3,IF(BE17="NEUT",2,IF(BE17="NEG",1,"")))))=-2,3)))),"")</f>
        <v/>
      </c>
      <c r="BG18" s="86">
        <f>D17</f>
        <v>0</v>
      </c>
      <c r="BH18" s="10" t="str">
        <f>IF(OR(BE18="INCOMP",BE18=""),"",IF(BF18="NO BET","NO",IF(AND(BF18=1,BG18&gt;1.89),"YES",IF(AND(BF18=2,BG18&gt;1.99),"YES",IF(AND(BF18&gt;2,BG18&gt;2.09),"YES","NO")))))</f>
        <v/>
      </c>
      <c r="BI18" s="11"/>
      <c r="BK18" s="11"/>
      <c r="BL18" s="14"/>
      <c r="BM18" s="11"/>
      <c r="BN18" s="13"/>
      <c r="BO18" s="11"/>
      <c r="BP18" s="11"/>
      <c r="BR18" s="55" t="str">
        <f>BU5</f>
        <v/>
      </c>
      <c r="BS18" s="40" t="str">
        <f>IF(AND(BV5="NO",BV4="NO"),"",BX14)</f>
        <v/>
      </c>
      <c r="BT18" s="22" t="str">
        <f>IFERROR(IF(BR18&lt;&gt;"1–3",BR18,IF(((IF(BS18="POS",3,IF(BS18="NEUT",2,IF(BS18="NEG",1,""))))-(IF(BS17="POS",3,IF(BS17="NEUT",2,IF(BS17="NEG",1,"")))))=2,1,IF(OR(((IF(BS18="POS",3,IF(BS18="NEUT",2,IF(BS18="NEG",1,""))))-(IF(BS17="POS",3,IF(BS17="NEUT",2,IF(BS17="NEG",1,"")))))=1,((IF(BS18="POS",3,IF(BS18="NEUT",2,IF(BS18="NEG",1,""))))-(IF(BS17="POS",3,IF(BS17="NEUT",2,IF(BS17="NEG",1,"")))))=0,((IF(BS18="POS",3,IF(BS18="NEUT",2,IF(BS18="NEG",1,""))))-(IF(BS17="POS",3,IF(BS17="NEUT",2,IF(BS17="NEG",1,"")))))=-1),2,IF(((IF(BS18="POS",3,IF(BS18="NEUT",2,IF(BS18="NEG",1,""))))-(IF(BS17="POS",3,IF(BS17="NEUT",2,IF(BS17="NEG",1,"")))))=-2,3)))),"")</f>
        <v/>
      </c>
      <c r="BU18" s="86">
        <f>D21</f>
        <v>0</v>
      </c>
      <c r="BV18" s="10" t="str">
        <f>IF(OR(BS18="INCOMP",BS18=""),"",IF(BT18="NO BET","NO",IF(AND(BT18=1,BU18&gt;1.89),"YES",IF(AND(BT18=2,BU18&gt;1.99),"YES",IF(AND(BT18&gt;2,BU18&gt;2.09),"YES","NO")))))</f>
        <v/>
      </c>
      <c r="BW18" s="11"/>
      <c r="BY18" s="11"/>
      <c r="BZ18" s="14"/>
      <c r="CA18" s="11"/>
      <c r="CB18" s="13"/>
      <c r="CC18" s="11"/>
      <c r="CD18" s="11"/>
      <c r="CF18" s="55" t="str">
        <f>CI5</f>
        <v/>
      </c>
      <c r="CG18" s="40" t="str">
        <f>IF(AND(CJ5="NO",CJ4="NO"),"",CL14)</f>
        <v/>
      </c>
      <c r="CH18" s="22" t="str">
        <f>IFERROR(IF(CF18&lt;&gt;"1–3",CF18,IF(((IF(CG18="POS",3,IF(CG18="NEUT",2,IF(CG18="NEG",1,""))))-(IF(CG17="POS",3,IF(CG17="NEUT",2,IF(CG17="NEG",1,"")))))=2,1,IF(OR(((IF(CG18="POS",3,IF(CG18="NEUT",2,IF(CG18="NEG",1,""))))-(IF(CG17="POS",3,IF(CG17="NEUT",2,IF(CG17="NEG",1,"")))))=1,((IF(CG18="POS",3,IF(CG18="NEUT",2,IF(CG18="NEG",1,""))))-(IF(CG17="POS",3,IF(CG17="NEUT",2,IF(CG17="NEG",1,"")))))=0,((IF(CG18="POS",3,IF(CG18="NEUT",2,IF(CG18="NEG",1,""))))-(IF(CG17="POS",3,IF(CG17="NEUT",2,IF(CG17="NEG",1,"")))))=-1),2,IF(((IF(CG18="POS",3,IF(CG18="NEUT",2,IF(CG18="NEG",1,""))))-(IF(CG17="POS",3,IF(CG17="NEUT",2,IF(CG17="NEG",1,"")))))=-2,3)))),"")</f>
        <v/>
      </c>
      <c r="CI18" s="86">
        <f>D25</f>
        <v>0</v>
      </c>
      <c r="CJ18" s="10" t="str">
        <f>IF(OR(CG18="INCOMP",CG18=""),"",IF(CH18="NO BET","NO",IF(AND(CH18=1,CI18&gt;1.89),"YES",IF(AND(CH18=2,CI18&gt;1.99),"YES",IF(AND(CH18&gt;2,CI18&gt;2.09),"YES","NO")))))</f>
        <v/>
      </c>
      <c r="CK18" s="11"/>
      <c r="CM18" s="11"/>
      <c r="CN18" s="14"/>
      <c r="CO18" s="11"/>
      <c r="CP18" s="13"/>
      <c r="CQ18" s="11"/>
      <c r="CR18" s="11"/>
      <c r="CT18" s="55" t="str">
        <f>CW5</f>
        <v/>
      </c>
      <c r="CU18" s="40" t="str">
        <f>IF(AND(CX5="NO",CX4="NO"),"",CZ14)</f>
        <v/>
      </c>
      <c r="CV18" s="22" t="str">
        <f>IFERROR(IF(CT18&lt;&gt;"1–3",CT18,IF(((IF(CU18="POS",3,IF(CU18="NEUT",2,IF(CU18="NEG",1,""))))-(IF(CU17="POS",3,IF(CU17="NEUT",2,IF(CU17="NEG",1,"")))))=2,1,IF(OR(((IF(CU18="POS",3,IF(CU18="NEUT",2,IF(CU18="NEG",1,""))))-(IF(CU17="POS",3,IF(CU17="NEUT",2,IF(CU17="NEG",1,"")))))=1,((IF(CU18="POS",3,IF(CU18="NEUT",2,IF(CU18="NEG",1,""))))-(IF(CU17="POS",3,IF(CU17="NEUT",2,IF(CU17="NEG",1,"")))))=0,((IF(CU18="POS",3,IF(CU18="NEUT",2,IF(CU18="NEG",1,""))))-(IF(CU17="POS",3,IF(CU17="NEUT",2,IF(CU17="NEG",1,"")))))=-1),2,IF(((IF(CU18="POS",3,IF(CU18="NEUT",2,IF(CU18="NEG",1,""))))-(IF(CU17="POS",3,IF(CU17="NEUT",2,IF(CU17="NEG",1,"")))))=-2,3)))),"")</f>
        <v/>
      </c>
      <c r="CW18" s="86">
        <f>D29</f>
        <v>0</v>
      </c>
      <c r="CX18" s="10" t="str">
        <f>IF(OR(CU18="INCOMP",CU18=""),"",IF(CV18="NO BET","NO",IF(AND(CV18=1,CW18&gt;1.89),"YES",IF(AND(CV18=2,CW18&gt;1.99),"YES",IF(AND(CV18&gt;2,CW18&gt;2.09),"YES","NO")))))</f>
        <v/>
      </c>
      <c r="CY18" s="11"/>
      <c r="DA18" s="11"/>
      <c r="DB18" s="14"/>
      <c r="DC18" s="11"/>
      <c r="DD18" s="13"/>
      <c r="DE18" s="11"/>
      <c r="DF18" s="11"/>
      <c r="DH18" s="55" t="str">
        <f>DK5</f>
        <v/>
      </c>
      <c r="DI18" s="40" t="str">
        <f>IF(AND(DL5="NO",DL4="NO"),"",DN14)</f>
        <v/>
      </c>
      <c r="DJ18" s="22" t="str">
        <f>IFERROR(IF(DH18&lt;&gt;"1–3",DH18,IF(((IF(DI18="POS",3,IF(DI18="NEUT",2,IF(DI18="NEG",1,""))))-(IF(DI17="POS",3,IF(DI17="NEUT",2,IF(DI17="NEG",1,"")))))=2,1,IF(OR(((IF(DI18="POS",3,IF(DI18="NEUT",2,IF(DI18="NEG",1,""))))-(IF(DI17="POS",3,IF(DI17="NEUT",2,IF(DI17="NEG",1,"")))))=1,((IF(DI18="POS",3,IF(DI18="NEUT",2,IF(DI18="NEG",1,""))))-(IF(DI17="POS",3,IF(DI17="NEUT",2,IF(DI17="NEG",1,"")))))=0,((IF(DI18="POS",3,IF(DI18="NEUT",2,IF(DI18="NEG",1,""))))-(IF(DI17="POS",3,IF(DI17="NEUT",2,IF(DI17="NEG",1,"")))))=-1),2,IF(((IF(DI18="POS",3,IF(DI18="NEUT",2,IF(DI18="NEG",1,""))))-(IF(DI17="POS",3,IF(DI17="NEUT",2,IF(DI17="NEG",1,"")))))=-2,3)))),"")</f>
        <v/>
      </c>
      <c r="DK18" s="86">
        <f>D33</f>
        <v>0</v>
      </c>
      <c r="DL18" s="10" t="str">
        <f>IF(OR(DI18="INCOMP",DI18=""),"",IF(DJ18="NO BET","NO",IF(AND(DJ18=1,DK18&gt;1.89),"YES",IF(AND(DJ18=2,DK18&gt;1.99),"YES",IF(AND(DJ18&gt;2,DK18&gt;2.09),"YES","NO")))))</f>
        <v/>
      </c>
      <c r="DM18" s="11"/>
      <c r="DO18" s="11"/>
      <c r="DP18" s="14"/>
      <c r="DR18" s="47"/>
    </row>
    <row r="19" spans="2:135" x14ac:dyDescent="0.2">
      <c r="B19" s="13"/>
      <c r="C19" s="97" t="s">
        <v>25</v>
      </c>
      <c r="D19" s="5" t="s">
        <v>14</v>
      </c>
      <c r="E19" s="52" t="s">
        <v>37</v>
      </c>
      <c r="F19" s="52" t="s">
        <v>56</v>
      </c>
      <c r="G19" s="50" t="s">
        <v>15</v>
      </c>
      <c r="H19" s="14"/>
      <c r="J19" s="2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4"/>
      <c r="X19" s="2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4"/>
      <c r="AL19" s="2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4"/>
      <c r="AZ19" s="2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4"/>
      <c r="BN19" s="2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4"/>
      <c r="CB19" s="2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4"/>
      <c r="CP19" s="2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4"/>
      <c r="DD19" s="2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4"/>
      <c r="EE19"/>
    </row>
    <row r="20" spans="2:135" ht="17" thickBot="1" x14ac:dyDescent="0.25">
      <c r="B20" s="83">
        <f>B16+1</f>
        <v>5</v>
      </c>
      <c r="C20" s="159" t="str">
        <f>PROFILING!D21</f>
        <v>TEAM A</v>
      </c>
      <c r="D20" s="42">
        <f>PROFILING!L21</f>
        <v>0</v>
      </c>
      <c r="E20" s="26" t="str">
        <f>PROFILING!K21</f>
        <v/>
      </c>
      <c r="F20" s="12" t="str">
        <f>PROFILING!M21</f>
        <v>NO</v>
      </c>
      <c r="G20" s="9" t="str">
        <f>BV17</f>
        <v/>
      </c>
      <c r="H20" s="14"/>
      <c r="J20" s="19" t="s">
        <v>16</v>
      </c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8" t="str">
        <f>J20</f>
        <v>SUITABILITY</v>
      </c>
      <c r="X20" s="19" t="s">
        <v>16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8" t="str">
        <f>X20</f>
        <v>SUITABILITY</v>
      </c>
      <c r="AL20" s="19" t="s">
        <v>16</v>
      </c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8" t="str">
        <f>AL20</f>
        <v>SUITABILITY</v>
      </c>
      <c r="AZ20" s="19" t="s">
        <v>16</v>
      </c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8" t="str">
        <f>AZ20</f>
        <v>SUITABILITY</v>
      </c>
      <c r="BN20" s="19" t="s">
        <v>16</v>
      </c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8" t="str">
        <f>BN20</f>
        <v>SUITABILITY</v>
      </c>
      <c r="CB20" s="19" t="s">
        <v>16</v>
      </c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8" t="str">
        <f>CB20</f>
        <v>SUITABILITY</v>
      </c>
      <c r="CP20" s="19" t="s">
        <v>16</v>
      </c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8" t="str">
        <f>CP20</f>
        <v>SUITABILITY</v>
      </c>
      <c r="DD20" s="19" t="s">
        <v>16</v>
      </c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8" t="str">
        <f>DD20</f>
        <v>SUITABILITY</v>
      </c>
      <c r="DQ20" s="11"/>
      <c r="EE20"/>
    </row>
    <row r="21" spans="2:135" ht="17" thickBot="1" x14ac:dyDescent="0.25">
      <c r="B21" s="13"/>
      <c r="C21" s="160" t="str">
        <f>PROFILING!D22</f>
        <v>TEAM B</v>
      </c>
      <c r="D21" s="44">
        <f>PROFILING!L22</f>
        <v>0</v>
      </c>
      <c r="E21" s="22" t="str">
        <f>PROFILING!K22</f>
        <v/>
      </c>
      <c r="F21" s="22" t="str">
        <f>PROFILING!M22</f>
        <v>NO</v>
      </c>
      <c r="G21" s="10" t="str">
        <f>BV18</f>
        <v/>
      </c>
      <c r="H21" s="14"/>
      <c r="J21" s="13"/>
      <c r="K21" s="59" t="s">
        <v>26</v>
      </c>
      <c r="L21" s="5" t="s">
        <v>27</v>
      </c>
      <c r="M21" s="5" t="s">
        <v>18</v>
      </c>
      <c r="N21" s="50" t="s">
        <v>4</v>
      </c>
      <c r="O21" s="11"/>
      <c r="P21" s="11"/>
      <c r="Q21" s="11"/>
      <c r="R21" s="59" t="s">
        <v>26</v>
      </c>
      <c r="S21" s="5" t="s">
        <v>27</v>
      </c>
      <c r="T21" s="5" t="s">
        <v>18</v>
      </c>
      <c r="U21" s="50" t="s">
        <v>4</v>
      </c>
      <c r="V21" s="14"/>
      <c r="X21" s="13"/>
      <c r="Y21" s="59" t="s">
        <v>26</v>
      </c>
      <c r="Z21" s="5" t="s">
        <v>27</v>
      </c>
      <c r="AA21" s="5" t="s">
        <v>18</v>
      </c>
      <c r="AB21" s="50" t="s">
        <v>4</v>
      </c>
      <c r="AC21" s="11"/>
      <c r="AD21" s="11"/>
      <c r="AE21" s="11"/>
      <c r="AF21" s="59" t="s">
        <v>26</v>
      </c>
      <c r="AG21" s="5" t="s">
        <v>27</v>
      </c>
      <c r="AH21" s="5" t="s">
        <v>18</v>
      </c>
      <c r="AI21" s="50" t="s">
        <v>4</v>
      </c>
      <c r="AJ21" s="14"/>
      <c r="AL21" s="13"/>
      <c r="AM21" s="59" t="s">
        <v>26</v>
      </c>
      <c r="AN21" s="5" t="s">
        <v>27</v>
      </c>
      <c r="AO21" s="5" t="s">
        <v>18</v>
      </c>
      <c r="AP21" s="50" t="s">
        <v>4</v>
      </c>
      <c r="AQ21" s="11"/>
      <c r="AR21" s="11"/>
      <c r="AS21" s="11"/>
      <c r="AT21" s="59" t="s">
        <v>26</v>
      </c>
      <c r="AU21" s="5" t="s">
        <v>27</v>
      </c>
      <c r="AV21" s="5" t="s">
        <v>18</v>
      </c>
      <c r="AW21" s="50" t="s">
        <v>4</v>
      </c>
      <c r="AX21" s="14"/>
      <c r="AZ21" s="13"/>
      <c r="BA21" s="59" t="s">
        <v>26</v>
      </c>
      <c r="BB21" s="5" t="s">
        <v>27</v>
      </c>
      <c r="BC21" s="5" t="s">
        <v>18</v>
      </c>
      <c r="BD21" s="50" t="s">
        <v>4</v>
      </c>
      <c r="BE21" s="11"/>
      <c r="BF21" s="11"/>
      <c r="BG21" s="11"/>
      <c r="BH21" s="59" t="s">
        <v>26</v>
      </c>
      <c r="BI21" s="5" t="s">
        <v>27</v>
      </c>
      <c r="BJ21" s="5" t="s">
        <v>18</v>
      </c>
      <c r="BK21" s="50" t="s">
        <v>4</v>
      </c>
      <c r="BL21" s="14"/>
      <c r="BN21" s="13"/>
      <c r="BO21" s="59" t="s">
        <v>26</v>
      </c>
      <c r="BP21" s="5" t="s">
        <v>27</v>
      </c>
      <c r="BQ21" s="5" t="s">
        <v>18</v>
      </c>
      <c r="BR21" s="50" t="s">
        <v>4</v>
      </c>
      <c r="BS21" s="11"/>
      <c r="BT21" s="11"/>
      <c r="BU21" s="11"/>
      <c r="BV21" s="59" t="s">
        <v>26</v>
      </c>
      <c r="BW21" s="5" t="s">
        <v>27</v>
      </c>
      <c r="BX21" s="5" t="s">
        <v>18</v>
      </c>
      <c r="BY21" s="50" t="s">
        <v>4</v>
      </c>
      <c r="BZ21" s="14"/>
      <c r="CB21" s="13"/>
      <c r="CC21" s="59" t="s">
        <v>26</v>
      </c>
      <c r="CD21" s="5" t="s">
        <v>27</v>
      </c>
      <c r="CE21" s="5" t="s">
        <v>18</v>
      </c>
      <c r="CF21" s="50" t="s">
        <v>4</v>
      </c>
      <c r="CG21" s="11"/>
      <c r="CH21" s="11"/>
      <c r="CI21" s="11"/>
      <c r="CJ21" s="59" t="s">
        <v>26</v>
      </c>
      <c r="CK21" s="5" t="s">
        <v>27</v>
      </c>
      <c r="CL21" s="5" t="s">
        <v>18</v>
      </c>
      <c r="CM21" s="50" t="s">
        <v>4</v>
      </c>
      <c r="CN21" s="14"/>
      <c r="CP21" s="13"/>
      <c r="CQ21" s="59" t="s">
        <v>26</v>
      </c>
      <c r="CR21" s="5" t="s">
        <v>27</v>
      </c>
      <c r="CS21" s="5" t="s">
        <v>18</v>
      </c>
      <c r="CT21" s="50" t="s">
        <v>4</v>
      </c>
      <c r="CU21" s="11"/>
      <c r="CV21" s="11"/>
      <c r="CW21" s="11"/>
      <c r="CX21" s="59" t="s">
        <v>26</v>
      </c>
      <c r="CY21" s="5" t="s">
        <v>27</v>
      </c>
      <c r="CZ21" s="5" t="s">
        <v>18</v>
      </c>
      <c r="DA21" s="50" t="s">
        <v>4</v>
      </c>
      <c r="DB21" s="14"/>
      <c r="DD21" s="13"/>
      <c r="DE21" s="59" t="s">
        <v>26</v>
      </c>
      <c r="DF21" s="5" t="s">
        <v>27</v>
      </c>
      <c r="DG21" s="5" t="s">
        <v>18</v>
      </c>
      <c r="DH21" s="50" t="s">
        <v>4</v>
      </c>
      <c r="DI21" s="11"/>
      <c r="DJ21" s="11"/>
      <c r="DK21" s="11"/>
      <c r="DL21" s="59" t="s">
        <v>26</v>
      </c>
      <c r="DM21" s="5" t="s">
        <v>27</v>
      </c>
      <c r="DN21" s="5" t="s">
        <v>18</v>
      </c>
      <c r="DO21" s="50" t="s">
        <v>4</v>
      </c>
      <c r="DP21" s="14"/>
      <c r="DQ21" s="11"/>
      <c r="EE21"/>
    </row>
    <row r="22" spans="2:135" ht="17" thickBot="1" x14ac:dyDescent="0.25">
      <c r="B22" s="13"/>
      <c r="C22" s="161"/>
      <c r="F22" s="11"/>
      <c r="G22" s="11"/>
      <c r="H22" s="14"/>
      <c r="J22" s="13"/>
      <c r="K22" s="7" t="s">
        <v>3</v>
      </c>
      <c r="L22" s="166">
        <v>1</v>
      </c>
      <c r="M22" s="167">
        <v>2</v>
      </c>
      <c r="N22" s="174">
        <f>(M22/L22)</f>
        <v>2</v>
      </c>
      <c r="O22" s="11"/>
      <c r="P22" s="11"/>
      <c r="Q22" s="11"/>
      <c r="R22" s="7" t="s">
        <v>3</v>
      </c>
      <c r="S22" s="166"/>
      <c r="T22" s="167"/>
      <c r="U22" s="174" t="e">
        <f>(T22/S22)</f>
        <v>#DIV/0!</v>
      </c>
      <c r="V22" s="14"/>
      <c r="X22" s="13"/>
      <c r="Y22" s="7" t="s">
        <v>3</v>
      </c>
      <c r="Z22" s="166"/>
      <c r="AA22" s="167"/>
      <c r="AB22" s="174" t="e">
        <f>(AA22/Z22)</f>
        <v>#DIV/0!</v>
      </c>
      <c r="AC22" s="11"/>
      <c r="AD22" s="11"/>
      <c r="AE22" s="11"/>
      <c r="AF22" s="7" t="s">
        <v>3</v>
      </c>
      <c r="AG22" s="166"/>
      <c r="AH22" s="167"/>
      <c r="AI22" s="174" t="e">
        <f>(AH22/AG22)</f>
        <v>#DIV/0!</v>
      </c>
      <c r="AJ22" s="14"/>
      <c r="AL22" s="13"/>
      <c r="AM22" s="7" t="s">
        <v>3</v>
      </c>
      <c r="AN22" s="166"/>
      <c r="AO22" s="167"/>
      <c r="AP22" s="174" t="e">
        <f>(AO22/AN22)</f>
        <v>#DIV/0!</v>
      </c>
      <c r="AQ22" s="11"/>
      <c r="AR22" s="11"/>
      <c r="AS22" s="11"/>
      <c r="AT22" s="7" t="s">
        <v>3</v>
      </c>
      <c r="AU22" s="166"/>
      <c r="AV22" s="167"/>
      <c r="AW22" s="174" t="e">
        <f>(AV22/AU22)</f>
        <v>#DIV/0!</v>
      </c>
      <c r="AX22" s="14"/>
      <c r="AZ22" s="13"/>
      <c r="BA22" s="7" t="s">
        <v>3</v>
      </c>
      <c r="BB22" s="166"/>
      <c r="BC22" s="167"/>
      <c r="BD22" s="174" t="e">
        <f>(BC22/BB22)</f>
        <v>#DIV/0!</v>
      </c>
      <c r="BE22" s="11"/>
      <c r="BF22" s="11"/>
      <c r="BG22" s="11"/>
      <c r="BH22" s="7" t="s">
        <v>3</v>
      </c>
      <c r="BI22" s="166"/>
      <c r="BJ22" s="167"/>
      <c r="BK22" s="174" t="e">
        <f>(BJ22/BI22)</f>
        <v>#DIV/0!</v>
      </c>
      <c r="BL22" s="14"/>
      <c r="BN22" s="13"/>
      <c r="BO22" s="7" t="s">
        <v>3</v>
      </c>
      <c r="BP22" s="166"/>
      <c r="BQ22" s="167"/>
      <c r="BR22" s="174" t="e">
        <f>(BQ22/BP22)</f>
        <v>#DIV/0!</v>
      </c>
      <c r="BS22" s="11"/>
      <c r="BT22" s="11"/>
      <c r="BU22" s="11"/>
      <c r="BV22" s="7" t="s">
        <v>3</v>
      </c>
      <c r="BW22" s="166"/>
      <c r="BX22" s="167"/>
      <c r="BY22" s="174" t="e">
        <f>(BX22/BW22)</f>
        <v>#DIV/0!</v>
      </c>
      <c r="BZ22" s="14"/>
      <c r="CB22" s="13"/>
      <c r="CC22" s="7" t="s">
        <v>3</v>
      </c>
      <c r="CD22" s="166"/>
      <c r="CE22" s="167"/>
      <c r="CF22" s="174" t="e">
        <f>(CE22/CD22)</f>
        <v>#DIV/0!</v>
      </c>
      <c r="CG22" s="11"/>
      <c r="CH22" s="11"/>
      <c r="CI22" s="11"/>
      <c r="CJ22" s="7" t="s">
        <v>3</v>
      </c>
      <c r="CK22" s="166"/>
      <c r="CL22" s="167"/>
      <c r="CM22" s="174" t="e">
        <f>(CL22/CK22)</f>
        <v>#DIV/0!</v>
      </c>
      <c r="CN22" s="14"/>
      <c r="CP22" s="13"/>
      <c r="CQ22" s="7" t="s">
        <v>3</v>
      </c>
      <c r="CR22" s="166"/>
      <c r="CS22" s="167"/>
      <c r="CT22" s="174" t="e">
        <f>(CS22/CR22)</f>
        <v>#DIV/0!</v>
      </c>
      <c r="CU22" s="11"/>
      <c r="CV22" s="11"/>
      <c r="CW22" s="11"/>
      <c r="CX22" s="7" t="s">
        <v>3</v>
      </c>
      <c r="CY22" s="166"/>
      <c r="CZ22" s="167"/>
      <c r="DA22" s="174" t="e">
        <f>(CZ22/CY22)</f>
        <v>#DIV/0!</v>
      </c>
      <c r="DB22" s="14"/>
      <c r="DD22" s="13"/>
      <c r="DE22" s="7" t="s">
        <v>3</v>
      </c>
      <c r="DF22" s="166"/>
      <c r="DG22" s="167"/>
      <c r="DH22" s="174" t="e">
        <f>(DG22/DF22)</f>
        <v>#DIV/0!</v>
      </c>
      <c r="DI22" s="11"/>
      <c r="DJ22" s="11"/>
      <c r="DK22" s="11"/>
      <c r="DL22" s="7" t="s">
        <v>3</v>
      </c>
      <c r="DM22" s="166"/>
      <c r="DN22" s="167"/>
      <c r="DO22" s="174" t="e">
        <f>(DN22/DM22)</f>
        <v>#DIV/0!</v>
      </c>
      <c r="DP22" s="14"/>
      <c r="DQ22" s="11"/>
      <c r="EE22"/>
    </row>
    <row r="23" spans="2:135" x14ac:dyDescent="0.2">
      <c r="B23" s="13"/>
      <c r="C23" s="97" t="s">
        <v>25</v>
      </c>
      <c r="D23" s="5" t="s">
        <v>14</v>
      </c>
      <c r="E23" s="52" t="s">
        <v>37</v>
      </c>
      <c r="F23" s="52" t="s">
        <v>56</v>
      </c>
      <c r="G23" s="50" t="s">
        <v>15</v>
      </c>
      <c r="H23" s="14"/>
      <c r="J23" s="13"/>
      <c r="K23" s="7" t="s">
        <v>74</v>
      </c>
      <c r="L23" s="1">
        <v>3</v>
      </c>
      <c r="M23" s="168">
        <v>4</v>
      </c>
      <c r="N23" s="169">
        <f>((M23/L23)-N22)/N22</f>
        <v>-0.33333333333333337</v>
      </c>
      <c r="O23" s="11"/>
      <c r="P23" s="11"/>
      <c r="Q23" s="11"/>
      <c r="R23" s="7" t="s">
        <v>74</v>
      </c>
      <c r="S23" s="1"/>
      <c r="T23" s="168"/>
      <c r="U23" s="169" t="e">
        <f>((T23/S23)-U22)/U22</f>
        <v>#DIV/0!</v>
      </c>
      <c r="V23" s="14"/>
      <c r="X23" s="13"/>
      <c r="Y23" s="7" t="s">
        <v>74</v>
      </c>
      <c r="Z23" s="1"/>
      <c r="AA23" s="168"/>
      <c r="AB23" s="169" t="e">
        <f>((AA23/Z23)-AB22)/AB22</f>
        <v>#DIV/0!</v>
      </c>
      <c r="AC23" s="11"/>
      <c r="AD23" s="11"/>
      <c r="AE23" s="11"/>
      <c r="AF23" s="7" t="s">
        <v>74</v>
      </c>
      <c r="AG23" s="1"/>
      <c r="AH23" s="168"/>
      <c r="AI23" s="169" t="e">
        <f>((AH23/AG23)-AI22)/AI22</f>
        <v>#DIV/0!</v>
      </c>
      <c r="AJ23" s="14"/>
      <c r="AL23" s="13"/>
      <c r="AM23" s="7" t="s">
        <v>74</v>
      </c>
      <c r="AN23" s="1"/>
      <c r="AO23" s="168"/>
      <c r="AP23" s="169" t="e">
        <f>((AO23/AN23)-AP22)/AP22</f>
        <v>#DIV/0!</v>
      </c>
      <c r="AQ23" s="11"/>
      <c r="AR23" s="11"/>
      <c r="AS23" s="11"/>
      <c r="AT23" s="7" t="s">
        <v>74</v>
      </c>
      <c r="AU23" s="1"/>
      <c r="AV23" s="168"/>
      <c r="AW23" s="169" t="e">
        <f>((AV23/AU23)-AW22)/AW22</f>
        <v>#DIV/0!</v>
      </c>
      <c r="AX23" s="14"/>
      <c r="AZ23" s="13"/>
      <c r="BA23" s="7" t="s">
        <v>74</v>
      </c>
      <c r="BB23" s="1"/>
      <c r="BC23" s="168"/>
      <c r="BD23" s="169" t="e">
        <f>((BC23/BB23)-BD22)/BD22</f>
        <v>#DIV/0!</v>
      </c>
      <c r="BE23" s="11"/>
      <c r="BF23" s="11"/>
      <c r="BG23" s="11"/>
      <c r="BH23" s="7" t="s">
        <v>74</v>
      </c>
      <c r="BI23" s="1"/>
      <c r="BJ23" s="168"/>
      <c r="BK23" s="169" t="e">
        <f>((BJ23/BI23)-BK22)/BK22</f>
        <v>#DIV/0!</v>
      </c>
      <c r="BL23" s="14"/>
      <c r="BN23" s="13"/>
      <c r="BO23" s="7" t="s">
        <v>74</v>
      </c>
      <c r="BP23" s="1"/>
      <c r="BQ23" s="168"/>
      <c r="BR23" s="169" t="e">
        <f>((BQ23/BP23)-BR22)/BR22</f>
        <v>#DIV/0!</v>
      </c>
      <c r="BS23" s="11"/>
      <c r="BT23" s="11"/>
      <c r="BU23" s="11"/>
      <c r="BV23" s="7" t="s">
        <v>74</v>
      </c>
      <c r="BW23" s="1"/>
      <c r="BX23" s="168"/>
      <c r="BY23" s="169" t="e">
        <f>((BX23/BW23)-BY22)/BY22</f>
        <v>#DIV/0!</v>
      </c>
      <c r="BZ23" s="14"/>
      <c r="CB23" s="13"/>
      <c r="CC23" s="7" t="s">
        <v>74</v>
      </c>
      <c r="CD23" s="1"/>
      <c r="CE23" s="168"/>
      <c r="CF23" s="169" t="e">
        <f>((CE23/CD23)-CF22)/CF22</f>
        <v>#DIV/0!</v>
      </c>
      <c r="CG23" s="11"/>
      <c r="CH23" s="11"/>
      <c r="CI23" s="11"/>
      <c r="CJ23" s="7" t="s">
        <v>74</v>
      </c>
      <c r="CK23" s="1"/>
      <c r="CL23" s="168"/>
      <c r="CM23" s="169" t="e">
        <f>((CL23/CK23)-CM22)/CM22</f>
        <v>#DIV/0!</v>
      </c>
      <c r="CN23" s="14"/>
      <c r="CP23" s="13"/>
      <c r="CQ23" s="7" t="s">
        <v>74</v>
      </c>
      <c r="CR23" s="1"/>
      <c r="CS23" s="168"/>
      <c r="CT23" s="169" t="e">
        <f>((CS23/CR23)-CT22)/CT22</f>
        <v>#DIV/0!</v>
      </c>
      <c r="CU23" s="11"/>
      <c r="CV23" s="11"/>
      <c r="CW23" s="11"/>
      <c r="CX23" s="7" t="s">
        <v>74</v>
      </c>
      <c r="CY23" s="1"/>
      <c r="CZ23" s="168"/>
      <c r="DA23" s="169" t="e">
        <f>((CZ23/CY23)-DA22)/DA22</f>
        <v>#DIV/0!</v>
      </c>
      <c r="DB23" s="14"/>
      <c r="DD23" s="13"/>
      <c r="DE23" s="7" t="s">
        <v>74</v>
      </c>
      <c r="DF23" s="1"/>
      <c r="DG23" s="168"/>
      <c r="DH23" s="169" t="e">
        <f>((DG23/DF23)-DH22)/DH22</f>
        <v>#DIV/0!</v>
      </c>
      <c r="DI23" s="11"/>
      <c r="DJ23" s="11"/>
      <c r="DK23" s="11"/>
      <c r="DL23" s="7" t="s">
        <v>74</v>
      </c>
      <c r="DM23" s="1"/>
      <c r="DN23" s="168"/>
      <c r="DO23" s="169" t="e">
        <f>((DN23/DM23)-DO22)/DO22</f>
        <v>#DIV/0!</v>
      </c>
      <c r="DP23" s="14"/>
      <c r="EE23"/>
    </row>
    <row r="24" spans="2:135" ht="17" thickBot="1" x14ac:dyDescent="0.25">
      <c r="B24" s="83">
        <f>B20+1</f>
        <v>6</v>
      </c>
      <c r="C24" s="159" t="str">
        <f>PROFILING!D25</f>
        <v>TEAM A</v>
      </c>
      <c r="D24" s="42">
        <f>PROFILING!L25</f>
        <v>0</v>
      </c>
      <c r="E24" s="26" t="str">
        <f>PROFILING!K25</f>
        <v/>
      </c>
      <c r="F24" s="12" t="str">
        <f>PROFILING!M25</f>
        <v>NO</v>
      </c>
      <c r="G24" s="9" t="str">
        <f>CJ17</f>
        <v/>
      </c>
      <c r="H24" s="14"/>
      <c r="J24" s="13"/>
      <c r="K24" s="25" t="s">
        <v>75</v>
      </c>
      <c r="L24" s="23">
        <v>5</v>
      </c>
      <c r="M24" s="63">
        <v>6</v>
      </c>
      <c r="N24" s="171">
        <f>((M24/L24)-N22)/N22</f>
        <v>-0.4</v>
      </c>
      <c r="O24" s="11"/>
      <c r="P24" s="11"/>
      <c r="Q24" s="11"/>
      <c r="R24" s="25" t="s">
        <v>75</v>
      </c>
      <c r="S24" s="23"/>
      <c r="T24" s="63"/>
      <c r="U24" s="171" t="e">
        <f>((T24/S24)-U22)/U22</f>
        <v>#DIV/0!</v>
      </c>
      <c r="V24" s="14"/>
      <c r="X24" s="13"/>
      <c r="Y24" s="25" t="s">
        <v>75</v>
      </c>
      <c r="Z24" s="23"/>
      <c r="AA24" s="63"/>
      <c r="AB24" s="171" t="e">
        <f>((AA24/Z24)-AB22)/AB22</f>
        <v>#DIV/0!</v>
      </c>
      <c r="AC24" s="11"/>
      <c r="AD24" s="11"/>
      <c r="AE24" s="11"/>
      <c r="AF24" s="25" t="s">
        <v>75</v>
      </c>
      <c r="AG24" s="23"/>
      <c r="AH24" s="63"/>
      <c r="AI24" s="171" t="e">
        <f>((AH24/AG24)-AI22)/AI22</f>
        <v>#DIV/0!</v>
      </c>
      <c r="AJ24" s="14"/>
      <c r="AL24" s="13"/>
      <c r="AM24" s="25" t="s">
        <v>75</v>
      </c>
      <c r="AN24" s="23"/>
      <c r="AO24" s="63"/>
      <c r="AP24" s="171" t="e">
        <f>((AO24/AN24)-AP22)/AP22</f>
        <v>#DIV/0!</v>
      </c>
      <c r="AQ24" s="11"/>
      <c r="AR24" s="11"/>
      <c r="AS24" s="11"/>
      <c r="AT24" s="25" t="s">
        <v>75</v>
      </c>
      <c r="AU24" s="23"/>
      <c r="AV24" s="63"/>
      <c r="AW24" s="171" t="e">
        <f>((AV24/AU24)-AW22)/AW22</f>
        <v>#DIV/0!</v>
      </c>
      <c r="AX24" s="14"/>
      <c r="AZ24" s="13"/>
      <c r="BA24" s="25" t="s">
        <v>75</v>
      </c>
      <c r="BB24" s="23"/>
      <c r="BC24" s="63"/>
      <c r="BD24" s="171" t="e">
        <f>((BC24/BB24)-BD22)/BD22</f>
        <v>#DIV/0!</v>
      </c>
      <c r="BE24" s="11"/>
      <c r="BF24" s="11"/>
      <c r="BG24" s="11"/>
      <c r="BH24" s="25" t="s">
        <v>75</v>
      </c>
      <c r="BI24" s="23"/>
      <c r="BJ24" s="63"/>
      <c r="BK24" s="171" t="e">
        <f>((BJ24/BI24)-BK22)/BK22</f>
        <v>#DIV/0!</v>
      </c>
      <c r="BL24" s="14"/>
      <c r="BN24" s="13"/>
      <c r="BO24" s="25" t="s">
        <v>75</v>
      </c>
      <c r="BP24" s="23"/>
      <c r="BQ24" s="63"/>
      <c r="BR24" s="171" t="e">
        <f>((BQ24/BP24)-BR22)/BR22</f>
        <v>#DIV/0!</v>
      </c>
      <c r="BS24" s="11"/>
      <c r="BT24" s="11"/>
      <c r="BU24" s="11"/>
      <c r="BV24" s="25" t="s">
        <v>75</v>
      </c>
      <c r="BW24" s="23"/>
      <c r="BX24" s="63"/>
      <c r="BY24" s="171" t="e">
        <f>((BX24/BW24)-BY22)/BY22</f>
        <v>#DIV/0!</v>
      </c>
      <c r="BZ24" s="14"/>
      <c r="CB24" s="13"/>
      <c r="CC24" s="25" t="s">
        <v>75</v>
      </c>
      <c r="CD24" s="23"/>
      <c r="CE24" s="63"/>
      <c r="CF24" s="171" t="e">
        <f>((CE24/CD24)-CF22)/CF22</f>
        <v>#DIV/0!</v>
      </c>
      <c r="CG24" s="11"/>
      <c r="CH24" s="11"/>
      <c r="CI24" s="11"/>
      <c r="CJ24" s="25" t="s">
        <v>75</v>
      </c>
      <c r="CK24" s="23"/>
      <c r="CL24" s="63"/>
      <c r="CM24" s="171" t="e">
        <f>((CL24/CK24)-CM22)/CM22</f>
        <v>#DIV/0!</v>
      </c>
      <c r="CN24" s="14"/>
      <c r="CP24" s="13"/>
      <c r="CQ24" s="25" t="s">
        <v>75</v>
      </c>
      <c r="CR24" s="23"/>
      <c r="CS24" s="63"/>
      <c r="CT24" s="171" t="e">
        <f>((CS24/CR24)-CT22)/CT22</f>
        <v>#DIV/0!</v>
      </c>
      <c r="CU24" s="11"/>
      <c r="CV24" s="11"/>
      <c r="CW24" s="11"/>
      <c r="CX24" s="25" t="s">
        <v>75</v>
      </c>
      <c r="CY24" s="23"/>
      <c r="CZ24" s="63"/>
      <c r="DA24" s="171" t="e">
        <f>((CZ24/CY24)-DA22)/DA22</f>
        <v>#DIV/0!</v>
      </c>
      <c r="DB24" s="14"/>
      <c r="DD24" s="13"/>
      <c r="DE24" s="25" t="s">
        <v>75</v>
      </c>
      <c r="DF24" s="23"/>
      <c r="DG24" s="63"/>
      <c r="DH24" s="171" t="e">
        <f>((DG24/DF24)-DH22)/DH22</f>
        <v>#DIV/0!</v>
      </c>
      <c r="DI24" s="11"/>
      <c r="DJ24" s="11"/>
      <c r="DK24" s="11"/>
      <c r="DL24" s="25" t="s">
        <v>75</v>
      </c>
      <c r="DM24" s="23"/>
      <c r="DN24" s="63"/>
      <c r="DO24" s="171" t="e">
        <f>((DN24/DM24)-DO22)/DO22</f>
        <v>#DIV/0!</v>
      </c>
      <c r="DP24" s="14"/>
      <c r="EE24"/>
    </row>
    <row r="25" spans="2:135" ht="17" thickBot="1" x14ac:dyDescent="0.25">
      <c r="B25" s="13"/>
      <c r="C25" s="160" t="str">
        <f>PROFILING!D26</f>
        <v>TEAM B</v>
      </c>
      <c r="D25" s="44">
        <f>PROFILING!L26</f>
        <v>0</v>
      </c>
      <c r="E25" s="22" t="str">
        <f>PROFILING!K26</f>
        <v/>
      </c>
      <c r="F25" s="22" t="str">
        <f>PROFILING!M26</f>
        <v>NO</v>
      </c>
      <c r="G25" s="10" t="str">
        <f>CJ18</f>
        <v/>
      </c>
      <c r="H25" s="14"/>
      <c r="J25" s="13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4"/>
      <c r="X25" s="13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4"/>
      <c r="AL25" s="13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4"/>
      <c r="AZ25" s="13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4"/>
      <c r="BN25" s="13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4"/>
      <c r="CB25" s="13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4"/>
      <c r="CP25" s="13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4"/>
      <c r="DD25" s="13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4"/>
      <c r="EE25"/>
    </row>
    <row r="26" spans="2:135" ht="17" thickBot="1" x14ac:dyDescent="0.25">
      <c r="B26" s="13"/>
      <c r="C26" s="161"/>
      <c r="F26" s="11"/>
      <c r="G26" s="11"/>
      <c r="H26" s="14"/>
      <c r="J26" s="13"/>
      <c r="K26" s="39" t="s">
        <v>25</v>
      </c>
      <c r="L26" s="5" t="s">
        <v>76</v>
      </c>
      <c r="M26" s="5" t="s">
        <v>77</v>
      </c>
      <c r="N26" s="50" t="s">
        <v>4</v>
      </c>
      <c r="O26" s="11"/>
      <c r="P26" s="11"/>
      <c r="Q26" s="11"/>
      <c r="R26" s="39" t="s">
        <v>25</v>
      </c>
      <c r="S26" s="5" t="s">
        <v>76</v>
      </c>
      <c r="T26" s="5" t="s">
        <v>77</v>
      </c>
      <c r="U26" s="50" t="s">
        <v>4</v>
      </c>
      <c r="V26" s="14"/>
      <c r="X26" s="13"/>
      <c r="Y26" s="39" t="s">
        <v>25</v>
      </c>
      <c r="Z26" s="5" t="s">
        <v>76</v>
      </c>
      <c r="AA26" s="5" t="s">
        <v>77</v>
      </c>
      <c r="AB26" s="50" t="s">
        <v>4</v>
      </c>
      <c r="AC26" s="11"/>
      <c r="AD26" s="11"/>
      <c r="AE26" s="11"/>
      <c r="AF26" s="39" t="s">
        <v>25</v>
      </c>
      <c r="AG26" s="5" t="s">
        <v>76</v>
      </c>
      <c r="AH26" s="5" t="s">
        <v>77</v>
      </c>
      <c r="AI26" s="50" t="s">
        <v>4</v>
      </c>
      <c r="AJ26" s="14"/>
      <c r="AL26" s="13"/>
      <c r="AM26" s="39" t="s">
        <v>25</v>
      </c>
      <c r="AN26" s="5" t="s">
        <v>76</v>
      </c>
      <c r="AO26" s="5" t="s">
        <v>77</v>
      </c>
      <c r="AP26" s="50" t="s">
        <v>4</v>
      </c>
      <c r="AQ26" s="11"/>
      <c r="AR26" s="11"/>
      <c r="AS26" s="11"/>
      <c r="AT26" s="39" t="s">
        <v>25</v>
      </c>
      <c r="AU26" s="5" t="s">
        <v>76</v>
      </c>
      <c r="AV26" s="5" t="s">
        <v>77</v>
      </c>
      <c r="AW26" s="50" t="s">
        <v>4</v>
      </c>
      <c r="AX26" s="14"/>
      <c r="AZ26" s="13"/>
      <c r="BA26" s="39" t="s">
        <v>25</v>
      </c>
      <c r="BB26" s="5" t="s">
        <v>76</v>
      </c>
      <c r="BC26" s="5" t="s">
        <v>77</v>
      </c>
      <c r="BD26" s="50" t="s">
        <v>4</v>
      </c>
      <c r="BE26" s="11"/>
      <c r="BF26" s="11"/>
      <c r="BG26" s="11"/>
      <c r="BH26" s="39" t="s">
        <v>25</v>
      </c>
      <c r="BI26" s="5" t="s">
        <v>76</v>
      </c>
      <c r="BJ26" s="5" t="s">
        <v>77</v>
      </c>
      <c r="BK26" s="50" t="s">
        <v>4</v>
      </c>
      <c r="BL26" s="14"/>
      <c r="BN26" s="13"/>
      <c r="BO26" s="39" t="s">
        <v>25</v>
      </c>
      <c r="BP26" s="5" t="s">
        <v>76</v>
      </c>
      <c r="BQ26" s="5" t="s">
        <v>77</v>
      </c>
      <c r="BR26" s="50" t="s">
        <v>4</v>
      </c>
      <c r="BS26" s="11"/>
      <c r="BT26" s="11"/>
      <c r="BU26" s="11"/>
      <c r="BV26" s="39" t="s">
        <v>25</v>
      </c>
      <c r="BW26" s="5" t="s">
        <v>76</v>
      </c>
      <c r="BX26" s="5" t="s">
        <v>77</v>
      </c>
      <c r="BY26" s="50" t="s">
        <v>4</v>
      </c>
      <c r="BZ26" s="14"/>
      <c r="CB26" s="13"/>
      <c r="CC26" s="39" t="s">
        <v>25</v>
      </c>
      <c r="CD26" s="5" t="s">
        <v>76</v>
      </c>
      <c r="CE26" s="5" t="s">
        <v>77</v>
      </c>
      <c r="CF26" s="50" t="s">
        <v>4</v>
      </c>
      <c r="CG26" s="11"/>
      <c r="CH26" s="11"/>
      <c r="CI26" s="11"/>
      <c r="CJ26" s="39" t="s">
        <v>25</v>
      </c>
      <c r="CK26" s="5" t="s">
        <v>76</v>
      </c>
      <c r="CL26" s="5" t="s">
        <v>77</v>
      </c>
      <c r="CM26" s="50" t="s">
        <v>4</v>
      </c>
      <c r="CN26" s="14"/>
      <c r="CP26" s="13"/>
      <c r="CQ26" s="39" t="s">
        <v>25</v>
      </c>
      <c r="CR26" s="5" t="s">
        <v>76</v>
      </c>
      <c r="CS26" s="5" t="s">
        <v>77</v>
      </c>
      <c r="CT26" s="50" t="s">
        <v>4</v>
      </c>
      <c r="CU26" s="11"/>
      <c r="CV26" s="11"/>
      <c r="CW26" s="11"/>
      <c r="CX26" s="39" t="s">
        <v>25</v>
      </c>
      <c r="CY26" s="5" t="s">
        <v>76</v>
      </c>
      <c r="CZ26" s="5" t="s">
        <v>77</v>
      </c>
      <c r="DA26" s="50" t="s">
        <v>4</v>
      </c>
      <c r="DB26" s="14"/>
      <c r="DD26" s="13"/>
      <c r="DE26" s="39" t="s">
        <v>25</v>
      </c>
      <c r="DF26" s="5" t="s">
        <v>76</v>
      </c>
      <c r="DG26" s="5" t="s">
        <v>77</v>
      </c>
      <c r="DH26" s="50" t="s">
        <v>4</v>
      </c>
      <c r="DI26" s="11"/>
      <c r="DJ26" s="11"/>
      <c r="DK26" s="11"/>
      <c r="DL26" s="39" t="s">
        <v>25</v>
      </c>
      <c r="DM26" s="5" t="s">
        <v>76</v>
      </c>
      <c r="DN26" s="5" t="s">
        <v>77</v>
      </c>
      <c r="DO26" s="50" t="s">
        <v>4</v>
      </c>
      <c r="DP26" s="14"/>
      <c r="EE26"/>
    </row>
    <row r="27" spans="2:135" x14ac:dyDescent="0.2">
      <c r="B27" s="13"/>
      <c r="C27" s="97" t="s">
        <v>25</v>
      </c>
      <c r="D27" s="5" t="s">
        <v>14</v>
      </c>
      <c r="E27" s="52" t="s">
        <v>37</v>
      </c>
      <c r="F27" s="52" t="s">
        <v>56</v>
      </c>
      <c r="G27" s="50" t="s">
        <v>15</v>
      </c>
      <c r="H27" s="14"/>
      <c r="J27" s="13"/>
      <c r="K27" s="7" t="s">
        <v>74</v>
      </c>
      <c r="L27" s="1">
        <v>7</v>
      </c>
      <c r="M27" s="1">
        <v>8</v>
      </c>
      <c r="N27" s="172">
        <f>L27/(L27+M27)</f>
        <v>0.46666666666666667</v>
      </c>
      <c r="O27" s="11"/>
      <c r="P27" s="11"/>
      <c r="Q27" s="11"/>
      <c r="R27" s="7" t="s">
        <v>74</v>
      </c>
      <c r="S27" s="1"/>
      <c r="T27" s="1"/>
      <c r="U27" s="172" t="e">
        <f>S27/(S27+T27)</f>
        <v>#DIV/0!</v>
      </c>
      <c r="V27" s="14"/>
      <c r="X27" s="13"/>
      <c r="Y27" s="7" t="s">
        <v>74</v>
      </c>
      <c r="Z27" s="1"/>
      <c r="AA27" s="1"/>
      <c r="AB27" s="172" t="e">
        <f>Z27/(Z27+AA27)</f>
        <v>#DIV/0!</v>
      </c>
      <c r="AC27" s="11"/>
      <c r="AD27" s="11"/>
      <c r="AE27" s="11"/>
      <c r="AF27" s="7" t="s">
        <v>74</v>
      </c>
      <c r="AG27" s="1"/>
      <c r="AH27" s="1"/>
      <c r="AI27" s="172" t="e">
        <f>AG27/(AG27+AH27)</f>
        <v>#DIV/0!</v>
      </c>
      <c r="AJ27" s="14"/>
      <c r="AL27" s="13"/>
      <c r="AM27" s="7" t="s">
        <v>74</v>
      </c>
      <c r="AN27" s="1"/>
      <c r="AO27" s="1"/>
      <c r="AP27" s="172" t="e">
        <f>AN27/(AN27+AO27)</f>
        <v>#DIV/0!</v>
      </c>
      <c r="AQ27" s="11"/>
      <c r="AR27" s="11"/>
      <c r="AS27" s="11"/>
      <c r="AT27" s="7" t="s">
        <v>74</v>
      </c>
      <c r="AU27" s="1"/>
      <c r="AV27" s="1"/>
      <c r="AW27" s="172" t="e">
        <f>AU27/(AU27+AV27)</f>
        <v>#DIV/0!</v>
      </c>
      <c r="AX27" s="14"/>
      <c r="AZ27" s="13"/>
      <c r="BA27" s="7" t="s">
        <v>74</v>
      </c>
      <c r="BB27" s="1"/>
      <c r="BC27" s="1"/>
      <c r="BD27" s="172" t="e">
        <f>BB27/(BB27+BC27)</f>
        <v>#DIV/0!</v>
      </c>
      <c r="BE27" s="11"/>
      <c r="BF27" s="11"/>
      <c r="BG27" s="11"/>
      <c r="BH27" s="7" t="s">
        <v>74</v>
      </c>
      <c r="BI27" s="1"/>
      <c r="BJ27" s="1"/>
      <c r="BK27" s="172" t="e">
        <f>BI27/(BI27+BJ27)</f>
        <v>#DIV/0!</v>
      </c>
      <c r="BL27" s="14"/>
      <c r="BN27" s="13"/>
      <c r="BO27" s="7" t="s">
        <v>74</v>
      </c>
      <c r="BP27" s="1"/>
      <c r="BQ27" s="1"/>
      <c r="BR27" s="172" t="e">
        <f>BP27/(BP27+BQ27)</f>
        <v>#DIV/0!</v>
      </c>
      <c r="BS27" s="11"/>
      <c r="BT27" s="11"/>
      <c r="BU27" s="11"/>
      <c r="BV27" s="7" t="s">
        <v>74</v>
      </c>
      <c r="BW27" s="1"/>
      <c r="BX27" s="1"/>
      <c r="BY27" s="172" t="e">
        <f>BW27/(BW27+BX27)</f>
        <v>#DIV/0!</v>
      </c>
      <c r="BZ27" s="14"/>
      <c r="CB27" s="13"/>
      <c r="CC27" s="7" t="s">
        <v>74</v>
      </c>
      <c r="CD27" s="1"/>
      <c r="CE27" s="1"/>
      <c r="CF27" s="172" t="e">
        <f>CD27/(CD27+CE27)</f>
        <v>#DIV/0!</v>
      </c>
      <c r="CG27" s="11"/>
      <c r="CH27" s="11"/>
      <c r="CI27" s="11"/>
      <c r="CJ27" s="7" t="s">
        <v>74</v>
      </c>
      <c r="CK27" s="1"/>
      <c r="CL27" s="1"/>
      <c r="CM27" s="172" t="e">
        <f>CK27/(CK27+CL27)</f>
        <v>#DIV/0!</v>
      </c>
      <c r="CN27" s="14"/>
      <c r="CP27" s="13"/>
      <c r="CQ27" s="7" t="s">
        <v>74</v>
      </c>
      <c r="CR27" s="1"/>
      <c r="CS27" s="1"/>
      <c r="CT27" s="172" t="e">
        <f>CR27/(CR27+CS27)</f>
        <v>#DIV/0!</v>
      </c>
      <c r="CU27" s="11"/>
      <c r="CV27" s="11"/>
      <c r="CW27" s="11"/>
      <c r="CX27" s="7" t="s">
        <v>74</v>
      </c>
      <c r="CY27" s="1"/>
      <c r="CZ27" s="1"/>
      <c r="DA27" s="172" t="e">
        <f>CY27/(CY27+CZ27)</f>
        <v>#DIV/0!</v>
      </c>
      <c r="DB27" s="14"/>
      <c r="DD27" s="13"/>
      <c r="DE27" s="7" t="s">
        <v>74</v>
      </c>
      <c r="DF27" s="1"/>
      <c r="DG27" s="1"/>
      <c r="DH27" s="172" t="e">
        <f>DF27/(DF27+DG27)</f>
        <v>#DIV/0!</v>
      </c>
      <c r="DI27" s="11"/>
      <c r="DJ27" s="11"/>
      <c r="DK27" s="11"/>
      <c r="DL27" s="7" t="s">
        <v>74</v>
      </c>
      <c r="DM27" s="1"/>
      <c r="DN27" s="1"/>
      <c r="DO27" s="172" t="e">
        <f>DM27/(DM27+DN27)</f>
        <v>#DIV/0!</v>
      </c>
      <c r="DP27" s="14"/>
      <c r="EE27"/>
    </row>
    <row r="28" spans="2:135" ht="17" thickBot="1" x14ac:dyDescent="0.25">
      <c r="B28" s="83">
        <f>B24+1</f>
        <v>7</v>
      </c>
      <c r="C28" s="159" t="str">
        <f>PROFILING!D29</f>
        <v>TEAM A</v>
      </c>
      <c r="D28" s="42">
        <f>PROFILING!L29</f>
        <v>0</v>
      </c>
      <c r="E28" s="26" t="str">
        <f>PROFILING!K29</f>
        <v/>
      </c>
      <c r="F28" s="12" t="str">
        <f>PROFILING!M29</f>
        <v>NO</v>
      </c>
      <c r="G28" s="9" t="str">
        <f>CX17</f>
        <v/>
      </c>
      <c r="H28" s="14"/>
      <c r="J28" s="13"/>
      <c r="K28" s="25" t="s">
        <v>75</v>
      </c>
      <c r="L28" s="23">
        <v>9</v>
      </c>
      <c r="M28" s="23">
        <v>10</v>
      </c>
      <c r="N28" s="170">
        <f>L28/(L28+M28)</f>
        <v>0.47368421052631576</v>
      </c>
      <c r="O28" s="11"/>
      <c r="P28" s="11"/>
      <c r="Q28" s="11"/>
      <c r="R28" s="25" t="s">
        <v>75</v>
      </c>
      <c r="S28" s="23"/>
      <c r="T28" s="23"/>
      <c r="U28" s="170" t="e">
        <f>S28/(S28+T28)</f>
        <v>#DIV/0!</v>
      </c>
      <c r="V28" s="14"/>
      <c r="X28" s="13"/>
      <c r="Y28" s="25" t="s">
        <v>75</v>
      </c>
      <c r="Z28" s="23"/>
      <c r="AA28" s="23"/>
      <c r="AB28" s="170" t="e">
        <f>Z28/(Z28+AA28)</f>
        <v>#DIV/0!</v>
      </c>
      <c r="AC28" s="11"/>
      <c r="AD28" s="11"/>
      <c r="AE28" s="11"/>
      <c r="AF28" s="25" t="s">
        <v>75</v>
      </c>
      <c r="AG28" s="23"/>
      <c r="AH28" s="23"/>
      <c r="AI28" s="170" t="e">
        <f>AG28/(AG28+AH28)</f>
        <v>#DIV/0!</v>
      </c>
      <c r="AJ28" s="14"/>
      <c r="AL28" s="13"/>
      <c r="AM28" s="25" t="s">
        <v>75</v>
      </c>
      <c r="AN28" s="23"/>
      <c r="AO28" s="23"/>
      <c r="AP28" s="170" t="e">
        <f>AN28/(AN28+AO28)</f>
        <v>#DIV/0!</v>
      </c>
      <c r="AQ28" s="11"/>
      <c r="AR28" s="11"/>
      <c r="AS28" s="11"/>
      <c r="AT28" s="25" t="s">
        <v>75</v>
      </c>
      <c r="AU28" s="23"/>
      <c r="AV28" s="23"/>
      <c r="AW28" s="170" t="e">
        <f>AU28/(AU28+AV28)</f>
        <v>#DIV/0!</v>
      </c>
      <c r="AX28" s="14"/>
      <c r="AZ28" s="13"/>
      <c r="BA28" s="25" t="s">
        <v>75</v>
      </c>
      <c r="BB28" s="23"/>
      <c r="BC28" s="23"/>
      <c r="BD28" s="170" t="e">
        <f>BB28/(BB28+BC28)</f>
        <v>#DIV/0!</v>
      </c>
      <c r="BE28" s="11"/>
      <c r="BF28" s="11"/>
      <c r="BG28" s="11"/>
      <c r="BH28" s="25" t="s">
        <v>75</v>
      </c>
      <c r="BI28" s="23"/>
      <c r="BJ28" s="23"/>
      <c r="BK28" s="170" t="e">
        <f>BI28/(BI28+BJ28)</f>
        <v>#DIV/0!</v>
      </c>
      <c r="BL28" s="14"/>
      <c r="BN28" s="13"/>
      <c r="BO28" s="25" t="s">
        <v>75</v>
      </c>
      <c r="BP28" s="23"/>
      <c r="BQ28" s="23"/>
      <c r="BR28" s="170" t="e">
        <f>BP28/(BP28+BQ28)</f>
        <v>#DIV/0!</v>
      </c>
      <c r="BS28" s="11"/>
      <c r="BT28" s="11"/>
      <c r="BU28" s="11"/>
      <c r="BV28" s="25" t="s">
        <v>75</v>
      </c>
      <c r="BW28" s="23"/>
      <c r="BX28" s="23"/>
      <c r="BY28" s="170" t="e">
        <f>BW28/(BW28+BX28)</f>
        <v>#DIV/0!</v>
      </c>
      <c r="BZ28" s="14"/>
      <c r="CB28" s="13"/>
      <c r="CC28" s="25" t="s">
        <v>75</v>
      </c>
      <c r="CD28" s="23"/>
      <c r="CE28" s="23"/>
      <c r="CF28" s="170" t="e">
        <f>CD28/(CD28+CE28)</f>
        <v>#DIV/0!</v>
      </c>
      <c r="CG28" s="11"/>
      <c r="CH28" s="11"/>
      <c r="CI28" s="11"/>
      <c r="CJ28" s="25" t="s">
        <v>75</v>
      </c>
      <c r="CK28" s="23"/>
      <c r="CL28" s="23"/>
      <c r="CM28" s="170" t="e">
        <f>CK28/(CK28+CL28)</f>
        <v>#DIV/0!</v>
      </c>
      <c r="CN28" s="14"/>
      <c r="CP28" s="13"/>
      <c r="CQ28" s="25" t="s">
        <v>75</v>
      </c>
      <c r="CR28" s="23"/>
      <c r="CS28" s="23"/>
      <c r="CT28" s="170" t="e">
        <f>CR28/(CR28+CS28)</f>
        <v>#DIV/0!</v>
      </c>
      <c r="CU28" s="11"/>
      <c r="CV28" s="11"/>
      <c r="CW28" s="11"/>
      <c r="CX28" s="25" t="s">
        <v>75</v>
      </c>
      <c r="CY28" s="23"/>
      <c r="CZ28" s="23"/>
      <c r="DA28" s="170" t="e">
        <f>CY28/(CY28+CZ28)</f>
        <v>#DIV/0!</v>
      </c>
      <c r="DB28" s="14"/>
      <c r="DD28" s="13"/>
      <c r="DE28" s="25" t="s">
        <v>75</v>
      </c>
      <c r="DF28" s="23"/>
      <c r="DG28" s="23"/>
      <c r="DH28" s="170" t="e">
        <f>DF28/(DF28+DG28)</f>
        <v>#DIV/0!</v>
      </c>
      <c r="DI28" s="11"/>
      <c r="DJ28" s="11"/>
      <c r="DK28" s="11"/>
      <c r="DL28" s="25" t="s">
        <v>75</v>
      </c>
      <c r="DM28" s="23"/>
      <c r="DN28" s="23"/>
      <c r="DO28" s="170" t="e">
        <f>DM28/(DM28+DN28)</f>
        <v>#DIV/0!</v>
      </c>
      <c r="DP28" s="14"/>
      <c r="EE28"/>
    </row>
    <row r="29" spans="2:135" ht="17" thickBot="1" x14ac:dyDescent="0.25">
      <c r="B29" s="13"/>
      <c r="C29" s="160" t="str">
        <f>PROFILING!D30</f>
        <v>TEAM B</v>
      </c>
      <c r="D29" s="44">
        <f>PROFILING!L30</f>
        <v>0</v>
      </c>
      <c r="E29" s="22" t="str">
        <f>PROFILING!K30</f>
        <v/>
      </c>
      <c r="F29" s="22" t="str">
        <f>PROFILING!M30</f>
        <v>NO</v>
      </c>
      <c r="G29" s="10" t="str">
        <f>CX18</f>
        <v/>
      </c>
      <c r="H29" s="14"/>
      <c r="J29" s="13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4"/>
      <c r="X29" s="13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4"/>
      <c r="AL29" s="13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4"/>
      <c r="AZ29" s="13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4"/>
      <c r="BN29" s="13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4"/>
      <c r="CB29" s="13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4"/>
      <c r="CP29" s="13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4"/>
      <c r="DD29" s="13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4"/>
      <c r="EE29"/>
    </row>
    <row r="30" spans="2:135" ht="17" thickBot="1" x14ac:dyDescent="0.25">
      <c r="B30" s="13"/>
      <c r="C30" s="161"/>
      <c r="F30" s="11"/>
      <c r="G30" s="11"/>
      <c r="H30" s="14"/>
      <c r="J30" s="13"/>
      <c r="K30" s="35" t="s">
        <v>19</v>
      </c>
      <c r="L30" s="5" t="s">
        <v>76</v>
      </c>
      <c r="M30" s="5" t="s">
        <v>77</v>
      </c>
      <c r="N30" s="50" t="s">
        <v>4</v>
      </c>
      <c r="O30" s="11"/>
      <c r="P30" s="11"/>
      <c r="Q30" s="11"/>
      <c r="R30" s="35" t="s">
        <v>19</v>
      </c>
      <c r="S30" s="5" t="s">
        <v>76</v>
      </c>
      <c r="T30" s="5" t="s">
        <v>77</v>
      </c>
      <c r="U30" s="50" t="s">
        <v>4</v>
      </c>
      <c r="V30" s="14"/>
      <c r="X30" s="13"/>
      <c r="Y30" s="35" t="s">
        <v>19</v>
      </c>
      <c r="Z30" s="5" t="s">
        <v>76</v>
      </c>
      <c r="AA30" s="5" t="s">
        <v>77</v>
      </c>
      <c r="AB30" s="50" t="s">
        <v>4</v>
      </c>
      <c r="AC30" s="11"/>
      <c r="AD30" s="11"/>
      <c r="AE30" s="11"/>
      <c r="AF30" s="35" t="s">
        <v>19</v>
      </c>
      <c r="AG30" s="5" t="s">
        <v>76</v>
      </c>
      <c r="AH30" s="5" t="s">
        <v>77</v>
      </c>
      <c r="AI30" s="50" t="s">
        <v>4</v>
      </c>
      <c r="AJ30" s="14"/>
      <c r="AL30" s="13"/>
      <c r="AM30" s="35" t="s">
        <v>19</v>
      </c>
      <c r="AN30" s="5" t="s">
        <v>76</v>
      </c>
      <c r="AO30" s="5" t="s">
        <v>77</v>
      </c>
      <c r="AP30" s="50" t="s">
        <v>4</v>
      </c>
      <c r="AQ30" s="11"/>
      <c r="AR30" s="11"/>
      <c r="AS30" s="11"/>
      <c r="AT30" s="35" t="s">
        <v>19</v>
      </c>
      <c r="AU30" s="5" t="s">
        <v>76</v>
      </c>
      <c r="AV30" s="5" t="s">
        <v>77</v>
      </c>
      <c r="AW30" s="50" t="s">
        <v>4</v>
      </c>
      <c r="AX30" s="14"/>
      <c r="AZ30" s="13"/>
      <c r="BA30" s="35" t="s">
        <v>19</v>
      </c>
      <c r="BB30" s="5" t="s">
        <v>76</v>
      </c>
      <c r="BC30" s="5" t="s">
        <v>77</v>
      </c>
      <c r="BD30" s="50" t="s">
        <v>4</v>
      </c>
      <c r="BE30" s="11"/>
      <c r="BF30" s="11"/>
      <c r="BG30" s="11"/>
      <c r="BH30" s="35" t="s">
        <v>19</v>
      </c>
      <c r="BI30" s="5" t="s">
        <v>76</v>
      </c>
      <c r="BJ30" s="5" t="s">
        <v>77</v>
      </c>
      <c r="BK30" s="50" t="s">
        <v>4</v>
      </c>
      <c r="BL30" s="14"/>
      <c r="BN30" s="13"/>
      <c r="BO30" s="35" t="s">
        <v>19</v>
      </c>
      <c r="BP30" s="5" t="s">
        <v>76</v>
      </c>
      <c r="BQ30" s="5" t="s">
        <v>77</v>
      </c>
      <c r="BR30" s="50" t="s">
        <v>4</v>
      </c>
      <c r="BS30" s="11"/>
      <c r="BT30" s="11"/>
      <c r="BU30" s="11"/>
      <c r="BV30" s="35" t="s">
        <v>19</v>
      </c>
      <c r="BW30" s="5" t="s">
        <v>76</v>
      </c>
      <c r="BX30" s="5" t="s">
        <v>77</v>
      </c>
      <c r="BY30" s="50" t="s">
        <v>4</v>
      </c>
      <c r="BZ30" s="14"/>
      <c r="CB30" s="13"/>
      <c r="CC30" s="35" t="s">
        <v>19</v>
      </c>
      <c r="CD30" s="5" t="s">
        <v>76</v>
      </c>
      <c r="CE30" s="5" t="s">
        <v>77</v>
      </c>
      <c r="CF30" s="50" t="s">
        <v>4</v>
      </c>
      <c r="CG30" s="11"/>
      <c r="CH30" s="11"/>
      <c r="CI30" s="11"/>
      <c r="CJ30" s="35" t="s">
        <v>19</v>
      </c>
      <c r="CK30" s="5" t="s">
        <v>76</v>
      </c>
      <c r="CL30" s="5" t="s">
        <v>77</v>
      </c>
      <c r="CM30" s="50" t="s">
        <v>4</v>
      </c>
      <c r="CN30" s="14"/>
      <c r="CP30" s="13"/>
      <c r="CQ30" s="35" t="s">
        <v>19</v>
      </c>
      <c r="CR30" s="5" t="s">
        <v>76</v>
      </c>
      <c r="CS30" s="5" t="s">
        <v>77</v>
      </c>
      <c r="CT30" s="50" t="s">
        <v>4</v>
      </c>
      <c r="CU30" s="11"/>
      <c r="CV30" s="11"/>
      <c r="CW30" s="11"/>
      <c r="CX30" s="35" t="s">
        <v>19</v>
      </c>
      <c r="CY30" s="5" t="s">
        <v>76</v>
      </c>
      <c r="CZ30" s="5" t="s">
        <v>77</v>
      </c>
      <c r="DA30" s="50" t="s">
        <v>4</v>
      </c>
      <c r="DB30" s="14"/>
      <c r="DD30" s="13"/>
      <c r="DE30" s="35" t="s">
        <v>19</v>
      </c>
      <c r="DF30" s="5" t="s">
        <v>76</v>
      </c>
      <c r="DG30" s="5" t="s">
        <v>77</v>
      </c>
      <c r="DH30" s="50" t="s">
        <v>4</v>
      </c>
      <c r="DI30" s="11"/>
      <c r="DJ30" s="11"/>
      <c r="DK30" s="11"/>
      <c r="DL30" s="35" t="s">
        <v>19</v>
      </c>
      <c r="DM30" s="5" t="s">
        <v>76</v>
      </c>
      <c r="DN30" s="5" t="s">
        <v>77</v>
      </c>
      <c r="DO30" s="50" t="s">
        <v>4</v>
      </c>
      <c r="DP30" s="14"/>
      <c r="EE30"/>
    </row>
    <row r="31" spans="2:135" x14ac:dyDescent="0.2">
      <c r="B31" s="13"/>
      <c r="C31" s="97" t="s">
        <v>25</v>
      </c>
      <c r="D31" s="5" t="s">
        <v>14</v>
      </c>
      <c r="E31" s="52" t="s">
        <v>37</v>
      </c>
      <c r="F31" s="52" t="s">
        <v>56</v>
      </c>
      <c r="G31" s="50" t="s">
        <v>15</v>
      </c>
      <c r="H31" s="14"/>
      <c r="J31" s="13"/>
      <c r="K31" s="7" t="s">
        <v>74</v>
      </c>
      <c r="L31" s="1">
        <v>11</v>
      </c>
      <c r="M31" s="1">
        <v>12</v>
      </c>
      <c r="N31" s="172">
        <f>IF((L31+M31)&lt;4,IF(P4="POS",0.7,IF(P4="NEUT",0.5,IF(P4="NEG",0.3,""))),L31/(L31+M31))</f>
        <v>0.47826086956521741</v>
      </c>
      <c r="O31" s="11"/>
      <c r="P31" s="11"/>
      <c r="Q31" s="11"/>
      <c r="R31" s="7" t="s">
        <v>74</v>
      </c>
      <c r="S31" s="1"/>
      <c r="T31" s="1"/>
      <c r="U31" s="172" t="str">
        <f>IF((S31+T31)&lt;4,IF(P5="POS",0.7,IF(P5="NEUT",0.5,IF(P5="NEG",0.3,""))),S31/(S31+T31))</f>
        <v/>
      </c>
      <c r="V31" s="14"/>
      <c r="X31" s="13"/>
      <c r="Y31" s="7" t="s">
        <v>74</v>
      </c>
      <c r="Z31" s="1"/>
      <c r="AA31" s="1"/>
      <c r="AB31" s="172" t="str">
        <f>IF((Z31+AA31)&lt;4,IF(AD4="POS",0.7,IF(AD4="NEUT",0.5,IF(AD4="NEG",0.3,""))),Z31/(Z31+AA31))</f>
        <v/>
      </c>
      <c r="AC31" s="11"/>
      <c r="AD31" s="11"/>
      <c r="AE31" s="11"/>
      <c r="AF31" s="7" t="s">
        <v>74</v>
      </c>
      <c r="AG31" s="1"/>
      <c r="AH31" s="1"/>
      <c r="AI31" s="172" t="str">
        <f>IF((AG31+AH31)&lt;4,IF(AD5="POS",0.7,IF(AD5="NEUT",0.5,IF(AD5="NEG",0.3,""))),AG31/(AG31+AH31))</f>
        <v/>
      </c>
      <c r="AJ31" s="14"/>
      <c r="AL31" s="13"/>
      <c r="AM31" s="7" t="s">
        <v>74</v>
      </c>
      <c r="AN31" s="1"/>
      <c r="AO31" s="1"/>
      <c r="AP31" s="172" t="str">
        <f>IF((AN31+AO31)&lt;4,IF(AR4="POS",0.7,IF(AR4="NEUT",0.5,IF(AR4="NEG",0.3,""))),AN31/(AN31+AO31))</f>
        <v/>
      </c>
      <c r="AQ31" s="11"/>
      <c r="AR31" s="11"/>
      <c r="AS31" s="11"/>
      <c r="AT31" s="7" t="s">
        <v>74</v>
      </c>
      <c r="AU31" s="1"/>
      <c r="AV31" s="1"/>
      <c r="AW31" s="172" t="str">
        <f>IF((AU31+AV31)&lt;4,IF(AR5="POS",0.7,IF(AR5="NEUT",0.5,IF(AR5="NEG",0.3,""))),AU31/(AU31+AV31))</f>
        <v/>
      </c>
      <c r="AX31" s="14"/>
      <c r="AZ31" s="13"/>
      <c r="BA31" s="7" t="s">
        <v>74</v>
      </c>
      <c r="BB31" s="1"/>
      <c r="BC31" s="1"/>
      <c r="BD31" s="172" t="str">
        <f>IF((BB31+BC31)&lt;4,IF(BF4="POS",0.7,IF(BF4="NEUT",0.5,IF(BF4="NEG",0.3,""))),BB31/(BB31+BC31))</f>
        <v/>
      </c>
      <c r="BE31" s="11"/>
      <c r="BF31" s="11"/>
      <c r="BG31" s="11"/>
      <c r="BH31" s="7" t="s">
        <v>74</v>
      </c>
      <c r="BI31" s="1"/>
      <c r="BJ31" s="1"/>
      <c r="BK31" s="172" t="str">
        <f>IF((BI31+BJ31)&lt;4,IF(BF5="POS",0.7,IF(BF5="NEUT",0.5,IF(BF5="NEG",0.3,""))),BI31/(BI31+BJ31))</f>
        <v/>
      </c>
      <c r="BL31" s="14"/>
      <c r="BN31" s="13"/>
      <c r="BO31" s="7" t="s">
        <v>74</v>
      </c>
      <c r="BP31" s="1"/>
      <c r="BQ31" s="1"/>
      <c r="BR31" s="172" t="str">
        <f>IF((BP31+BQ31)&lt;4,IF(BT4="POS",0.7,IF(BT4="NEUT",0.5,IF(BT4="NEG",0.3,""))),BP31/(BP31+BQ31))</f>
        <v/>
      </c>
      <c r="BS31" s="11"/>
      <c r="BT31" s="11"/>
      <c r="BU31" s="11"/>
      <c r="BV31" s="7" t="s">
        <v>74</v>
      </c>
      <c r="BW31" s="1"/>
      <c r="BX31" s="1"/>
      <c r="BY31" s="172" t="str">
        <f>IF((BW31+BX31)&lt;4,IF(BT5="POS",0.7,IF(BT5="NEUT",0.5,IF(BT5="NEG",0.3,""))),BW31/(BW31+BX31))</f>
        <v/>
      </c>
      <c r="BZ31" s="14"/>
      <c r="CB31" s="13"/>
      <c r="CC31" s="7" t="s">
        <v>74</v>
      </c>
      <c r="CD31" s="1"/>
      <c r="CE31" s="1"/>
      <c r="CF31" s="172" t="str">
        <f>IF((CD31+CE31)&lt;4,IF(CH4="POS",0.7,IF(CH4="NEUT",0.5,IF(CH4="NEG",0.3,""))),CD31/(CD31+CE31))</f>
        <v/>
      </c>
      <c r="CG31" s="11"/>
      <c r="CH31" s="11"/>
      <c r="CI31" s="11"/>
      <c r="CJ31" s="7" t="s">
        <v>74</v>
      </c>
      <c r="CK31" s="1"/>
      <c r="CL31" s="1"/>
      <c r="CM31" s="172" t="str">
        <f>IF((CK31+CL31)&lt;4,IF(CH5="POS",0.7,IF(CH5="NEUT",0.5,IF(CH5="NEG",0.3,""))),CK31/(CK31+CL31))</f>
        <v/>
      </c>
      <c r="CN31" s="14"/>
      <c r="CP31" s="13"/>
      <c r="CQ31" s="7" t="s">
        <v>74</v>
      </c>
      <c r="CR31" s="1"/>
      <c r="CS31" s="1"/>
      <c r="CT31" s="172" t="str">
        <f>IF((CR31+CS31)&lt;4,IF(CV4="POS",0.7,IF(CV4="NEUT",0.5,IF(CV4="NEG",0.3,""))),CR31/(CR31+CS31))</f>
        <v/>
      </c>
      <c r="CU31" s="11"/>
      <c r="CV31" s="11"/>
      <c r="CW31" s="11"/>
      <c r="CX31" s="7" t="s">
        <v>74</v>
      </c>
      <c r="CY31" s="1"/>
      <c r="CZ31" s="1"/>
      <c r="DA31" s="172" t="str">
        <f>IF((CY31+CZ31)&lt;4,IF(CV5="POS",0.7,IF(CV5="NEUT",0.5,IF(CV5="NEG",0.3,""))),CY31/(CY31+CZ31))</f>
        <v/>
      </c>
      <c r="DB31" s="14"/>
      <c r="DD31" s="13"/>
      <c r="DE31" s="7" t="s">
        <v>74</v>
      </c>
      <c r="DF31" s="1"/>
      <c r="DG31" s="1"/>
      <c r="DH31" s="172" t="str">
        <f>IF((DF31+DG31)&lt;4,IF(DJ4="POS",0.7,IF(DJ4="NEUT",0.5,IF(DJ4="NEG",0.3,""))),DF31/(DF31+DG31))</f>
        <v/>
      </c>
      <c r="DI31" s="11"/>
      <c r="DJ31" s="11"/>
      <c r="DK31" s="11"/>
      <c r="DL31" s="7" t="s">
        <v>74</v>
      </c>
      <c r="DM31" s="1"/>
      <c r="DN31" s="1"/>
      <c r="DO31" s="172" t="str">
        <f>IF((DM31+DN31)&lt;4,IF(DJ5="POS",0.7,IF(DJ5="NEUT",0.5,IF(DJ5="NEG",0.3,""))),DM31/(DM31+DN31))</f>
        <v/>
      </c>
      <c r="DP31" s="14"/>
      <c r="EE31"/>
    </row>
    <row r="32" spans="2:135" ht="17" thickBot="1" x14ac:dyDescent="0.25">
      <c r="B32" s="83">
        <f>B28+1</f>
        <v>8</v>
      </c>
      <c r="C32" s="159" t="str">
        <f>PROFILING!D33</f>
        <v>TEAM A</v>
      </c>
      <c r="D32" s="42">
        <f>PROFILING!L33</f>
        <v>0</v>
      </c>
      <c r="E32" s="26" t="str">
        <f>PROFILING!K33</f>
        <v/>
      </c>
      <c r="F32" s="12" t="str">
        <f>PROFILING!M33</f>
        <v>NO</v>
      </c>
      <c r="G32" s="9" t="str">
        <f>DL17</f>
        <v/>
      </c>
      <c r="H32" s="14"/>
      <c r="J32" s="13"/>
      <c r="K32" s="25" t="s">
        <v>75</v>
      </c>
      <c r="L32" s="23">
        <v>13</v>
      </c>
      <c r="M32" s="23">
        <v>14</v>
      </c>
      <c r="N32" s="170">
        <f>IF((L32+M32)&lt;4,IF(P4="POS",0.7,IF(P4="NEUT",0.5,IF(P4="NEG",0.3,""))),L32/(L32+M32))</f>
        <v>0.48148148148148145</v>
      </c>
      <c r="O32" s="11"/>
      <c r="P32" s="11"/>
      <c r="Q32" s="11"/>
      <c r="R32" s="25" t="s">
        <v>75</v>
      </c>
      <c r="S32" s="23"/>
      <c r="T32" s="23"/>
      <c r="U32" s="170" t="str">
        <f>IF((S32+T32)&lt;4,IF(P5="POS",0.7,IF(P5="NEUT",0.5,IF(P5="NEG",0.3,""))),S32/(S32+T32))</f>
        <v/>
      </c>
      <c r="V32" s="14"/>
      <c r="X32" s="13"/>
      <c r="Y32" s="25" t="s">
        <v>75</v>
      </c>
      <c r="Z32" s="23"/>
      <c r="AA32" s="23"/>
      <c r="AB32" s="170" t="str">
        <f>IF((Z32+AA32)&lt;4,IF(AD4="POS",0.7,IF(AD4="NEUT",0.5,IF(AD4="NEG",0.3,""))),Z32/(Z32+AA32))</f>
        <v/>
      </c>
      <c r="AC32" s="11"/>
      <c r="AD32" s="11"/>
      <c r="AE32" s="11"/>
      <c r="AF32" s="25" t="s">
        <v>75</v>
      </c>
      <c r="AG32" s="23"/>
      <c r="AH32" s="23"/>
      <c r="AI32" s="170" t="str">
        <f>IF((AG32+AH32)&lt;4,IF(AD5="POS",0.7,IF(AD5="NEUT",0.5,IF(AD5="NEG",0.3,""))),AG32/(AG32+AH32))</f>
        <v/>
      </c>
      <c r="AJ32" s="14"/>
      <c r="AL32" s="13"/>
      <c r="AM32" s="25" t="s">
        <v>75</v>
      </c>
      <c r="AN32" s="23"/>
      <c r="AO32" s="23"/>
      <c r="AP32" s="170" t="str">
        <f>IF((AN32+AO32)&lt;4,IF(AR4="POS",0.7,IF(AR4="NEUT",0.5,IF(AR4="NEG",0.3,""))),AN32/(AN32+AO32))</f>
        <v/>
      </c>
      <c r="AQ32" s="11"/>
      <c r="AR32" s="11"/>
      <c r="AS32" s="11"/>
      <c r="AT32" s="25" t="s">
        <v>75</v>
      </c>
      <c r="AU32" s="23"/>
      <c r="AV32" s="23"/>
      <c r="AW32" s="170" t="str">
        <f>IF((AU32+AV32)&lt;4,IF(AR5="POS",0.7,IF(AR5="NEUT",0.5,IF(AR5="NEG",0.3,""))),AU32/(AU32+AV32))</f>
        <v/>
      </c>
      <c r="AX32" s="14"/>
      <c r="AZ32" s="13"/>
      <c r="BA32" s="25" t="s">
        <v>75</v>
      </c>
      <c r="BB32" s="23"/>
      <c r="BC32" s="23"/>
      <c r="BD32" s="170" t="str">
        <f>IF((BB32+BC32)&lt;4,IF(BF4="POS",0.7,IF(BF4="NEUT",0.5,IF(BF4="NEG",0.3,""))),BB32/(BB32+BC32))</f>
        <v/>
      </c>
      <c r="BE32" s="11"/>
      <c r="BF32" s="11"/>
      <c r="BG32" s="11"/>
      <c r="BH32" s="25" t="s">
        <v>75</v>
      </c>
      <c r="BI32" s="23"/>
      <c r="BJ32" s="23"/>
      <c r="BK32" s="170" t="str">
        <f>IF((BI32+BJ32)&lt;4,IF(BF5="POS",0.7,IF(BF5="NEUT",0.5,IF(BF5="NEG",0.3,""))),BI32/(BI32+BJ32))</f>
        <v/>
      </c>
      <c r="BL32" s="14"/>
      <c r="BN32" s="13"/>
      <c r="BO32" s="25" t="s">
        <v>75</v>
      </c>
      <c r="BP32" s="23"/>
      <c r="BQ32" s="23"/>
      <c r="BR32" s="170" t="str">
        <f>IF((BP32+BQ32)&lt;4,IF(BT4="POS",0.7,IF(BT4="NEUT",0.5,IF(BT4="NEG",0.3,""))),BP32/(BP32+BQ32))</f>
        <v/>
      </c>
      <c r="BS32" s="11"/>
      <c r="BT32" s="11"/>
      <c r="BU32" s="11"/>
      <c r="BV32" s="25" t="s">
        <v>75</v>
      </c>
      <c r="BW32" s="23"/>
      <c r="BX32" s="23"/>
      <c r="BY32" s="170" t="str">
        <f>IF((BW32+BX32)&lt;4,IF(BT5="POS",0.7,IF(BT5="NEUT",0.5,IF(BT5="NEG",0.3,""))),BW32/(BW32+BX32))</f>
        <v/>
      </c>
      <c r="BZ32" s="14"/>
      <c r="CB32" s="13"/>
      <c r="CC32" s="25" t="s">
        <v>75</v>
      </c>
      <c r="CD32" s="23"/>
      <c r="CE32" s="23"/>
      <c r="CF32" s="170" t="str">
        <f>IF((CD32+CE32)&lt;4,IF(CH4="POS",0.7,IF(CH4="NEUT",0.5,IF(CH4="NEG",0.3,""))),CD32/(CD32+CE32))</f>
        <v/>
      </c>
      <c r="CG32" s="11"/>
      <c r="CH32" s="11"/>
      <c r="CI32" s="11"/>
      <c r="CJ32" s="25" t="s">
        <v>75</v>
      </c>
      <c r="CK32" s="23"/>
      <c r="CL32" s="23"/>
      <c r="CM32" s="170" t="str">
        <f>IF((CK32+CL32)&lt;4,IF(CH5="POS",0.7,IF(CH5="NEUT",0.5,IF(CH5="NEG",0.3,""))),CK32/(CK32+CL32))</f>
        <v/>
      </c>
      <c r="CN32" s="14"/>
      <c r="CP32" s="13"/>
      <c r="CQ32" s="25" t="s">
        <v>75</v>
      </c>
      <c r="CR32" s="23"/>
      <c r="CS32" s="23"/>
      <c r="CT32" s="170" t="str">
        <f>IF((CR32+CS32)&lt;4,IF(CV4="POS",0.7,IF(CV4="NEUT",0.5,IF(CV4="NEG",0.3,""))),CR32/(CR32+CS32))</f>
        <v/>
      </c>
      <c r="CU32" s="11"/>
      <c r="CV32" s="11"/>
      <c r="CW32" s="11"/>
      <c r="CX32" s="25" t="s">
        <v>75</v>
      </c>
      <c r="CY32" s="23"/>
      <c r="CZ32" s="23"/>
      <c r="DA32" s="170" t="str">
        <f>IF((CY32+CZ32)&lt;4,IF(CV5="POS",0.7,IF(CV5="NEUT",0.5,IF(CV5="NEG",0.3,""))),CY32/(CY32+CZ32))</f>
        <v/>
      </c>
      <c r="DB32" s="14"/>
      <c r="DD32" s="13"/>
      <c r="DE32" s="25" t="s">
        <v>75</v>
      </c>
      <c r="DF32" s="23"/>
      <c r="DG32" s="23"/>
      <c r="DH32" s="170" t="str">
        <f>IF((DF32+DG32)&lt;4,IF(DJ4="POS",0.7,IF(DJ4="NEUT",0.5,IF(DJ4="NEG",0.3,""))),DF32/(DF32+DG32))</f>
        <v/>
      </c>
      <c r="DI32" s="11"/>
      <c r="DJ32" s="11"/>
      <c r="DK32" s="11"/>
      <c r="DL32" s="25" t="s">
        <v>75</v>
      </c>
      <c r="DM32" s="23"/>
      <c r="DN32" s="23"/>
      <c r="DO32" s="170" t="str">
        <f>IF((DM32+DN32)&lt;4,IF(DJ5="POS",0.7,IF(DJ5="NEUT",0.5,IF(DJ5="NEG",0.3,""))),DM32/(DM32+DN32))</f>
        <v/>
      </c>
      <c r="DP32" s="14"/>
      <c r="EE32"/>
    </row>
    <row r="33" spans="2:145" ht="17" thickBot="1" x14ac:dyDescent="0.25">
      <c r="B33" s="13"/>
      <c r="C33" s="160" t="str">
        <f>PROFILING!D34</f>
        <v>TEAM B</v>
      </c>
      <c r="D33" s="44">
        <f>PROFILING!L34</f>
        <v>0</v>
      </c>
      <c r="E33" s="22" t="str">
        <f>PROFILING!K34</f>
        <v/>
      </c>
      <c r="F33" s="22" t="str">
        <f>PROFILING!M34</f>
        <v>NO</v>
      </c>
      <c r="G33" s="10" t="str">
        <f>DL18</f>
        <v/>
      </c>
      <c r="H33" s="14"/>
      <c r="J33" s="13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4"/>
      <c r="X33" s="13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4"/>
      <c r="AL33" s="13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4"/>
      <c r="AZ33" s="13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4"/>
      <c r="BN33" s="13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4"/>
      <c r="CB33" s="13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4"/>
      <c r="CP33" s="13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4"/>
      <c r="DD33" s="13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4"/>
      <c r="EE33"/>
    </row>
    <row r="34" spans="2:145" x14ac:dyDescent="0.2">
      <c r="B34" s="2"/>
      <c r="C34" s="48"/>
      <c r="D34" s="43"/>
      <c r="E34" s="3"/>
      <c r="F34" s="3"/>
      <c r="G34" s="3"/>
      <c r="H34" s="4"/>
      <c r="J34" s="13"/>
      <c r="K34" s="39" t="s">
        <v>78</v>
      </c>
      <c r="L34" s="5" t="s">
        <v>26</v>
      </c>
      <c r="M34" s="5" t="s">
        <v>25</v>
      </c>
      <c r="N34" s="5" t="s">
        <v>19</v>
      </c>
      <c r="O34" s="27" t="s">
        <v>9</v>
      </c>
      <c r="P34" s="11"/>
      <c r="Q34" s="39" t="s">
        <v>78</v>
      </c>
      <c r="R34" s="5" t="s">
        <v>26</v>
      </c>
      <c r="S34" s="5" t="s">
        <v>25</v>
      </c>
      <c r="T34" s="5" t="s">
        <v>19</v>
      </c>
      <c r="U34" s="27" t="s">
        <v>9</v>
      </c>
      <c r="V34" s="14"/>
      <c r="X34" s="13"/>
      <c r="Y34" s="39" t="s">
        <v>78</v>
      </c>
      <c r="Z34" s="5" t="s">
        <v>26</v>
      </c>
      <c r="AA34" s="5" t="s">
        <v>25</v>
      </c>
      <c r="AB34" s="5" t="s">
        <v>19</v>
      </c>
      <c r="AC34" s="27" t="s">
        <v>9</v>
      </c>
      <c r="AD34" s="11"/>
      <c r="AE34" s="39" t="s">
        <v>78</v>
      </c>
      <c r="AF34" s="5" t="s">
        <v>26</v>
      </c>
      <c r="AG34" s="5" t="s">
        <v>25</v>
      </c>
      <c r="AH34" s="5" t="s">
        <v>19</v>
      </c>
      <c r="AI34" s="27" t="s">
        <v>9</v>
      </c>
      <c r="AJ34" s="14"/>
      <c r="AL34" s="13"/>
      <c r="AM34" s="39" t="s">
        <v>78</v>
      </c>
      <c r="AN34" s="5" t="s">
        <v>26</v>
      </c>
      <c r="AO34" s="5" t="s">
        <v>25</v>
      </c>
      <c r="AP34" s="5" t="s">
        <v>19</v>
      </c>
      <c r="AQ34" s="27" t="s">
        <v>9</v>
      </c>
      <c r="AR34" s="11"/>
      <c r="AS34" s="39" t="s">
        <v>78</v>
      </c>
      <c r="AT34" s="5" t="s">
        <v>26</v>
      </c>
      <c r="AU34" s="5" t="s">
        <v>25</v>
      </c>
      <c r="AV34" s="5" t="s">
        <v>19</v>
      </c>
      <c r="AW34" s="27" t="s">
        <v>9</v>
      </c>
      <c r="AX34" s="14"/>
      <c r="AZ34" s="13"/>
      <c r="BA34" s="39" t="s">
        <v>78</v>
      </c>
      <c r="BB34" s="5" t="s">
        <v>26</v>
      </c>
      <c r="BC34" s="5" t="s">
        <v>25</v>
      </c>
      <c r="BD34" s="5" t="s">
        <v>19</v>
      </c>
      <c r="BE34" s="27" t="s">
        <v>9</v>
      </c>
      <c r="BF34" s="11"/>
      <c r="BG34" s="39" t="s">
        <v>78</v>
      </c>
      <c r="BH34" s="5" t="s">
        <v>26</v>
      </c>
      <c r="BI34" s="5" t="s">
        <v>25</v>
      </c>
      <c r="BJ34" s="5" t="s">
        <v>19</v>
      </c>
      <c r="BK34" s="27" t="s">
        <v>9</v>
      </c>
      <c r="BL34" s="14"/>
      <c r="BN34" s="13"/>
      <c r="BO34" s="39" t="s">
        <v>78</v>
      </c>
      <c r="BP34" s="5" t="s">
        <v>26</v>
      </c>
      <c r="BQ34" s="5" t="s">
        <v>25</v>
      </c>
      <c r="BR34" s="5" t="s">
        <v>19</v>
      </c>
      <c r="BS34" s="27" t="s">
        <v>9</v>
      </c>
      <c r="BT34" s="11"/>
      <c r="BU34" s="39" t="s">
        <v>78</v>
      </c>
      <c r="BV34" s="5" t="s">
        <v>26</v>
      </c>
      <c r="BW34" s="5" t="s">
        <v>25</v>
      </c>
      <c r="BX34" s="5" t="s">
        <v>19</v>
      </c>
      <c r="BY34" s="27" t="s">
        <v>9</v>
      </c>
      <c r="BZ34" s="14"/>
      <c r="CB34" s="13"/>
      <c r="CC34" s="39" t="s">
        <v>78</v>
      </c>
      <c r="CD34" s="5" t="s">
        <v>26</v>
      </c>
      <c r="CE34" s="5" t="s">
        <v>25</v>
      </c>
      <c r="CF34" s="5" t="s">
        <v>19</v>
      </c>
      <c r="CG34" s="27" t="s">
        <v>9</v>
      </c>
      <c r="CH34" s="11"/>
      <c r="CI34" s="39" t="s">
        <v>78</v>
      </c>
      <c r="CJ34" s="5" t="s">
        <v>26</v>
      </c>
      <c r="CK34" s="5" t="s">
        <v>25</v>
      </c>
      <c r="CL34" s="5" t="s">
        <v>19</v>
      </c>
      <c r="CM34" s="27" t="s">
        <v>9</v>
      </c>
      <c r="CN34" s="14"/>
      <c r="CP34" s="13"/>
      <c r="CQ34" s="39" t="s">
        <v>78</v>
      </c>
      <c r="CR34" s="5" t="s">
        <v>26</v>
      </c>
      <c r="CS34" s="5" t="s">
        <v>25</v>
      </c>
      <c r="CT34" s="5" t="s">
        <v>19</v>
      </c>
      <c r="CU34" s="27" t="s">
        <v>9</v>
      </c>
      <c r="CV34" s="11"/>
      <c r="CW34" s="39" t="s">
        <v>78</v>
      </c>
      <c r="CX34" s="5" t="s">
        <v>26</v>
      </c>
      <c r="CY34" s="5" t="s">
        <v>25</v>
      </c>
      <c r="CZ34" s="5" t="s">
        <v>19</v>
      </c>
      <c r="DA34" s="27" t="s">
        <v>9</v>
      </c>
      <c r="DB34" s="14"/>
      <c r="DD34" s="13"/>
      <c r="DE34" s="39" t="s">
        <v>78</v>
      </c>
      <c r="DF34" s="5" t="s">
        <v>26</v>
      </c>
      <c r="DG34" s="5" t="s">
        <v>25</v>
      </c>
      <c r="DH34" s="5" t="s">
        <v>19</v>
      </c>
      <c r="DI34" s="27" t="s">
        <v>9</v>
      </c>
      <c r="DJ34" s="11"/>
      <c r="DK34" s="39" t="s">
        <v>78</v>
      </c>
      <c r="DL34" s="5" t="s">
        <v>26</v>
      </c>
      <c r="DM34" s="5" t="s">
        <v>25</v>
      </c>
      <c r="DN34" s="5" t="s">
        <v>19</v>
      </c>
      <c r="DO34" s="27" t="s">
        <v>9</v>
      </c>
      <c r="DP34" s="14"/>
      <c r="EE34"/>
    </row>
    <row r="35" spans="2:145" ht="17" thickBot="1" x14ac:dyDescent="0.25">
      <c r="B35" s="11"/>
      <c r="C35" s="20"/>
      <c r="D35" s="17"/>
      <c r="E35" s="17"/>
      <c r="F35" s="17"/>
      <c r="G35" s="17"/>
      <c r="H35" s="11"/>
      <c r="J35" s="13"/>
      <c r="K35" s="177" t="str">
        <f>K9</f>
        <v>DET</v>
      </c>
      <c r="L35" s="178">
        <f>IF(N24&lt;-0.2,1,IF(N24&lt;-0.15,2,IF(N24&lt;-0.1,3,IF(N24&lt;-0.05,4,IF(N24&lt;0,5,IF(N24&lt;0.06,6,IF(N24&lt;0.11,7,IF(N24&lt;0.16,8,IF(N24&lt;0.21,9,10)))))))))</f>
        <v>1</v>
      </c>
      <c r="M35" s="179">
        <f>N28*10</f>
        <v>4.7368421052631575</v>
      </c>
      <c r="N35" s="179">
        <f>N32*10</f>
        <v>4.8148148148148149</v>
      </c>
      <c r="O35" s="180">
        <f>(M35+N35+L35)/3</f>
        <v>3.517218973359324</v>
      </c>
      <c r="P35" s="11"/>
      <c r="Q35" s="177" t="str">
        <f>Q9</f>
        <v>PIT</v>
      </c>
      <c r="R35" s="178" t="e">
        <f>IF(U23&lt;-0.2,1,IF(U23&lt;-0.15,2,IF(U23&lt;-0.1,3,IF(U23&lt;-0.05,4,IF(U23&lt;0,5,IF(U23&lt;0.06,6,IF(U23&lt;0.11,7,IF(U23&lt;0.16,8,IF(U23&lt;0.21,9,10)))))))))</f>
        <v>#DIV/0!</v>
      </c>
      <c r="S35" s="179" t="e">
        <f>U27*10</f>
        <v>#DIV/0!</v>
      </c>
      <c r="T35" s="179" t="e">
        <f>U31*10</f>
        <v>#VALUE!</v>
      </c>
      <c r="U35" s="180" t="e">
        <f>(S35+T35+R35)/3</f>
        <v>#DIV/0!</v>
      </c>
      <c r="V35" s="14"/>
      <c r="X35" s="13"/>
      <c r="Y35" s="177" t="str">
        <f>Y9</f>
        <v>TEAM A</v>
      </c>
      <c r="Z35" s="178" t="e">
        <f>IF(AB24&lt;-0.2,1,IF(AB24&lt;-0.15,2,IF(AB24&lt;-0.1,3,IF(AB24&lt;-0.05,4,IF(AB24&lt;0,5,IF(AB24&lt;0.06,6,IF(AB24&lt;0.11,7,IF(AB24&lt;0.16,8,IF(AB24&lt;0.21,9,10)))))))))</f>
        <v>#DIV/0!</v>
      </c>
      <c r="AA35" s="179" t="e">
        <f>AB28*10</f>
        <v>#DIV/0!</v>
      </c>
      <c r="AB35" s="179" t="e">
        <f>AB32*10</f>
        <v>#VALUE!</v>
      </c>
      <c r="AC35" s="180" t="e">
        <f>(AA35+AB35+Z35)/3</f>
        <v>#DIV/0!</v>
      </c>
      <c r="AD35" s="11"/>
      <c r="AE35" s="177" t="str">
        <f>AE9</f>
        <v>TEAM B</v>
      </c>
      <c r="AF35" s="178" t="e">
        <f>IF(AI23&lt;-0.2,1,IF(AI23&lt;-0.15,2,IF(AI23&lt;-0.1,3,IF(AI23&lt;-0.05,4,IF(AI23&lt;0,5,IF(AI23&lt;0.06,6,IF(AI23&lt;0.11,7,IF(AI23&lt;0.16,8,IF(AI23&lt;0.21,9,10)))))))))</f>
        <v>#DIV/0!</v>
      </c>
      <c r="AG35" s="179" t="e">
        <f>AI27*10</f>
        <v>#DIV/0!</v>
      </c>
      <c r="AH35" s="179" t="e">
        <f>AI31*10</f>
        <v>#VALUE!</v>
      </c>
      <c r="AI35" s="180" t="e">
        <f>(AG35+AH35+AF35)/3</f>
        <v>#DIV/0!</v>
      </c>
      <c r="AJ35" s="14"/>
      <c r="AL35" s="13"/>
      <c r="AM35" s="177" t="str">
        <f>AM9</f>
        <v>TEAM A</v>
      </c>
      <c r="AN35" s="178" t="e">
        <f>IF(AP24&lt;-0.2,1,IF(AP24&lt;-0.15,2,IF(AP24&lt;-0.1,3,IF(AP24&lt;-0.05,4,IF(AP24&lt;0,5,IF(AP24&lt;0.06,6,IF(AP24&lt;0.11,7,IF(AP24&lt;0.16,8,IF(AP24&lt;0.21,9,10)))))))))</f>
        <v>#DIV/0!</v>
      </c>
      <c r="AO35" s="179" t="e">
        <f>AP28*10</f>
        <v>#DIV/0!</v>
      </c>
      <c r="AP35" s="179" t="e">
        <f>AP32*10</f>
        <v>#VALUE!</v>
      </c>
      <c r="AQ35" s="180" t="e">
        <f>(AO35+AP35+AN35)/3</f>
        <v>#DIV/0!</v>
      </c>
      <c r="AR35" s="11"/>
      <c r="AS35" s="177" t="str">
        <f>AS9</f>
        <v>TEAM B</v>
      </c>
      <c r="AT35" s="178" t="e">
        <f>IF(AW23&lt;-0.2,1,IF(AW23&lt;-0.15,2,IF(AW23&lt;-0.1,3,IF(AW23&lt;-0.05,4,IF(AW23&lt;0,5,IF(AW23&lt;0.06,6,IF(AW23&lt;0.11,7,IF(AW23&lt;0.16,8,IF(AW23&lt;0.21,9,10)))))))))</f>
        <v>#DIV/0!</v>
      </c>
      <c r="AU35" s="179" t="e">
        <f>AW27*10</f>
        <v>#DIV/0!</v>
      </c>
      <c r="AV35" s="179" t="e">
        <f>AW31*10</f>
        <v>#VALUE!</v>
      </c>
      <c r="AW35" s="180" t="e">
        <f>(AU35+AV35+AT35)/3</f>
        <v>#DIV/0!</v>
      </c>
      <c r="AX35" s="14"/>
      <c r="AZ35" s="13"/>
      <c r="BA35" s="177" t="str">
        <f>BA9</f>
        <v>TEAM A</v>
      </c>
      <c r="BB35" s="178" t="e">
        <f>IF(BD24&lt;-0.2,1,IF(BD24&lt;-0.15,2,IF(BD24&lt;-0.1,3,IF(BD24&lt;-0.05,4,IF(BD24&lt;0,5,IF(BD24&lt;0.06,6,IF(BD24&lt;0.11,7,IF(BD24&lt;0.16,8,IF(BD24&lt;0.21,9,10)))))))))</f>
        <v>#DIV/0!</v>
      </c>
      <c r="BC35" s="179" t="e">
        <f>BD28*10</f>
        <v>#DIV/0!</v>
      </c>
      <c r="BD35" s="179" t="e">
        <f>BD32*10</f>
        <v>#VALUE!</v>
      </c>
      <c r="BE35" s="180" t="e">
        <f>(BC35+BD35+BB35)/3</f>
        <v>#DIV/0!</v>
      </c>
      <c r="BF35" s="11"/>
      <c r="BG35" s="177" t="str">
        <f>BG9</f>
        <v>TEAM B</v>
      </c>
      <c r="BH35" s="178" t="e">
        <f>IF(BK23&lt;-0.2,1,IF(BK23&lt;-0.15,2,IF(BK23&lt;-0.1,3,IF(BK23&lt;-0.05,4,IF(BK23&lt;0,5,IF(BK23&lt;0.06,6,IF(BK23&lt;0.11,7,IF(BK23&lt;0.16,8,IF(BK23&lt;0.21,9,10)))))))))</f>
        <v>#DIV/0!</v>
      </c>
      <c r="BI35" s="179" t="e">
        <f>BK27*10</f>
        <v>#DIV/0!</v>
      </c>
      <c r="BJ35" s="179" t="e">
        <f>BK31*10</f>
        <v>#VALUE!</v>
      </c>
      <c r="BK35" s="180" t="e">
        <f>(BI35+BJ35+BH35)/3</f>
        <v>#DIV/0!</v>
      </c>
      <c r="BL35" s="14"/>
      <c r="BN35" s="13"/>
      <c r="BO35" s="177" t="str">
        <f>BO9</f>
        <v>TEAM A</v>
      </c>
      <c r="BP35" s="178" t="e">
        <f>IF(BR24&lt;-0.2,1,IF(BR24&lt;-0.15,2,IF(BR24&lt;-0.1,3,IF(BR24&lt;-0.05,4,IF(BR24&lt;0,5,IF(BR24&lt;0.06,6,IF(BR24&lt;0.11,7,IF(BR24&lt;0.16,8,IF(BR24&lt;0.21,9,10)))))))))</f>
        <v>#DIV/0!</v>
      </c>
      <c r="BQ35" s="179" t="e">
        <f>BR28*10</f>
        <v>#DIV/0!</v>
      </c>
      <c r="BR35" s="179" t="e">
        <f>BR32*10</f>
        <v>#VALUE!</v>
      </c>
      <c r="BS35" s="180" t="e">
        <f>(BQ35+BR35+BP35)/3</f>
        <v>#DIV/0!</v>
      </c>
      <c r="BT35" s="11"/>
      <c r="BU35" s="177" t="str">
        <f>BU9</f>
        <v>TEAM B</v>
      </c>
      <c r="BV35" s="178" t="e">
        <f>IF(BY23&lt;-0.2,1,IF(BY23&lt;-0.15,2,IF(BY23&lt;-0.1,3,IF(BY23&lt;-0.05,4,IF(BY23&lt;0,5,IF(BY23&lt;0.06,6,IF(BY23&lt;0.11,7,IF(BY23&lt;0.16,8,IF(BY23&lt;0.21,9,10)))))))))</f>
        <v>#DIV/0!</v>
      </c>
      <c r="BW35" s="179" t="e">
        <f>BY27*10</f>
        <v>#DIV/0!</v>
      </c>
      <c r="BX35" s="179" t="e">
        <f>BY31*10</f>
        <v>#VALUE!</v>
      </c>
      <c r="BY35" s="180" t="e">
        <f>(BW35+BX35+BV35)/3</f>
        <v>#DIV/0!</v>
      </c>
      <c r="BZ35" s="14"/>
      <c r="CB35" s="13"/>
      <c r="CC35" s="177" t="str">
        <f>CC9</f>
        <v>TEAM A</v>
      </c>
      <c r="CD35" s="178" t="e">
        <f>IF(CF24&lt;-0.2,1,IF(CF24&lt;-0.15,2,IF(CF24&lt;-0.1,3,IF(CF24&lt;-0.05,4,IF(CF24&lt;0,5,IF(CF24&lt;0.06,6,IF(CF24&lt;0.11,7,IF(CF24&lt;0.16,8,IF(CF24&lt;0.21,9,10)))))))))</f>
        <v>#DIV/0!</v>
      </c>
      <c r="CE35" s="179" t="e">
        <f>CF28*10</f>
        <v>#DIV/0!</v>
      </c>
      <c r="CF35" s="179" t="e">
        <f>CF32*10</f>
        <v>#VALUE!</v>
      </c>
      <c r="CG35" s="180" t="e">
        <f>(CE35+CF35+CD35)/3</f>
        <v>#DIV/0!</v>
      </c>
      <c r="CH35" s="11"/>
      <c r="CI35" s="177" t="str">
        <f>CI9</f>
        <v>TEAM B</v>
      </c>
      <c r="CJ35" s="178" t="e">
        <f>IF(CM23&lt;-0.2,1,IF(CM23&lt;-0.15,2,IF(CM23&lt;-0.1,3,IF(CM23&lt;-0.05,4,IF(CM23&lt;0,5,IF(CM23&lt;0.06,6,IF(CM23&lt;0.11,7,IF(CM23&lt;0.16,8,IF(CM23&lt;0.21,9,10)))))))))</f>
        <v>#DIV/0!</v>
      </c>
      <c r="CK35" s="179" t="e">
        <f>CM27*10</f>
        <v>#DIV/0!</v>
      </c>
      <c r="CL35" s="179" t="e">
        <f>CM31*10</f>
        <v>#VALUE!</v>
      </c>
      <c r="CM35" s="180" t="e">
        <f>(CK35+CL35+CJ35)/3</f>
        <v>#DIV/0!</v>
      </c>
      <c r="CN35" s="14"/>
      <c r="CP35" s="13"/>
      <c r="CQ35" s="177" t="str">
        <f>CQ9</f>
        <v>TEAM A</v>
      </c>
      <c r="CR35" s="178" t="e">
        <f>IF(CT24&lt;-0.2,1,IF(CT24&lt;-0.15,2,IF(CT24&lt;-0.1,3,IF(CT24&lt;-0.05,4,IF(CT24&lt;0,5,IF(CT24&lt;0.06,6,IF(CT24&lt;0.11,7,IF(CT24&lt;0.16,8,IF(CT24&lt;0.21,9,10)))))))))</f>
        <v>#DIV/0!</v>
      </c>
      <c r="CS35" s="179" t="e">
        <f>CT28*10</f>
        <v>#DIV/0!</v>
      </c>
      <c r="CT35" s="179" t="e">
        <f>CT32*10</f>
        <v>#VALUE!</v>
      </c>
      <c r="CU35" s="180" t="e">
        <f>(CS35+CT35+CR35)/3</f>
        <v>#DIV/0!</v>
      </c>
      <c r="CV35" s="11"/>
      <c r="CW35" s="177" t="str">
        <f>CW9</f>
        <v>TEAM B</v>
      </c>
      <c r="CX35" s="178" t="e">
        <f>IF(DA23&lt;-0.2,1,IF(DA23&lt;-0.15,2,IF(DA23&lt;-0.1,3,IF(DA23&lt;-0.05,4,IF(DA23&lt;0,5,IF(DA23&lt;0.06,6,IF(DA23&lt;0.11,7,IF(DA23&lt;0.16,8,IF(DA23&lt;0.21,9,10)))))))))</f>
        <v>#DIV/0!</v>
      </c>
      <c r="CY35" s="179" t="e">
        <f>DA27*10</f>
        <v>#DIV/0!</v>
      </c>
      <c r="CZ35" s="179" t="e">
        <f>DA31*10</f>
        <v>#VALUE!</v>
      </c>
      <c r="DA35" s="180" t="e">
        <f>(CY35+CZ35+CX35)/3</f>
        <v>#DIV/0!</v>
      </c>
      <c r="DB35" s="14"/>
      <c r="DD35" s="13"/>
      <c r="DE35" s="177" t="str">
        <f>DE9</f>
        <v>TEAM A</v>
      </c>
      <c r="DF35" s="178" t="e">
        <f>IF(DH24&lt;-0.2,1,IF(DH24&lt;-0.15,2,IF(DH24&lt;-0.1,3,IF(DH24&lt;-0.05,4,IF(DH24&lt;0,5,IF(DH24&lt;0.06,6,IF(DH24&lt;0.11,7,IF(DH24&lt;0.16,8,IF(DH24&lt;0.21,9,10)))))))))</f>
        <v>#DIV/0!</v>
      </c>
      <c r="DG35" s="179" t="e">
        <f>DH28*10</f>
        <v>#DIV/0!</v>
      </c>
      <c r="DH35" s="179" t="e">
        <f>DH32*10</f>
        <v>#VALUE!</v>
      </c>
      <c r="DI35" s="180" t="e">
        <f>(DG35+DH35+DF35)/3</f>
        <v>#DIV/0!</v>
      </c>
      <c r="DJ35" s="11"/>
      <c r="DK35" s="177" t="str">
        <f>DK9</f>
        <v>TEAM B</v>
      </c>
      <c r="DL35" s="178" t="e">
        <f>IF(DO23&lt;-0.2,1,IF(DO23&lt;-0.15,2,IF(DO23&lt;-0.1,3,IF(DO23&lt;-0.05,4,IF(DO23&lt;0,5,IF(DO23&lt;0.06,6,IF(DO23&lt;0.11,7,IF(DO23&lt;0.16,8,IF(DO23&lt;0.21,9,10)))))))))</f>
        <v>#DIV/0!</v>
      </c>
      <c r="DM35" s="179" t="e">
        <f>DO27*10</f>
        <v>#DIV/0!</v>
      </c>
      <c r="DN35" s="179" t="e">
        <f>DO31*10</f>
        <v>#VALUE!</v>
      </c>
      <c r="DO35" s="180" t="e">
        <f>(DM35+DN35+DL35)/3</f>
        <v>#DIV/0!</v>
      </c>
      <c r="DP35" s="14"/>
      <c r="DQ35" s="11"/>
      <c r="EE35"/>
    </row>
    <row r="36" spans="2:145" x14ac:dyDescent="0.2">
      <c r="C36" s="165"/>
      <c r="D36" s="165"/>
      <c r="E36" s="165"/>
      <c r="F36" s="165"/>
      <c r="G36" s="165"/>
      <c r="H36" s="11"/>
      <c r="J36" s="2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4"/>
      <c r="X36" s="2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4"/>
      <c r="AL36" s="2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4"/>
      <c r="AZ36" s="2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4"/>
      <c r="BN36" s="2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4"/>
      <c r="CB36" s="2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4"/>
      <c r="CP36" s="2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4"/>
      <c r="DD36" s="2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4"/>
      <c r="DQ36" s="11"/>
      <c r="EE36"/>
    </row>
    <row r="37" spans="2:145" ht="17" thickBot="1" x14ac:dyDescent="0.25">
      <c r="B37" s="75"/>
      <c r="F37" s="186"/>
      <c r="G37" s="190"/>
      <c r="H37" s="11"/>
      <c r="J37" s="83" t="s">
        <v>17</v>
      </c>
      <c r="K37" s="11"/>
      <c r="L37" s="11"/>
      <c r="M37" s="11"/>
      <c r="N37" s="11"/>
      <c r="O37" s="11"/>
      <c r="P37" s="11" t="s">
        <v>81</v>
      </c>
      <c r="Q37" s="11"/>
      <c r="R37" s="11"/>
      <c r="S37" s="11"/>
      <c r="T37" s="11"/>
      <c r="U37" s="11"/>
      <c r="V37" s="173" t="str">
        <f>J37</f>
        <v>MATCHUP</v>
      </c>
      <c r="X37" s="83" t="s">
        <v>17</v>
      </c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73" t="str">
        <f>X37</f>
        <v>MATCHUP</v>
      </c>
      <c r="AL37" s="83" t="s">
        <v>17</v>
      </c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73" t="str">
        <f>AL37</f>
        <v>MATCHUP</v>
      </c>
      <c r="AZ37" s="83" t="s">
        <v>17</v>
      </c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73" t="str">
        <f>AZ37</f>
        <v>MATCHUP</v>
      </c>
      <c r="BN37" s="83" t="s">
        <v>17</v>
      </c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73" t="str">
        <f>BN37</f>
        <v>MATCHUP</v>
      </c>
      <c r="CB37" s="83" t="s">
        <v>17</v>
      </c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73" t="str">
        <f>CB37</f>
        <v>MATCHUP</v>
      </c>
      <c r="CP37" s="83" t="s">
        <v>17</v>
      </c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73" t="str">
        <f>CP37</f>
        <v>MATCHUP</v>
      </c>
      <c r="DD37" s="83" t="s">
        <v>17</v>
      </c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73" t="str">
        <f>DD37</f>
        <v>MATCHUP</v>
      </c>
      <c r="DQ37" s="11"/>
      <c r="EE37"/>
    </row>
    <row r="38" spans="2:145" x14ac:dyDescent="0.2">
      <c r="B38" s="75"/>
      <c r="F38" s="186"/>
      <c r="G38" s="190"/>
      <c r="H38" s="11"/>
      <c r="J38" s="65"/>
      <c r="L38" s="35" t="s">
        <v>32</v>
      </c>
      <c r="M38" s="76" t="s">
        <v>29</v>
      </c>
      <c r="N38" s="76" t="s">
        <v>67</v>
      </c>
      <c r="O38" s="76" t="s">
        <v>28</v>
      </c>
      <c r="P38" s="6" t="s">
        <v>30</v>
      </c>
      <c r="R38" s="39" t="s">
        <v>25</v>
      </c>
      <c r="S38" s="5" t="s">
        <v>31</v>
      </c>
      <c r="T38" s="27" t="s">
        <v>4</v>
      </c>
      <c r="V38" s="14"/>
      <c r="X38" s="65"/>
      <c r="Z38" s="35" t="s">
        <v>32</v>
      </c>
      <c r="AA38" s="76" t="s">
        <v>29</v>
      </c>
      <c r="AB38" s="76" t="s">
        <v>67</v>
      </c>
      <c r="AC38" s="76" t="s">
        <v>28</v>
      </c>
      <c r="AD38" s="6" t="s">
        <v>30</v>
      </c>
      <c r="AF38" s="39" t="s">
        <v>25</v>
      </c>
      <c r="AG38" s="5" t="s">
        <v>31</v>
      </c>
      <c r="AH38" s="27" t="s">
        <v>4</v>
      </c>
      <c r="AJ38" s="14"/>
      <c r="AL38" s="65"/>
      <c r="AN38" s="35" t="s">
        <v>32</v>
      </c>
      <c r="AO38" s="76" t="s">
        <v>29</v>
      </c>
      <c r="AP38" s="76" t="s">
        <v>67</v>
      </c>
      <c r="AQ38" s="76" t="s">
        <v>28</v>
      </c>
      <c r="AR38" s="6" t="s">
        <v>30</v>
      </c>
      <c r="AT38" s="39" t="s">
        <v>25</v>
      </c>
      <c r="AU38" s="5" t="s">
        <v>31</v>
      </c>
      <c r="AV38" s="27" t="s">
        <v>4</v>
      </c>
      <c r="AX38" s="14"/>
      <c r="AZ38" s="65"/>
      <c r="BB38" s="35" t="s">
        <v>32</v>
      </c>
      <c r="BC38" s="76" t="s">
        <v>29</v>
      </c>
      <c r="BD38" s="76" t="s">
        <v>67</v>
      </c>
      <c r="BE38" s="76" t="s">
        <v>28</v>
      </c>
      <c r="BF38" s="6" t="s">
        <v>30</v>
      </c>
      <c r="BH38" s="39" t="s">
        <v>25</v>
      </c>
      <c r="BI38" s="5" t="s">
        <v>31</v>
      </c>
      <c r="BJ38" s="27" t="s">
        <v>4</v>
      </c>
      <c r="BL38" s="14"/>
      <c r="BN38" s="65"/>
      <c r="BP38" s="35" t="s">
        <v>32</v>
      </c>
      <c r="BQ38" s="76" t="s">
        <v>29</v>
      </c>
      <c r="BR38" s="76" t="s">
        <v>67</v>
      </c>
      <c r="BS38" s="76" t="s">
        <v>28</v>
      </c>
      <c r="BT38" s="6" t="s">
        <v>30</v>
      </c>
      <c r="BV38" s="39" t="s">
        <v>25</v>
      </c>
      <c r="BW38" s="5" t="s">
        <v>31</v>
      </c>
      <c r="BX38" s="27" t="s">
        <v>4</v>
      </c>
      <c r="BZ38" s="14"/>
      <c r="CB38" s="65"/>
      <c r="CD38" s="35" t="s">
        <v>32</v>
      </c>
      <c r="CE38" s="76" t="s">
        <v>29</v>
      </c>
      <c r="CF38" s="76" t="s">
        <v>67</v>
      </c>
      <c r="CG38" s="76" t="s">
        <v>28</v>
      </c>
      <c r="CH38" s="6" t="s">
        <v>30</v>
      </c>
      <c r="CJ38" s="39" t="s">
        <v>25</v>
      </c>
      <c r="CK38" s="5" t="s">
        <v>31</v>
      </c>
      <c r="CL38" s="27" t="s">
        <v>4</v>
      </c>
      <c r="CN38" s="14"/>
      <c r="CP38" s="65"/>
      <c r="CR38" s="35" t="s">
        <v>32</v>
      </c>
      <c r="CS38" s="76" t="s">
        <v>29</v>
      </c>
      <c r="CT38" s="76" t="s">
        <v>67</v>
      </c>
      <c r="CU38" s="76" t="s">
        <v>28</v>
      </c>
      <c r="CV38" s="6" t="s">
        <v>30</v>
      </c>
      <c r="CX38" s="39" t="s">
        <v>25</v>
      </c>
      <c r="CY38" s="5" t="s">
        <v>31</v>
      </c>
      <c r="CZ38" s="27" t="s">
        <v>4</v>
      </c>
      <c r="DB38" s="14"/>
      <c r="DD38" s="65"/>
      <c r="DF38" s="35" t="s">
        <v>32</v>
      </c>
      <c r="DG38" s="76" t="s">
        <v>29</v>
      </c>
      <c r="DH38" s="76" t="s">
        <v>67</v>
      </c>
      <c r="DI38" s="76" t="s">
        <v>28</v>
      </c>
      <c r="DJ38" s="6" t="s">
        <v>30</v>
      </c>
      <c r="DL38" s="39" t="s">
        <v>25</v>
      </c>
      <c r="DM38" s="5" t="s">
        <v>31</v>
      </c>
      <c r="DN38" s="27" t="s">
        <v>4</v>
      </c>
      <c r="DP38" s="14"/>
      <c r="DQ38" s="11"/>
      <c r="EE38"/>
    </row>
    <row r="39" spans="2:145" x14ac:dyDescent="0.2">
      <c r="B39" s="75"/>
      <c r="D39" s="185"/>
      <c r="F39" s="187"/>
      <c r="G39" s="190"/>
      <c r="H39" s="11"/>
      <c r="J39" s="13"/>
      <c r="L39" s="45" t="str">
        <f>O4</f>
        <v>A</v>
      </c>
      <c r="M39" s="153">
        <v>15</v>
      </c>
      <c r="N39" s="154">
        <v>16</v>
      </c>
      <c r="O39" s="153">
        <v>17</v>
      </c>
      <c r="P39" s="9">
        <f>IF(N39&lt;5,3,IF(((M39-O39)/M39)&lt;-100%,1,IF(((M39-O39)/M39)&lt;-50%,2,IF(((M39-O39)/M39)&lt;50%,3,IF(((M39-O39)/M39)&lt;100%,4,5)))))</f>
        <v>3</v>
      </c>
      <c r="R39" s="184" t="str">
        <f>K35</f>
        <v>DET</v>
      </c>
      <c r="S39" s="148">
        <f>O35</f>
        <v>3.517218973359324</v>
      </c>
      <c r="T39" s="51" t="e">
        <f>(3-P40)+(O14-U14)+(S39-S40)</f>
        <v>#VALUE!</v>
      </c>
      <c r="V39" s="14"/>
      <c r="X39" s="13"/>
      <c r="Z39" s="45" t="str">
        <f>AC4</f>
        <v>A</v>
      </c>
      <c r="AA39" s="153"/>
      <c r="AB39" s="154"/>
      <c r="AC39" s="153"/>
      <c r="AD39" s="9">
        <f>IF(AB39&lt;5,3,IF(((AA39-AC39)/AA39)&lt;-100%,1,IF(((AA39-AC39)/AA39)&lt;-50%,2,IF(((AA39-AC39)/AA39)&lt;50%,3,IF(((AA39-AC39)/AA39)&lt;100%,4,5)))))</f>
        <v>3</v>
      </c>
      <c r="AF39" s="184" t="str">
        <f>Y35</f>
        <v>TEAM A</v>
      </c>
      <c r="AG39" s="148" t="e">
        <f>AC35</f>
        <v>#DIV/0!</v>
      </c>
      <c r="AH39" s="51" t="e">
        <f>(3-AD40)+(AC14-AI14)+(AG39-AG40)</f>
        <v>#VALUE!</v>
      </c>
      <c r="AJ39" s="14"/>
      <c r="AL39" s="13"/>
      <c r="AN39" s="45" t="str">
        <f>AQ4</f>
        <v>A</v>
      </c>
      <c r="AO39" s="153"/>
      <c r="AP39" s="154"/>
      <c r="AQ39" s="153"/>
      <c r="AR39" s="9">
        <f>IF(AP39&lt;5,3,IF(((AO39-AQ39)/AO39)&lt;-100%,1,IF(((AO39-AQ39)/AO39)&lt;-50%,2,IF(((AO39-AQ39)/AO39)&lt;50%,3,IF(((AO39-AQ39)/AO39)&lt;100%,4,5)))))</f>
        <v>3</v>
      </c>
      <c r="AT39" s="184" t="str">
        <f>AM35</f>
        <v>TEAM A</v>
      </c>
      <c r="AU39" s="148" t="e">
        <f>AQ35</f>
        <v>#DIV/0!</v>
      </c>
      <c r="AV39" s="51" t="e">
        <f>(3-AR40)+(AQ14-AW14)+(AU39-AU40)</f>
        <v>#VALUE!</v>
      </c>
      <c r="AX39" s="14"/>
      <c r="AZ39" s="13"/>
      <c r="BB39" s="45" t="str">
        <f>BE4</f>
        <v>A</v>
      </c>
      <c r="BC39" s="153"/>
      <c r="BD39" s="154"/>
      <c r="BE39" s="153"/>
      <c r="BF39" s="9">
        <f>IF(BD39&lt;5,3,IF(((BC39-BE39)/BC39)&lt;-100%,1,IF(((BC39-BE39)/BC39)&lt;-50%,2,IF(((BC39-BE39)/BC39)&lt;50%,3,IF(((BC39-BE39)/BC39)&lt;100%,4,5)))))</f>
        <v>3</v>
      </c>
      <c r="BH39" s="184" t="str">
        <f>BA35</f>
        <v>TEAM A</v>
      </c>
      <c r="BI39" s="148" t="e">
        <f>BE35</f>
        <v>#DIV/0!</v>
      </c>
      <c r="BJ39" s="51" t="e">
        <f>(3-BF40)+(BE14-BK14)+(BI39-BI40)</f>
        <v>#VALUE!</v>
      </c>
      <c r="BL39" s="14"/>
      <c r="BN39" s="13"/>
      <c r="BP39" s="45" t="str">
        <f>BS4</f>
        <v>A</v>
      </c>
      <c r="BQ39" s="153"/>
      <c r="BR39" s="154"/>
      <c r="BS39" s="153"/>
      <c r="BT39" s="9">
        <f>IF(BR39&lt;5,3,IF(((BQ39-BS39)/BQ39)&lt;-100%,1,IF(((BQ39-BS39)/BQ39)&lt;-50%,2,IF(((BQ39-BS39)/BQ39)&lt;50%,3,IF(((BQ39-BS39)/BQ39)&lt;100%,4,5)))))</f>
        <v>3</v>
      </c>
      <c r="BV39" s="184" t="str">
        <f>BO35</f>
        <v>TEAM A</v>
      </c>
      <c r="BW39" s="148" t="e">
        <f>BS35</f>
        <v>#DIV/0!</v>
      </c>
      <c r="BX39" s="51" t="e">
        <f>(3-BT40)+(BS14-BY14)+(BW39-BW40)</f>
        <v>#VALUE!</v>
      </c>
      <c r="BZ39" s="14"/>
      <c r="CB39" s="13"/>
      <c r="CD39" s="45" t="str">
        <f>CG4</f>
        <v>A</v>
      </c>
      <c r="CE39" s="153"/>
      <c r="CF39" s="154"/>
      <c r="CG39" s="153"/>
      <c r="CH39" s="9">
        <f>IF(CF39&lt;5,3,IF(((CE39-CG39)/CE39)&lt;-100%,1,IF(((CE39-CG39)/CE39)&lt;-50%,2,IF(((CE39-CG39)/CE39)&lt;50%,3,IF(((CE39-CG39)/CE39)&lt;100%,4,5)))))</f>
        <v>3</v>
      </c>
      <c r="CJ39" s="184" t="str">
        <f>CC35</f>
        <v>TEAM A</v>
      </c>
      <c r="CK39" s="148" t="e">
        <f>CG35</f>
        <v>#DIV/0!</v>
      </c>
      <c r="CL39" s="51" t="e">
        <f>(3-CH40)+(CG14-CM14)+(CK39-CK40)</f>
        <v>#VALUE!</v>
      </c>
      <c r="CN39" s="14"/>
      <c r="CP39" s="13"/>
      <c r="CR39" s="45" t="str">
        <f>CU4</f>
        <v>A</v>
      </c>
      <c r="CS39" s="153"/>
      <c r="CT39" s="154"/>
      <c r="CU39" s="153"/>
      <c r="CV39" s="9">
        <f>IF(CT39&lt;5,3,IF(((CS39-CU39)/CS39)&lt;-100%,1,IF(((CS39-CU39)/CS39)&lt;-50%,2,IF(((CS39-CU39)/CS39)&lt;50%,3,IF(((CS39-CU39)/CS39)&lt;100%,4,5)))))</f>
        <v>3</v>
      </c>
      <c r="CX39" s="184" t="str">
        <f>CQ35</f>
        <v>TEAM A</v>
      </c>
      <c r="CY39" s="148" t="e">
        <f>CU35</f>
        <v>#DIV/0!</v>
      </c>
      <c r="CZ39" s="51" t="e">
        <f>(3-CV40)+(CU14-DA14)+(CY39-CY40)</f>
        <v>#VALUE!</v>
      </c>
      <c r="DB39" s="14"/>
      <c r="DD39" s="13"/>
      <c r="DF39" s="45" t="str">
        <f>DI4</f>
        <v>A</v>
      </c>
      <c r="DG39" s="153"/>
      <c r="DH39" s="154"/>
      <c r="DI39" s="153"/>
      <c r="DJ39" s="9">
        <f>IF(DH39&lt;5,3,IF(((DG39-DI39)/DG39)&lt;-100%,1,IF(((DG39-DI39)/DG39)&lt;-50%,2,IF(((DG39-DI39)/DG39)&lt;50%,3,IF(((DG39-DI39)/DG39)&lt;100%,4,5)))))</f>
        <v>3</v>
      </c>
      <c r="DL39" s="184" t="str">
        <f>DE35</f>
        <v>TEAM A</v>
      </c>
      <c r="DM39" s="148" t="e">
        <f>DI35</f>
        <v>#DIV/0!</v>
      </c>
      <c r="DN39" s="51" t="e">
        <f>(3-DJ40)+(DI14-DO14)+(DM39-DM40)</f>
        <v>#VALUE!</v>
      </c>
      <c r="DP39" s="14"/>
      <c r="EE39"/>
    </row>
    <row r="40" spans="2:145" ht="17" thickBot="1" x14ac:dyDescent="0.25">
      <c r="B40" s="75"/>
      <c r="F40" s="187"/>
      <c r="G40" s="190"/>
      <c r="H40" s="11"/>
      <c r="J40" s="13"/>
      <c r="L40" s="46" t="str">
        <f>O5</f>
        <v>B</v>
      </c>
      <c r="M40" s="155"/>
      <c r="N40" s="156"/>
      <c r="O40" s="155"/>
      <c r="P40" s="10">
        <f>IF(N40&lt;5,3,IF(((M40-O40)/M40)&lt;-100%,1,IF(((M40-O40)/M40)&lt;-50%,2,IF(((M40-O40)/M40)&lt;50%,3,IF(((M40-O40)/M40)&lt;100%,4,5)))))</f>
        <v>3</v>
      </c>
      <c r="R40" s="177" t="str">
        <f>Q35</f>
        <v>PIT</v>
      </c>
      <c r="S40" s="149">
        <f>U63</f>
        <v>0</v>
      </c>
      <c r="T40" s="36" t="e">
        <f>(3-P39)+(U14-O14)+(S40-S39)</f>
        <v>#VALUE!</v>
      </c>
      <c r="V40" s="14"/>
      <c r="X40" s="13"/>
      <c r="Z40" s="46" t="str">
        <f>AC5</f>
        <v>B</v>
      </c>
      <c r="AA40" s="155"/>
      <c r="AB40" s="156"/>
      <c r="AC40" s="155"/>
      <c r="AD40" s="10">
        <f>IF(AB40&lt;5,3,IF(((AA40-AC40)/AA40)&lt;-100%,1,IF(((AA40-AC40)/AA40)&lt;-50%,2,IF(((AA40-AC40)/AA40)&lt;50%,3,IF(((AA40-AC40)/AA40)&lt;100%,4,5)))))</f>
        <v>3</v>
      </c>
      <c r="AF40" s="177" t="str">
        <f>AE35</f>
        <v>TEAM B</v>
      </c>
      <c r="AG40" s="149">
        <f>AI63</f>
        <v>0</v>
      </c>
      <c r="AH40" s="36" t="e">
        <f>(3-AD39)+(AI14-AC14)+(AG40-AG39)</f>
        <v>#VALUE!</v>
      </c>
      <c r="AJ40" s="14"/>
      <c r="AK40" s="11"/>
      <c r="AL40" s="13"/>
      <c r="AN40" s="46" t="str">
        <f>AQ5</f>
        <v>B</v>
      </c>
      <c r="AO40" s="155"/>
      <c r="AP40" s="156"/>
      <c r="AQ40" s="155"/>
      <c r="AR40" s="10">
        <f>IF(AP40&lt;5,3,IF(((AO40-AQ40)/AO40)&lt;-100%,1,IF(((AO40-AQ40)/AO40)&lt;-50%,2,IF(((AO40-AQ40)/AO40)&lt;50%,3,IF(((AO40-AQ40)/AO40)&lt;100%,4,5)))))</f>
        <v>3</v>
      </c>
      <c r="AT40" s="177" t="str">
        <f>AS35</f>
        <v>TEAM B</v>
      </c>
      <c r="AU40" s="149">
        <f>AW63</f>
        <v>0</v>
      </c>
      <c r="AV40" s="36" t="e">
        <f>(3-AR39)+(AW14-AQ14)+(AU40-AU39)</f>
        <v>#VALUE!</v>
      </c>
      <c r="AX40" s="14"/>
      <c r="AY40" s="11"/>
      <c r="AZ40" s="13"/>
      <c r="BB40" s="46" t="str">
        <f>BE5</f>
        <v>B</v>
      </c>
      <c r="BC40" s="155"/>
      <c r="BD40" s="156"/>
      <c r="BE40" s="155"/>
      <c r="BF40" s="10">
        <f>IF(BD40&lt;5,3,IF(((BC40-BE40)/BC40)&lt;-100%,1,IF(((BC40-BE40)/BC40)&lt;-50%,2,IF(((BC40-BE40)/BC40)&lt;50%,3,IF(((BC40-BE40)/BC40)&lt;100%,4,5)))))</f>
        <v>3</v>
      </c>
      <c r="BH40" s="177" t="str">
        <f>BG35</f>
        <v>TEAM B</v>
      </c>
      <c r="BI40" s="149">
        <f>BK63</f>
        <v>0</v>
      </c>
      <c r="BJ40" s="36" t="e">
        <f>(3-BF39)+(BK14-BE14)+(BI40-BI39)</f>
        <v>#VALUE!</v>
      </c>
      <c r="BL40" s="14"/>
      <c r="BM40" s="11"/>
      <c r="BN40" s="13"/>
      <c r="BP40" s="46" t="str">
        <f>BS5</f>
        <v>B</v>
      </c>
      <c r="BQ40" s="155"/>
      <c r="BR40" s="156"/>
      <c r="BS40" s="155"/>
      <c r="BT40" s="10">
        <f>IF(BR40&lt;5,3,IF(((BQ40-BS40)/BQ40)&lt;-100%,1,IF(((BQ40-BS40)/BQ40)&lt;-50%,2,IF(((BQ40-BS40)/BQ40)&lt;50%,3,IF(((BQ40-BS40)/BQ40)&lt;100%,4,5)))))</f>
        <v>3</v>
      </c>
      <c r="BV40" s="177" t="str">
        <f>BU35</f>
        <v>TEAM B</v>
      </c>
      <c r="BW40" s="149">
        <f>BY63</f>
        <v>0</v>
      </c>
      <c r="BX40" s="36" t="e">
        <f>(3-BT39)+(BY14-BS14)+(BW40-BW39)</f>
        <v>#VALUE!</v>
      </c>
      <c r="BZ40" s="14"/>
      <c r="CB40" s="13"/>
      <c r="CD40" s="46" t="str">
        <f>CG5</f>
        <v>B</v>
      </c>
      <c r="CE40" s="155"/>
      <c r="CF40" s="156"/>
      <c r="CG40" s="155"/>
      <c r="CH40" s="10">
        <f>IF(CF40&lt;5,3,IF(((CE40-CG40)/CE40)&lt;-100%,1,IF(((CE40-CG40)/CE40)&lt;-50%,2,IF(((CE40-CG40)/CE40)&lt;50%,3,IF(((CE40-CG40)/CE40)&lt;100%,4,5)))))</f>
        <v>3</v>
      </c>
      <c r="CJ40" s="177" t="str">
        <f>CI35</f>
        <v>TEAM B</v>
      </c>
      <c r="CK40" s="149">
        <f>CM63</f>
        <v>0</v>
      </c>
      <c r="CL40" s="36" t="e">
        <f>(3-CH39)+(CM14-CG14)+(CK40-CK39)</f>
        <v>#VALUE!</v>
      </c>
      <c r="CN40" s="14"/>
      <c r="CO40" s="11"/>
      <c r="CP40" s="13"/>
      <c r="CR40" s="46" t="str">
        <f>CU5</f>
        <v>B</v>
      </c>
      <c r="CS40" s="155"/>
      <c r="CT40" s="156"/>
      <c r="CU40" s="155"/>
      <c r="CV40" s="10">
        <f>IF(CT40&lt;5,3,IF(((CS40-CU40)/CS40)&lt;-100%,1,IF(((CS40-CU40)/CS40)&lt;-50%,2,IF(((CS40-CU40)/CS40)&lt;50%,3,IF(((CS40-CU40)/CS40)&lt;100%,4,5)))))</f>
        <v>3</v>
      </c>
      <c r="CX40" s="177" t="str">
        <f>CW35</f>
        <v>TEAM B</v>
      </c>
      <c r="CY40" s="149">
        <f>DA63</f>
        <v>0</v>
      </c>
      <c r="CZ40" s="36" t="e">
        <f>(3-CV39)+(DA14-CU14)+(CY40-CY39)</f>
        <v>#VALUE!</v>
      </c>
      <c r="DB40" s="14"/>
      <c r="DC40" s="11"/>
      <c r="DD40" s="13"/>
      <c r="DF40" s="46" t="str">
        <f>DI5</f>
        <v>B</v>
      </c>
      <c r="DG40" s="155"/>
      <c r="DH40" s="156"/>
      <c r="DI40" s="155"/>
      <c r="DJ40" s="10">
        <f>IF(DH40&lt;5,3,IF(((DG40-DI40)/DG40)&lt;-100%,1,IF(((DG40-DI40)/DG40)&lt;-50%,2,IF(((DG40-DI40)/DG40)&lt;50%,3,IF(((DG40-DI40)/DG40)&lt;100%,4,5)))))</f>
        <v>3</v>
      </c>
      <c r="DL40" s="177" t="str">
        <f>DK35</f>
        <v>TEAM B</v>
      </c>
      <c r="DM40" s="149">
        <f>DO63</f>
        <v>0</v>
      </c>
      <c r="DN40" s="36" t="e">
        <f>(3-DJ39)+(DO14-DI14)+(DM40-DM39)</f>
        <v>#VALUE!</v>
      </c>
      <c r="DP40" s="14"/>
      <c r="EE40"/>
    </row>
    <row r="41" spans="2:145" x14ac:dyDescent="0.2">
      <c r="B41" s="75"/>
      <c r="F41" s="188"/>
      <c r="G41" s="190"/>
      <c r="H41" s="11"/>
      <c r="J41" s="13"/>
      <c r="L41" s="11"/>
      <c r="M41" s="11"/>
      <c r="N41" s="53"/>
      <c r="O41" s="12"/>
      <c r="R41" s="75"/>
      <c r="S41" s="12"/>
      <c r="T41" s="12"/>
      <c r="U41" s="11"/>
      <c r="V41" s="14"/>
      <c r="X41" s="13"/>
      <c r="Z41" s="11"/>
      <c r="AA41" s="11"/>
      <c r="AB41" s="53"/>
      <c r="AC41" s="12"/>
      <c r="AF41" s="75"/>
      <c r="AG41" s="12"/>
      <c r="AH41" s="12"/>
      <c r="AI41" s="11"/>
      <c r="AJ41" s="14"/>
      <c r="AK41" s="11"/>
      <c r="AL41" s="13"/>
      <c r="AN41" s="11"/>
      <c r="AO41" s="11"/>
      <c r="AP41" s="53"/>
      <c r="AQ41" s="12"/>
      <c r="AT41" s="75"/>
      <c r="AU41" s="12"/>
      <c r="AV41" s="12"/>
      <c r="AW41" s="11"/>
      <c r="AX41" s="14"/>
      <c r="AY41" s="11"/>
      <c r="AZ41" s="13"/>
      <c r="BB41" s="11"/>
      <c r="BC41" s="11"/>
      <c r="BD41" s="53"/>
      <c r="BE41" s="12"/>
      <c r="BH41" s="75"/>
      <c r="BI41" s="12"/>
      <c r="BJ41" s="12"/>
      <c r="BK41" s="11"/>
      <c r="BL41" s="14"/>
      <c r="BM41" s="11"/>
      <c r="BN41" s="13"/>
      <c r="BP41" s="11"/>
      <c r="BQ41" s="11"/>
      <c r="BR41" s="53"/>
      <c r="BS41" s="12"/>
      <c r="BV41" s="75"/>
      <c r="BW41" s="12"/>
      <c r="BX41" s="12"/>
      <c r="BY41" s="11"/>
      <c r="BZ41" s="14"/>
      <c r="CB41" s="13"/>
      <c r="CD41" s="11"/>
      <c r="CE41" s="11"/>
      <c r="CF41" s="53"/>
      <c r="CG41" s="12"/>
      <c r="CJ41" s="75"/>
      <c r="CK41" s="12"/>
      <c r="CL41" s="12"/>
      <c r="CM41" s="11"/>
      <c r="CN41" s="14"/>
      <c r="CO41" s="11"/>
      <c r="CP41" s="13"/>
      <c r="CR41" s="11"/>
      <c r="CS41" s="11"/>
      <c r="CT41" s="53"/>
      <c r="CU41" s="12"/>
      <c r="CX41" s="75"/>
      <c r="CY41" s="12"/>
      <c r="CZ41" s="12"/>
      <c r="DA41" s="11"/>
      <c r="DB41" s="14"/>
      <c r="DC41" s="11"/>
      <c r="DD41" s="13"/>
      <c r="DF41" s="11"/>
      <c r="DG41" s="11"/>
      <c r="DH41" s="53"/>
      <c r="DI41" s="12"/>
      <c r="DL41" s="75"/>
      <c r="DM41" s="12"/>
      <c r="DN41" s="12"/>
      <c r="DO41" s="11"/>
      <c r="DP41" s="14"/>
      <c r="EE41"/>
    </row>
    <row r="42" spans="2:145" ht="17" thickBot="1" x14ac:dyDescent="0.25">
      <c r="B42" s="75"/>
      <c r="F42" s="188"/>
      <c r="G42" s="190"/>
      <c r="H42" s="11"/>
      <c r="J42" s="19" t="s">
        <v>10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77"/>
      <c r="V42" s="18" t="str">
        <f>J42</f>
        <v>QUAL-RATE</v>
      </c>
      <c r="X42" s="19" t="s">
        <v>10</v>
      </c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77"/>
      <c r="AJ42" s="18" t="str">
        <f>X42</f>
        <v>QUAL-RATE</v>
      </c>
      <c r="AK42" s="11"/>
      <c r="AL42" s="19" t="s">
        <v>10</v>
      </c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77"/>
      <c r="AX42" s="18" t="str">
        <f>AL42</f>
        <v>QUAL-RATE</v>
      </c>
      <c r="AY42" s="11"/>
      <c r="AZ42" s="19" t="s">
        <v>10</v>
      </c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77"/>
      <c r="BL42" s="18" t="str">
        <f>AZ42</f>
        <v>QUAL-RATE</v>
      </c>
      <c r="BM42" s="11"/>
      <c r="BN42" s="19" t="s">
        <v>10</v>
      </c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77"/>
      <c r="BZ42" s="18" t="str">
        <f>BN42</f>
        <v>QUAL-RATE</v>
      </c>
      <c r="CB42" s="19" t="s">
        <v>10</v>
      </c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77"/>
      <c r="CN42" s="18" t="str">
        <f>CB42</f>
        <v>QUAL-RATE</v>
      </c>
      <c r="CO42" s="11"/>
      <c r="CP42" s="19" t="s">
        <v>10</v>
      </c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77"/>
      <c r="DB42" s="18" t="str">
        <f>CP42</f>
        <v>QUAL-RATE</v>
      </c>
      <c r="DC42" s="11"/>
      <c r="DD42" s="19" t="s">
        <v>10</v>
      </c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77"/>
      <c r="DP42" s="18" t="str">
        <f>DD42</f>
        <v>QUAL-RATE</v>
      </c>
      <c r="EE42"/>
    </row>
    <row r="43" spans="2:145" x14ac:dyDescent="0.2">
      <c r="H43" s="11"/>
      <c r="J43" s="13"/>
      <c r="K43" s="11"/>
      <c r="M43" s="59" t="s">
        <v>36</v>
      </c>
      <c r="N43" s="5" t="s">
        <v>34</v>
      </c>
      <c r="O43" s="5" t="s">
        <v>35</v>
      </c>
      <c r="P43" s="5" t="s">
        <v>33</v>
      </c>
      <c r="Q43" s="5" t="s">
        <v>34</v>
      </c>
      <c r="R43" s="52" t="s">
        <v>35</v>
      </c>
      <c r="S43" s="50" t="s">
        <v>33</v>
      </c>
      <c r="U43" s="11"/>
      <c r="V43" s="14"/>
      <c r="X43" s="13"/>
      <c r="Y43" s="11"/>
      <c r="AA43" s="8" t="s">
        <v>36</v>
      </c>
      <c r="AB43" s="5" t="s">
        <v>34</v>
      </c>
      <c r="AC43" s="5" t="s">
        <v>35</v>
      </c>
      <c r="AD43" s="5" t="s">
        <v>33</v>
      </c>
      <c r="AE43" s="5" t="s">
        <v>34</v>
      </c>
      <c r="AF43" s="52" t="s">
        <v>35</v>
      </c>
      <c r="AG43" s="50" t="s">
        <v>33</v>
      </c>
      <c r="AI43" s="11"/>
      <c r="AJ43" s="14"/>
      <c r="AK43" s="11"/>
      <c r="AL43" s="13"/>
      <c r="AM43" s="11"/>
      <c r="AO43" s="8" t="s">
        <v>36</v>
      </c>
      <c r="AP43" s="5" t="s">
        <v>34</v>
      </c>
      <c r="AQ43" s="5" t="s">
        <v>35</v>
      </c>
      <c r="AR43" s="5" t="s">
        <v>33</v>
      </c>
      <c r="AS43" s="5" t="s">
        <v>34</v>
      </c>
      <c r="AT43" s="52" t="s">
        <v>35</v>
      </c>
      <c r="AU43" s="50" t="s">
        <v>33</v>
      </c>
      <c r="AW43" s="11"/>
      <c r="AX43" s="14"/>
      <c r="AY43" s="11"/>
      <c r="AZ43" s="13"/>
      <c r="BA43" s="11"/>
      <c r="BC43" s="8" t="s">
        <v>36</v>
      </c>
      <c r="BD43" s="5" t="s">
        <v>34</v>
      </c>
      <c r="BE43" s="5" t="s">
        <v>35</v>
      </c>
      <c r="BF43" s="5" t="s">
        <v>33</v>
      </c>
      <c r="BG43" s="5" t="s">
        <v>34</v>
      </c>
      <c r="BH43" s="52" t="s">
        <v>35</v>
      </c>
      <c r="BI43" s="50" t="s">
        <v>33</v>
      </c>
      <c r="BK43" s="11"/>
      <c r="BL43" s="14"/>
      <c r="BM43" s="11"/>
      <c r="BN43" s="13"/>
      <c r="BO43" s="11"/>
      <c r="BQ43" s="8" t="s">
        <v>36</v>
      </c>
      <c r="BR43" s="5" t="s">
        <v>34</v>
      </c>
      <c r="BS43" s="5" t="s">
        <v>35</v>
      </c>
      <c r="BT43" s="5" t="s">
        <v>33</v>
      </c>
      <c r="BU43" s="5" t="s">
        <v>34</v>
      </c>
      <c r="BV43" s="52" t="s">
        <v>35</v>
      </c>
      <c r="BW43" s="50" t="s">
        <v>33</v>
      </c>
      <c r="BY43" s="11"/>
      <c r="BZ43" s="14"/>
      <c r="CB43" s="13"/>
      <c r="CC43" s="11"/>
      <c r="CE43" s="8" t="s">
        <v>36</v>
      </c>
      <c r="CF43" s="5" t="s">
        <v>34</v>
      </c>
      <c r="CG43" s="5" t="s">
        <v>35</v>
      </c>
      <c r="CH43" s="5" t="s">
        <v>33</v>
      </c>
      <c r="CI43" s="5" t="s">
        <v>34</v>
      </c>
      <c r="CJ43" s="52" t="s">
        <v>35</v>
      </c>
      <c r="CK43" s="50" t="s">
        <v>33</v>
      </c>
      <c r="CM43" s="11"/>
      <c r="CN43" s="14"/>
      <c r="CO43" s="11"/>
      <c r="CP43" s="13"/>
      <c r="CQ43" s="11"/>
      <c r="CS43" s="8" t="s">
        <v>36</v>
      </c>
      <c r="CT43" s="5" t="s">
        <v>34</v>
      </c>
      <c r="CU43" s="5" t="s">
        <v>35</v>
      </c>
      <c r="CV43" s="5" t="s">
        <v>33</v>
      </c>
      <c r="CW43" s="5" t="s">
        <v>34</v>
      </c>
      <c r="CX43" s="52" t="s">
        <v>35</v>
      </c>
      <c r="CY43" s="50" t="s">
        <v>33</v>
      </c>
      <c r="DA43" s="11"/>
      <c r="DB43" s="14"/>
      <c r="DC43" s="11"/>
      <c r="DD43" s="13"/>
      <c r="DE43" s="11"/>
      <c r="DG43" s="8" t="s">
        <v>36</v>
      </c>
      <c r="DH43" s="5" t="s">
        <v>34</v>
      </c>
      <c r="DI43" s="5" t="s">
        <v>35</v>
      </c>
      <c r="DJ43" s="5" t="s">
        <v>33</v>
      </c>
      <c r="DK43" s="5" t="s">
        <v>34</v>
      </c>
      <c r="DL43" s="52" t="s">
        <v>35</v>
      </c>
      <c r="DM43" s="50" t="s">
        <v>33</v>
      </c>
      <c r="DO43" s="11"/>
      <c r="DP43" s="14"/>
      <c r="EE43"/>
    </row>
    <row r="44" spans="2:145" x14ac:dyDescent="0.2">
      <c r="B44" s="75"/>
      <c r="F44" s="189"/>
      <c r="G44" s="190"/>
      <c r="H44" s="11"/>
      <c r="J44" s="13"/>
      <c r="K44" s="11"/>
      <c r="M44" s="182" t="str">
        <f>K35</f>
        <v>DET</v>
      </c>
      <c r="N44" s="56"/>
      <c r="O44" s="56"/>
      <c r="P44" s="99"/>
      <c r="Q44" s="129" t="str">
        <f t="shared" ref="Q44:S45" si="0">IF(N44="","",IF(N44="NP",0,IF(N44&lt;31%,-1,IF(N44&lt;70%,0,1))))</f>
        <v/>
      </c>
      <c r="R44" s="69" t="str">
        <f t="shared" si="0"/>
        <v/>
      </c>
      <c r="S44" s="146" t="str">
        <f t="shared" si="0"/>
        <v/>
      </c>
      <c r="U44" s="73"/>
      <c r="V44" s="14"/>
      <c r="X44" s="13"/>
      <c r="Y44" s="11"/>
      <c r="AA44" s="182" t="str">
        <f>Y35</f>
        <v>TEAM A</v>
      </c>
      <c r="AB44" s="56"/>
      <c r="AC44" s="56"/>
      <c r="AD44" s="99"/>
      <c r="AE44" s="129" t="str">
        <f t="shared" ref="AE44:AE45" si="1">IF(AB44="","",IF(AB44="NP",0,IF(AB44&lt;31%,-1,IF(AB44&lt;70%,0,1))))</f>
        <v/>
      </c>
      <c r="AF44" s="69" t="str">
        <f t="shared" ref="AF44:AF45" si="2">IF(AC44="","",IF(AC44="NP",0,IF(AC44&lt;31%,-1,IF(AC44&lt;70%,0,1))))</f>
        <v/>
      </c>
      <c r="AG44" s="146" t="str">
        <f t="shared" ref="AG44:AG45" si="3">IF(AD44="","",IF(AD44="NP",0,IF(AD44&lt;31%,-1,IF(AD44&lt;70%,0,1))))</f>
        <v/>
      </c>
      <c r="AI44" s="73"/>
      <c r="AJ44" s="14"/>
      <c r="AL44" s="13"/>
      <c r="AM44" s="11"/>
      <c r="AO44" s="182" t="str">
        <f>AM35</f>
        <v>TEAM A</v>
      </c>
      <c r="AP44" s="56"/>
      <c r="AQ44" s="56"/>
      <c r="AR44" s="99"/>
      <c r="AS44" s="129" t="str">
        <f t="shared" ref="AS44:AS45" si="4">IF(AP44="","",IF(AP44="NP",0,IF(AP44&lt;31%,-1,IF(AP44&lt;70%,0,1))))</f>
        <v/>
      </c>
      <c r="AT44" s="69" t="str">
        <f t="shared" ref="AT44:AT45" si="5">IF(AQ44="","",IF(AQ44="NP",0,IF(AQ44&lt;31%,-1,IF(AQ44&lt;70%,0,1))))</f>
        <v/>
      </c>
      <c r="AU44" s="146" t="str">
        <f t="shared" ref="AU44:AU45" si="6">IF(AR44="","",IF(AR44="NP",0,IF(AR44&lt;31%,-1,IF(AR44&lt;70%,0,1))))</f>
        <v/>
      </c>
      <c r="AW44" s="73"/>
      <c r="AX44" s="14"/>
      <c r="AZ44" s="13"/>
      <c r="BA44" s="11"/>
      <c r="BC44" s="182" t="str">
        <f>BA35</f>
        <v>TEAM A</v>
      </c>
      <c r="BD44" s="56"/>
      <c r="BE44" s="56"/>
      <c r="BF44" s="99"/>
      <c r="BG44" s="129" t="str">
        <f t="shared" ref="BG44:BG45" si="7">IF(BD44="","",IF(BD44="NP",0,IF(BD44&lt;31%,-1,IF(BD44&lt;70%,0,1))))</f>
        <v/>
      </c>
      <c r="BH44" s="69" t="str">
        <f t="shared" ref="BH44:BH45" si="8">IF(BE44="","",IF(BE44="NP",0,IF(BE44&lt;31%,-1,IF(BE44&lt;70%,0,1))))</f>
        <v/>
      </c>
      <c r="BI44" s="146" t="str">
        <f t="shared" ref="BI44:BI45" si="9">IF(BF44="","",IF(BF44="NP",0,IF(BF44&lt;31%,-1,IF(BF44&lt;70%,0,1))))</f>
        <v/>
      </c>
      <c r="BK44" s="73"/>
      <c r="BL44" s="14"/>
      <c r="BN44" s="13"/>
      <c r="BO44" s="11"/>
      <c r="BQ44" s="182" t="str">
        <f>BO35</f>
        <v>TEAM A</v>
      </c>
      <c r="BR44" s="56"/>
      <c r="BS44" s="56"/>
      <c r="BT44" s="99"/>
      <c r="BU44" s="129" t="str">
        <f t="shared" ref="BU44:BU45" si="10">IF(BR44="","",IF(BR44="NP",0,IF(BR44&lt;31%,-1,IF(BR44&lt;70%,0,1))))</f>
        <v/>
      </c>
      <c r="BV44" s="69" t="str">
        <f t="shared" ref="BV44:BV45" si="11">IF(BS44="","",IF(BS44="NP",0,IF(BS44&lt;31%,-1,IF(BS44&lt;70%,0,1))))</f>
        <v/>
      </c>
      <c r="BW44" s="146" t="str">
        <f t="shared" ref="BW44:BW45" si="12">IF(BT44="","",IF(BT44="NP",0,IF(BT44&lt;31%,-1,IF(BT44&lt;70%,0,1))))</f>
        <v/>
      </c>
      <c r="BY44" s="73"/>
      <c r="BZ44" s="14"/>
      <c r="CB44" s="13"/>
      <c r="CC44" s="11"/>
      <c r="CE44" s="182" t="str">
        <f>CC35</f>
        <v>TEAM A</v>
      </c>
      <c r="CF44" s="56"/>
      <c r="CG44" s="56"/>
      <c r="CH44" s="99"/>
      <c r="CI44" s="129" t="str">
        <f t="shared" ref="CI44:CI45" si="13">IF(CF44="","",IF(CF44="NP",0,IF(CF44&lt;31%,-1,IF(CF44&lt;70%,0,1))))</f>
        <v/>
      </c>
      <c r="CJ44" s="69" t="str">
        <f t="shared" ref="CJ44:CJ45" si="14">IF(CG44="","",IF(CG44="NP",0,IF(CG44&lt;31%,-1,IF(CG44&lt;70%,0,1))))</f>
        <v/>
      </c>
      <c r="CK44" s="146" t="str">
        <f t="shared" ref="CK44:CK45" si="15">IF(CH44="","",IF(CH44="NP",0,IF(CH44&lt;31%,-1,IF(CH44&lt;70%,0,1))))</f>
        <v/>
      </c>
      <c r="CM44" s="73"/>
      <c r="CN44" s="14"/>
      <c r="CP44" s="13"/>
      <c r="CQ44" s="11"/>
      <c r="CS44" s="182" t="str">
        <f>CQ35</f>
        <v>TEAM A</v>
      </c>
      <c r="CT44" s="56"/>
      <c r="CU44" s="56"/>
      <c r="CV44" s="99"/>
      <c r="CW44" s="129" t="str">
        <f t="shared" ref="CW44:CW45" si="16">IF(CT44="","",IF(CT44="NP",0,IF(CT44&lt;31%,-1,IF(CT44&lt;70%,0,1))))</f>
        <v/>
      </c>
      <c r="CX44" s="69" t="str">
        <f t="shared" ref="CX44:CX45" si="17">IF(CU44="","",IF(CU44="NP",0,IF(CU44&lt;31%,-1,IF(CU44&lt;70%,0,1))))</f>
        <v/>
      </c>
      <c r="CY44" s="146" t="str">
        <f t="shared" ref="CY44:CY45" si="18">IF(CV44="","",IF(CV44="NP",0,IF(CV44&lt;31%,-1,IF(CV44&lt;70%,0,1))))</f>
        <v/>
      </c>
      <c r="DA44" s="73"/>
      <c r="DB44" s="14"/>
      <c r="DD44" s="13"/>
      <c r="DE44" s="11"/>
      <c r="DG44" s="182" t="str">
        <f>DE35</f>
        <v>TEAM A</v>
      </c>
      <c r="DH44" s="56"/>
      <c r="DI44" s="56"/>
      <c r="DJ44" s="99"/>
      <c r="DK44" s="129" t="str">
        <f t="shared" ref="DK44:DK45" si="19">IF(DH44="","",IF(DH44="NP",0,IF(DH44&lt;31%,-1,IF(DH44&lt;70%,0,1))))</f>
        <v/>
      </c>
      <c r="DL44" s="69" t="str">
        <f t="shared" ref="DL44:DL45" si="20">IF(DI44="","",IF(DI44="NP",0,IF(DI44&lt;31%,-1,IF(DI44&lt;70%,0,1))))</f>
        <v/>
      </c>
      <c r="DM44" s="146" t="str">
        <f t="shared" ref="DM44:DM45" si="21">IF(DJ44="","",IF(DJ44="NP",0,IF(DJ44&lt;31%,-1,IF(DJ44&lt;70%,0,1))))</f>
        <v/>
      </c>
      <c r="DO44" s="73"/>
      <c r="DP44" s="14"/>
      <c r="EE44"/>
    </row>
    <row r="45" spans="2:145" ht="17" thickBot="1" x14ac:dyDescent="0.25">
      <c r="B45" s="75"/>
      <c r="D45" s="11"/>
      <c r="F45" s="189"/>
      <c r="G45" s="190"/>
      <c r="H45" s="11"/>
      <c r="J45" s="13"/>
      <c r="K45" s="11"/>
      <c r="M45" s="183" t="str">
        <f>Q35</f>
        <v>PIT</v>
      </c>
      <c r="N45" s="79"/>
      <c r="O45" s="79"/>
      <c r="P45" s="100"/>
      <c r="Q45" s="101" t="str">
        <f t="shared" si="0"/>
        <v/>
      </c>
      <c r="R45" s="49" t="str">
        <f t="shared" si="0"/>
        <v/>
      </c>
      <c r="S45" s="147" t="str">
        <f t="shared" si="0"/>
        <v/>
      </c>
      <c r="U45" s="73"/>
      <c r="V45" s="14"/>
      <c r="X45" s="13"/>
      <c r="Y45" s="11"/>
      <c r="AA45" s="183" t="str">
        <f>AE35</f>
        <v>TEAM B</v>
      </c>
      <c r="AB45" s="79"/>
      <c r="AC45" s="79"/>
      <c r="AD45" s="100"/>
      <c r="AE45" s="101" t="str">
        <f t="shared" si="1"/>
        <v/>
      </c>
      <c r="AF45" s="49" t="str">
        <f t="shared" si="2"/>
        <v/>
      </c>
      <c r="AG45" s="147" t="str">
        <f t="shared" si="3"/>
        <v/>
      </c>
      <c r="AI45" s="73"/>
      <c r="AJ45" s="14"/>
      <c r="AL45" s="13"/>
      <c r="AM45" s="11"/>
      <c r="AO45" s="183" t="str">
        <f>AS35</f>
        <v>TEAM B</v>
      </c>
      <c r="AP45" s="79"/>
      <c r="AQ45" s="79"/>
      <c r="AR45" s="100"/>
      <c r="AS45" s="101" t="str">
        <f t="shared" si="4"/>
        <v/>
      </c>
      <c r="AT45" s="49" t="str">
        <f t="shared" si="5"/>
        <v/>
      </c>
      <c r="AU45" s="147" t="str">
        <f t="shared" si="6"/>
        <v/>
      </c>
      <c r="AW45" s="73"/>
      <c r="AX45" s="14"/>
      <c r="AZ45" s="13"/>
      <c r="BA45" s="11"/>
      <c r="BC45" s="183" t="str">
        <f>BG35</f>
        <v>TEAM B</v>
      </c>
      <c r="BD45" s="79"/>
      <c r="BE45" s="79"/>
      <c r="BF45" s="100"/>
      <c r="BG45" s="101" t="str">
        <f t="shared" si="7"/>
        <v/>
      </c>
      <c r="BH45" s="49" t="str">
        <f t="shared" si="8"/>
        <v/>
      </c>
      <c r="BI45" s="147" t="str">
        <f t="shared" si="9"/>
        <v/>
      </c>
      <c r="BK45" s="73"/>
      <c r="BL45" s="14"/>
      <c r="BN45" s="13"/>
      <c r="BO45" s="11"/>
      <c r="BQ45" s="183" t="str">
        <f>BU35</f>
        <v>TEAM B</v>
      </c>
      <c r="BR45" s="79"/>
      <c r="BS45" s="79"/>
      <c r="BT45" s="100"/>
      <c r="BU45" s="101" t="str">
        <f t="shared" si="10"/>
        <v/>
      </c>
      <c r="BV45" s="49" t="str">
        <f t="shared" si="11"/>
        <v/>
      </c>
      <c r="BW45" s="147" t="str">
        <f t="shared" si="12"/>
        <v/>
      </c>
      <c r="BY45" s="73"/>
      <c r="BZ45" s="14"/>
      <c r="CB45" s="13"/>
      <c r="CC45" s="11"/>
      <c r="CE45" s="183" t="str">
        <f>CI35</f>
        <v>TEAM B</v>
      </c>
      <c r="CF45" s="79"/>
      <c r="CG45" s="79"/>
      <c r="CH45" s="100"/>
      <c r="CI45" s="101" t="str">
        <f t="shared" si="13"/>
        <v/>
      </c>
      <c r="CJ45" s="49" t="str">
        <f t="shared" si="14"/>
        <v/>
      </c>
      <c r="CK45" s="147" t="str">
        <f t="shared" si="15"/>
        <v/>
      </c>
      <c r="CM45" s="73"/>
      <c r="CN45" s="14"/>
      <c r="CP45" s="13"/>
      <c r="CQ45" s="11"/>
      <c r="CS45" s="183" t="str">
        <f>CW35</f>
        <v>TEAM B</v>
      </c>
      <c r="CT45" s="79"/>
      <c r="CU45" s="79"/>
      <c r="CV45" s="100"/>
      <c r="CW45" s="101" t="str">
        <f t="shared" si="16"/>
        <v/>
      </c>
      <c r="CX45" s="49" t="str">
        <f t="shared" si="17"/>
        <v/>
      </c>
      <c r="CY45" s="147" t="str">
        <f t="shared" si="18"/>
        <v/>
      </c>
      <c r="DA45" s="73"/>
      <c r="DB45" s="14"/>
      <c r="DD45" s="13"/>
      <c r="DE45" s="11"/>
      <c r="DG45" s="183" t="str">
        <f>DK35</f>
        <v>TEAM B</v>
      </c>
      <c r="DH45" s="79"/>
      <c r="DI45" s="79"/>
      <c r="DJ45" s="100"/>
      <c r="DK45" s="101" t="str">
        <f t="shared" si="19"/>
        <v/>
      </c>
      <c r="DL45" s="49" t="str">
        <f t="shared" si="20"/>
        <v/>
      </c>
      <c r="DM45" s="147" t="str">
        <f t="shared" si="21"/>
        <v/>
      </c>
      <c r="DO45" s="73"/>
      <c r="DP45" s="14"/>
      <c r="DZ45" s="17"/>
      <c r="EA45" s="30"/>
      <c r="EI45" s="68"/>
      <c r="EJ45" s="12"/>
      <c r="EK45" s="33"/>
      <c r="EM45" s="68"/>
      <c r="EN45" s="12"/>
      <c r="EO45" s="33"/>
    </row>
    <row r="46" spans="2:145" x14ac:dyDescent="0.2">
      <c r="B46" s="75"/>
      <c r="D46" s="53"/>
      <c r="F46" s="189"/>
      <c r="G46" s="190"/>
      <c r="H46" s="11"/>
      <c r="J46" s="2"/>
      <c r="K46" s="3"/>
      <c r="L46" s="3"/>
      <c r="M46" s="104"/>
      <c r="N46" s="105"/>
      <c r="O46" s="106"/>
      <c r="P46" s="3"/>
      <c r="Q46" s="104"/>
      <c r="R46" s="105"/>
      <c r="S46" s="106"/>
      <c r="T46" s="3"/>
      <c r="U46" s="3"/>
      <c r="V46" s="4"/>
      <c r="X46" s="2"/>
      <c r="Y46" s="3"/>
      <c r="Z46" s="3"/>
      <c r="AA46" s="104"/>
      <c r="AB46" s="105"/>
      <c r="AC46" s="106"/>
      <c r="AD46" s="3"/>
      <c r="AE46" s="104"/>
      <c r="AF46" s="105"/>
      <c r="AG46" s="106"/>
      <c r="AH46" s="3"/>
      <c r="AI46" s="3"/>
      <c r="AJ46" s="4"/>
      <c r="AL46" s="2"/>
      <c r="AM46" s="3"/>
      <c r="AN46" s="3"/>
      <c r="AO46" s="104"/>
      <c r="AP46" s="105"/>
      <c r="AQ46" s="106"/>
      <c r="AR46" s="3"/>
      <c r="AS46" s="104"/>
      <c r="AT46" s="105"/>
      <c r="AU46" s="106"/>
      <c r="AV46" s="3"/>
      <c r="AW46" s="3"/>
      <c r="AX46" s="4"/>
      <c r="AZ46" s="2"/>
      <c r="BA46" s="3"/>
      <c r="BB46" s="3"/>
      <c r="BC46" s="104"/>
      <c r="BD46" s="105"/>
      <c r="BE46" s="106"/>
      <c r="BF46" s="3"/>
      <c r="BG46" s="104"/>
      <c r="BH46" s="105"/>
      <c r="BI46" s="106"/>
      <c r="BJ46" s="3"/>
      <c r="BK46" s="3"/>
      <c r="BL46" s="4"/>
      <c r="BN46" s="2"/>
      <c r="BO46" s="3"/>
      <c r="BP46" s="3"/>
      <c r="BQ46" s="104"/>
      <c r="BR46" s="105"/>
      <c r="BS46" s="106"/>
      <c r="BT46" s="3"/>
      <c r="BU46" s="104"/>
      <c r="BV46" s="105"/>
      <c r="BW46" s="106"/>
      <c r="BX46" s="3"/>
      <c r="BY46" s="3"/>
      <c r="BZ46" s="4"/>
      <c r="CB46" s="2"/>
      <c r="CC46" s="3"/>
      <c r="CD46" s="3"/>
      <c r="CE46" s="104"/>
      <c r="CF46" s="105"/>
      <c r="CG46" s="106"/>
      <c r="CH46" s="3"/>
      <c r="CI46" s="104"/>
      <c r="CJ46" s="105"/>
      <c r="CK46" s="106"/>
      <c r="CL46" s="3"/>
      <c r="CM46" s="3"/>
      <c r="CN46" s="4"/>
      <c r="CP46" s="2"/>
      <c r="CQ46" s="3"/>
      <c r="CR46" s="3"/>
      <c r="CS46" s="104"/>
      <c r="CT46" s="105"/>
      <c r="CU46" s="106"/>
      <c r="CV46" s="3"/>
      <c r="CW46" s="104"/>
      <c r="CX46" s="105"/>
      <c r="CY46" s="106"/>
      <c r="CZ46" s="3"/>
      <c r="DA46" s="3"/>
      <c r="DB46" s="4"/>
      <c r="DD46" s="2"/>
      <c r="DE46" s="3"/>
      <c r="DF46" s="3"/>
      <c r="DG46" s="104"/>
      <c r="DH46" s="105"/>
      <c r="DI46" s="106"/>
      <c r="DJ46" s="3"/>
      <c r="DK46" s="104"/>
      <c r="DL46" s="105"/>
      <c r="DM46" s="106"/>
      <c r="DN46" s="3"/>
      <c r="DO46" s="3"/>
      <c r="DP46" s="4"/>
      <c r="DZ46" s="33"/>
      <c r="EA46" s="12"/>
      <c r="EI46" s="17"/>
      <c r="EJ46" s="17"/>
      <c r="EK46" s="17"/>
      <c r="EL46" s="30"/>
      <c r="EM46" s="30"/>
      <c r="EN46" s="17"/>
      <c r="EO46" s="30"/>
    </row>
    <row r="47" spans="2:145" ht="17" thickBot="1" x14ac:dyDescent="0.25">
      <c r="B47" s="75"/>
      <c r="D47" s="53"/>
      <c r="F47" s="189"/>
      <c r="G47" s="190"/>
      <c r="H47" s="11"/>
      <c r="J47" s="19" t="s">
        <v>70</v>
      </c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77"/>
      <c r="V47" s="18" t="str">
        <f>J47</f>
        <v>SUMMARY</v>
      </c>
      <c r="X47" s="19" t="s">
        <v>70</v>
      </c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77"/>
      <c r="AJ47" s="18" t="str">
        <f>X47</f>
        <v>SUMMARY</v>
      </c>
      <c r="AL47" s="19" t="s">
        <v>70</v>
      </c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77"/>
      <c r="AX47" s="18" t="str">
        <f>AL47</f>
        <v>SUMMARY</v>
      </c>
      <c r="AZ47" s="19" t="s">
        <v>70</v>
      </c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77"/>
      <c r="BL47" s="18" t="str">
        <f>AZ47</f>
        <v>SUMMARY</v>
      </c>
      <c r="BN47" s="19" t="s">
        <v>70</v>
      </c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77"/>
      <c r="BZ47" s="18" t="str">
        <f>BN47</f>
        <v>SUMMARY</v>
      </c>
      <c r="CB47" s="19" t="s">
        <v>70</v>
      </c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77"/>
      <c r="CN47" s="18" t="str">
        <f>CB47</f>
        <v>SUMMARY</v>
      </c>
      <c r="CP47" s="19" t="s">
        <v>70</v>
      </c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77"/>
      <c r="DB47" s="18" t="str">
        <f>CP47</f>
        <v>SUMMARY</v>
      </c>
      <c r="DD47" s="19" t="s">
        <v>70</v>
      </c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77"/>
      <c r="DP47" s="18" t="str">
        <f>DD47</f>
        <v>SUMMARY</v>
      </c>
      <c r="DZ47" s="33"/>
      <c r="EA47" s="12"/>
      <c r="EI47" s="69"/>
      <c r="EJ47" s="69"/>
      <c r="EK47" s="69"/>
      <c r="EL47" s="17"/>
      <c r="EM47" s="12"/>
      <c r="EN47" s="33"/>
      <c r="EO47" s="12"/>
    </row>
    <row r="48" spans="2:145" x14ac:dyDescent="0.2">
      <c r="B48" s="11"/>
      <c r="C48" s="11"/>
      <c r="D48" s="11"/>
      <c r="E48" s="11"/>
      <c r="F48" s="11"/>
      <c r="G48" s="11"/>
      <c r="H48" s="11"/>
      <c r="I48" s="11"/>
      <c r="J48" s="13"/>
      <c r="K48" s="11"/>
      <c r="L48" s="11"/>
      <c r="M48" s="11"/>
      <c r="N48" s="35" t="s">
        <v>72</v>
      </c>
      <c r="O48" s="5" t="s">
        <v>16</v>
      </c>
      <c r="P48" s="29" t="s">
        <v>68</v>
      </c>
      <c r="Q48" s="29" t="s">
        <v>69</v>
      </c>
      <c r="R48" s="27" t="s">
        <v>71</v>
      </c>
      <c r="S48" s="11"/>
      <c r="T48" s="11"/>
      <c r="U48" s="11"/>
      <c r="V48" s="14"/>
      <c r="X48" s="13"/>
      <c r="Y48" s="11"/>
      <c r="Z48" s="11"/>
      <c r="AA48" s="11"/>
      <c r="AB48" s="35" t="s">
        <v>72</v>
      </c>
      <c r="AC48" s="5" t="s">
        <v>16</v>
      </c>
      <c r="AD48" s="29" t="s">
        <v>68</v>
      </c>
      <c r="AE48" s="29" t="s">
        <v>69</v>
      </c>
      <c r="AF48" s="27" t="s">
        <v>71</v>
      </c>
      <c r="AG48" s="11"/>
      <c r="AH48" s="11"/>
      <c r="AI48" s="11"/>
      <c r="AJ48" s="14"/>
      <c r="AL48" s="13"/>
      <c r="AM48" s="11"/>
      <c r="AN48" s="11"/>
      <c r="AO48" s="11"/>
      <c r="AP48" s="35" t="s">
        <v>72</v>
      </c>
      <c r="AQ48" s="5" t="s">
        <v>16</v>
      </c>
      <c r="AR48" s="29" t="s">
        <v>68</v>
      </c>
      <c r="AS48" s="29" t="s">
        <v>69</v>
      </c>
      <c r="AT48" s="27" t="s">
        <v>71</v>
      </c>
      <c r="AU48" s="11"/>
      <c r="AV48" s="11"/>
      <c r="AW48" s="11"/>
      <c r="AX48" s="14"/>
      <c r="AZ48" s="13"/>
      <c r="BA48" s="11"/>
      <c r="BB48" s="11"/>
      <c r="BC48" s="11"/>
      <c r="BD48" s="35" t="s">
        <v>72</v>
      </c>
      <c r="BE48" s="5" t="s">
        <v>16</v>
      </c>
      <c r="BF48" s="29" t="s">
        <v>68</v>
      </c>
      <c r="BG48" s="29" t="s">
        <v>69</v>
      </c>
      <c r="BH48" s="27" t="s">
        <v>71</v>
      </c>
      <c r="BI48" s="11"/>
      <c r="BJ48" s="11"/>
      <c r="BK48" s="11"/>
      <c r="BL48" s="14"/>
      <c r="BN48" s="13"/>
      <c r="BO48" s="11"/>
      <c r="BP48" s="11"/>
      <c r="BQ48" s="11"/>
      <c r="BR48" s="35" t="s">
        <v>72</v>
      </c>
      <c r="BS48" s="5" t="s">
        <v>16</v>
      </c>
      <c r="BT48" s="29" t="s">
        <v>68</v>
      </c>
      <c r="BU48" s="29" t="s">
        <v>69</v>
      </c>
      <c r="BV48" s="27" t="s">
        <v>71</v>
      </c>
      <c r="BW48" s="11"/>
      <c r="BX48" s="11"/>
      <c r="BY48" s="11"/>
      <c r="BZ48" s="14"/>
      <c r="CB48" s="13"/>
      <c r="CC48" s="11"/>
      <c r="CD48" s="11"/>
      <c r="CE48" s="11"/>
      <c r="CF48" s="35" t="s">
        <v>72</v>
      </c>
      <c r="CG48" s="5" t="s">
        <v>16</v>
      </c>
      <c r="CH48" s="29" t="s">
        <v>68</v>
      </c>
      <c r="CI48" s="29" t="s">
        <v>69</v>
      </c>
      <c r="CJ48" s="27" t="s">
        <v>71</v>
      </c>
      <c r="CK48" s="11"/>
      <c r="CL48" s="11"/>
      <c r="CM48" s="11"/>
      <c r="CN48" s="14"/>
      <c r="CP48" s="13"/>
      <c r="CQ48" s="11"/>
      <c r="CR48" s="11"/>
      <c r="CS48" s="11"/>
      <c r="CT48" s="35" t="s">
        <v>72</v>
      </c>
      <c r="CU48" s="5" t="s">
        <v>16</v>
      </c>
      <c r="CV48" s="29" t="s">
        <v>68</v>
      </c>
      <c r="CW48" s="29" t="s">
        <v>69</v>
      </c>
      <c r="CX48" s="27" t="s">
        <v>71</v>
      </c>
      <c r="CY48" s="11"/>
      <c r="CZ48" s="11"/>
      <c r="DA48" s="11"/>
      <c r="DB48" s="14"/>
      <c r="DD48" s="13"/>
      <c r="DE48" s="11"/>
      <c r="DF48" s="11"/>
      <c r="DG48" s="11"/>
      <c r="DH48" s="35" t="s">
        <v>72</v>
      </c>
      <c r="DI48" s="5" t="s">
        <v>16</v>
      </c>
      <c r="DJ48" s="29" t="s">
        <v>68</v>
      </c>
      <c r="DK48" s="29" t="s">
        <v>69</v>
      </c>
      <c r="DL48" s="27" t="s">
        <v>71</v>
      </c>
      <c r="DM48" s="11"/>
      <c r="DN48" s="11"/>
      <c r="DO48" s="11"/>
      <c r="DP48" s="14"/>
      <c r="EI48" s="69"/>
      <c r="EJ48" s="69"/>
      <c r="EK48" s="69"/>
      <c r="EL48" s="17"/>
      <c r="EM48" s="12"/>
      <c r="EN48" s="33"/>
      <c r="EO48" s="12"/>
    </row>
    <row r="49" spans="2:148" x14ac:dyDescent="0.2">
      <c r="B49" s="75"/>
      <c r="C49" s="66"/>
      <c r="D49" s="80"/>
      <c r="E49" s="80"/>
      <c r="F49" s="80"/>
      <c r="G49" s="80"/>
      <c r="H49" s="11"/>
      <c r="I49" s="11"/>
      <c r="J49" s="13"/>
      <c r="K49" s="11"/>
      <c r="L49" s="11"/>
      <c r="M49" s="11"/>
      <c r="N49" s="182" t="str">
        <f>M44</f>
        <v>DET</v>
      </c>
      <c r="O49" s="54" t="str">
        <f>IF(OR(L22="",L24="",L28="",L32="",S27=""),"INCOMP",IF(OR(L35&lt;2,M35&lt;3.1,N35&lt;2,O35&lt;3.1,S35&gt;6.9),"NO BET","BET"))</f>
        <v>INCOMP</v>
      </c>
      <c r="P49" s="89" t="str">
        <f>IF(OR(M39="",M40=""),"INCOMP",IF(OR(P39=1,P40=5,U14&gt;9,O14&lt;-9,((S39-S40)&lt;-4)),"NO BET","BET"))</f>
        <v>INCOMP</v>
      </c>
      <c r="Q49" s="89" t="str">
        <f>IF(OR(N44="",N45=""),"INCOMP",IF(OR(Q44=-1,R44=-1,S44=-1,Q45=1,R45=1,S45=1),"NO BET","BET"))</f>
        <v>INCOMP</v>
      </c>
      <c r="R49" s="150" t="e">
        <f>SUM(IF(O35&gt;6.5,0.5,0),IF(T39&gt;6.5,0.5,0),IF(OR(Q44=1,R44=1,S44=1),0.5,0))</f>
        <v>#VALUE!</v>
      </c>
      <c r="S49" s="11"/>
      <c r="T49" s="11"/>
      <c r="U49" s="11"/>
      <c r="V49" s="14"/>
      <c r="X49" s="13"/>
      <c r="Y49" s="11"/>
      <c r="Z49" s="11"/>
      <c r="AA49" s="11"/>
      <c r="AB49" s="182" t="str">
        <f>AA44</f>
        <v>TEAM A</v>
      </c>
      <c r="AC49" s="54" t="str">
        <f>IF(OR(Z22="",Z24="",Z28="",Z32="",AG27=""),"INCOMP",IF(OR(Z35&lt;2,AA35&lt;3.1,AB35&lt;2,AC35&lt;3.1,AG35&gt;6.9),"NO BET","BET"))</f>
        <v>INCOMP</v>
      </c>
      <c r="AD49" s="89" t="str">
        <f>IF(OR(AA39="",AA40=""),"INCOMP",IF(OR(AD39=1,AD40=5,AI14&gt;9,AC14&lt;-9,((AG39-AG40)&lt;-4)),"NO BET","BET"))</f>
        <v>INCOMP</v>
      </c>
      <c r="AE49" s="89" t="str">
        <f>IF(OR(AB44="",AB45=""),"INCOMP",IF(OR(AE44=-1,AF44=-1,AG44=-1,AE45=1,AF45=1,AG45=1),"NO BET","BET"))</f>
        <v>INCOMP</v>
      </c>
      <c r="AF49" s="150" t="e">
        <f>SUM(IF(AC35&gt;6.5,0.5,0),IF(AH39&gt;6.5,0.5,0),IF(OR(AE44=1,AF44=1,AG44=1),0.5,0))</f>
        <v>#DIV/0!</v>
      </c>
      <c r="AG49" s="11"/>
      <c r="AH49" s="11"/>
      <c r="AI49" s="11"/>
      <c r="AJ49" s="14"/>
      <c r="AL49" s="13"/>
      <c r="AM49" s="11"/>
      <c r="AN49" s="11"/>
      <c r="AO49" s="11"/>
      <c r="AP49" s="182" t="str">
        <f>AO44</f>
        <v>TEAM A</v>
      </c>
      <c r="AQ49" s="54" t="str">
        <f>IF(OR(AN22="",AN24="",AN28="",AN32="",AU27=""),"INCOMP",IF(OR(AN35&lt;2,AO35&lt;3.1,AP35&lt;2,AQ35&lt;3.1,AU35&gt;6.9),"NO BET","BET"))</f>
        <v>INCOMP</v>
      </c>
      <c r="AR49" s="89" t="str">
        <f>IF(OR(AO39="",AO40=""),"INCOMP",IF(OR(AR39=1,AR40=5,AW14&gt;9,AQ14&lt;-9,((AU39-AU40)&lt;-4)),"NO BET","BET"))</f>
        <v>INCOMP</v>
      </c>
      <c r="AS49" s="89" t="str">
        <f>IF(OR(AP44="",AP45=""),"INCOMP",IF(OR(AS44=-1,AT44=-1,AU44=-1,AS45=1,AT45=1,AU45=1),"NO BET","BET"))</f>
        <v>INCOMP</v>
      </c>
      <c r="AT49" s="150" t="e">
        <f>SUM(IF(AQ35&gt;6.5,0.5,0),IF(AV39&gt;6.5,0.5,0),IF(OR(AS44=1,AT44=1,AU44=1),0.5,0))</f>
        <v>#DIV/0!</v>
      </c>
      <c r="AU49" s="11"/>
      <c r="AV49" s="11"/>
      <c r="AW49" s="11"/>
      <c r="AX49" s="14"/>
      <c r="AY49" s="11"/>
      <c r="AZ49" s="13"/>
      <c r="BA49" s="11"/>
      <c r="BB49" s="11"/>
      <c r="BC49" s="11"/>
      <c r="BD49" s="182" t="str">
        <f>BC44</f>
        <v>TEAM A</v>
      </c>
      <c r="BE49" s="54" t="str">
        <f>IF(OR(BB22="",BB24="",BB28="",BB32="",BI27=""),"INCOMP",IF(OR(BB35&lt;2,BC35&lt;3.1,BD35&lt;2,BE35&lt;3.1,BI35&gt;6.9),"NO BET","BET"))</f>
        <v>INCOMP</v>
      </c>
      <c r="BF49" s="89" t="str">
        <f>IF(OR(BC39="",BC40=""),"INCOMP",IF(OR(BF39=1,BF40=5,BK14&gt;9,BE14&lt;-9,((BI39-BI40)&lt;-4)),"NO BET","BET"))</f>
        <v>INCOMP</v>
      </c>
      <c r="BG49" s="89" t="str">
        <f>IF(OR(BD44="",BD45=""),"INCOMP",IF(OR(BG44=-1,BH44=-1,BI44=-1,BG45=1,BH45=1,BI45=1),"NO BET","BET"))</f>
        <v>INCOMP</v>
      </c>
      <c r="BH49" s="150" t="e">
        <f>SUM(IF(BE35&gt;6.5,0.5,0),IF(BJ39&gt;6.5,0.5,0),IF(OR(BG44=1,BH44=1,BI44=1),0.5,0))</f>
        <v>#DIV/0!</v>
      </c>
      <c r="BI49" s="11"/>
      <c r="BJ49" s="11"/>
      <c r="BK49" s="11"/>
      <c r="BL49" s="14"/>
      <c r="BN49" s="13"/>
      <c r="BO49" s="11"/>
      <c r="BP49" s="11"/>
      <c r="BQ49" s="11"/>
      <c r="BR49" s="182" t="str">
        <f>BQ44</f>
        <v>TEAM A</v>
      </c>
      <c r="BS49" s="54" t="str">
        <f>IF(OR(BP22="",BP24="",BP28="",BP32="",BW27=""),"INCOMP",IF(OR(BP35&lt;2,BQ35&lt;3.1,BR35&lt;2,BS35&lt;3.1,BW35&gt;6.9),"NO BET","BET"))</f>
        <v>INCOMP</v>
      </c>
      <c r="BT49" s="89" t="str">
        <f>IF(OR(BQ39="",BQ40=""),"INCOMP",IF(OR(BT39=1,BT40=5,BY14&gt;9,BS14&lt;-9,((BW39-BW40)&lt;-4)),"NO BET","BET"))</f>
        <v>INCOMP</v>
      </c>
      <c r="BU49" s="89" t="str">
        <f>IF(OR(BR44="",BR45=""),"INCOMP",IF(OR(BU44=-1,BV44=-1,BW44=-1,BU45=1,BV45=1,BW45=1),"NO BET","BET"))</f>
        <v>INCOMP</v>
      </c>
      <c r="BV49" s="150" t="e">
        <f>SUM(IF(BS35&gt;6.5,0.5,0),IF(BX39&gt;6.5,0.5,0),IF(OR(BU44=1,BV44=1,BW44=1),0.5,0))</f>
        <v>#DIV/0!</v>
      </c>
      <c r="BW49" s="11"/>
      <c r="BX49" s="11"/>
      <c r="BY49" s="11"/>
      <c r="BZ49" s="14"/>
      <c r="CB49" s="13"/>
      <c r="CC49" s="11"/>
      <c r="CD49" s="11"/>
      <c r="CE49" s="11"/>
      <c r="CF49" s="182" t="str">
        <f>CE44</f>
        <v>TEAM A</v>
      </c>
      <c r="CG49" s="54" t="str">
        <f>IF(OR(CD22="",CD24="",CD28="",CD32="",CK27=""),"INCOMP",IF(OR(CD35&lt;2,CE35&lt;3.1,CF35&lt;2,CG35&lt;3.1,CK35&gt;6.9),"NO BET","BET"))</f>
        <v>INCOMP</v>
      </c>
      <c r="CH49" s="89" t="str">
        <f>IF(OR(CE39="",CE40=""),"INCOMP",IF(OR(CH39=1,CH40=5,CM14&gt;9,CG14&lt;-9,((CK39-CK40)&lt;-4)),"NO BET","BET"))</f>
        <v>INCOMP</v>
      </c>
      <c r="CI49" s="89" t="str">
        <f>IF(OR(CF44="",CF45=""),"INCOMP",IF(OR(CI44=-1,CJ44=-1,CK44=-1,CI45=1,CJ45=1,CK45=1),"NO BET","BET"))</f>
        <v>INCOMP</v>
      </c>
      <c r="CJ49" s="150" t="e">
        <f>SUM(IF(CG35&gt;6.5,0.5,0),IF(CL39&gt;6.5,0.5,0),IF(OR(CI44=1,CJ44=1,CK44=1),0.5,0))</f>
        <v>#DIV/0!</v>
      </c>
      <c r="CK49" s="11"/>
      <c r="CL49" s="11"/>
      <c r="CM49" s="11"/>
      <c r="CN49" s="14"/>
      <c r="CP49" s="13"/>
      <c r="CQ49" s="11"/>
      <c r="CR49" s="11"/>
      <c r="CS49" s="11"/>
      <c r="CT49" s="182" t="str">
        <f>CS44</f>
        <v>TEAM A</v>
      </c>
      <c r="CU49" s="54" t="str">
        <f>IF(OR(CR22="",CR24="",CR28="",CR32="",CY27=""),"INCOMP",IF(OR(CR35&lt;2,CS35&lt;3.1,CT35&lt;2,CU35&lt;3.1,CY35&gt;6.9),"NO BET","BET"))</f>
        <v>INCOMP</v>
      </c>
      <c r="CV49" s="89" t="str">
        <f>IF(OR(CS39="",CS40=""),"INCOMP",IF(OR(CV39=1,CV40=5,DA14&gt;9,CU14&lt;-9,((CY39-CY40)&lt;-4)),"NO BET","BET"))</f>
        <v>INCOMP</v>
      </c>
      <c r="CW49" s="89" t="str">
        <f>IF(OR(CT44="",CT45=""),"INCOMP",IF(OR(CW44=-1,CX44=-1,CY44=-1,CW45=1,CX45=1,CY45=1),"NO BET","BET"))</f>
        <v>INCOMP</v>
      </c>
      <c r="CX49" s="150" t="e">
        <f>SUM(IF(CU35&gt;6.5,0.5,0),IF(CZ39&gt;6.5,0.5,0),IF(OR(CW44=1,CX44=1,CY44=1),0.5,0))</f>
        <v>#DIV/0!</v>
      </c>
      <c r="CY49" s="11"/>
      <c r="CZ49" s="11"/>
      <c r="DA49" s="11"/>
      <c r="DB49" s="14"/>
      <c r="DC49" s="11"/>
      <c r="DD49" s="13"/>
      <c r="DE49" s="11"/>
      <c r="DF49" s="11"/>
      <c r="DG49" s="11"/>
      <c r="DH49" s="182" t="str">
        <f>DG44</f>
        <v>TEAM A</v>
      </c>
      <c r="DI49" s="54" t="str">
        <f>IF(OR(DF22="",DF24="",DF28="",DF32="",DM27=""),"INCOMP",IF(OR(DF35&lt;2,DG35&lt;3.1,DH35&lt;2,DI35&lt;3.1,DM35&gt;6.9),"NO BET","BET"))</f>
        <v>INCOMP</v>
      </c>
      <c r="DJ49" s="89" t="str">
        <f>IF(OR(DG39="",DG40=""),"INCOMP",IF(OR(DJ39=1,DJ40=5,DO14&gt;9,DI14&lt;-9,((DM39-DM40)&lt;-4)),"NO BET","BET"))</f>
        <v>INCOMP</v>
      </c>
      <c r="DK49" s="89" t="str">
        <f>IF(OR(DH44="",DH45=""),"INCOMP",IF(OR(DK44=-1,DL44=-1,DM44=-1,DK45=1,DL45=1,DM45=1),"NO BET","BET"))</f>
        <v>INCOMP</v>
      </c>
      <c r="DL49" s="150" t="e">
        <f>SUM(IF(DI35&gt;6.5,0.5,0),IF(DN39&gt;6.5,0.5,0),IF(OR(DK44=1,DL44=1,DM44=1),0.5,0))</f>
        <v>#DIV/0!</v>
      </c>
      <c r="DM49" s="11"/>
      <c r="DN49" s="11"/>
      <c r="DO49" s="11"/>
      <c r="DP49" s="14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</row>
    <row r="50" spans="2:148" ht="17" thickBot="1" x14ac:dyDescent="0.25">
      <c r="B50" s="75"/>
      <c r="C50" s="66"/>
      <c r="D50" s="80"/>
      <c r="E50" s="80"/>
      <c r="F50" s="80"/>
      <c r="G50" s="80"/>
      <c r="H50" s="11"/>
      <c r="I50" s="11"/>
      <c r="J50" s="13"/>
      <c r="K50" s="11"/>
      <c r="L50" s="11"/>
      <c r="M50" s="11"/>
      <c r="N50" s="183" t="str">
        <f>M45</f>
        <v>PIT</v>
      </c>
      <c r="O50" s="64" t="str">
        <f>IF(OR(S22="",S23="",S27="",S31="",L28=""),"INCOMP",IF(OR(R35&lt;2,S35&lt;3.1,T35&lt;2,U35&lt;3.1,M35&gt;6.9),"NO BET","BET"))</f>
        <v>INCOMP</v>
      </c>
      <c r="P50" s="40" t="str">
        <f>IF(OR(M39="",M40=""),"INCOMP",IF(OR(P40=1,P39=5,O14&gt;9,U14&lt;-9,((S40-S39)&lt;-4)),"NO BET","BET"))</f>
        <v>INCOMP</v>
      </c>
      <c r="Q50" s="40" t="str">
        <f>IF(OR(N45="",N44=""),"INCOMP",IF(OR(Q45=-1,R45=-1,S45=-1,Q44=1,R44=1,S44=1),"NO BET","BET"))</f>
        <v>INCOMP</v>
      </c>
      <c r="R50" s="142" t="e">
        <f>SUM(IF(U35&gt;6.5,0.5,0),IF(T40&gt;6.5,0.5,0),IF(OR(Q45=1,R45=1,S45=1),0.5,0))</f>
        <v>#DIV/0!</v>
      </c>
      <c r="S50" s="11"/>
      <c r="T50" s="11"/>
      <c r="U50" s="11"/>
      <c r="V50" s="14"/>
      <c r="X50" s="13"/>
      <c r="Y50" s="11"/>
      <c r="Z50" s="11"/>
      <c r="AA50" s="11"/>
      <c r="AB50" s="183" t="str">
        <f>AA45</f>
        <v>TEAM B</v>
      </c>
      <c r="AC50" s="64" t="str">
        <f>IF(OR(AG22="",AG23="",AG27="",AG31="",Z28=""),"INCOMP",IF(OR(AF35&lt;2,AG35&lt;3.1,AH35&lt;2,AI35&lt;3.1,AA35&gt;6.9),"NO BET","BET"))</f>
        <v>INCOMP</v>
      </c>
      <c r="AD50" s="40" t="str">
        <f>IF(OR(AA39="",AA40=""),"INCOMP",IF(OR(AD40=1,AD39=5,AC14&gt;9,AI14&lt;-9,((AG40-AG39)&lt;-4)),"NO BET","BET"))</f>
        <v>INCOMP</v>
      </c>
      <c r="AE50" s="40" t="str">
        <f>IF(OR(AB45="",AB44=""),"INCOMP",IF(OR(AE45=-1,AF45=-1,AG45=-1,AE44=1,AF44=1,AG44=1),"NO BET","BET"))</f>
        <v>INCOMP</v>
      </c>
      <c r="AF50" s="142" t="e">
        <f>SUM(IF(AI35&gt;6.5,0.5,0),IF(AH40&gt;6.5,0.5,0),IF(OR(AE45=1,AF45=1,AG45=1),0.5,0))</f>
        <v>#DIV/0!</v>
      </c>
      <c r="AG50" s="11"/>
      <c r="AH50" s="11"/>
      <c r="AI50" s="11"/>
      <c r="AJ50" s="14"/>
      <c r="AL50" s="13"/>
      <c r="AM50" s="11"/>
      <c r="AN50" s="11"/>
      <c r="AO50" s="11"/>
      <c r="AP50" s="183" t="str">
        <f>AO45</f>
        <v>TEAM B</v>
      </c>
      <c r="AQ50" s="64" t="str">
        <f>IF(OR(AU22="",AU23="",AU27="",AU31="",AN28=""),"INCOMP",IF(OR(AT35&lt;2,AU35&lt;3.1,AV35&lt;2,AW35&lt;3.1,AO35&gt;6.9),"NO BET","BET"))</f>
        <v>INCOMP</v>
      </c>
      <c r="AR50" s="40" t="str">
        <f>IF(OR(AO39="",AO40=""),"INCOMP",IF(OR(AR40=1,AR39=5,AQ14&gt;9,AW14&lt;-9,((AU40-AU39)&lt;-4)),"NO BET","BET"))</f>
        <v>INCOMP</v>
      </c>
      <c r="AS50" s="40" t="str">
        <f>IF(OR(AP45="",AP44=""),"INCOMP",IF(OR(AS45=-1,AT45=-1,AU45=-1,AS44=1,AT44=1,AU44=1),"NO BET","BET"))</f>
        <v>INCOMP</v>
      </c>
      <c r="AT50" s="142" t="e">
        <f>SUM(IF(AW35&gt;6.5,0.5,0),IF(AV40&gt;6.5,0.5,0),IF(OR(AS45=1,AT45=1,AU45=1),0.5,0))</f>
        <v>#DIV/0!</v>
      </c>
      <c r="AU50" s="11"/>
      <c r="AV50" s="11"/>
      <c r="AW50" s="11"/>
      <c r="AX50" s="14"/>
      <c r="AY50" s="11"/>
      <c r="AZ50" s="13"/>
      <c r="BA50" s="11"/>
      <c r="BB50" s="11"/>
      <c r="BC50" s="11"/>
      <c r="BD50" s="183" t="str">
        <f>BC45</f>
        <v>TEAM B</v>
      </c>
      <c r="BE50" s="64" t="str">
        <f>IF(OR(BI22="",BI23="",BI27="",BI31="",BB28=""),"INCOMP",IF(OR(BH35&lt;2,BI35&lt;3.1,BJ35&lt;2,BK35&lt;3.1,BC35&gt;6.9),"NO BET","BET"))</f>
        <v>INCOMP</v>
      </c>
      <c r="BF50" s="40" t="str">
        <f>IF(OR(BC39="",BC40=""),"INCOMP",IF(OR(BF40=1,BF39=5,BE14&gt;9,BK14&lt;-9,((BI40-BI39)&lt;-4)),"NO BET","BET"))</f>
        <v>INCOMP</v>
      </c>
      <c r="BG50" s="40" t="str">
        <f>IF(OR(BD45="",BD44=""),"INCOMP",IF(OR(BG45=-1,BH45=-1,BI45=-1,BG44=1,BH44=1,BI44=1),"NO BET","BET"))</f>
        <v>INCOMP</v>
      </c>
      <c r="BH50" s="142" t="e">
        <f>SUM(IF(BK35&gt;6.5,0.5,0),IF(BJ40&gt;6.5,0.5,0),IF(OR(BG45=1,BH45=1,BI45=1),0.5,0))</f>
        <v>#DIV/0!</v>
      </c>
      <c r="BI50" s="11"/>
      <c r="BJ50" s="11"/>
      <c r="BK50" s="11"/>
      <c r="BL50" s="14"/>
      <c r="BN50" s="13"/>
      <c r="BO50" s="11"/>
      <c r="BP50" s="11"/>
      <c r="BQ50" s="11"/>
      <c r="BR50" s="183" t="str">
        <f>BQ45</f>
        <v>TEAM B</v>
      </c>
      <c r="BS50" s="64" t="str">
        <f>IF(OR(BW22="",BW23="",BW27="",BW31="",BP28=""),"INCOMP",IF(OR(BV35&lt;2,BW35&lt;3.1,BX35&lt;2,BY35&lt;3.1,BQ35&gt;6.9),"NO BET","BET"))</f>
        <v>INCOMP</v>
      </c>
      <c r="BT50" s="40" t="str">
        <f>IF(OR(BQ39="",BQ40=""),"INCOMP",IF(OR(BT40=1,BT39=5,BS14&gt;9,BY14&lt;-9,((BW40-BW39)&lt;-4)),"NO BET","BET"))</f>
        <v>INCOMP</v>
      </c>
      <c r="BU50" s="40" t="str">
        <f>IF(OR(BR45="",BR44=""),"INCOMP",IF(OR(BU45=-1,BV45=-1,BW45=-1,BU44=1,BV44=1,BW44=1),"NO BET","BET"))</f>
        <v>INCOMP</v>
      </c>
      <c r="BV50" s="142" t="e">
        <f>SUM(IF(BY35&gt;6.5,0.5,0),IF(BX40&gt;6.5,0.5,0),IF(OR(BU45=1,BV45=1,BW45=1),0.5,0))</f>
        <v>#DIV/0!</v>
      </c>
      <c r="BW50" s="11"/>
      <c r="BX50" s="11"/>
      <c r="BY50" s="11"/>
      <c r="BZ50" s="14"/>
      <c r="CB50" s="13"/>
      <c r="CC50" s="11"/>
      <c r="CD50" s="11"/>
      <c r="CE50" s="11"/>
      <c r="CF50" s="183" t="str">
        <f>CE45</f>
        <v>TEAM B</v>
      </c>
      <c r="CG50" s="64" t="str">
        <f>IF(OR(CK22="",CK23="",CK27="",CK31="",CD28=""),"INCOMP",IF(OR(CJ35&lt;2,CK35&lt;3.1,CL35&lt;2,CM35&lt;3.1,CE35&gt;6.9),"NO BET","BET"))</f>
        <v>INCOMP</v>
      </c>
      <c r="CH50" s="40" t="str">
        <f>IF(OR(CE39="",CE40=""),"INCOMP",IF(OR(CH40=1,CH39=5,CG14&gt;9,CM14&lt;-9,((CK40-CK39)&lt;-4)),"NO BET","BET"))</f>
        <v>INCOMP</v>
      </c>
      <c r="CI50" s="40" t="str">
        <f>IF(OR(CF45="",CF44=""),"INCOMP",IF(OR(CI45=-1,CJ45=-1,CK45=-1,CI44=1,CJ44=1,CK44=1),"NO BET","BET"))</f>
        <v>INCOMP</v>
      </c>
      <c r="CJ50" s="142" t="e">
        <f>SUM(IF(CM35&gt;6.5,0.5,0),IF(CL40&gt;6.5,0.5,0),IF(OR(CI45=1,CJ45=1,CK45=1),0.5,0))</f>
        <v>#DIV/0!</v>
      </c>
      <c r="CK50" s="11"/>
      <c r="CL50" s="11"/>
      <c r="CM50" s="11"/>
      <c r="CN50" s="14"/>
      <c r="CP50" s="13"/>
      <c r="CQ50" s="11"/>
      <c r="CR50" s="11"/>
      <c r="CS50" s="11"/>
      <c r="CT50" s="183" t="str">
        <f>CS45</f>
        <v>TEAM B</v>
      </c>
      <c r="CU50" s="64" t="str">
        <f>IF(OR(CY22="",CY23="",CY27="",CY31="",CR28=""),"INCOMP",IF(OR(CX35&lt;2,CY35&lt;3.1,CZ35&lt;2,DA35&lt;3.1,CS35&gt;6.9),"NO BET","BET"))</f>
        <v>INCOMP</v>
      </c>
      <c r="CV50" s="40" t="str">
        <f>IF(OR(CS39="",CS40=""),"INCOMP",IF(OR(CV40=1,CV39=5,CU14&gt;9,DA14&lt;-9,((CY40-CY39)&lt;-4)),"NO BET","BET"))</f>
        <v>INCOMP</v>
      </c>
      <c r="CW50" s="40" t="str">
        <f>IF(OR(CT45="",CT44=""),"INCOMP",IF(OR(CW45=-1,CX45=-1,CY45=-1,CW44=1,CX44=1,CY44=1),"NO BET","BET"))</f>
        <v>INCOMP</v>
      </c>
      <c r="CX50" s="142" t="e">
        <f>SUM(IF(DA35&gt;6.5,0.5,0),IF(CZ40&gt;6.5,0.5,0),IF(OR(CW45=1,CX45=1,CY45=1),0.5,0))</f>
        <v>#DIV/0!</v>
      </c>
      <c r="CY50" s="11"/>
      <c r="CZ50" s="11"/>
      <c r="DA50" s="11"/>
      <c r="DB50" s="14"/>
      <c r="DC50" s="11"/>
      <c r="DD50" s="13"/>
      <c r="DE50" s="11"/>
      <c r="DF50" s="11"/>
      <c r="DG50" s="11"/>
      <c r="DH50" s="183" t="str">
        <f>DG45</f>
        <v>TEAM B</v>
      </c>
      <c r="DI50" s="64" t="str">
        <f>IF(OR(DM22="",DM23="",DM27="",DM31="",DF28=""),"INCOMP",IF(OR(DL35&lt;2,DM35&lt;3.1,DN35&lt;2,DO35&lt;3.1,DG35&gt;6.9),"NO BET","BET"))</f>
        <v>INCOMP</v>
      </c>
      <c r="DJ50" s="40" t="str">
        <f>IF(OR(DG39="",DG40=""),"INCOMP",IF(OR(DJ40=1,DJ39=5,DI14&gt;9,DO14&lt;-9,((DM40-DM39)&lt;-4)),"NO BET","BET"))</f>
        <v>INCOMP</v>
      </c>
      <c r="DK50" s="40" t="str">
        <f>IF(OR(DH45="",DH44=""),"INCOMP",IF(OR(DK45=-1,DL45=-1,DM45=-1,DK44=1,DL44=1,DM44=1),"NO BET","BET"))</f>
        <v>INCOMP</v>
      </c>
      <c r="DL50" s="142" t="e">
        <f>SUM(IF(DO35&gt;6.5,0.5,0),IF(DN40&gt;6.5,0.5,0),IF(OR(DK45=1,DL45=1,DM45=1),0.5,0))</f>
        <v>#DIV/0!</v>
      </c>
      <c r="DM50" s="11"/>
      <c r="DN50" s="11"/>
      <c r="DO50" s="11"/>
      <c r="DP50" s="14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</row>
    <row r="51" spans="2:148" x14ac:dyDescent="0.2">
      <c r="B51" s="75"/>
      <c r="C51" s="66"/>
      <c r="D51" s="80"/>
      <c r="E51" s="80"/>
      <c r="F51" s="80"/>
      <c r="G51" s="80"/>
      <c r="H51" s="11"/>
      <c r="I51" s="11"/>
      <c r="J51" s="2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4"/>
      <c r="X51" s="2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4"/>
      <c r="AL51" s="2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4"/>
      <c r="AZ51" s="2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4"/>
      <c r="BN51" s="2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4"/>
      <c r="CB51" s="2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4"/>
      <c r="CP51" s="2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4"/>
      <c r="DD51" s="2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4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</row>
    <row r="52" spans="2:148" x14ac:dyDescent="0.2">
      <c r="B52" s="75"/>
      <c r="C52" s="66"/>
      <c r="D52" s="80"/>
      <c r="E52" s="80"/>
      <c r="F52" s="80"/>
      <c r="G52" s="80"/>
      <c r="H52" s="11"/>
      <c r="I52" s="11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</row>
    <row r="53" spans="2:148" x14ac:dyDescent="0.2">
      <c r="C53" s="11"/>
      <c r="H53" s="11"/>
      <c r="I53" s="11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</row>
    <row r="54" spans="2:148" x14ac:dyDescent="0.2">
      <c r="B54" s="75"/>
      <c r="C54" s="11"/>
      <c r="D54" s="80"/>
      <c r="E54" s="80"/>
      <c r="H54" s="11"/>
      <c r="I54" s="11"/>
      <c r="J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CJ54" s="11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</row>
    <row r="55" spans="2:148" x14ac:dyDescent="0.2">
      <c r="B55" s="75"/>
      <c r="C55" s="11"/>
      <c r="D55" s="11"/>
      <c r="E55" s="66"/>
      <c r="F55" s="11"/>
      <c r="G55" s="11"/>
      <c r="H55" s="11"/>
      <c r="I55" s="11"/>
      <c r="J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</row>
    <row r="56" spans="2:148" x14ac:dyDescent="0.2">
      <c r="B56" s="75"/>
      <c r="C56" s="11"/>
      <c r="E56" s="66"/>
      <c r="F56" s="11"/>
      <c r="H56" s="11"/>
      <c r="I56" s="11"/>
      <c r="J56" s="68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</row>
    <row r="57" spans="2:148" x14ac:dyDescent="0.2">
      <c r="C57" s="11"/>
      <c r="H57" s="67"/>
      <c r="I57" s="68"/>
      <c r="J57" s="11"/>
      <c r="K57" s="11"/>
      <c r="L57" s="11"/>
      <c r="M57" s="11"/>
      <c r="N57" s="11"/>
      <c r="O57" s="11"/>
      <c r="P57" s="11"/>
      <c r="Q57" s="11"/>
      <c r="R57" s="17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CN57" s="11"/>
      <c r="CO57" s="11"/>
      <c r="CP57" s="11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</row>
    <row r="58" spans="2:148" x14ac:dyDescent="0.2">
      <c r="B58" s="75"/>
      <c r="C58" s="53"/>
      <c r="H58" s="17"/>
      <c r="I58" s="11"/>
      <c r="J58" s="11"/>
      <c r="K58" s="181"/>
      <c r="L58" s="17"/>
      <c r="M58" s="17"/>
      <c r="N58" s="17"/>
      <c r="O58" s="30"/>
      <c r="P58" s="30"/>
      <c r="Q58" s="181"/>
      <c r="R58" s="17"/>
      <c r="S58" s="17"/>
      <c r="T58" s="17"/>
      <c r="U58" s="30"/>
      <c r="V58" s="11"/>
      <c r="W58" s="70"/>
      <c r="X58" s="11"/>
      <c r="Y58" s="11"/>
      <c r="Z58" s="11"/>
      <c r="AA58" s="11"/>
      <c r="AB58" s="11"/>
      <c r="AC58" s="11"/>
      <c r="AD58" s="11"/>
      <c r="CJ58" s="11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</row>
    <row r="59" spans="2:148" x14ac:dyDescent="0.2">
      <c r="B59" s="75"/>
      <c r="C59" s="11"/>
      <c r="D59" s="11"/>
      <c r="E59" s="11"/>
      <c r="F59" s="11"/>
      <c r="G59" s="11"/>
      <c r="H59" s="17"/>
      <c r="I59" s="11"/>
      <c r="J59" s="69"/>
      <c r="K59" s="17"/>
      <c r="L59" s="11"/>
      <c r="M59" s="12"/>
      <c r="N59" s="12"/>
      <c r="O59" s="11"/>
      <c r="P59" s="11"/>
      <c r="Q59" s="11"/>
      <c r="R59" s="11"/>
      <c r="S59" s="11"/>
      <c r="T59" s="11"/>
      <c r="U59" s="11"/>
      <c r="V59" s="72"/>
      <c r="W59" s="70"/>
      <c r="X59" s="11"/>
      <c r="Y59" s="11"/>
      <c r="Z59" s="11"/>
      <c r="AA59" s="20"/>
      <c r="AB59" s="12"/>
      <c r="AC59" s="11"/>
      <c r="AD59" s="11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</row>
    <row r="60" spans="2:148" x14ac:dyDescent="0.2">
      <c r="B60" s="75"/>
      <c r="C60" s="11"/>
      <c r="H60" s="17"/>
      <c r="I60" s="69"/>
      <c r="J60" s="53"/>
      <c r="K60" s="17"/>
      <c r="L60" s="12"/>
      <c r="M60" s="12"/>
      <c r="N60" s="12"/>
      <c r="O60" s="12"/>
      <c r="P60" s="11"/>
      <c r="Q60" s="17"/>
      <c r="R60" s="12"/>
      <c r="S60" s="12"/>
      <c r="T60" s="12"/>
      <c r="U60" s="12"/>
      <c r="V60" s="72"/>
      <c r="W60" s="70"/>
      <c r="X60" s="70"/>
      <c r="Y60" s="70"/>
      <c r="Z60" s="11"/>
      <c r="AA60" s="11"/>
      <c r="AB60" s="70"/>
      <c r="AC60" s="70"/>
      <c r="AD60" s="7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</row>
    <row r="61" spans="2:148" x14ac:dyDescent="0.2">
      <c r="C61" s="11"/>
      <c r="H61" s="11"/>
      <c r="I61" s="11"/>
      <c r="J61" s="53"/>
      <c r="K61" s="17"/>
      <c r="L61" s="12"/>
      <c r="M61" s="12"/>
      <c r="N61" s="12"/>
      <c r="O61" s="12"/>
      <c r="P61" s="11"/>
      <c r="Q61" s="17"/>
      <c r="R61" s="12"/>
      <c r="S61" s="12"/>
      <c r="T61" s="12"/>
      <c r="U61" s="12"/>
      <c r="V61" s="72"/>
      <c r="W61" s="70"/>
      <c r="X61" s="70"/>
      <c r="Y61" s="70"/>
      <c r="Z61" s="11"/>
      <c r="AA61" s="11"/>
      <c r="AB61" s="70"/>
      <c r="AC61" s="70"/>
      <c r="AD61" s="70"/>
      <c r="CN61" s="11"/>
      <c r="CO61" s="11"/>
      <c r="CP61" s="1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</row>
    <row r="62" spans="2:148" x14ac:dyDescent="0.2">
      <c r="C62" s="11"/>
      <c r="H62" s="11"/>
      <c r="I62" s="11"/>
      <c r="J62" s="53"/>
      <c r="K62" s="17"/>
      <c r="L62" s="11"/>
      <c r="M62" s="145"/>
      <c r="N62" s="145"/>
      <c r="O62" s="12"/>
      <c r="P62" s="11"/>
      <c r="Q62" s="17"/>
      <c r="R62" s="145"/>
      <c r="S62" s="145"/>
      <c r="T62" s="145"/>
      <c r="U62" s="12"/>
      <c r="V62" s="72"/>
      <c r="W62" s="70"/>
      <c r="X62" s="70"/>
      <c r="Y62" s="70"/>
      <c r="Z62" s="11"/>
      <c r="AA62" s="11"/>
      <c r="AB62" s="70"/>
      <c r="AC62" s="70"/>
      <c r="AD62" s="70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</row>
    <row r="63" spans="2:148" x14ac:dyDescent="0.2">
      <c r="C63" s="11"/>
      <c r="H63" s="11"/>
      <c r="I63" s="66"/>
      <c r="J63" s="53"/>
      <c r="K63" s="17"/>
      <c r="L63" s="11"/>
      <c r="M63" s="175"/>
      <c r="N63" s="175"/>
      <c r="O63" s="11"/>
      <c r="P63" s="11"/>
      <c r="Q63" s="17"/>
      <c r="R63" s="175"/>
      <c r="S63" s="175"/>
      <c r="T63" s="175"/>
      <c r="U63" s="176"/>
      <c r="V63" s="72"/>
      <c r="W63" s="70"/>
      <c r="X63" s="70"/>
      <c r="Y63" s="70"/>
      <c r="Z63" s="11"/>
      <c r="AA63" s="11"/>
      <c r="AB63" s="70"/>
      <c r="AC63" s="70"/>
      <c r="AD63" s="70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</row>
    <row r="64" spans="2:148" x14ac:dyDescent="0.2">
      <c r="C64" s="11"/>
      <c r="H64" s="11"/>
      <c r="I64" s="11"/>
      <c r="J64" s="53"/>
      <c r="K64" s="11"/>
      <c r="L64" s="72"/>
      <c r="M64" s="70"/>
      <c r="N64" s="11"/>
      <c r="O64" s="11"/>
      <c r="P64" s="11"/>
      <c r="Q64" s="11"/>
      <c r="R64" s="11"/>
      <c r="S64" s="11"/>
      <c r="T64" s="53"/>
      <c r="U64" s="53"/>
      <c r="V64" s="72"/>
      <c r="W64" s="70"/>
      <c r="X64" s="70"/>
      <c r="Y64" s="70"/>
      <c r="Z64" s="11"/>
      <c r="AA64" s="11"/>
      <c r="AB64" s="70"/>
      <c r="AC64" s="70"/>
      <c r="AD64" s="70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</row>
    <row r="65" spans="3:148" x14ac:dyDescent="0.2">
      <c r="C65" s="11"/>
      <c r="H65" s="11"/>
      <c r="I65" s="66"/>
      <c r="J65" s="53"/>
      <c r="K65" s="11"/>
      <c r="L65" s="72"/>
      <c r="M65" s="70"/>
      <c r="N65" s="11"/>
      <c r="O65" s="11"/>
      <c r="P65" s="11"/>
      <c r="Q65" s="11"/>
      <c r="R65" s="11"/>
      <c r="S65" s="11"/>
      <c r="T65" s="53"/>
      <c r="U65" s="53"/>
      <c r="V65" s="72"/>
      <c r="W65" s="70"/>
      <c r="X65" s="70"/>
      <c r="Y65" s="70"/>
      <c r="Z65" s="11"/>
      <c r="AA65" s="11"/>
      <c r="AB65" s="70"/>
      <c r="AC65" s="70"/>
      <c r="AD65" s="70"/>
      <c r="CN65" s="11"/>
      <c r="CO65" s="11"/>
      <c r="CP65" s="11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</row>
    <row r="66" spans="3:148" x14ac:dyDescent="0.2">
      <c r="C66" s="11"/>
      <c r="H66" s="11"/>
      <c r="I66" s="11"/>
      <c r="J66" s="53"/>
      <c r="K66" s="11"/>
      <c r="L66" s="72"/>
      <c r="M66" s="70"/>
      <c r="N66" s="11"/>
      <c r="O66" s="11"/>
      <c r="P66" s="11"/>
      <c r="Q66" s="11"/>
      <c r="R66" s="11"/>
      <c r="S66" s="11"/>
      <c r="T66" s="53"/>
      <c r="U66" s="53"/>
      <c r="V66" s="72"/>
      <c r="W66" s="70"/>
      <c r="X66" s="70"/>
      <c r="Y66" s="70"/>
      <c r="Z66" s="11"/>
      <c r="AA66" s="11"/>
      <c r="AB66" s="70"/>
      <c r="AC66" s="70"/>
      <c r="AD66" s="70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</row>
    <row r="67" spans="3:148" x14ac:dyDescent="0.2">
      <c r="H67" s="11"/>
      <c r="I67" s="11"/>
      <c r="J67" s="53"/>
      <c r="K67" s="11"/>
      <c r="L67" s="72"/>
      <c r="M67" s="70"/>
      <c r="N67" s="11"/>
      <c r="O67" s="11"/>
      <c r="P67" s="11"/>
      <c r="Q67" s="11"/>
      <c r="R67" s="11"/>
      <c r="S67" s="11"/>
      <c r="T67" s="53"/>
      <c r="U67" s="53"/>
      <c r="V67" s="72"/>
      <c r="W67" s="70"/>
      <c r="X67" s="70"/>
      <c r="Y67" s="70"/>
      <c r="Z67" s="11"/>
      <c r="AA67" s="11"/>
      <c r="AB67" s="70"/>
      <c r="AC67" s="70"/>
      <c r="AD67" s="70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</row>
    <row r="68" spans="3:148" x14ac:dyDescent="0.2">
      <c r="H68" s="11"/>
      <c r="I68" s="11"/>
      <c r="J68" s="11"/>
      <c r="K68" s="11"/>
      <c r="L68" s="11"/>
      <c r="M68" s="70"/>
      <c r="N68" s="70"/>
      <c r="O68" s="11"/>
      <c r="P68" s="11"/>
      <c r="Q68" s="11"/>
      <c r="R68" s="70"/>
      <c r="S68" s="70"/>
      <c r="T68" s="70"/>
      <c r="U68" s="11"/>
      <c r="V68" s="11"/>
      <c r="W68" s="70"/>
      <c r="X68" s="70"/>
      <c r="Y68" s="70"/>
      <c r="Z68" s="11"/>
      <c r="AA68" s="11"/>
      <c r="AB68" s="70"/>
      <c r="AC68" s="70"/>
      <c r="AD68" s="70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</row>
    <row r="69" spans="3:148" x14ac:dyDescent="0.2">
      <c r="H69" s="11"/>
      <c r="I69" s="66"/>
      <c r="J69" s="11"/>
      <c r="K69" s="11"/>
      <c r="L69" s="11"/>
      <c r="M69" s="70"/>
      <c r="N69" s="70"/>
      <c r="O69" s="11"/>
      <c r="P69" s="11"/>
      <c r="Q69" s="11"/>
      <c r="R69" s="70"/>
      <c r="S69" s="70"/>
      <c r="T69" s="70"/>
      <c r="U69" s="11"/>
      <c r="V69" s="11"/>
      <c r="W69" s="70"/>
      <c r="X69" s="70"/>
      <c r="Y69" s="70"/>
      <c r="Z69" s="11"/>
      <c r="AA69" s="11"/>
      <c r="AB69" s="70"/>
      <c r="AC69" s="70"/>
      <c r="AD69" s="70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</row>
    <row r="70" spans="3:148" x14ac:dyDescent="0.2">
      <c r="H70" s="11"/>
      <c r="I70" s="11"/>
      <c r="J70" s="11"/>
      <c r="K70" s="11"/>
      <c r="L70" s="11"/>
      <c r="M70" s="70"/>
      <c r="N70" s="70"/>
      <c r="O70" s="70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</row>
    <row r="71" spans="3:148" x14ac:dyDescent="0.2">
      <c r="H71" s="11"/>
      <c r="I71" s="66"/>
      <c r="J71" s="11"/>
      <c r="K71" s="11"/>
      <c r="L71" s="11"/>
      <c r="M71" s="11"/>
      <c r="N71" s="11"/>
      <c r="O71" s="11"/>
      <c r="P71" s="11"/>
      <c r="Q71" s="11"/>
      <c r="R71" s="17"/>
      <c r="S71" s="70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</row>
    <row r="72" spans="3:148" x14ac:dyDescent="0.2"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</row>
    <row r="73" spans="3:148" x14ac:dyDescent="0.2"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</row>
    <row r="74" spans="3:148" x14ac:dyDescent="0.2">
      <c r="H74" s="11"/>
      <c r="I74" s="11"/>
      <c r="J74" s="11"/>
      <c r="K74" s="11"/>
      <c r="L74" s="11"/>
      <c r="M74" s="11"/>
      <c r="N74" s="7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</row>
    <row r="75" spans="3:148" x14ac:dyDescent="0.2">
      <c r="H75" s="11"/>
      <c r="I75" s="11"/>
      <c r="J75" s="11"/>
      <c r="L75" s="11"/>
      <c r="M75" s="11"/>
      <c r="N75" s="11"/>
      <c r="R75" s="11"/>
      <c r="S75" s="11"/>
      <c r="T75" s="70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</row>
    <row r="76" spans="3:148" x14ac:dyDescent="0.2">
      <c r="H76" s="11"/>
      <c r="I76" s="11"/>
      <c r="J76" s="11"/>
      <c r="L76" s="11"/>
      <c r="M76" s="11"/>
      <c r="N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</row>
    <row r="77" spans="3:148" x14ac:dyDescent="0.2">
      <c r="H77" s="11"/>
      <c r="I77" s="11"/>
      <c r="J77" s="11"/>
      <c r="L77" s="11"/>
      <c r="M77" s="11"/>
      <c r="N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</row>
    <row r="78" spans="3:148" x14ac:dyDescent="0.2">
      <c r="H78" s="11"/>
      <c r="I78" s="11"/>
      <c r="J78" s="53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</row>
    <row r="79" spans="3:148" x14ac:dyDescent="0.2">
      <c r="H79" s="11"/>
      <c r="I79" s="11"/>
      <c r="J79" s="53"/>
      <c r="K79" s="11"/>
      <c r="L79" s="11"/>
      <c r="M79" s="11"/>
      <c r="N79" s="24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</row>
    <row r="80" spans="3:148" x14ac:dyDescent="0.2">
      <c r="H80" s="11"/>
      <c r="I80" s="11"/>
      <c r="J80" s="53"/>
      <c r="K80" s="11"/>
      <c r="L80" s="11"/>
      <c r="M80" s="11"/>
      <c r="N80" s="24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</row>
    <row r="81" spans="8:148" x14ac:dyDescent="0.2">
      <c r="H81" s="11"/>
      <c r="I81" s="11"/>
      <c r="J81" s="11"/>
      <c r="K81" s="11"/>
      <c r="L81" s="11"/>
      <c r="M81" s="11"/>
      <c r="N81" s="74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</row>
    <row r="82" spans="8:148" x14ac:dyDescent="0.2">
      <c r="H82" s="11"/>
      <c r="I82" s="11"/>
      <c r="J82" s="11"/>
      <c r="K82" s="11"/>
      <c r="L82" s="11"/>
      <c r="M82" s="11"/>
      <c r="N82" s="74"/>
      <c r="O82" s="53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</row>
    <row r="83" spans="8:148" x14ac:dyDescent="0.2">
      <c r="H83" s="11"/>
      <c r="I83" s="11"/>
      <c r="J83" s="11"/>
      <c r="K83" s="11"/>
      <c r="L83" s="11"/>
      <c r="M83" s="11"/>
      <c r="N83" s="74"/>
      <c r="O83" s="53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</row>
    <row r="84" spans="8:148" x14ac:dyDescent="0.2">
      <c r="H84" s="11"/>
      <c r="I84" s="11"/>
      <c r="J84" s="11"/>
      <c r="K84" s="11"/>
      <c r="L84" s="11"/>
      <c r="M84" s="11"/>
      <c r="N84" s="74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</row>
    <row r="85" spans="8:148" x14ac:dyDescent="0.2">
      <c r="H85" s="11"/>
      <c r="I85" s="11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</row>
    <row r="86" spans="8:148" x14ac:dyDescent="0.2">
      <c r="H86" s="11"/>
      <c r="I86" s="11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</row>
    <row r="87" spans="8:148" x14ac:dyDescent="0.2">
      <c r="H87" s="11"/>
      <c r="I87" s="11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</row>
  </sheetData>
  <conditionalFormatting sqref="W10">
    <cfRule type="containsText" dxfId="1803" priority="7473" operator="containsText" text="POS/NEUT">
      <formula>NOT(ISERROR(SEARCH("POS/NEUT",W10)))</formula>
    </cfRule>
    <cfRule type="cellIs" dxfId="1802" priority="7474" operator="equal">
      <formula>"NEUT/NEG"</formula>
    </cfRule>
    <cfRule type="cellIs" dxfId="1801" priority="7475" operator="equal">
      <formula>"NEUT"</formula>
    </cfRule>
    <cfRule type="cellIs" dxfId="1800" priority="7476" operator="equal">
      <formula>"NEG"</formula>
    </cfRule>
    <cfRule type="cellIs" dxfId="1799" priority="7477" operator="equal">
      <formula>"POS"</formula>
    </cfRule>
  </conditionalFormatting>
  <conditionalFormatting sqref="F6:G6 F10:G10 F14:G14 F18:G18 F22:G22">
    <cfRule type="cellIs" dxfId="1798" priority="6346" operator="equal">
      <formula>"YES"</formula>
    </cfRule>
    <cfRule type="cellIs" dxfId="1797" priority="6347" operator="equal">
      <formula>"NO"</formula>
    </cfRule>
  </conditionalFormatting>
  <conditionalFormatting sqref="Q4">
    <cfRule type="containsText" dxfId="1796" priority="6082" operator="containsText" text="POS/NEUT">
      <formula>NOT(ISERROR(SEARCH("POS/NEUT",Q4)))</formula>
    </cfRule>
    <cfRule type="cellIs" dxfId="1795" priority="6083" operator="equal">
      <formula>"NEUT/NEG"</formula>
    </cfRule>
    <cfRule type="cellIs" dxfId="1794" priority="6084" operator="equal">
      <formula>"NEUT"</formula>
    </cfRule>
    <cfRule type="cellIs" dxfId="1793" priority="6085" operator="equal">
      <formula>"NEG"</formula>
    </cfRule>
    <cfRule type="cellIs" dxfId="1792" priority="6086" operator="equal">
      <formula>"POS"</formula>
    </cfRule>
  </conditionalFormatting>
  <conditionalFormatting sqref="Q5">
    <cfRule type="containsText" dxfId="1791" priority="6077" operator="containsText" text="POS/NEUT">
      <formula>NOT(ISERROR(SEARCH("POS/NEUT",Q5)))</formula>
    </cfRule>
    <cfRule type="cellIs" dxfId="1790" priority="6078" operator="equal">
      <formula>"NEUT/NEG"</formula>
    </cfRule>
    <cfRule type="cellIs" dxfId="1789" priority="6079" operator="equal">
      <formula>"NEUT"</formula>
    </cfRule>
    <cfRule type="cellIs" dxfId="1788" priority="6080" operator="equal">
      <formula>"NEG"</formula>
    </cfRule>
    <cfRule type="cellIs" dxfId="1787" priority="6081" operator="equal">
      <formula>"POS"</formula>
    </cfRule>
  </conditionalFormatting>
  <conditionalFormatting sqref="F26:G26 F34:G35 F30:G30">
    <cfRule type="cellIs" dxfId="1786" priority="5146" operator="equal">
      <formula>"YES"</formula>
    </cfRule>
    <cfRule type="cellIs" dxfId="1785" priority="5147" operator="equal">
      <formula>"NO"</formula>
    </cfRule>
  </conditionalFormatting>
  <conditionalFormatting sqref="P10">
    <cfRule type="containsText" dxfId="1784" priority="5057" operator="containsText" text="POS/NEUT">
      <formula>NOT(ISERROR(SEARCH("POS/NEUT",P10)))</formula>
    </cfRule>
    <cfRule type="cellIs" dxfId="1783" priority="5058" operator="equal">
      <formula>"NEUT/NEG"</formula>
    </cfRule>
    <cfRule type="cellIs" dxfId="1782" priority="5059" operator="equal">
      <formula>"NEUT"</formula>
    </cfRule>
    <cfRule type="cellIs" dxfId="1781" priority="5060" operator="equal">
      <formula>"NEG"</formula>
    </cfRule>
    <cfRule type="cellIs" dxfId="1780" priority="5061" operator="equal">
      <formula>"POS"</formula>
    </cfRule>
  </conditionalFormatting>
  <conditionalFormatting sqref="T68">
    <cfRule type="top10" dxfId="1779" priority="4804" bottom="1" rank="1"/>
    <cfRule type="top10" dxfId="1778" priority="4805" rank="1"/>
  </conditionalFormatting>
  <conditionalFormatting sqref="T69">
    <cfRule type="top10" dxfId="1777" priority="4802" bottom="1" rank="1"/>
    <cfRule type="top10" dxfId="1776" priority="4803" rank="1"/>
  </conditionalFormatting>
  <conditionalFormatting sqref="Y60:Y68">
    <cfRule type="top10" dxfId="1775" priority="4800" bottom="1" rank="1"/>
    <cfRule type="top10" dxfId="1774" priority="4801" rank="1"/>
  </conditionalFormatting>
  <conditionalFormatting sqref="Y69">
    <cfRule type="top10" dxfId="1773" priority="4798" bottom="1" rank="1"/>
    <cfRule type="top10" dxfId="1772" priority="4799" rank="1"/>
  </conditionalFormatting>
  <conditionalFormatting sqref="AD60:AD68">
    <cfRule type="top10" dxfId="1771" priority="4796" bottom="1" rank="1"/>
    <cfRule type="top10" dxfId="1770" priority="4797" rank="1"/>
  </conditionalFormatting>
  <conditionalFormatting sqref="AD69">
    <cfRule type="top10" dxfId="1769" priority="4794" bottom="1" rank="1"/>
    <cfRule type="top10" dxfId="1768" priority="4795" rank="1"/>
  </conditionalFormatting>
  <conditionalFormatting sqref="U44">
    <cfRule type="cellIs" dxfId="1767" priority="4786" operator="equal">
      <formula>"NO BET"</formula>
    </cfRule>
    <cfRule type="cellIs" dxfId="1766" priority="4787" operator="equal">
      <formula>"BET"</formula>
    </cfRule>
  </conditionalFormatting>
  <conditionalFormatting sqref="U45">
    <cfRule type="cellIs" dxfId="1765" priority="4784" operator="equal">
      <formula>"NO BET"</formula>
    </cfRule>
    <cfRule type="cellIs" dxfId="1764" priority="4785" operator="equal">
      <formula>"BET"</formula>
    </cfRule>
  </conditionalFormatting>
  <conditionalFormatting sqref="EL47">
    <cfRule type="cellIs" dxfId="1763" priority="4437" operator="equal">
      <formula>"NO BET"</formula>
    </cfRule>
    <cfRule type="cellIs" dxfId="1762" priority="4438" operator="equal">
      <formula>"BET"</formula>
    </cfRule>
  </conditionalFormatting>
  <conditionalFormatting sqref="EL48">
    <cfRule type="cellIs" dxfId="1761" priority="4435" operator="equal">
      <formula>"NO BET"</formula>
    </cfRule>
    <cfRule type="cellIs" dxfId="1760" priority="4436" operator="equal">
      <formula>"BET"</formula>
    </cfRule>
  </conditionalFormatting>
  <conditionalFormatting sqref="G3:G5">
    <cfRule type="cellIs" dxfId="1759" priority="4427" operator="equal">
      <formula>"YES"</formula>
    </cfRule>
    <cfRule type="cellIs" dxfId="1758" priority="4428" operator="equal">
      <formula>"NO"</formula>
    </cfRule>
  </conditionalFormatting>
  <conditionalFormatting sqref="F3">
    <cfRule type="cellIs" dxfId="1757" priority="4425" operator="equal">
      <formula>"YES"</formula>
    </cfRule>
    <cfRule type="cellIs" dxfId="1756" priority="4426" operator="equal">
      <formula>"NO"</formula>
    </cfRule>
  </conditionalFormatting>
  <conditionalFormatting sqref="G8:G9">
    <cfRule type="cellIs" dxfId="1755" priority="4301" operator="equal">
      <formula>"YES"</formula>
    </cfRule>
    <cfRule type="cellIs" dxfId="1754" priority="4302" operator="equal">
      <formula>"NO"</formula>
    </cfRule>
  </conditionalFormatting>
  <conditionalFormatting sqref="G12:G13">
    <cfRule type="cellIs" dxfId="1753" priority="4299" operator="equal">
      <formula>"YES"</formula>
    </cfRule>
    <cfRule type="cellIs" dxfId="1752" priority="4300" operator="equal">
      <formula>"NO"</formula>
    </cfRule>
  </conditionalFormatting>
  <conditionalFormatting sqref="G16:G17">
    <cfRule type="cellIs" dxfId="1751" priority="4297" operator="equal">
      <formula>"YES"</formula>
    </cfRule>
    <cfRule type="cellIs" dxfId="1750" priority="4298" operator="equal">
      <formula>"NO"</formula>
    </cfRule>
  </conditionalFormatting>
  <conditionalFormatting sqref="G20:G21">
    <cfRule type="cellIs" dxfId="1749" priority="4295" operator="equal">
      <formula>"YES"</formula>
    </cfRule>
    <cfRule type="cellIs" dxfId="1748" priority="4296" operator="equal">
      <formula>"NO"</formula>
    </cfRule>
  </conditionalFormatting>
  <conditionalFormatting sqref="G24:G25">
    <cfRule type="cellIs" dxfId="1747" priority="4293" operator="equal">
      <formula>"YES"</formula>
    </cfRule>
    <cfRule type="cellIs" dxfId="1746" priority="4294" operator="equal">
      <formula>"NO"</formula>
    </cfRule>
  </conditionalFormatting>
  <conditionalFormatting sqref="G28:G29">
    <cfRule type="cellIs" dxfId="1745" priority="4291" operator="equal">
      <formula>"YES"</formula>
    </cfRule>
    <cfRule type="cellIs" dxfId="1744" priority="4292" operator="equal">
      <formula>"NO"</formula>
    </cfRule>
  </conditionalFormatting>
  <conditionalFormatting sqref="G32:G33">
    <cfRule type="cellIs" dxfId="1743" priority="4289" operator="equal">
      <formula>"YES"</formula>
    </cfRule>
    <cfRule type="cellIs" dxfId="1742" priority="4290" operator="equal">
      <formula>"NO"</formula>
    </cfRule>
  </conditionalFormatting>
  <conditionalFormatting sqref="R4:R5">
    <cfRule type="cellIs" dxfId="1741" priority="4243" operator="equal">
      <formula>"YES"</formula>
    </cfRule>
  </conditionalFormatting>
  <conditionalFormatting sqref="F4">
    <cfRule type="cellIs" dxfId="1740" priority="4228" operator="equal">
      <formula>"YES"</formula>
    </cfRule>
    <cfRule type="cellIs" dxfId="1739" priority="4229" operator="equal">
      <formula>"NO"</formula>
    </cfRule>
  </conditionalFormatting>
  <conditionalFormatting sqref="F5">
    <cfRule type="cellIs" dxfId="1738" priority="4226" operator="equal">
      <formula>"YES"</formula>
    </cfRule>
    <cfRule type="cellIs" dxfId="1737" priority="4227" operator="equal">
      <formula>"NO"</formula>
    </cfRule>
  </conditionalFormatting>
  <conditionalFormatting sqref="BG4">
    <cfRule type="containsText" dxfId="1736" priority="3524" operator="containsText" text="POS/NEUT">
      <formula>NOT(ISERROR(SEARCH("POS/NEUT",BG4)))</formula>
    </cfRule>
    <cfRule type="cellIs" dxfId="1735" priority="3525" operator="equal">
      <formula>"NEUT/NEG"</formula>
    </cfRule>
    <cfRule type="cellIs" dxfId="1734" priority="3526" operator="equal">
      <formula>"NEUT"</formula>
    </cfRule>
    <cfRule type="cellIs" dxfId="1733" priority="3527" operator="equal">
      <formula>"NEG"</formula>
    </cfRule>
    <cfRule type="cellIs" dxfId="1732" priority="3528" operator="equal">
      <formula>"POS"</formula>
    </cfRule>
  </conditionalFormatting>
  <conditionalFormatting sqref="BG5">
    <cfRule type="containsText" dxfId="1731" priority="3519" operator="containsText" text="POS/NEUT">
      <formula>NOT(ISERROR(SEARCH("POS/NEUT",BG5)))</formula>
    </cfRule>
    <cfRule type="cellIs" dxfId="1730" priority="3520" operator="equal">
      <formula>"NEUT/NEG"</formula>
    </cfRule>
    <cfRule type="cellIs" dxfId="1729" priority="3521" operator="equal">
      <formula>"NEUT"</formula>
    </cfRule>
    <cfRule type="cellIs" dxfId="1728" priority="3522" operator="equal">
      <formula>"NEG"</formula>
    </cfRule>
    <cfRule type="cellIs" dxfId="1727" priority="3523" operator="equal">
      <formula>"POS"</formula>
    </cfRule>
  </conditionalFormatting>
  <conditionalFormatting sqref="AE4">
    <cfRule type="containsText" dxfId="1726" priority="3546" operator="containsText" text="POS/NEUT">
      <formula>NOT(ISERROR(SEARCH("POS/NEUT",AE4)))</formula>
    </cfRule>
    <cfRule type="cellIs" dxfId="1725" priority="3547" operator="equal">
      <formula>"NEUT/NEG"</formula>
    </cfRule>
    <cfRule type="cellIs" dxfId="1724" priority="3548" operator="equal">
      <formula>"NEUT"</formula>
    </cfRule>
    <cfRule type="cellIs" dxfId="1723" priority="3549" operator="equal">
      <formula>"NEG"</formula>
    </cfRule>
    <cfRule type="cellIs" dxfId="1722" priority="3550" operator="equal">
      <formula>"POS"</formula>
    </cfRule>
  </conditionalFormatting>
  <conditionalFormatting sqref="AE5">
    <cfRule type="containsText" dxfId="1721" priority="3541" operator="containsText" text="POS/NEUT">
      <formula>NOT(ISERROR(SEARCH("POS/NEUT",AE5)))</formula>
    </cfRule>
    <cfRule type="cellIs" dxfId="1720" priority="3542" operator="equal">
      <formula>"NEUT/NEG"</formula>
    </cfRule>
    <cfRule type="cellIs" dxfId="1719" priority="3543" operator="equal">
      <formula>"NEUT"</formula>
    </cfRule>
    <cfRule type="cellIs" dxfId="1718" priority="3544" operator="equal">
      <formula>"NEG"</formula>
    </cfRule>
    <cfRule type="cellIs" dxfId="1717" priority="3545" operator="equal">
      <formula>"POS"</formula>
    </cfRule>
  </conditionalFormatting>
  <conditionalFormatting sqref="AF4:AF5">
    <cfRule type="cellIs" dxfId="1716" priority="3540" operator="equal">
      <formula>"YES"</formula>
    </cfRule>
  </conditionalFormatting>
  <conditionalFormatting sqref="AS4">
    <cfRule type="containsText" dxfId="1715" priority="3535" operator="containsText" text="POS/NEUT">
      <formula>NOT(ISERROR(SEARCH("POS/NEUT",AS4)))</formula>
    </cfRule>
    <cfRule type="cellIs" dxfId="1714" priority="3536" operator="equal">
      <formula>"NEUT/NEG"</formula>
    </cfRule>
    <cfRule type="cellIs" dxfId="1713" priority="3537" operator="equal">
      <formula>"NEUT"</formula>
    </cfRule>
    <cfRule type="cellIs" dxfId="1712" priority="3538" operator="equal">
      <formula>"NEG"</formula>
    </cfRule>
    <cfRule type="cellIs" dxfId="1711" priority="3539" operator="equal">
      <formula>"POS"</formula>
    </cfRule>
  </conditionalFormatting>
  <conditionalFormatting sqref="AS5">
    <cfRule type="containsText" dxfId="1710" priority="3530" operator="containsText" text="POS/NEUT">
      <formula>NOT(ISERROR(SEARCH("POS/NEUT",AS5)))</formula>
    </cfRule>
    <cfRule type="cellIs" dxfId="1709" priority="3531" operator="equal">
      <formula>"NEUT/NEG"</formula>
    </cfRule>
    <cfRule type="cellIs" dxfId="1708" priority="3532" operator="equal">
      <formula>"NEUT"</formula>
    </cfRule>
    <cfRule type="cellIs" dxfId="1707" priority="3533" operator="equal">
      <formula>"NEG"</formula>
    </cfRule>
    <cfRule type="cellIs" dxfId="1706" priority="3534" operator="equal">
      <formula>"POS"</formula>
    </cfRule>
  </conditionalFormatting>
  <conditionalFormatting sqref="AT4:AT5">
    <cfRule type="cellIs" dxfId="1705" priority="3529" operator="equal">
      <formula>"YES"</formula>
    </cfRule>
  </conditionalFormatting>
  <conditionalFormatting sqref="BH4:BH5">
    <cfRule type="cellIs" dxfId="1704" priority="3518" operator="equal">
      <formula>"YES"</formula>
    </cfRule>
  </conditionalFormatting>
  <conditionalFormatting sqref="BU4">
    <cfRule type="containsText" dxfId="1703" priority="3513" operator="containsText" text="POS/NEUT">
      <formula>NOT(ISERROR(SEARCH("POS/NEUT",BU4)))</formula>
    </cfRule>
    <cfRule type="cellIs" dxfId="1702" priority="3514" operator="equal">
      <formula>"NEUT/NEG"</formula>
    </cfRule>
    <cfRule type="cellIs" dxfId="1701" priority="3515" operator="equal">
      <formula>"NEUT"</formula>
    </cfRule>
    <cfRule type="cellIs" dxfId="1700" priority="3516" operator="equal">
      <formula>"NEG"</formula>
    </cfRule>
    <cfRule type="cellIs" dxfId="1699" priority="3517" operator="equal">
      <formula>"POS"</formula>
    </cfRule>
  </conditionalFormatting>
  <conditionalFormatting sqref="BU5">
    <cfRule type="containsText" dxfId="1698" priority="3508" operator="containsText" text="POS/NEUT">
      <formula>NOT(ISERROR(SEARCH("POS/NEUT",BU5)))</formula>
    </cfRule>
    <cfRule type="cellIs" dxfId="1697" priority="3509" operator="equal">
      <formula>"NEUT/NEG"</formula>
    </cfRule>
    <cfRule type="cellIs" dxfId="1696" priority="3510" operator="equal">
      <formula>"NEUT"</formula>
    </cfRule>
    <cfRule type="cellIs" dxfId="1695" priority="3511" operator="equal">
      <formula>"NEG"</formula>
    </cfRule>
    <cfRule type="cellIs" dxfId="1694" priority="3512" operator="equal">
      <formula>"POS"</formula>
    </cfRule>
  </conditionalFormatting>
  <conditionalFormatting sqref="BV4:BV5">
    <cfRule type="cellIs" dxfId="1693" priority="3507" operator="equal">
      <formula>"YES"</formula>
    </cfRule>
  </conditionalFormatting>
  <conditionalFormatting sqref="CI4">
    <cfRule type="containsText" dxfId="1692" priority="3502" operator="containsText" text="POS/NEUT">
      <formula>NOT(ISERROR(SEARCH("POS/NEUT",CI4)))</formula>
    </cfRule>
    <cfRule type="cellIs" dxfId="1691" priority="3503" operator="equal">
      <formula>"NEUT/NEG"</formula>
    </cfRule>
    <cfRule type="cellIs" dxfId="1690" priority="3504" operator="equal">
      <formula>"NEUT"</formula>
    </cfRule>
    <cfRule type="cellIs" dxfId="1689" priority="3505" operator="equal">
      <formula>"NEG"</formula>
    </cfRule>
    <cfRule type="cellIs" dxfId="1688" priority="3506" operator="equal">
      <formula>"POS"</formula>
    </cfRule>
  </conditionalFormatting>
  <conditionalFormatting sqref="CI5">
    <cfRule type="containsText" dxfId="1687" priority="3497" operator="containsText" text="POS/NEUT">
      <formula>NOT(ISERROR(SEARCH("POS/NEUT",CI5)))</formula>
    </cfRule>
    <cfRule type="cellIs" dxfId="1686" priority="3498" operator="equal">
      <formula>"NEUT/NEG"</formula>
    </cfRule>
    <cfRule type="cellIs" dxfId="1685" priority="3499" operator="equal">
      <formula>"NEUT"</formula>
    </cfRule>
    <cfRule type="cellIs" dxfId="1684" priority="3500" operator="equal">
      <formula>"NEG"</formula>
    </cfRule>
    <cfRule type="cellIs" dxfId="1683" priority="3501" operator="equal">
      <formula>"POS"</formula>
    </cfRule>
  </conditionalFormatting>
  <conditionalFormatting sqref="CJ4:CJ5">
    <cfRule type="cellIs" dxfId="1682" priority="3496" operator="equal">
      <formula>"YES"</formula>
    </cfRule>
  </conditionalFormatting>
  <conditionalFormatting sqref="CW4">
    <cfRule type="containsText" dxfId="1681" priority="3491" operator="containsText" text="POS/NEUT">
      <formula>NOT(ISERROR(SEARCH("POS/NEUT",CW4)))</formula>
    </cfRule>
    <cfRule type="cellIs" dxfId="1680" priority="3492" operator="equal">
      <formula>"NEUT/NEG"</formula>
    </cfRule>
    <cfRule type="cellIs" dxfId="1679" priority="3493" operator="equal">
      <formula>"NEUT"</formula>
    </cfRule>
    <cfRule type="cellIs" dxfId="1678" priority="3494" operator="equal">
      <formula>"NEG"</formula>
    </cfRule>
    <cfRule type="cellIs" dxfId="1677" priority="3495" operator="equal">
      <formula>"POS"</formula>
    </cfRule>
  </conditionalFormatting>
  <conditionalFormatting sqref="CW5">
    <cfRule type="containsText" dxfId="1676" priority="3486" operator="containsText" text="POS/NEUT">
      <formula>NOT(ISERROR(SEARCH("POS/NEUT",CW5)))</formula>
    </cfRule>
    <cfRule type="cellIs" dxfId="1675" priority="3487" operator="equal">
      <formula>"NEUT/NEG"</formula>
    </cfRule>
    <cfRule type="cellIs" dxfId="1674" priority="3488" operator="equal">
      <formula>"NEUT"</formula>
    </cfRule>
    <cfRule type="cellIs" dxfId="1673" priority="3489" operator="equal">
      <formula>"NEG"</formula>
    </cfRule>
    <cfRule type="cellIs" dxfId="1672" priority="3490" operator="equal">
      <formula>"POS"</formula>
    </cfRule>
  </conditionalFormatting>
  <conditionalFormatting sqref="CX4:CX5">
    <cfRule type="cellIs" dxfId="1671" priority="3485" operator="equal">
      <formula>"YES"</formula>
    </cfRule>
  </conditionalFormatting>
  <conditionalFormatting sqref="DK4">
    <cfRule type="containsText" dxfId="1670" priority="3480" operator="containsText" text="POS/NEUT">
      <formula>NOT(ISERROR(SEARCH("POS/NEUT",DK4)))</formula>
    </cfRule>
    <cfRule type="cellIs" dxfId="1669" priority="3481" operator="equal">
      <formula>"NEUT/NEG"</formula>
    </cfRule>
    <cfRule type="cellIs" dxfId="1668" priority="3482" operator="equal">
      <formula>"NEUT"</formula>
    </cfRule>
    <cfRule type="cellIs" dxfId="1667" priority="3483" operator="equal">
      <formula>"NEG"</formula>
    </cfRule>
    <cfRule type="cellIs" dxfId="1666" priority="3484" operator="equal">
      <formula>"POS"</formula>
    </cfRule>
  </conditionalFormatting>
  <conditionalFormatting sqref="DK5">
    <cfRule type="containsText" dxfId="1665" priority="3475" operator="containsText" text="POS/NEUT">
      <formula>NOT(ISERROR(SEARCH("POS/NEUT",DK5)))</formula>
    </cfRule>
    <cfRule type="cellIs" dxfId="1664" priority="3476" operator="equal">
      <formula>"NEUT/NEG"</formula>
    </cfRule>
    <cfRule type="cellIs" dxfId="1663" priority="3477" operator="equal">
      <formula>"NEUT"</formula>
    </cfRule>
    <cfRule type="cellIs" dxfId="1662" priority="3478" operator="equal">
      <formula>"NEG"</formula>
    </cfRule>
    <cfRule type="cellIs" dxfId="1661" priority="3479" operator="equal">
      <formula>"POS"</formula>
    </cfRule>
  </conditionalFormatting>
  <conditionalFormatting sqref="DL4:DL5">
    <cfRule type="cellIs" dxfId="1660" priority="3474" operator="equal">
      <formula>"YES"</formula>
    </cfRule>
  </conditionalFormatting>
  <conditionalFormatting sqref="F25">
    <cfRule type="cellIs" dxfId="1659" priority="2933" operator="equal">
      <formula>"YES"</formula>
    </cfRule>
    <cfRule type="cellIs" dxfId="1658" priority="2934" operator="equal">
      <formula>"NO"</formula>
    </cfRule>
  </conditionalFormatting>
  <conditionalFormatting sqref="F8">
    <cfRule type="cellIs" dxfId="1657" priority="2959" operator="equal">
      <formula>"YES"</formula>
    </cfRule>
    <cfRule type="cellIs" dxfId="1656" priority="2960" operator="equal">
      <formula>"NO"</formula>
    </cfRule>
  </conditionalFormatting>
  <conditionalFormatting sqref="F9">
    <cfRule type="cellIs" dxfId="1655" priority="2957" operator="equal">
      <formula>"YES"</formula>
    </cfRule>
    <cfRule type="cellIs" dxfId="1654" priority="2958" operator="equal">
      <formula>"NO"</formula>
    </cfRule>
  </conditionalFormatting>
  <conditionalFormatting sqref="F28">
    <cfRule type="cellIs" dxfId="1653" priority="2929" operator="equal">
      <formula>"YES"</formula>
    </cfRule>
    <cfRule type="cellIs" dxfId="1652" priority="2930" operator="equal">
      <formula>"NO"</formula>
    </cfRule>
  </conditionalFormatting>
  <conditionalFormatting sqref="F12">
    <cfRule type="cellIs" dxfId="1651" priority="2953" operator="equal">
      <formula>"YES"</formula>
    </cfRule>
    <cfRule type="cellIs" dxfId="1650" priority="2954" operator="equal">
      <formula>"NO"</formula>
    </cfRule>
  </conditionalFormatting>
  <conditionalFormatting sqref="F13">
    <cfRule type="cellIs" dxfId="1649" priority="2951" operator="equal">
      <formula>"YES"</formula>
    </cfRule>
    <cfRule type="cellIs" dxfId="1648" priority="2952" operator="equal">
      <formula>"NO"</formula>
    </cfRule>
  </conditionalFormatting>
  <conditionalFormatting sqref="F16">
    <cfRule type="cellIs" dxfId="1647" priority="2947" operator="equal">
      <formula>"YES"</formula>
    </cfRule>
    <cfRule type="cellIs" dxfId="1646" priority="2948" operator="equal">
      <formula>"NO"</formula>
    </cfRule>
  </conditionalFormatting>
  <conditionalFormatting sqref="F17">
    <cfRule type="cellIs" dxfId="1645" priority="2945" operator="equal">
      <formula>"YES"</formula>
    </cfRule>
    <cfRule type="cellIs" dxfId="1644" priority="2946" operator="equal">
      <formula>"NO"</formula>
    </cfRule>
  </conditionalFormatting>
  <conditionalFormatting sqref="F33">
    <cfRule type="cellIs" dxfId="1643" priority="2921" operator="equal">
      <formula>"YES"</formula>
    </cfRule>
    <cfRule type="cellIs" dxfId="1642" priority="2922" operator="equal">
      <formula>"NO"</formula>
    </cfRule>
  </conditionalFormatting>
  <conditionalFormatting sqref="F20">
    <cfRule type="cellIs" dxfId="1641" priority="2941" operator="equal">
      <formula>"YES"</formula>
    </cfRule>
    <cfRule type="cellIs" dxfId="1640" priority="2942" operator="equal">
      <formula>"NO"</formula>
    </cfRule>
  </conditionalFormatting>
  <conditionalFormatting sqref="F21">
    <cfRule type="cellIs" dxfId="1639" priority="2939" operator="equal">
      <formula>"YES"</formula>
    </cfRule>
    <cfRule type="cellIs" dxfId="1638" priority="2940" operator="equal">
      <formula>"NO"</formula>
    </cfRule>
  </conditionalFormatting>
  <conditionalFormatting sqref="F24">
    <cfRule type="cellIs" dxfId="1637" priority="2935" operator="equal">
      <formula>"YES"</formula>
    </cfRule>
    <cfRule type="cellIs" dxfId="1636" priority="2936" operator="equal">
      <formula>"NO"</formula>
    </cfRule>
  </conditionalFormatting>
  <conditionalFormatting sqref="F29">
    <cfRule type="cellIs" dxfId="1635" priority="2927" operator="equal">
      <formula>"YES"</formula>
    </cfRule>
    <cfRule type="cellIs" dxfId="1634" priority="2928" operator="equal">
      <formula>"NO"</formula>
    </cfRule>
  </conditionalFormatting>
  <conditionalFormatting sqref="F32">
    <cfRule type="cellIs" dxfId="1633" priority="2923" operator="equal">
      <formula>"YES"</formula>
    </cfRule>
    <cfRule type="cellIs" dxfId="1632" priority="2924" operator="equal">
      <formula>"NO"</formula>
    </cfRule>
  </conditionalFormatting>
  <conditionalFormatting sqref="F7">
    <cfRule type="cellIs" dxfId="1631" priority="2086" operator="equal">
      <formula>"YES"</formula>
    </cfRule>
    <cfRule type="cellIs" dxfId="1630" priority="2087" operator="equal">
      <formula>"NO"</formula>
    </cfRule>
  </conditionalFormatting>
  <conditionalFormatting sqref="F11">
    <cfRule type="cellIs" dxfId="1629" priority="2084" operator="equal">
      <formula>"YES"</formula>
    </cfRule>
    <cfRule type="cellIs" dxfId="1628" priority="2085" operator="equal">
      <formula>"NO"</formula>
    </cfRule>
  </conditionalFormatting>
  <conditionalFormatting sqref="F15">
    <cfRule type="cellIs" dxfId="1627" priority="2082" operator="equal">
      <formula>"YES"</formula>
    </cfRule>
    <cfRule type="cellIs" dxfId="1626" priority="2083" operator="equal">
      <formula>"NO"</formula>
    </cfRule>
  </conditionalFormatting>
  <conditionalFormatting sqref="F19">
    <cfRule type="cellIs" dxfId="1625" priority="2080" operator="equal">
      <formula>"YES"</formula>
    </cfRule>
    <cfRule type="cellIs" dxfId="1624" priority="2081" operator="equal">
      <formula>"NO"</formula>
    </cfRule>
  </conditionalFormatting>
  <conditionalFormatting sqref="F23">
    <cfRule type="cellIs" dxfId="1623" priority="2078" operator="equal">
      <formula>"YES"</formula>
    </cfRule>
    <cfRule type="cellIs" dxfId="1622" priority="2079" operator="equal">
      <formula>"NO"</formula>
    </cfRule>
  </conditionalFormatting>
  <conditionalFormatting sqref="F27">
    <cfRule type="cellIs" dxfId="1621" priority="2076" operator="equal">
      <formula>"YES"</formula>
    </cfRule>
    <cfRule type="cellIs" dxfId="1620" priority="2077" operator="equal">
      <formula>"NO"</formula>
    </cfRule>
  </conditionalFormatting>
  <conditionalFormatting sqref="F31">
    <cfRule type="cellIs" dxfId="1619" priority="2074" operator="equal">
      <formula>"YES"</formula>
    </cfRule>
    <cfRule type="cellIs" dxfId="1618" priority="2075" operator="equal">
      <formula>"NO"</formula>
    </cfRule>
  </conditionalFormatting>
  <conditionalFormatting sqref="G7">
    <cfRule type="cellIs" dxfId="1617" priority="2058" operator="equal">
      <formula>"YES"</formula>
    </cfRule>
    <cfRule type="cellIs" dxfId="1616" priority="2059" operator="equal">
      <formula>"NO"</formula>
    </cfRule>
  </conditionalFormatting>
  <conditionalFormatting sqref="G11">
    <cfRule type="cellIs" dxfId="1615" priority="2056" operator="equal">
      <formula>"YES"</formula>
    </cfRule>
    <cfRule type="cellIs" dxfId="1614" priority="2057" operator="equal">
      <formula>"NO"</formula>
    </cfRule>
  </conditionalFormatting>
  <conditionalFormatting sqref="G15">
    <cfRule type="cellIs" dxfId="1613" priority="2054" operator="equal">
      <formula>"YES"</formula>
    </cfRule>
    <cfRule type="cellIs" dxfId="1612" priority="2055" operator="equal">
      <formula>"NO"</formula>
    </cfRule>
  </conditionalFormatting>
  <conditionalFormatting sqref="G19">
    <cfRule type="cellIs" dxfId="1611" priority="2052" operator="equal">
      <formula>"YES"</formula>
    </cfRule>
    <cfRule type="cellIs" dxfId="1610" priority="2053" operator="equal">
      <formula>"NO"</formula>
    </cfRule>
  </conditionalFormatting>
  <conditionalFormatting sqref="G23">
    <cfRule type="cellIs" dxfId="1609" priority="2050" operator="equal">
      <formula>"YES"</formula>
    </cfRule>
    <cfRule type="cellIs" dxfId="1608" priority="2051" operator="equal">
      <formula>"NO"</formula>
    </cfRule>
  </conditionalFormatting>
  <conditionalFormatting sqref="G27">
    <cfRule type="cellIs" dxfId="1607" priority="2048" operator="equal">
      <formula>"YES"</formula>
    </cfRule>
    <cfRule type="cellIs" dxfId="1606" priority="2049" operator="equal">
      <formula>"NO"</formula>
    </cfRule>
  </conditionalFormatting>
  <conditionalFormatting sqref="G31">
    <cfRule type="cellIs" dxfId="1605" priority="2046" operator="equal">
      <formula>"YES"</formula>
    </cfRule>
    <cfRule type="cellIs" dxfId="1604" priority="2047" operator="equal">
      <formula>"NO"</formula>
    </cfRule>
  </conditionalFormatting>
  <conditionalFormatting sqref="O18">
    <cfRule type="cellIs" dxfId="1603" priority="1512" operator="equal">
      <formula>"NEUT"</formula>
    </cfRule>
    <cfRule type="cellIs" dxfId="1602" priority="1513" operator="equal">
      <formula>"POS"</formula>
    </cfRule>
    <cfRule type="cellIs" dxfId="1601" priority="1514" operator="equal">
      <formula>"NEG"</formula>
    </cfRule>
  </conditionalFormatting>
  <conditionalFormatting sqref="R17:R18">
    <cfRule type="cellIs" dxfId="1600" priority="1510" operator="equal">
      <formula>"YES"</formula>
    </cfRule>
    <cfRule type="cellIs" dxfId="1599" priority="1511" operator="equal">
      <formula>"NO"</formula>
    </cfRule>
  </conditionalFormatting>
  <conditionalFormatting sqref="O17">
    <cfRule type="cellIs" dxfId="1598" priority="1507" operator="equal">
      <formula>"NEUT"</formula>
    </cfRule>
    <cfRule type="cellIs" dxfId="1597" priority="1508" operator="equal">
      <formula>"POS"</formula>
    </cfRule>
    <cfRule type="cellIs" dxfId="1596" priority="1509" operator="equal">
      <formula>"NEG"</formula>
    </cfRule>
  </conditionalFormatting>
  <conditionalFormatting sqref="O17:O18">
    <cfRule type="cellIs" dxfId="1595" priority="1506" operator="equal">
      <formula>"INCOMP"</formula>
    </cfRule>
  </conditionalFormatting>
  <conditionalFormatting sqref="AC18">
    <cfRule type="cellIs" dxfId="1594" priority="1489" operator="equal">
      <formula>"NEUT"</formula>
    </cfRule>
    <cfRule type="cellIs" dxfId="1593" priority="1490" operator="equal">
      <formula>"POS"</formula>
    </cfRule>
    <cfRule type="cellIs" dxfId="1592" priority="1491" operator="equal">
      <formula>"NEG"</formula>
    </cfRule>
  </conditionalFormatting>
  <conditionalFormatting sqref="AC17">
    <cfRule type="cellIs" dxfId="1591" priority="1486" operator="equal">
      <formula>"NEUT"</formula>
    </cfRule>
    <cfRule type="cellIs" dxfId="1590" priority="1487" operator="equal">
      <formula>"POS"</formula>
    </cfRule>
    <cfRule type="cellIs" dxfId="1589" priority="1488" operator="equal">
      <formula>"NEG"</formula>
    </cfRule>
  </conditionalFormatting>
  <conditionalFormatting sqref="AC17:AC18">
    <cfRule type="cellIs" dxfId="1588" priority="1485" operator="equal">
      <formula>"INCOMP"</formula>
    </cfRule>
  </conditionalFormatting>
  <conditionalFormatting sqref="AQ18">
    <cfRule type="cellIs" dxfId="1587" priority="1482" operator="equal">
      <formula>"NEUT"</formula>
    </cfRule>
    <cfRule type="cellIs" dxfId="1586" priority="1483" operator="equal">
      <formula>"POS"</formula>
    </cfRule>
    <cfRule type="cellIs" dxfId="1585" priority="1484" operator="equal">
      <formula>"NEG"</formula>
    </cfRule>
  </conditionalFormatting>
  <conditionalFormatting sqref="AQ17">
    <cfRule type="cellIs" dxfId="1584" priority="1479" operator="equal">
      <formula>"NEUT"</formula>
    </cfRule>
    <cfRule type="cellIs" dxfId="1583" priority="1480" operator="equal">
      <formula>"POS"</formula>
    </cfRule>
    <cfRule type="cellIs" dxfId="1582" priority="1481" operator="equal">
      <formula>"NEG"</formula>
    </cfRule>
  </conditionalFormatting>
  <conditionalFormatting sqref="AQ17:AQ18">
    <cfRule type="cellIs" dxfId="1581" priority="1478" operator="equal">
      <formula>"INCOMP"</formula>
    </cfRule>
  </conditionalFormatting>
  <conditionalFormatting sqref="BE18">
    <cfRule type="cellIs" dxfId="1580" priority="1475" operator="equal">
      <formula>"NEUT"</formula>
    </cfRule>
    <cfRule type="cellIs" dxfId="1579" priority="1476" operator="equal">
      <formula>"POS"</formula>
    </cfRule>
    <cfRule type="cellIs" dxfId="1578" priority="1477" operator="equal">
      <formula>"NEG"</formula>
    </cfRule>
  </conditionalFormatting>
  <conditionalFormatting sqref="BE17">
    <cfRule type="cellIs" dxfId="1577" priority="1472" operator="equal">
      <formula>"NEUT"</formula>
    </cfRule>
    <cfRule type="cellIs" dxfId="1576" priority="1473" operator="equal">
      <formula>"POS"</formula>
    </cfRule>
    <cfRule type="cellIs" dxfId="1575" priority="1474" operator="equal">
      <formula>"NEG"</formula>
    </cfRule>
  </conditionalFormatting>
  <conditionalFormatting sqref="BE17:BE18">
    <cfRule type="cellIs" dxfId="1574" priority="1471" operator="equal">
      <formula>"INCOMP"</formula>
    </cfRule>
  </conditionalFormatting>
  <conditionalFormatting sqref="BS18">
    <cfRule type="cellIs" dxfId="1573" priority="1468" operator="equal">
      <formula>"NEUT"</formula>
    </cfRule>
    <cfRule type="cellIs" dxfId="1572" priority="1469" operator="equal">
      <formula>"POS"</formula>
    </cfRule>
    <cfRule type="cellIs" dxfId="1571" priority="1470" operator="equal">
      <formula>"NEG"</formula>
    </cfRule>
  </conditionalFormatting>
  <conditionalFormatting sqref="BS17">
    <cfRule type="cellIs" dxfId="1570" priority="1465" operator="equal">
      <formula>"NEUT"</formula>
    </cfRule>
    <cfRule type="cellIs" dxfId="1569" priority="1466" operator="equal">
      <formula>"POS"</formula>
    </cfRule>
    <cfRule type="cellIs" dxfId="1568" priority="1467" operator="equal">
      <formula>"NEG"</formula>
    </cfRule>
  </conditionalFormatting>
  <conditionalFormatting sqref="BS17:BS18">
    <cfRule type="cellIs" dxfId="1567" priority="1464" operator="equal">
      <formula>"INCOMP"</formula>
    </cfRule>
  </conditionalFormatting>
  <conditionalFormatting sqref="CG18">
    <cfRule type="cellIs" dxfId="1566" priority="1461" operator="equal">
      <formula>"NEUT"</formula>
    </cfRule>
    <cfRule type="cellIs" dxfId="1565" priority="1462" operator="equal">
      <formula>"POS"</formula>
    </cfRule>
    <cfRule type="cellIs" dxfId="1564" priority="1463" operator="equal">
      <formula>"NEG"</formula>
    </cfRule>
  </conditionalFormatting>
  <conditionalFormatting sqref="CG17">
    <cfRule type="cellIs" dxfId="1563" priority="1458" operator="equal">
      <formula>"NEUT"</formula>
    </cfRule>
    <cfRule type="cellIs" dxfId="1562" priority="1459" operator="equal">
      <formula>"POS"</formula>
    </cfRule>
    <cfRule type="cellIs" dxfId="1561" priority="1460" operator="equal">
      <formula>"NEG"</formula>
    </cfRule>
  </conditionalFormatting>
  <conditionalFormatting sqref="CG17:CG18">
    <cfRule type="cellIs" dxfId="1560" priority="1457" operator="equal">
      <formula>"INCOMP"</formula>
    </cfRule>
  </conditionalFormatting>
  <conditionalFormatting sqref="CU18">
    <cfRule type="cellIs" dxfId="1559" priority="1454" operator="equal">
      <formula>"NEUT"</formula>
    </cfRule>
    <cfRule type="cellIs" dxfId="1558" priority="1455" operator="equal">
      <formula>"POS"</formula>
    </cfRule>
    <cfRule type="cellIs" dxfId="1557" priority="1456" operator="equal">
      <formula>"NEG"</formula>
    </cfRule>
  </conditionalFormatting>
  <conditionalFormatting sqref="CU17">
    <cfRule type="cellIs" dxfId="1556" priority="1451" operator="equal">
      <formula>"NEUT"</formula>
    </cfRule>
    <cfRule type="cellIs" dxfId="1555" priority="1452" operator="equal">
      <formula>"POS"</formula>
    </cfRule>
    <cfRule type="cellIs" dxfId="1554" priority="1453" operator="equal">
      <formula>"NEG"</formula>
    </cfRule>
  </conditionalFormatting>
  <conditionalFormatting sqref="CU17:CU18">
    <cfRule type="cellIs" dxfId="1553" priority="1450" operator="equal">
      <formula>"INCOMP"</formula>
    </cfRule>
  </conditionalFormatting>
  <conditionalFormatting sqref="DI18">
    <cfRule type="cellIs" dxfId="1552" priority="1447" operator="equal">
      <formula>"NEUT"</formula>
    </cfRule>
    <cfRule type="cellIs" dxfId="1551" priority="1448" operator="equal">
      <formula>"POS"</formula>
    </cfRule>
    <cfRule type="cellIs" dxfId="1550" priority="1449" operator="equal">
      <formula>"NEG"</formula>
    </cfRule>
  </conditionalFormatting>
  <conditionalFormatting sqref="DI17">
    <cfRule type="cellIs" dxfId="1549" priority="1444" operator="equal">
      <formula>"NEUT"</formula>
    </cfRule>
    <cfRule type="cellIs" dxfId="1548" priority="1445" operator="equal">
      <formula>"POS"</formula>
    </cfRule>
    <cfRule type="cellIs" dxfId="1547" priority="1446" operator="equal">
      <formula>"NEG"</formula>
    </cfRule>
  </conditionalFormatting>
  <conditionalFormatting sqref="DI17:DI18">
    <cfRule type="cellIs" dxfId="1546" priority="1443" operator="equal">
      <formula>"INCOMP"</formula>
    </cfRule>
  </conditionalFormatting>
  <conditionalFormatting sqref="AD10">
    <cfRule type="containsText" dxfId="1545" priority="1427" operator="containsText" text="POS/NEUT">
      <formula>NOT(ISERROR(SEARCH("POS/NEUT",AD10)))</formula>
    </cfRule>
    <cfRule type="cellIs" dxfId="1544" priority="1428" operator="equal">
      <formula>"NEUT/NEG"</formula>
    </cfRule>
    <cfRule type="cellIs" dxfId="1543" priority="1429" operator="equal">
      <formula>"NEUT"</formula>
    </cfRule>
    <cfRule type="cellIs" dxfId="1542" priority="1430" operator="equal">
      <formula>"NEG"</formula>
    </cfRule>
    <cfRule type="cellIs" dxfId="1541" priority="1431" operator="equal">
      <formula>"POS"</formula>
    </cfRule>
  </conditionalFormatting>
  <conditionalFormatting sqref="AR10">
    <cfRule type="containsText" dxfId="1540" priority="1400" operator="containsText" text="POS/NEUT">
      <formula>NOT(ISERROR(SEARCH("POS/NEUT",AR10)))</formula>
    </cfRule>
    <cfRule type="cellIs" dxfId="1539" priority="1401" operator="equal">
      <formula>"NEUT/NEG"</formula>
    </cfRule>
    <cfRule type="cellIs" dxfId="1538" priority="1402" operator="equal">
      <formula>"NEUT"</formula>
    </cfRule>
    <cfRule type="cellIs" dxfId="1537" priority="1403" operator="equal">
      <formula>"NEG"</formula>
    </cfRule>
    <cfRule type="cellIs" dxfId="1536" priority="1404" operator="equal">
      <formula>"POS"</formula>
    </cfRule>
  </conditionalFormatting>
  <conditionalFormatting sqref="BF10">
    <cfRule type="containsText" dxfId="1535" priority="1373" operator="containsText" text="POS/NEUT">
      <formula>NOT(ISERROR(SEARCH("POS/NEUT",BF10)))</formula>
    </cfRule>
    <cfRule type="cellIs" dxfId="1534" priority="1374" operator="equal">
      <formula>"NEUT/NEG"</formula>
    </cfRule>
    <cfRule type="cellIs" dxfId="1533" priority="1375" operator="equal">
      <formula>"NEUT"</formula>
    </cfRule>
    <cfRule type="cellIs" dxfId="1532" priority="1376" operator="equal">
      <formula>"NEG"</formula>
    </cfRule>
    <cfRule type="cellIs" dxfId="1531" priority="1377" operator="equal">
      <formula>"POS"</formula>
    </cfRule>
  </conditionalFormatting>
  <conditionalFormatting sqref="CA10">
    <cfRule type="containsText" dxfId="1530" priority="1346" operator="containsText" text="POS/NEUT">
      <formula>NOT(ISERROR(SEARCH("POS/NEUT",CA10)))</formula>
    </cfRule>
    <cfRule type="cellIs" dxfId="1529" priority="1347" operator="equal">
      <formula>"NEUT/NEG"</formula>
    </cfRule>
    <cfRule type="cellIs" dxfId="1528" priority="1348" operator="equal">
      <formula>"NEUT"</formula>
    </cfRule>
    <cfRule type="cellIs" dxfId="1527" priority="1349" operator="equal">
      <formula>"NEG"</formula>
    </cfRule>
    <cfRule type="cellIs" dxfId="1526" priority="1350" operator="equal">
      <formula>"POS"</formula>
    </cfRule>
  </conditionalFormatting>
  <conditionalFormatting sqref="BT10">
    <cfRule type="containsText" dxfId="1525" priority="1341" operator="containsText" text="POS/NEUT">
      <formula>NOT(ISERROR(SEARCH("POS/NEUT",BT10)))</formula>
    </cfRule>
    <cfRule type="cellIs" dxfId="1524" priority="1342" operator="equal">
      <formula>"NEUT/NEG"</formula>
    </cfRule>
    <cfRule type="cellIs" dxfId="1523" priority="1343" operator="equal">
      <formula>"NEUT"</formula>
    </cfRule>
    <cfRule type="cellIs" dxfId="1522" priority="1344" operator="equal">
      <formula>"NEG"</formula>
    </cfRule>
    <cfRule type="cellIs" dxfId="1521" priority="1345" operator="equal">
      <formula>"POS"</formula>
    </cfRule>
  </conditionalFormatting>
  <conditionalFormatting sqref="CH10">
    <cfRule type="containsText" dxfId="1520" priority="1314" operator="containsText" text="POS/NEUT">
      <formula>NOT(ISERROR(SEARCH("POS/NEUT",CH10)))</formula>
    </cfRule>
    <cfRule type="cellIs" dxfId="1519" priority="1315" operator="equal">
      <formula>"NEUT/NEG"</formula>
    </cfRule>
    <cfRule type="cellIs" dxfId="1518" priority="1316" operator="equal">
      <formula>"NEUT"</formula>
    </cfRule>
    <cfRule type="cellIs" dxfId="1517" priority="1317" operator="equal">
      <formula>"NEG"</formula>
    </cfRule>
    <cfRule type="cellIs" dxfId="1516" priority="1318" operator="equal">
      <formula>"POS"</formula>
    </cfRule>
  </conditionalFormatting>
  <conditionalFormatting sqref="CV10">
    <cfRule type="containsText" dxfId="1515" priority="1287" operator="containsText" text="POS/NEUT">
      <formula>NOT(ISERROR(SEARCH("POS/NEUT",CV10)))</formula>
    </cfRule>
    <cfRule type="cellIs" dxfId="1514" priority="1288" operator="equal">
      <formula>"NEUT/NEG"</formula>
    </cfRule>
    <cfRule type="cellIs" dxfId="1513" priority="1289" operator="equal">
      <formula>"NEUT"</formula>
    </cfRule>
    <cfRule type="cellIs" dxfId="1512" priority="1290" operator="equal">
      <formula>"NEG"</formula>
    </cfRule>
    <cfRule type="cellIs" dxfId="1511" priority="1291" operator="equal">
      <formula>"POS"</formula>
    </cfRule>
  </conditionalFormatting>
  <conditionalFormatting sqref="DJ10">
    <cfRule type="containsText" dxfId="1510" priority="1260" operator="containsText" text="POS/NEUT">
      <formula>NOT(ISERROR(SEARCH("POS/NEUT",DJ10)))</formula>
    </cfRule>
    <cfRule type="cellIs" dxfId="1509" priority="1261" operator="equal">
      <formula>"NEUT/NEG"</formula>
    </cfRule>
    <cfRule type="cellIs" dxfId="1508" priority="1262" operator="equal">
      <formula>"NEUT"</formula>
    </cfRule>
    <cfRule type="cellIs" dxfId="1507" priority="1263" operator="equal">
      <formula>"NEG"</formula>
    </cfRule>
    <cfRule type="cellIs" dxfId="1506" priority="1264" operator="equal">
      <formula>"POS"</formula>
    </cfRule>
  </conditionalFormatting>
  <conditionalFormatting sqref="EE10">
    <cfRule type="containsText" dxfId="1505" priority="1110" operator="containsText" text="POS/NEUT">
      <formula>NOT(ISERROR(SEARCH("POS/NEUT",EE10)))</formula>
    </cfRule>
    <cfRule type="cellIs" dxfId="1504" priority="1111" operator="equal">
      <formula>"NEUT/NEG"</formula>
    </cfRule>
    <cfRule type="cellIs" dxfId="1503" priority="1112" operator="equal">
      <formula>"NEUT"</formula>
    </cfRule>
    <cfRule type="cellIs" dxfId="1502" priority="1113" operator="equal">
      <formula>"NEG"</formula>
    </cfRule>
    <cfRule type="cellIs" dxfId="1501" priority="1114" operator="equal">
      <formula>"POS"</formula>
    </cfRule>
  </conditionalFormatting>
  <conditionalFormatting sqref="O49">
    <cfRule type="cellIs" dxfId="1500" priority="615" operator="equal">
      <formula>"NO BET"</formula>
    </cfRule>
    <cfRule type="cellIs" dxfId="1499" priority="616" operator="equal">
      <formula>"BET"</formula>
    </cfRule>
  </conditionalFormatting>
  <conditionalFormatting sqref="O50">
    <cfRule type="cellIs" dxfId="1498" priority="613" operator="equal">
      <formula>"NO BET"</formula>
    </cfRule>
    <cfRule type="cellIs" dxfId="1497" priority="614" operator="equal">
      <formula>"BET"</formula>
    </cfRule>
  </conditionalFormatting>
  <conditionalFormatting sqref="Q49">
    <cfRule type="cellIs" dxfId="1496" priority="609" operator="equal">
      <formula>"NO BET"</formula>
    </cfRule>
    <cfRule type="cellIs" dxfId="1495" priority="610" operator="equal">
      <formula>"BET"</formula>
    </cfRule>
  </conditionalFormatting>
  <conditionalFormatting sqref="Q50">
    <cfRule type="cellIs" dxfId="1494" priority="607" operator="equal">
      <formula>"NO BET"</formula>
    </cfRule>
    <cfRule type="cellIs" dxfId="1493" priority="608" operator="equal">
      <formula>"BET"</formula>
    </cfRule>
  </conditionalFormatting>
  <conditionalFormatting sqref="AD4">
    <cfRule type="containsText" dxfId="1492" priority="452" operator="containsText" text="POS/NEUT">
      <formula>NOT(ISERROR(SEARCH("POS/NEUT",AD4)))</formula>
    </cfRule>
    <cfRule type="cellIs" dxfId="1491" priority="453" operator="equal">
      <formula>"NEUT/NEG"</formula>
    </cfRule>
    <cfRule type="cellIs" dxfId="1490" priority="454" operator="equal">
      <formula>"NEUT"</formula>
    </cfRule>
    <cfRule type="cellIs" dxfId="1489" priority="455" operator="equal">
      <formula>"NEG"</formula>
    </cfRule>
    <cfRule type="cellIs" dxfId="1488" priority="456" operator="equal">
      <formula>"POS"</formula>
    </cfRule>
  </conditionalFormatting>
  <conditionalFormatting sqref="P5">
    <cfRule type="containsText" dxfId="1487" priority="527" operator="containsText" text="POS/NEUT">
      <formula>NOT(ISERROR(SEARCH("POS/NEUT",P5)))</formula>
    </cfRule>
    <cfRule type="cellIs" dxfId="1486" priority="528" operator="equal">
      <formula>"NEUT/NEG"</formula>
    </cfRule>
    <cfRule type="cellIs" dxfId="1485" priority="529" operator="equal">
      <formula>"NEUT"</formula>
    </cfRule>
    <cfRule type="cellIs" dxfId="1484" priority="530" operator="equal">
      <formula>"NEG"</formula>
    </cfRule>
    <cfRule type="cellIs" dxfId="1483" priority="531" operator="equal">
      <formula>"POS"</formula>
    </cfRule>
  </conditionalFormatting>
  <conditionalFormatting sqref="AD5">
    <cfRule type="containsText" dxfId="1482" priority="447" operator="containsText" text="POS/NEUT">
      <formula>NOT(ISERROR(SEARCH("POS/NEUT",AD5)))</formula>
    </cfRule>
    <cfRule type="cellIs" dxfId="1481" priority="448" operator="equal">
      <formula>"NEUT/NEG"</formula>
    </cfRule>
    <cfRule type="cellIs" dxfId="1480" priority="449" operator="equal">
      <formula>"NEUT"</formula>
    </cfRule>
    <cfRule type="cellIs" dxfId="1479" priority="450" operator="equal">
      <formula>"NEG"</formula>
    </cfRule>
    <cfRule type="cellIs" dxfId="1478" priority="451" operator="equal">
      <formula>"POS"</formula>
    </cfRule>
  </conditionalFormatting>
  <conditionalFormatting sqref="P4">
    <cfRule type="containsText" dxfId="1477" priority="532" operator="containsText" text="POS/NEUT">
      <formula>NOT(ISERROR(SEARCH("POS/NEUT",P4)))</formula>
    </cfRule>
    <cfRule type="cellIs" dxfId="1476" priority="533" operator="equal">
      <formula>"NEUT/NEG"</formula>
    </cfRule>
    <cfRule type="cellIs" dxfId="1475" priority="534" operator="equal">
      <formula>"NEUT"</formula>
    </cfRule>
    <cfRule type="cellIs" dxfId="1474" priority="535" operator="equal">
      <formula>"NEG"</formula>
    </cfRule>
    <cfRule type="cellIs" dxfId="1473" priority="536" operator="equal">
      <formula>"POS"</formula>
    </cfRule>
  </conditionalFormatting>
  <conditionalFormatting sqref="AR5">
    <cfRule type="containsText" dxfId="1472" priority="437" operator="containsText" text="POS/NEUT">
      <formula>NOT(ISERROR(SEARCH("POS/NEUT",AR5)))</formula>
    </cfRule>
    <cfRule type="cellIs" dxfId="1471" priority="438" operator="equal">
      <formula>"NEUT/NEG"</formula>
    </cfRule>
    <cfRule type="cellIs" dxfId="1470" priority="439" operator="equal">
      <formula>"NEUT"</formula>
    </cfRule>
    <cfRule type="cellIs" dxfId="1469" priority="440" operator="equal">
      <formula>"NEG"</formula>
    </cfRule>
    <cfRule type="cellIs" dxfId="1468" priority="441" operator="equal">
      <formula>"POS"</formula>
    </cfRule>
  </conditionalFormatting>
  <conditionalFormatting sqref="AR4">
    <cfRule type="containsText" dxfId="1467" priority="442" operator="containsText" text="POS/NEUT">
      <formula>NOT(ISERROR(SEARCH("POS/NEUT",AR4)))</formula>
    </cfRule>
    <cfRule type="cellIs" dxfId="1466" priority="443" operator="equal">
      <formula>"NEUT/NEG"</formula>
    </cfRule>
    <cfRule type="cellIs" dxfId="1465" priority="444" operator="equal">
      <formula>"NEUT"</formula>
    </cfRule>
    <cfRule type="cellIs" dxfId="1464" priority="445" operator="equal">
      <formula>"NEG"</formula>
    </cfRule>
    <cfRule type="cellIs" dxfId="1463" priority="446" operator="equal">
      <formula>"POS"</formula>
    </cfRule>
  </conditionalFormatting>
  <conditionalFormatting sqref="BF5">
    <cfRule type="containsText" dxfId="1462" priority="427" operator="containsText" text="POS/NEUT">
      <formula>NOT(ISERROR(SEARCH("POS/NEUT",BF5)))</formula>
    </cfRule>
    <cfRule type="cellIs" dxfId="1461" priority="428" operator="equal">
      <formula>"NEUT/NEG"</formula>
    </cfRule>
    <cfRule type="cellIs" dxfId="1460" priority="429" operator="equal">
      <formula>"NEUT"</formula>
    </cfRule>
    <cfRule type="cellIs" dxfId="1459" priority="430" operator="equal">
      <formula>"NEG"</formula>
    </cfRule>
    <cfRule type="cellIs" dxfId="1458" priority="431" operator="equal">
      <formula>"POS"</formula>
    </cfRule>
  </conditionalFormatting>
  <conditionalFormatting sqref="BF4">
    <cfRule type="containsText" dxfId="1457" priority="432" operator="containsText" text="POS/NEUT">
      <formula>NOT(ISERROR(SEARCH("POS/NEUT",BF4)))</formula>
    </cfRule>
    <cfRule type="cellIs" dxfId="1456" priority="433" operator="equal">
      <formula>"NEUT/NEG"</formula>
    </cfRule>
    <cfRule type="cellIs" dxfId="1455" priority="434" operator="equal">
      <formula>"NEUT"</formula>
    </cfRule>
    <cfRule type="cellIs" dxfId="1454" priority="435" operator="equal">
      <formula>"NEG"</formula>
    </cfRule>
    <cfRule type="cellIs" dxfId="1453" priority="436" operator="equal">
      <formula>"POS"</formula>
    </cfRule>
  </conditionalFormatting>
  <conditionalFormatting sqref="BT5">
    <cfRule type="containsText" dxfId="1452" priority="417" operator="containsText" text="POS/NEUT">
      <formula>NOT(ISERROR(SEARCH("POS/NEUT",BT5)))</formula>
    </cfRule>
    <cfRule type="cellIs" dxfId="1451" priority="418" operator="equal">
      <formula>"NEUT/NEG"</formula>
    </cfRule>
    <cfRule type="cellIs" dxfId="1450" priority="419" operator="equal">
      <formula>"NEUT"</formula>
    </cfRule>
    <cfRule type="cellIs" dxfId="1449" priority="420" operator="equal">
      <formula>"NEG"</formula>
    </cfRule>
    <cfRule type="cellIs" dxfId="1448" priority="421" operator="equal">
      <formula>"POS"</formula>
    </cfRule>
  </conditionalFormatting>
  <conditionalFormatting sqref="BT4">
    <cfRule type="containsText" dxfId="1447" priority="422" operator="containsText" text="POS/NEUT">
      <formula>NOT(ISERROR(SEARCH("POS/NEUT",BT4)))</formula>
    </cfRule>
    <cfRule type="cellIs" dxfId="1446" priority="423" operator="equal">
      <formula>"NEUT/NEG"</formula>
    </cfRule>
    <cfRule type="cellIs" dxfId="1445" priority="424" operator="equal">
      <formula>"NEUT"</formula>
    </cfRule>
    <cfRule type="cellIs" dxfId="1444" priority="425" operator="equal">
      <formula>"NEG"</formula>
    </cfRule>
    <cfRule type="cellIs" dxfId="1443" priority="426" operator="equal">
      <formula>"POS"</formula>
    </cfRule>
  </conditionalFormatting>
  <conditionalFormatting sqref="CH5">
    <cfRule type="containsText" dxfId="1442" priority="407" operator="containsText" text="POS/NEUT">
      <formula>NOT(ISERROR(SEARCH("POS/NEUT",CH5)))</formula>
    </cfRule>
    <cfRule type="cellIs" dxfId="1441" priority="408" operator="equal">
      <formula>"NEUT/NEG"</formula>
    </cfRule>
    <cfRule type="cellIs" dxfId="1440" priority="409" operator="equal">
      <formula>"NEUT"</formula>
    </cfRule>
    <cfRule type="cellIs" dxfId="1439" priority="410" operator="equal">
      <formula>"NEG"</formula>
    </cfRule>
    <cfRule type="cellIs" dxfId="1438" priority="411" operator="equal">
      <formula>"POS"</formula>
    </cfRule>
  </conditionalFormatting>
  <conditionalFormatting sqref="CH4">
    <cfRule type="containsText" dxfId="1437" priority="412" operator="containsText" text="POS/NEUT">
      <formula>NOT(ISERROR(SEARCH("POS/NEUT",CH4)))</formula>
    </cfRule>
    <cfRule type="cellIs" dxfId="1436" priority="413" operator="equal">
      <formula>"NEUT/NEG"</formula>
    </cfRule>
    <cfRule type="cellIs" dxfId="1435" priority="414" operator="equal">
      <formula>"NEUT"</formula>
    </cfRule>
    <cfRule type="cellIs" dxfId="1434" priority="415" operator="equal">
      <formula>"NEG"</formula>
    </cfRule>
    <cfRule type="cellIs" dxfId="1433" priority="416" operator="equal">
      <formula>"POS"</formula>
    </cfRule>
  </conditionalFormatting>
  <conditionalFormatting sqref="CV5">
    <cfRule type="containsText" dxfId="1432" priority="397" operator="containsText" text="POS/NEUT">
      <formula>NOT(ISERROR(SEARCH("POS/NEUT",CV5)))</formula>
    </cfRule>
    <cfRule type="cellIs" dxfId="1431" priority="398" operator="equal">
      <formula>"NEUT/NEG"</formula>
    </cfRule>
    <cfRule type="cellIs" dxfId="1430" priority="399" operator="equal">
      <formula>"NEUT"</formula>
    </cfRule>
    <cfRule type="cellIs" dxfId="1429" priority="400" operator="equal">
      <formula>"NEG"</formula>
    </cfRule>
    <cfRule type="cellIs" dxfId="1428" priority="401" operator="equal">
      <formula>"POS"</formula>
    </cfRule>
  </conditionalFormatting>
  <conditionalFormatting sqref="CV4">
    <cfRule type="containsText" dxfId="1427" priority="402" operator="containsText" text="POS/NEUT">
      <formula>NOT(ISERROR(SEARCH("POS/NEUT",CV4)))</formula>
    </cfRule>
    <cfRule type="cellIs" dxfId="1426" priority="403" operator="equal">
      <formula>"NEUT/NEG"</formula>
    </cfRule>
    <cfRule type="cellIs" dxfId="1425" priority="404" operator="equal">
      <formula>"NEUT"</formula>
    </cfRule>
    <cfRule type="cellIs" dxfId="1424" priority="405" operator="equal">
      <formula>"NEG"</formula>
    </cfRule>
    <cfRule type="cellIs" dxfId="1423" priority="406" operator="equal">
      <formula>"POS"</formula>
    </cfRule>
  </conditionalFormatting>
  <conditionalFormatting sqref="DJ5">
    <cfRule type="containsText" dxfId="1422" priority="387" operator="containsText" text="POS/NEUT">
      <formula>NOT(ISERROR(SEARCH("POS/NEUT",DJ5)))</formula>
    </cfRule>
    <cfRule type="cellIs" dxfId="1421" priority="388" operator="equal">
      <formula>"NEUT/NEG"</formula>
    </cfRule>
    <cfRule type="cellIs" dxfId="1420" priority="389" operator="equal">
      <formula>"NEUT"</formula>
    </cfRule>
    <cfRule type="cellIs" dxfId="1419" priority="390" operator="equal">
      <formula>"NEG"</formula>
    </cfRule>
    <cfRule type="cellIs" dxfId="1418" priority="391" operator="equal">
      <formula>"POS"</formula>
    </cfRule>
  </conditionalFormatting>
  <conditionalFormatting sqref="DJ4">
    <cfRule type="containsText" dxfId="1417" priority="392" operator="containsText" text="POS/NEUT">
      <formula>NOT(ISERROR(SEARCH("POS/NEUT",DJ4)))</formula>
    </cfRule>
    <cfRule type="cellIs" dxfId="1416" priority="393" operator="equal">
      <formula>"NEUT/NEG"</formula>
    </cfRule>
    <cfRule type="cellIs" dxfId="1415" priority="394" operator="equal">
      <formula>"NEUT"</formula>
    </cfRule>
    <cfRule type="cellIs" dxfId="1414" priority="395" operator="equal">
      <formula>"NEG"</formula>
    </cfRule>
    <cfRule type="cellIs" dxfId="1413" priority="396" operator="equal">
      <formula>"POS"</formula>
    </cfRule>
  </conditionalFormatting>
  <conditionalFormatting sqref="AF17:AF18">
    <cfRule type="cellIs" dxfId="1412" priority="385" operator="equal">
      <formula>"YES"</formula>
    </cfRule>
    <cfRule type="cellIs" dxfId="1411" priority="386" operator="equal">
      <formula>"NO"</formula>
    </cfRule>
  </conditionalFormatting>
  <conditionalFormatting sqref="AT17:AT18">
    <cfRule type="cellIs" dxfId="1410" priority="383" operator="equal">
      <formula>"YES"</formula>
    </cfRule>
    <cfRule type="cellIs" dxfId="1409" priority="384" operator="equal">
      <formula>"NO"</formula>
    </cfRule>
  </conditionalFormatting>
  <conditionalFormatting sqref="BH17:BH18">
    <cfRule type="cellIs" dxfId="1408" priority="381" operator="equal">
      <formula>"YES"</formula>
    </cfRule>
    <cfRule type="cellIs" dxfId="1407" priority="382" operator="equal">
      <formula>"NO"</formula>
    </cfRule>
  </conditionalFormatting>
  <conditionalFormatting sqref="BV17:BV18">
    <cfRule type="cellIs" dxfId="1406" priority="379" operator="equal">
      <formula>"YES"</formula>
    </cfRule>
    <cfRule type="cellIs" dxfId="1405" priority="380" operator="equal">
      <formula>"NO"</formula>
    </cfRule>
  </conditionalFormatting>
  <conditionalFormatting sqref="CJ17:CJ18">
    <cfRule type="cellIs" dxfId="1404" priority="377" operator="equal">
      <formula>"YES"</formula>
    </cfRule>
    <cfRule type="cellIs" dxfId="1403" priority="378" operator="equal">
      <formula>"NO"</formula>
    </cfRule>
  </conditionalFormatting>
  <conditionalFormatting sqref="CX17:CX18">
    <cfRule type="cellIs" dxfId="1402" priority="375" operator="equal">
      <formula>"YES"</formula>
    </cfRule>
    <cfRule type="cellIs" dxfId="1401" priority="376" operator="equal">
      <formula>"NO"</formula>
    </cfRule>
  </conditionalFormatting>
  <conditionalFormatting sqref="DL17:DL18">
    <cfRule type="cellIs" dxfId="1400" priority="373" operator="equal">
      <formula>"YES"</formula>
    </cfRule>
    <cfRule type="cellIs" dxfId="1399" priority="374" operator="equal">
      <formula>"NO"</formula>
    </cfRule>
  </conditionalFormatting>
  <conditionalFormatting sqref="R14">
    <cfRule type="cellIs" dxfId="1398" priority="362" operator="equal">
      <formula>"INCOMP"</formula>
    </cfRule>
  </conditionalFormatting>
  <conditionalFormatting sqref="T14">
    <cfRule type="containsText" dxfId="1397" priority="368" operator="containsText" text="POS/NEUT">
      <formula>NOT(ISERROR(SEARCH("POS/NEUT",T14)))</formula>
    </cfRule>
    <cfRule type="cellIs" dxfId="1396" priority="369" operator="equal">
      <formula>"NEUT/NEG"</formula>
    </cfRule>
    <cfRule type="cellIs" dxfId="1395" priority="370" operator="equal">
      <formula>"NEUT"</formula>
    </cfRule>
    <cfRule type="cellIs" dxfId="1394" priority="371" operator="equal">
      <formula>"NEG"</formula>
    </cfRule>
    <cfRule type="cellIs" dxfId="1393" priority="372" operator="equal">
      <formula>"POS"</formula>
    </cfRule>
  </conditionalFormatting>
  <conditionalFormatting sqref="Q14">
    <cfRule type="containsText" dxfId="1392" priority="363" operator="containsText" text="POS/NEUT">
      <formula>NOT(ISERROR(SEARCH("POS/NEUT",Q14)))</formula>
    </cfRule>
    <cfRule type="cellIs" dxfId="1391" priority="364" operator="equal">
      <formula>"NEUT/NEG"</formula>
    </cfRule>
    <cfRule type="cellIs" dxfId="1390" priority="365" operator="equal">
      <formula>"NEUT"</formula>
    </cfRule>
    <cfRule type="cellIs" dxfId="1389" priority="366" operator="equal">
      <formula>"NEG"</formula>
    </cfRule>
    <cfRule type="cellIs" dxfId="1388" priority="367" operator="equal">
      <formula>"POS"</formula>
    </cfRule>
  </conditionalFormatting>
  <conditionalFormatting sqref="N14">
    <cfRule type="containsText" dxfId="1387" priority="357" operator="containsText" text="POS/NEUT">
      <formula>NOT(ISERROR(SEARCH("POS/NEUT",N14)))</formula>
    </cfRule>
    <cfRule type="cellIs" dxfId="1386" priority="358" operator="equal">
      <formula>"NEUT/NEG"</formula>
    </cfRule>
    <cfRule type="cellIs" dxfId="1385" priority="359" operator="equal">
      <formula>"NEUT"</formula>
    </cfRule>
    <cfRule type="cellIs" dxfId="1384" priority="360" operator="equal">
      <formula>"NEG"</formula>
    </cfRule>
    <cfRule type="cellIs" dxfId="1383" priority="361" operator="equal">
      <formula>"POS"</formula>
    </cfRule>
  </conditionalFormatting>
  <conditionalFormatting sqref="K14">
    <cfRule type="containsText" dxfId="1382" priority="352" operator="containsText" text="POS/NEUT">
      <formula>NOT(ISERROR(SEARCH("POS/NEUT",K14)))</formula>
    </cfRule>
    <cfRule type="cellIs" dxfId="1381" priority="353" operator="equal">
      <formula>"NEUT/NEG"</formula>
    </cfRule>
    <cfRule type="cellIs" dxfId="1380" priority="354" operator="equal">
      <formula>"NEUT"</formula>
    </cfRule>
    <cfRule type="cellIs" dxfId="1379" priority="355" operator="equal">
      <formula>"NEG"</formula>
    </cfRule>
    <cfRule type="cellIs" dxfId="1378" priority="356" operator="equal">
      <formula>"POS"</formula>
    </cfRule>
  </conditionalFormatting>
  <conditionalFormatting sqref="L14">
    <cfRule type="cellIs" dxfId="1377" priority="351" operator="equal">
      <formula>"INCOMP"</formula>
    </cfRule>
  </conditionalFormatting>
  <conditionalFormatting sqref="P49:P50">
    <cfRule type="cellIs" dxfId="1376" priority="349" operator="equal">
      <formula>"NO BET"</formula>
    </cfRule>
    <cfRule type="cellIs" dxfId="1375" priority="350" operator="equal">
      <formula>"BET"</formula>
    </cfRule>
  </conditionalFormatting>
  <conditionalFormatting sqref="AF14">
    <cfRule type="cellIs" dxfId="1374" priority="268" operator="equal">
      <formula>"INCOMP"</formula>
    </cfRule>
  </conditionalFormatting>
  <conditionalFormatting sqref="AH14">
    <cfRule type="containsText" dxfId="1373" priority="274" operator="containsText" text="POS/NEUT">
      <formula>NOT(ISERROR(SEARCH("POS/NEUT",AH14)))</formula>
    </cfRule>
    <cfRule type="cellIs" dxfId="1372" priority="275" operator="equal">
      <formula>"NEUT/NEG"</formula>
    </cfRule>
    <cfRule type="cellIs" dxfId="1371" priority="276" operator="equal">
      <formula>"NEUT"</formula>
    </cfRule>
    <cfRule type="cellIs" dxfId="1370" priority="277" operator="equal">
      <formula>"NEG"</formula>
    </cfRule>
    <cfRule type="cellIs" dxfId="1369" priority="278" operator="equal">
      <formula>"POS"</formula>
    </cfRule>
  </conditionalFormatting>
  <conditionalFormatting sqref="AE14">
    <cfRule type="containsText" dxfId="1368" priority="269" operator="containsText" text="POS/NEUT">
      <formula>NOT(ISERROR(SEARCH("POS/NEUT",AE14)))</formula>
    </cfRule>
    <cfRule type="cellIs" dxfId="1367" priority="270" operator="equal">
      <formula>"NEUT/NEG"</formula>
    </cfRule>
    <cfRule type="cellIs" dxfId="1366" priority="271" operator="equal">
      <formula>"NEUT"</formula>
    </cfRule>
    <cfRule type="cellIs" dxfId="1365" priority="272" operator="equal">
      <formula>"NEG"</formula>
    </cfRule>
    <cfRule type="cellIs" dxfId="1364" priority="273" operator="equal">
      <formula>"POS"</formula>
    </cfRule>
  </conditionalFormatting>
  <conditionalFormatting sqref="AB14">
    <cfRule type="containsText" dxfId="1363" priority="263" operator="containsText" text="POS/NEUT">
      <formula>NOT(ISERROR(SEARCH("POS/NEUT",AB14)))</formula>
    </cfRule>
    <cfRule type="cellIs" dxfId="1362" priority="264" operator="equal">
      <formula>"NEUT/NEG"</formula>
    </cfRule>
    <cfRule type="cellIs" dxfId="1361" priority="265" operator="equal">
      <formula>"NEUT"</formula>
    </cfRule>
    <cfRule type="cellIs" dxfId="1360" priority="266" operator="equal">
      <formula>"NEG"</formula>
    </cfRule>
    <cfRule type="cellIs" dxfId="1359" priority="267" operator="equal">
      <formula>"POS"</formula>
    </cfRule>
  </conditionalFormatting>
  <conditionalFormatting sqref="Y14">
    <cfRule type="containsText" dxfId="1358" priority="258" operator="containsText" text="POS/NEUT">
      <formula>NOT(ISERROR(SEARCH("POS/NEUT",Y14)))</formula>
    </cfRule>
    <cfRule type="cellIs" dxfId="1357" priority="259" operator="equal">
      <formula>"NEUT/NEG"</formula>
    </cfRule>
    <cfRule type="cellIs" dxfId="1356" priority="260" operator="equal">
      <formula>"NEUT"</formula>
    </cfRule>
    <cfRule type="cellIs" dxfId="1355" priority="261" operator="equal">
      <formula>"NEG"</formula>
    </cfRule>
    <cfRule type="cellIs" dxfId="1354" priority="262" operator="equal">
      <formula>"POS"</formula>
    </cfRule>
  </conditionalFormatting>
  <conditionalFormatting sqref="Z14">
    <cfRule type="cellIs" dxfId="1353" priority="257" operator="equal">
      <formula>"INCOMP"</formula>
    </cfRule>
  </conditionalFormatting>
  <conditionalFormatting sqref="AT14">
    <cfRule type="cellIs" dxfId="1352" priority="246" operator="equal">
      <formula>"INCOMP"</formula>
    </cfRule>
  </conditionalFormatting>
  <conditionalFormatting sqref="AV14">
    <cfRule type="containsText" dxfId="1351" priority="252" operator="containsText" text="POS/NEUT">
      <formula>NOT(ISERROR(SEARCH("POS/NEUT",AV14)))</formula>
    </cfRule>
    <cfRule type="cellIs" dxfId="1350" priority="253" operator="equal">
      <formula>"NEUT/NEG"</formula>
    </cfRule>
    <cfRule type="cellIs" dxfId="1349" priority="254" operator="equal">
      <formula>"NEUT"</formula>
    </cfRule>
    <cfRule type="cellIs" dxfId="1348" priority="255" operator="equal">
      <formula>"NEG"</formula>
    </cfRule>
    <cfRule type="cellIs" dxfId="1347" priority="256" operator="equal">
      <formula>"POS"</formula>
    </cfRule>
  </conditionalFormatting>
  <conditionalFormatting sqref="AS14">
    <cfRule type="containsText" dxfId="1346" priority="247" operator="containsText" text="POS/NEUT">
      <formula>NOT(ISERROR(SEARCH("POS/NEUT",AS14)))</formula>
    </cfRule>
    <cfRule type="cellIs" dxfId="1345" priority="248" operator="equal">
      <formula>"NEUT/NEG"</formula>
    </cfRule>
    <cfRule type="cellIs" dxfId="1344" priority="249" operator="equal">
      <formula>"NEUT"</formula>
    </cfRule>
    <cfRule type="cellIs" dxfId="1343" priority="250" operator="equal">
      <formula>"NEG"</formula>
    </cfRule>
    <cfRule type="cellIs" dxfId="1342" priority="251" operator="equal">
      <formula>"POS"</formula>
    </cfRule>
  </conditionalFormatting>
  <conditionalFormatting sqref="AP14">
    <cfRule type="containsText" dxfId="1341" priority="241" operator="containsText" text="POS/NEUT">
      <formula>NOT(ISERROR(SEARCH("POS/NEUT",AP14)))</formula>
    </cfRule>
    <cfRule type="cellIs" dxfId="1340" priority="242" operator="equal">
      <formula>"NEUT/NEG"</formula>
    </cfRule>
    <cfRule type="cellIs" dxfId="1339" priority="243" operator="equal">
      <formula>"NEUT"</formula>
    </cfRule>
    <cfRule type="cellIs" dxfId="1338" priority="244" operator="equal">
      <formula>"NEG"</formula>
    </cfRule>
    <cfRule type="cellIs" dxfId="1337" priority="245" operator="equal">
      <formula>"POS"</formula>
    </cfRule>
  </conditionalFormatting>
  <conditionalFormatting sqref="AM14">
    <cfRule type="containsText" dxfId="1336" priority="236" operator="containsText" text="POS/NEUT">
      <formula>NOT(ISERROR(SEARCH("POS/NEUT",AM14)))</formula>
    </cfRule>
    <cfRule type="cellIs" dxfId="1335" priority="237" operator="equal">
      <formula>"NEUT/NEG"</formula>
    </cfRule>
    <cfRule type="cellIs" dxfId="1334" priority="238" operator="equal">
      <formula>"NEUT"</formula>
    </cfRule>
    <cfRule type="cellIs" dxfId="1333" priority="239" operator="equal">
      <formula>"NEG"</formula>
    </cfRule>
    <cfRule type="cellIs" dxfId="1332" priority="240" operator="equal">
      <formula>"POS"</formula>
    </cfRule>
  </conditionalFormatting>
  <conditionalFormatting sqref="AN14">
    <cfRule type="cellIs" dxfId="1331" priority="235" operator="equal">
      <formula>"INCOMP"</formula>
    </cfRule>
  </conditionalFormatting>
  <conditionalFormatting sqref="BH14">
    <cfRule type="cellIs" dxfId="1330" priority="224" operator="equal">
      <formula>"INCOMP"</formula>
    </cfRule>
  </conditionalFormatting>
  <conditionalFormatting sqref="BJ14">
    <cfRule type="containsText" dxfId="1329" priority="230" operator="containsText" text="POS/NEUT">
      <formula>NOT(ISERROR(SEARCH("POS/NEUT",BJ14)))</formula>
    </cfRule>
    <cfRule type="cellIs" dxfId="1328" priority="231" operator="equal">
      <formula>"NEUT/NEG"</formula>
    </cfRule>
    <cfRule type="cellIs" dxfId="1327" priority="232" operator="equal">
      <formula>"NEUT"</formula>
    </cfRule>
    <cfRule type="cellIs" dxfId="1326" priority="233" operator="equal">
      <formula>"NEG"</formula>
    </cfRule>
    <cfRule type="cellIs" dxfId="1325" priority="234" operator="equal">
      <formula>"POS"</formula>
    </cfRule>
  </conditionalFormatting>
  <conditionalFormatting sqref="BG14">
    <cfRule type="containsText" dxfId="1324" priority="225" operator="containsText" text="POS/NEUT">
      <formula>NOT(ISERROR(SEARCH("POS/NEUT",BG14)))</formula>
    </cfRule>
    <cfRule type="cellIs" dxfId="1323" priority="226" operator="equal">
      <formula>"NEUT/NEG"</formula>
    </cfRule>
    <cfRule type="cellIs" dxfId="1322" priority="227" operator="equal">
      <formula>"NEUT"</formula>
    </cfRule>
    <cfRule type="cellIs" dxfId="1321" priority="228" operator="equal">
      <formula>"NEG"</formula>
    </cfRule>
    <cfRule type="cellIs" dxfId="1320" priority="229" operator="equal">
      <formula>"POS"</formula>
    </cfRule>
  </conditionalFormatting>
  <conditionalFormatting sqref="BD14">
    <cfRule type="containsText" dxfId="1319" priority="219" operator="containsText" text="POS/NEUT">
      <formula>NOT(ISERROR(SEARCH("POS/NEUT",BD14)))</formula>
    </cfRule>
    <cfRule type="cellIs" dxfId="1318" priority="220" operator="equal">
      <formula>"NEUT/NEG"</formula>
    </cfRule>
    <cfRule type="cellIs" dxfId="1317" priority="221" operator="equal">
      <formula>"NEUT"</formula>
    </cfRule>
    <cfRule type="cellIs" dxfId="1316" priority="222" operator="equal">
      <formula>"NEG"</formula>
    </cfRule>
    <cfRule type="cellIs" dxfId="1315" priority="223" operator="equal">
      <formula>"POS"</formula>
    </cfRule>
  </conditionalFormatting>
  <conditionalFormatting sqref="BA14">
    <cfRule type="containsText" dxfId="1314" priority="214" operator="containsText" text="POS/NEUT">
      <formula>NOT(ISERROR(SEARCH("POS/NEUT",BA14)))</formula>
    </cfRule>
    <cfRule type="cellIs" dxfId="1313" priority="215" operator="equal">
      <formula>"NEUT/NEG"</formula>
    </cfRule>
    <cfRule type="cellIs" dxfId="1312" priority="216" operator="equal">
      <formula>"NEUT"</formula>
    </cfRule>
    <cfRule type="cellIs" dxfId="1311" priority="217" operator="equal">
      <formula>"NEG"</formula>
    </cfRule>
    <cfRule type="cellIs" dxfId="1310" priority="218" operator="equal">
      <formula>"POS"</formula>
    </cfRule>
  </conditionalFormatting>
  <conditionalFormatting sqref="BB14">
    <cfRule type="cellIs" dxfId="1309" priority="213" operator="equal">
      <formula>"INCOMP"</formula>
    </cfRule>
  </conditionalFormatting>
  <conditionalFormatting sqref="BV14">
    <cfRule type="cellIs" dxfId="1308" priority="202" operator="equal">
      <formula>"INCOMP"</formula>
    </cfRule>
  </conditionalFormatting>
  <conditionalFormatting sqref="BX14">
    <cfRule type="containsText" dxfId="1307" priority="208" operator="containsText" text="POS/NEUT">
      <formula>NOT(ISERROR(SEARCH("POS/NEUT",BX14)))</formula>
    </cfRule>
    <cfRule type="cellIs" dxfId="1306" priority="209" operator="equal">
      <formula>"NEUT/NEG"</formula>
    </cfRule>
    <cfRule type="cellIs" dxfId="1305" priority="210" operator="equal">
      <formula>"NEUT"</formula>
    </cfRule>
    <cfRule type="cellIs" dxfId="1304" priority="211" operator="equal">
      <formula>"NEG"</formula>
    </cfRule>
    <cfRule type="cellIs" dxfId="1303" priority="212" operator="equal">
      <formula>"POS"</formula>
    </cfRule>
  </conditionalFormatting>
  <conditionalFormatting sqref="BU14">
    <cfRule type="containsText" dxfId="1302" priority="203" operator="containsText" text="POS/NEUT">
      <formula>NOT(ISERROR(SEARCH("POS/NEUT",BU14)))</formula>
    </cfRule>
    <cfRule type="cellIs" dxfId="1301" priority="204" operator="equal">
      <formula>"NEUT/NEG"</formula>
    </cfRule>
    <cfRule type="cellIs" dxfId="1300" priority="205" operator="equal">
      <formula>"NEUT"</formula>
    </cfRule>
    <cfRule type="cellIs" dxfId="1299" priority="206" operator="equal">
      <formula>"NEG"</formula>
    </cfRule>
    <cfRule type="cellIs" dxfId="1298" priority="207" operator="equal">
      <formula>"POS"</formula>
    </cfRule>
  </conditionalFormatting>
  <conditionalFormatting sqref="BR14">
    <cfRule type="containsText" dxfId="1297" priority="197" operator="containsText" text="POS/NEUT">
      <formula>NOT(ISERROR(SEARCH("POS/NEUT",BR14)))</formula>
    </cfRule>
    <cfRule type="cellIs" dxfId="1296" priority="198" operator="equal">
      <formula>"NEUT/NEG"</formula>
    </cfRule>
    <cfRule type="cellIs" dxfId="1295" priority="199" operator="equal">
      <formula>"NEUT"</formula>
    </cfRule>
    <cfRule type="cellIs" dxfId="1294" priority="200" operator="equal">
      <formula>"NEG"</formula>
    </cfRule>
    <cfRule type="cellIs" dxfId="1293" priority="201" operator="equal">
      <formula>"POS"</formula>
    </cfRule>
  </conditionalFormatting>
  <conditionalFormatting sqref="BO14">
    <cfRule type="containsText" dxfId="1292" priority="192" operator="containsText" text="POS/NEUT">
      <formula>NOT(ISERROR(SEARCH("POS/NEUT",BO14)))</formula>
    </cfRule>
    <cfRule type="cellIs" dxfId="1291" priority="193" operator="equal">
      <formula>"NEUT/NEG"</formula>
    </cfRule>
    <cfRule type="cellIs" dxfId="1290" priority="194" operator="equal">
      <formula>"NEUT"</formula>
    </cfRule>
    <cfRule type="cellIs" dxfId="1289" priority="195" operator="equal">
      <formula>"NEG"</formula>
    </cfRule>
    <cfRule type="cellIs" dxfId="1288" priority="196" operator="equal">
      <formula>"POS"</formula>
    </cfRule>
  </conditionalFormatting>
  <conditionalFormatting sqref="BP14">
    <cfRule type="cellIs" dxfId="1287" priority="191" operator="equal">
      <formula>"INCOMP"</formula>
    </cfRule>
  </conditionalFormatting>
  <conditionalFormatting sqref="CJ14">
    <cfRule type="cellIs" dxfId="1286" priority="180" operator="equal">
      <formula>"INCOMP"</formula>
    </cfRule>
  </conditionalFormatting>
  <conditionalFormatting sqref="CL14">
    <cfRule type="containsText" dxfId="1285" priority="186" operator="containsText" text="POS/NEUT">
      <formula>NOT(ISERROR(SEARCH("POS/NEUT",CL14)))</formula>
    </cfRule>
    <cfRule type="cellIs" dxfId="1284" priority="187" operator="equal">
      <formula>"NEUT/NEG"</formula>
    </cfRule>
    <cfRule type="cellIs" dxfId="1283" priority="188" operator="equal">
      <formula>"NEUT"</formula>
    </cfRule>
    <cfRule type="cellIs" dxfId="1282" priority="189" operator="equal">
      <formula>"NEG"</formula>
    </cfRule>
    <cfRule type="cellIs" dxfId="1281" priority="190" operator="equal">
      <formula>"POS"</formula>
    </cfRule>
  </conditionalFormatting>
  <conditionalFormatting sqref="CI14">
    <cfRule type="containsText" dxfId="1280" priority="181" operator="containsText" text="POS/NEUT">
      <formula>NOT(ISERROR(SEARCH("POS/NEUT",CI14)))</formula>
    </cfRule>
    <cfRule type="cellIs" dxfId="1279" priority="182" operator="equal">
      <formula>"NEUT/NEG"</formula>
    </cfRule>
    <cfRule type="cellIs" dxfId="1278" priority="183" operator="equal">
      <formula>"NEUT"</formula>
    </cfRule>
    <cfRule type="cellIs" dxfId="1277" priority="184" operator="equal">
      <formula>"NEG"</formula>
    </cfRule>
    <cfRule type="cellIs" dxfId="1276" priority="185" operator="equal">
      <formula>"POS"</formula>
    </cfRule>
  </conditionalFormatting>
  <conditionalFormatting sqref="CF14">
    <cfRule type="containsText" dxfId="1275" priority="175" operator="containsText" text="POS/NEUT">
      <formula>NOT(ISERROR(SEARCH("POS/NEUT",CF14)))</formula>
    </cfRule>
    <cfRule type="cellIs" dxfId="1274" priority="176" operator="equal">
      <formula>"NEUT/NEG"</formula>
    </cfRule>
    <cfRule type="cellIs" dxfId="1273" priority="177" operator="equal">
      <formula>"NEUT"</formula>
    </cfRule>
    <cfRule type="cellIs" dxfId="1272" priority="178" operator="equal">
      <formula>"NEG"</formula>
    </cfRule>
    <cfRule type="cellIs" dxfId="1271" priority="179" operator="equal">
      <formula>"POS"</formula>
    </cfRule>
  </conditionalFormatting>
  <conditionalFormatting sqref="CC14">
    <cfRule type="containsText" dxfId="1270" priority="170" operator="containsText" text="POS/NEUT">
      <formula>NOT(ISERROR(SEARCH("POS/NEUT",CC14)))</formula>
    </cfRule>
    <cfRule type="cellIs" dxfId="1269" priority="171" operator="equal">
      <formula>"NEUT/NEG"</formula>
    </cfRule>
    <cfRule type="cellIs" dxfId="1268" priority="172" operator="equal">
      <formula>"NEUT"</formula>
    </cfRule>
    <cfRule type="cellIs" dxfId="1267" priority="173" operator="equal">
      <formula>"NEG"</formula>
    </cfRule>
    <cfRule type="cellIs" dxfId="1266" priority="174" operator="equal">
      <formula>"POS"</formula>
    </cfRule>
  </conditionalFormatting>
  <conditionalFormatting sqref="CD14">
    <cfRule type="cellIs" dxfId="1265" priority="169" operator="equal">
      <formula>"INCOMP"</formula>
    </cfRule>
  </conditionalFormatting>
  <conditionalFormatting sqref="CX14">
    <cfRule type="cellIs" dxfId="1264" priority="158" operator="equal">
      <formula>"INCOMP"</formula>
    </cfRule>
  </conditionalFormatting>
  <conditionalFormatting sqref="CZ14">
    <cfRule type="containsText" dxfId="1263" priority="164" operator="containsText" text="POS/NEUT">
      <formula>NOT(ISERROR(SEARCH("POS/NEUT",CZ14)))</formula>
    </cfRule>
    <cfRule type="cellIs" dxfId="1262" priority="165" operator="equal">
      <formula>"NEUT/NEG"</formula>
    </cfRule>
    <cfRule type="cellIs" dxfId="1261" priority="166" operator="equal">
      <formula>"NEUT"</formula>
    </cfRule>
    <cfRule type="cellIs" dxfId="1260" priority="167" operator="equal">
      <formula>"NEG"</formula>
    </cfRule>
    <cfRule type="cellIs" dxfId="1259" priority="168" operator="equal">
      <formula>"POS"</formula>
    </cfRule>
  </conditionalFormatting>
  <conditionalFormatting sqref="CW14">
    <cfRule type="containsText" dxfId="1258" priority="159" operator="containsText" text="POS/NEUT">
      <formula>NOT(ISERROR(SEARCH("POS/NEUT",CW14)))</formula>
    </cfRule>
    <cfRule type="cellIs" dxfId="1257" priority="160" operator="equal">
      <formula>"NEUT/NEG"</formula>
    </cfRule>
    <cfRule type="cellIs" dxfId="1256" priority="161" operator="equal">
      <formula>"NEUT"</formula>
    </cfRule>
    <cfRule type="cellIs" dxfId="1255" priority="162" operator="equal">
      <formula>"NEG"</formula>
    </cfRule>
    <cfRule type="cellIs" dxfId="1254" priority="163" operator="equal">
      <formula>"POS"</formula>
    </cfRule>
  </conditionalFormatting>
  <conditionalFormatting sqref="CT14">
    <cfRule type="containsText" dxfId="1253" priority="153" operator="containsText" text="POS/NEUT">
      <formula>NOT(ISERROR(SEARCH("POS/NEUT",CT14)))</formula>
    </cfRule>
    <cfRule type="cellIs" dxfId="1252" priority="154" operator="equal">
      <formula>"NEUT/NEG"</formula>
    </cfRule>
    <cfRule type="cellIs" dxfId="1251" priority="155" operator="equal">
      <formula>"NEUT"</formula>
    </cfRule>
    <cfRule type="cellIs" dxfId="1250" priority="156" operator="equal">
      <formula>"NEG"</formula>
    </cfRule>
    <cfRule type="cellIs" dxfId="1249" priority="157" operator="equal">
      <formula>"POS"</formula>
    </cfRule>
  </conditionalFormatting>
  <conditionalFormatting sqref="CQ14">
    <cfRule type="containsText" dxfId="1248" priority="148" operator="containsText" text="POS/NEUT">
      <formula>NOT(ISERROR(SEARCH("POS/NEUT",CQ14)))</formula>
    </cfRule>
    <cfRule type="cellIs" dxfId="1247" priority="149" operator="equal">
      <formula>"NEUT/NEG"</formula>
    </cfRule>
    <cfRule type="cellIs" dxfId="1246" priority="150" operator="equal">
      <formula>"NEUT"</formula>
    </cfRule>
    <cfRule type="cellIs" dxfId="1245" priority="151" operator="equal">
      <formula>"NEG"</formula>
    </cfRule>
    <cfRule type="cellIs" dxfId="1244" priority="152" operator="equal">
      <formula>"POS"</formula>
    </cfRule>
  </conditionalFormatting>
  <conditionalFormatting sqref="CR14">
    <cfRule type="cellIs" dxfId="1243" priority="147" operator="equal">
      <formula>"INCOMP"</formula>
    </cfRule>
  </conditionalFormatting>
  <conditionalFormatting sqref="DL14">
    <cfRule type="cellIs" dxfId="1242" priority="136" operator="equal">
      <formula>"INCOMP"</formula>
    </cfRule>
  </conditionalFormatting>
  <conditionalFormatting sqref="DN14">
    <cfRule type="containsText" dxfId="1241" priority="142" operator="containsText" text="POS/NEUT">
      <formula>NOT(ISERROR(SEARCH("POS/NEUT",DN14)))</formula>
    </cfRule>
    <cfRule type="cellIs" dxfId="1240" priority="143" operator="equal">
      <formula>"NEUT/NEG"</formula>
    </cfRule>
    <cfRule type="cellIs" dxfId="1239" priority="144" operator="equal">
      <formula>"NEUT"</formula>
    </cfRule>
    <cfRule type="cellIs" dxfId="1238" priority="145" operator="equal">
      <formula>"NEG"</formula>
    </cfRule>
    <cfRule type="cellIs" dxfId="1237" priority="146" operator="equal">
      <formula>"POS"</formula>
    </cfRule>
  </conditionalFormatting>
  <conditionalFormatting sqref="DK14">
    <cfRule type="containsText" dxfId="1236" priority="137" operator="containsText" text="POS/NEUT">
      <formula>NOT(ISERROR(SEARCH("POS/NEUT",DK14)))</formula>
    </cfRule>
    <cfRule type="cellIs" dxfId="1235" priority="138" operator="equal">
      <formula>"NEUT/NEG"</formula>
    </cfRule>
    <cfRule type="cellIs" dxfId="1234" priority="139" operator="equal">
      <formula>"NEUT"</formula>
    </cfRule>
    <cfRule type="cellIs" dxfId="1233" priority="140" operator="equal">
      <formula>"NEG"</formula>
    </cfRule>
    <cfRule type="cellIs" dxfId="1232" priority="141" operator="equal">
      <formula>"POS"</formula>
    </cfRule>
  </conditionalFormatting>
  <conditionalFormatting sqref="DH14">
    <cfRule type="containsText" dxfId="1231" priority="131" operator="containsText" text="POS/NEUT">
      <formula>NOT(ISERROR(SEARCH("POS/NEUT",DH14)))</formula>
    </cfRule>
    <cfRule type="cellIs" dxfId="1230" priority="132" operator="equal">
      <formula>"NEUT/NEG"</formula>
    </cfRule>
    <cfRule type="cellIs" dxfId="1229" priority="133" operator="equal">
      <formula>"NEUT"</formula>
    </cfRule>
    <cfRule type="cellIs" dxfId="1228" priority="134" operator="equal">
      <formula>"NEG"</formula>
    </cfRule>
    <cfRule type="cellIs" dxfId="1227" priority="135" operator="equal">
      <formula>"POS"</formula>
    </cfRule>
  </conditionalFormatting>
  <conditionalFormatting sqref="DE14">
    <cfRule type="containsText" dxfId="1226" priority="126" operator="containsText" text="POS/NEUT">
      <formula>NOT(ISERROR(SEARCH("POS/NEUT",DE14)))</formula>
    </cfRule>
    <cfRule type="cellIs" dxfId="1225" priority="127" operator="equal">
      <formula>"NEUT/NEG"</formula>
    </cfRule>
    <cfRule type="cellIs" dxfId="1224" priority="128" operator="equal">
      <formula>"NEUT"</formula>
    </cfRule>
    <cfRule type="cellIs" dxfId="1223" priority="129" operator="equal">
      <formula>"NEG"</formula>
    </cfRule>
    <cfRule type="cellIs" dxfId="1222" priority="130" operator="equal">
      <formula>"POS"</formula>
    </cfRule>
  </conditionalFormatting>
  <conditionalFormatting sqref="DF14">
    <cfRule type="cellIs" dxfId="1221" priority="125" operator="equal">
      <formula>"INCOMP"</formula>
    </cfRule>
  </conditionalFormatting>
  <conditionalFormatting sqref="DA45">
    <cfRule type="cellIs" dxfId="1220" priority="25" operator="equal">
      <formula>"NO BET"</formula>
    </cfRule>
    <cfRule type="cellIs" dxfId="1219" priority="26" operator="equal">
      <formula>"BET"</formula>
    </cfRule>
  </conditionalFormatting>
  <conditionalFormatting sqref="CG49">
    <cfRule type="cellIs" dxfId="1218" priority="37" operator="equal">
      <formula>"NO BET"</formula>
    </cfRule>
    <cfRule type="cellIs" dxfId="1217" priority="38" operator="equal">
      <formula>"BET"</formula>
    </cfRule>
  </conditionalFormatting>
  <conditionalFormatting sqref="BS50">
    <cfRule type="cellIs" dxfId="1216" priority="49" operator="equal">
      <formula>"NO BET"</formula>
    </cfRule>
    <cfRule type="cellIs" dxfId="1215" priority="50" operator="equal">
      <formula>"BET"</formula>
    </cfRule>
  </conditionalFormatting>
  <conditionalFormatting sqref="BG49">
    <cfRule type="cellIs" dxfId="1214" priority="61" operator="equal">
      <formula>"NO BET"</formula>
    </cfRule>
    <cfRule type="cellIs" dxfId="1213" priority="62" operator="equal">
      <formula>"BET"</formula>
    </cfRule>
  </conditionalFormatting>
  <conditionalFormatting sqref="BG50">
    <cfRule type="cellIs" dxfId="1212" priority="59" operator="equal">
      <formula>"NO BET"</formula>
    </cfRule>
    <cfRule type="cellIs" dxfId="1211" priority="60" operator="equal">
      <formula>"BET"</formula>
    </cfRule>
  </conditionalFormatting>
  <conditionalFormatting sqref="BF49:BF50">
    <cfRule type="cellIs" dxfId="1210" priority="57" operator="equal">
      <formula>"NO BET"</formula>
    </cfRule>
    <cfRule type="cellIs" dxfId="1209" priority="58" operator="equal">
      <formula>"BET"</formula>
    </cfRule>
  </conditionalFormatting>
  <conditionalFormatting sqref="BY44">
    <cfRule type="cellIs" dxfId="1208" priority="55" operator="equal">
      <formula>"NO BET"</formula>
    </cfRule>
    <cfRule type="cellIs" dxfId="1207" priority="56" operator="equal">
      <formula>"BET"</formula>
    </cfRule>
  </conditionalFormatting>
  <conditionalFormatting sqref="BY45">
    <cfRule type="cellIs" dxfId="1206" priority="53" operator="equal">
      <formula>"NO BET"</formula>
    </cfRule>
    <cfRule type="cellIs" dxfId="1205" priority="54" operator="equal">
      <formula>"BET"</formula>
    </cfRule>
  </conditionalFormatting>
  <conditionalFormatting sqref="BS49">
    <cfRule type="cellIs" dxfId="1204" priority="51" operator="equal">
      <formula>"NO BET"</formula>
    </cfRule>
    <cfRule type="cellIs" dxfId="1203" priority="52" operator="equal">
      <formula>"BET"</formula>
    </cfRule>
  </conditionalFormatting>
  <conditionalFormatting sqref="BU49">
    <cfRule type="cellIs" dxfId="1202" priority="47" operator="equal">
      <formula>"NO BET"</formula>
    </cfRule>
    <cfRule type="cellIs" dxfId="1201" priority="48" operator="equal">
      <formula>"BET"</formula>
    </cfRule>
  </conditionalFormatting>
  <conditionalFormatting sqref="BU50">
    <cfRule type="cellIs" dxfId="1200" priority="45" operator="equal">
      <formula>"NO BET"</formula>
    </cfRule>
    <cfRule type="cellIs" dxfId="1199" priority="46" operator="equal">
      <formula>"BET"</formula>
    </cfRule>
  </conditionalFormatting>
  <conditionalFormatting sqref="BT49:BT50">
    <cfRule type="cellIs" dxfId="1198" priority="43" operator="equal">
      <formula>"NO BET"</formula>
    </cfRule>
    <cfRule type="cellIs" dxfId="1197" priority="44" operator="equal">
      <formula>"BET"</formula>
    </cfRule>
  </conditionalFormatting>
  <conditionalFormatting sqref="AI44">
    <cfRule type="cellIs" dxfId="1196" priority="97" operator="equal">
      <formula>"NO BET"</formula>
    </cfRule>
    <cfRule type="cellIs" dxfId="1195" priority="98" operator="equal">
      <formula>"BET"</formula>
    </cfRule>
  </conditionalFormatting>
  <conditionalFormatting sqref="AI45">
    <cfRule type="cellIs" dxfId="1194" priority="95" operator="equal">
      <formula>"NO BET"</formula>
    </cfRule>
    <cfRule type="cellIs" dxfId="1193" priority="96" operator="equal">
      <formula>"BET"</formula>
    </cfRule>
  </conditionalFormatting>
  <conditionalFormatting sqref="AC49">
    <cfRule type="cellIs" dxfId="1192" priority="93" operator="equal">
      <formula>"NO BET"</formula>
    </cfRule>
    <cfRule type="cellIs" dxfId="1191" priority="94" operator="equal">
      <formula>"BET"</formula>
    </cfRule>
  </conditionalFormatting>
  <conditionalFormatting sqref="AC50">
    <cfRule type="cellIs" dxfId="1190" priority="91" operator="equal">
      <formula>"NO BET"</formula>
    </cfRule>
    <cfRule type="cellIs" dxfId="1189" priority="92" operator="equal">
      <formula>"BET"</formula>
    </cfRule>
  </conditionalFormatting>
  <conditionalFormatting sqref="AE49">
    <cfRule type="cellIs" dxfId="1188" priority="89" operator="equal">
      <formula>"NO BET"</formula>
    </cfRule>
    <cfRule type="cellIs" dxfId="1187" priority="90" operator="equal">
      <formula>"BET"</formula>
    </cfRule>
  </conditionalFormatting>
  <conditionalFormatting sqref="AE50">
    <cfRule type="cellIs" dxfId="1186" priority="87" operator="equal">
      <formula>"NO BET"</formula>
    </cfRule>
    <cfRule type="cellIs" dxfId="1185" priority="88" operator="equal">
      <formula>"BET"</formula>
    </cfRule>
  </conditionalFormatting>
  <conditionalFormatting sqref="AD49:AD50">
    <cfRule type="cellIs" dxfId="1184" priority="85" operator="equal">
      <formula>"NO BET"</formula>
    </cfRule>
    <cfRule type="cellIs" dxfId="1183" priority="86" operator="equal">
      <formula>"BET"</formula>
    </cfRule>
  </conditionalFormatting>
  <conditionalFormatting sqref="AW44">
    <cfRule type="cellIs" dxfId="1182" priority="83" operator="equal">
      <formula>"NO BET"</formula>
    </cfRule>
    <cfRule type="cellIs" dxfId="1181" priority="84" operator="equal">
      <formula>"BET"</formula>
    </cfRule>
  </conditionalFormatting>
  <conditionalFormatting sqref="AW45">
    <cfRule type="cellIs" dxfId="1180" priority="81" operator="equal">
      <formula>"NO BET"</formula>
    </cfRule>
    <cfRule type="cellIs" dxfId="1179" priority="82" operator="equal">
      <formula>"BET"</formula>
    </cfRule>
  </conditionalFormatting>
  <conditionalFormatting sqref="AQ49">
    <cfRule type="cellIs" dxfId="1178" priority="79" operator="equal">
      <formula>"NO BET"</formula>
    </cfRule>
    <cfRule type="cellIs" dxfId="1177" priority="80" operator="equal">
      <formula>"BET"</formula>
    </cfRule>
  </conditionalFormatting>
  <conditionalFormatting sqref="AQ50">
    <cfRule type="cellIs" dxfId="1176" priority="77" operator="equal">
      <formula>"NO BET"</formula>
    </cfRule>
    <cfRule type="cellIs" dxfId="1175" priority="78" operator="equal">
      <formula>"BET"</formula>
    </cfRule>
  </conditionalFormatting>
  <conditionalFormatting sqref="AS49">
    <cfRule type="cellIs" dxfId="1174" priority="75" operator="equal">
      <formula>"NO BET"</formula>
    </cfRule>
    <cfRule type="cellIs" dxfId="1173" priority="76" operator="equal">
      <formula>"BET"</formula>
    </cfRule>
  </conditionalFormatting>
  <conditionalFormatting sqref="AS50">
    <cfRule type="cellIs" dxfId="1172" priority="73" operator="equal">
      <formula>"NO BET"</formula>
    </cfRule>
    <cfRule type="cellIs" dxfId="1171" priority="74" operator="equal">
      <formula>"BET"</formula>
    </cfRule>
  </conditionalFormatting>
  <conditionalFormatting sqref="AR49:AR50">
    <cfRule type="cellIs" dxfId="1170" priority="71" operator="equal">
      <formula>"NO BET"</formula>
    </cfRule>
    <cfRule type="cellIs" dxfId="1169" priority="72" operator="equal">
      <formula>"BET"</formula>
    </cfRule>
  </conditionalFormatting>
  <conditionalFormatting sqref="BK44">
    <cfRule type="cellIs" dxfId="1168" priority="69" operator="equal">
      <formula>"NO BET"</formula>
    </cfRule>
    <cfRule type="cellIs" dxfId="1167" priority="70" operator="equal">
      <formula>"BET"</formula>
    </cfRule>
  </conditionalFormatting>
  <conditionalFormatting sqref="BK45">
    <cfRule type="cellIs" dxfId="1166" priority="67" operator="equal">
      <formula>"NO BET"</formula>
    </cfRule>
    <cfRule type="cellIs" dxfId="1165" priority="68" operator="equal">
      <formula>"BET"</formula>
    </cfRule>
  </conditionalFormatting>
  <conditionalFormatting sqref="BE49">
    <cfRule type="cellIs" dxfId="1164" priority="65" operator="equal">
      <formula>"NO BET"</formula>
    </cfRule>
    <cfRule type="cellIs" dxfId="1163" priority="66" operator="equal">
      <formula>"BET"</formula>
    </cfRule>
  </conditionalFormatting>
  <conditionalFormatting sqref="BE50">
    <cfRule type="cellIs" dxfId="1162" priority="63" operator="equal">
      <formula>"NO BET"</formula>
    </cfRule>
    <cfRule type="cellIs" dxfId="1161" priority="64" operator="equal">
      <formula>"BET"</formula>
    </cfRule>
  </conditionalFormatting>
  <conditionalFormatting sqref="CM44">
    <cfRule type="cellIs" dxfId="1160" priority="41" operator="equal">
      <formula>"NO BET"</formula>
    </cfRule>
    <cfRule type="cellIs" dxfId="1159" priority="42" operator="equal">
      <formula>"BET"</formula>
    </cfRule>
  </conditionalFormatting>
  <conditionalFormatting sqref="CM45">
    <cfRule type="cellIs" dxfId="1158" priority="39" operator="equal">
      <formula>"NO BET"</formula>
    </cfRule>
    <cfRule type="cellIs" dxfId="1157" priority="40" operator="equal">
      <formula>"BET"</formula>
    </cfRule>
  </conditionalFormatting>
  <conditionalFormatting sqref="CG50">
    <cfRule type="cellIs" dxfId="1156" priority="35" operator="equal">
      <formula>"NO BET"</formula>
    </cfRule>
    <cfRule type="cellIs" dxfId="1155" priority="36" operator="equal">
      <formula>"BET"</formula>
    </cfRule>
  </conditionalFormatting>
  <conditionalFormatting sqref="CI49">
    <cfRule type="cellIs" dxfId="1154" priority="33" operator="equal">
      <formula>"NO BET"</formula>
    </cfRule>
    <cfRule type="cellIs" dxfId="1153" priority="34" operator="equal">
      <formula>"BET"</formula>
    </cfRule>
  </conditionalFormatting>
  <conditionalFormatting sqref="CI50">
    <cfRule type="cellIs" dxfId="1152" priority="31" operator="equal">
      <formula>"NO BET"</formula>
    </cfRule>
    <cfRule type="cellIs" dxfId="1151" priority="32" operator="equal">
      <formula>"BET"</formula>
    </cfRule>
  </conditionalFormatting>
  <conditionalFormatting sqref="CH49:CH50">
    <cfRule type="cellIs" dxfId="1150" priority="29" operator="equal">
      <formula>"NO BET"</formula>
    </cfRule>
    <cfRule type="cellIs" dxfId="1149" priority="30" operator="equal">
      <formula>"BET"</formula>
    </cfRule>
  </conditionalFormatting>
  <conditionalFormatting sqref="DA44">
    <cfRule type="cellIs" dxfId="1148" priority="27" operator="equal">
      <formula>"NO BET"</formula>
    </cfRule>
    <cfRule type="cellIs" dxfId="1147" priority="28" operator="equal">
      <formula>"BET"</formula>
    </cfRule>
  </conditionalFormatting>
  <conditionalFormatting sqref="CU49">
    <cfRule type="cellIs" dxfId="1146" priority="23" operator="equal">
      <formula>"NO BET"</formula>
    </cfRule>
    <cfRule type="cellIs" dxfId="1145" priority="24" operator="equal">
      <formula>"BET"</formula>
    </cfRule>
  </conditionalFormatting>
  <conditionalFormatting sqref="CU50">
    <cfRule type="cellIs" dxfId="1144" priority="21" operator="equal">
      <formula>"NO BET"</formula>
    </cfRule>
    <cfRule type="cellIs" dxfId="1143" priority="22" operator="equal">
      <formula>"BET"</formula>
    </cfRule>
  </conditionalFormatting>
  <conditionalFormatting sqref="CW49">
    <cfRule type="cellIs" dxfId="1142" priority="19" operator="equal">
      <formula>"NO BET"</formula>
    </cfRule>
    <cfRule type="cellIs" dxfId="1141" priority="20" operator="equal">
      <formula>"BET"</formula>
    </cfRule>
  </conditionalFormatting>
  <conditionalFormatting sqref="CW50">
    <cfRule type="cellIs" dxfId="1140" priority="17" operator="equal">
      <formula>"NO BET"</formula>
    </cfRule>
    <cfRule type="cellIs" dxfId="1139" priority="18" operator="equal">
      <formula>"BET"</formula>
    </cfRule>
  </conditionalFormatting>
  <conditionalFormatting sqref="CV49:CV50">
    <cfRule type="cellIs" dxfId="1138" priority="15" operator="equal">
      <formula>"NO BET"</formula>
    </cfRule>
    <cfRule type="cellIs" dxfId="1137" priority="16" operator="equal">
      <formula>"BET"</formula>
    </cfRule>
  </conditionalFormatting>
  <conditionalFormatting sqref="DO44">
    <cfRule type="cellIs" dxfId="1136" priority="13" operator="equal">
      <formula>"NO BET"</formula>
    </cfRule>
    <cfRule type="cellIs" dxfId="1135" priority="14" operator="equal">
      <formula>"BET"</formula>
    </cfRule>
  </conditionalFormatting>
  <conditionalFormatting sqref="DO45">
    <cfRule type="cellIs" dxfId="1134" priority="11" operator="equal">
      <formula>"NO BET"</formula>
    </cfRule>
    <cfRule type="cellIs" dxfId="1133" priority="12" operator="equal">
      <formula>"BET"</formula>
    </cfRule>
  </conditionalFormatting>
  <conditionalFormatting sqref="DI49">
    <cfRule type="cellIs" dxfId="1132" priority="9" operator="equal">
      <formula>"NO BET"</formula>
    </cfRule>
    <cfRule type="cellIs" dxfId="1131" priority="10" operator="equal">
      <formula>"BET"</formula>
    </cfRule>
  </conditionalFormatting>
  <conditionalFormatting sqref="DI50">
    <cfRule type="cellIs" dxfId="1130" priority="7" operator="equal">
      <formula>"NO BET"</formula>
    </cfRule>
    <cfRule type="cellIs" dxfId="1129" priority="8" operator="equal">
      <formula>"BET"</formula>
    </cfRule>
  </conditionalFormatting>
  <conditionalFormatting sqref="DK49">
    <cfRule type="cellIs" dxfId="1128" priority="5" operator="equal">
      <formula>"NO BET"</formula>
    </cfRule>
    <cfRule type="cellIs" dxfId="1127" priority="6" operator="equal">
      <formula>"BET"</formula>
    </cfRule>
  </conditionalFormatting>
  <conditionalFormatting sqref="DK50">
    <cfRule type="cellIs" dxfId="1126" priority="3" operator="equal">
      <formula>"NO BET"</formula>
    </cfRule>
    <cfRule type="cellIs" dxfId="1125" priority="4" operator="equal">
      <formula>"BET"</formula>
    </cfRule>
  </conditionalFormatting>
  <conditionalFormatting sqref="DJ49:DJ50">
    <cfRule type="cellIs" dxfId="1124" priority="1" operator="equal">
      <formula>"NO BET"</formula>
    </cfRule>
    <cfRule type="cellIs" dxfId="1123" priority="2" operator="equal">
      <formula>"BET"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R87"/>
  <sheetViews>
    <sheetView topLeftCell="A3" workbookViewId="0">
      <selection activeCell="CZ50" sqref="CZ50"/>
    </sheetView>
  </sheetViews>
  <sheetFormatPr baseColWidth="10" defaultRowHeight="16" x14ac:dyDescent="0.2"/>
  <cols>
    <col min="122" max="148" width="10.83203125" style="11"/>
  </cols>
  <sheetData>
    <row r="2" spans="2:121" ht="17" thickBot="1" x14ac:dyDescent="0.25">
      <c r="B2" s="31"/>
      <c r="C2" s="16"/>
      <c r="D2" s="16"/>
      <c r="E2" s="16"/>
      <c r="F2" s="16"/>
      <c r="G2" s="16"/>
      <c r="H2" s="32"/>
      <c r="J2" s="19" t="s">
        <v>6</v>
      </c>
      <c r="K2" s="21">
        <v>9</v>
      </c>
      <c r="L2" s="16"/>
      <c r="M2" s="16"/>
      <c r="N2" s="16"/>
      <c r="O2" s="16"/>
      <c r="P2" s="16"/>
      <c r="Q2" s="16"/>
      <c r="R2" s="16"/>
      <c r="S2" s="16"/>
      <c r="T2" s="16"/>
      <c r="U2" s="16"/>
      <c r="V2" s="32"/>
      <c r="X2" s="19" t="s">
        <v>6</v>
      </c>
      <c r="Y2" s="21">
        <f>1+'RATINGS - 2'!K2</f>
        <v>10</v>
      </c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32"/>
      <c r="AL2" s="19" t="s">
        <v>6</v>
      </c>
      <c r="AM2" s="21">
        <f>1+Y2</f>
        <v>11</v>
      </c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32"/>
      <c r="AZ2" s="19" t="s">
        <v>6</v>
      </c>
      <c r="BA2" s="21">
        <f>1+AM2</f>
        <v>12</v>
      </c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32"/>
      <c r="BN2" s="19" t="s">
        <v>6</v>
      </c>
      <c r="BO2" s="21">
        <f>1+BA2</f>
        <v>13</v>
      </c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32"/>
      <c r="CB2" s="19" t="s">
        <v>6</v>
      </c>
      <c r="CC2" s="21">
        <f>1+BO2</f>
        <v>14</v>
      </c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32"/>
      <c r="CP2" s="19" t="s">
        <v>6</v>
      </c>
      <c r="CQ2" s="21">
        <f>1+CC2</f>
        <v>15</v>
      </c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32"/>
      <c r="DD2" s="19" t="s">
        <v>6</v>
      </c>
      <c r="DE2" s="21">
        <f>1+CQ2</f>
        <v>16</v>
      </c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32"/>
    </row>
    <row r="3" spans="2:121" x14ac:dyDescent="0.2">
      <c r="B3" s="13"/>
      <c r="C3" s="97" t="s">
        <v>25</v>
      </c>
      <c r="D3" s="52" t="s">
        <v>14</v>
      </c>
      <c r="E3" s="52" t="s">
        <v>37</v>
      </c>
      <c r="F3" s="52" t="s">
        <v>56</v>
      </c>
      <c r="G3" s="50" t="s">
        <v>15</v>
      </c>
      <c r="H3" s="14"/>
      <c r="J3" s="13"/>
      <c r="K3" s="11"/>
      <c r="N3" s="97" t="s">
        <v>25</v>
      </c>
      <c r="O3" s="98" t="s">
        <v>19</v>
      </c>
      <c r="P3" s="5" t="s">
        <v>5</v>
      </c>
      <c r="Q3" s="52" t="s">
        <v>37</v>
      </c>
      <c r="R3" s="50" t="s">
        <v>8</v>
      </c>
      <c r="U3" s="11"/>
      <c r="V3" s="14"/>
      <c r="W3" s="14"/>
      <c r="Y3" s="11"/>
      <c r="Z3" s="11"/>
      <c r="AB3" s="97" t="s">
        <v>25</v>
      </c>
      <c r="AC3" s="98" t="s">
        <v>19</v>
      </c>
      <c r="AD3" s="5" t="s">
        <v>5</v>
      </c>
      <c r="AE3" s="52" t="s">
        <v>37</v>
      </c>
      <c r="AF3" s="50" t="s">
        <v>8</v>
      </c>
      <c r="AI3" s="11"/>
      <c r="AJ3" s="14"/>
      <c r="AK3" s="14"/>
      <c r="AM3" s="11"/>
      <c r="AN3" s="11"/>
      <c r="AP3" s="97" t="s">
        <v>25</v>
      </c>
      <c r="AQ3" s="98" t="s">
        <v>19</v>
      </c>
      <c r="AR3" s="5" t="s">
        <v>5</v>
      </c>
      <c r="AS3" s="52" t="s">
        <v>37</v>
      </c>
      <c r="AT3" s="50" t="s">
        <v>8</v>
      </c>
      <c r="AW3" s="11"/>
      <c r="AX3" s="14"/>
      <c r="AY3" s="14"/>
      <c r="BA3" s="11"/>
      <c r="BB3" s="11"/>
      <c r="BD3" s="97" t="s">
        <v>25</v>
      </c>
      <c r="BE3" s="98" t="s">
        <v>19</v>
      </c>
      <c r="BF3" s="5" t="s">
        <v>5</v>
      </c>
      <c r="BG3" s="52" t="s">
        <v>37</v>
      </c>
      <c r="BH3" s="50" t="s">
        <v>8</v>
      </c>
      <c r="BK3" s="11"/>
      <c r="BL3" s="14"/>
      <c r="BM3" s="14"/>
      <c r="BO3" s="11"/>
      <c r="BP3" s="11"/>
      <c r="BR3" s="97" t="s">
        <v>25</v>
      </c>
      <c r="BS3" s="98" t="s">
        <v>19</v>
      </c>
      <c r="BT3" s="5" t="s">
        <v>5</v>
      </c>
      <c r="BU3" s="52" t="s">
        <v>37</v>
      </c>
      <c r="BV3" s="50" t="s">
        <v>8</v>
      </c>
      <c r="BY3" s="11"/>
      <c r="BZ3" s="14"/>
      <c r="CA3" s="14"/>
      <c r="CC3" s="11"/>
      <c r="CD3" s="11"/>
      <c r="CF3" s="97" t="s">
        <v>25</v>
      </c>
      <c r="CG3" s="98" t="s">
        <v>19</v>
      </c>
      <c r="CH3" s="5" t="s">
        <v>5</v>
      </c>
      <c r="CI3" s="52" t="s">
        <v>37</v>
      </c>
      <c r="CJ3" s="50" t="s">
        <v>8</v>
      </c>
      <c r="CM3" s="11"/>
      <c r="CN3" s="14"/>
      <c r="CO3" s="14"/>
      <c r="CQ3" s="11"/>
      <c r="CR3" s="11"/>
      <c r="CT3" s="97" t="s">
        <v>25</v>
      </c>
      <c r="CU3" s="98" t="s">
        <v>19</v>
      </c>
      <c r="CV3" s="5" t="s">
        <v>5</v>
      </c>
      <c r="CW3" s="52" t="s">
        <v>37</v>
      </c>
      <c r="CX3" s="50" t="s">
        <v>8</v>
      </c>
      <c r="DA3" s="11"/>
      <c r="DB3" s="14"/>
      <c r="DC3" s="14"/>
      <c r="DE3" s="11"/>
      <c r="DF3" s="11"/>
      <c r="DH3" s="97" t="s">
        <v>25</v>
      </c>
      <c r="DI3" s="98" t="s">
        <v>19</v>
      </c>
      <c r="DJ3" s="5" t="s">
        <v>5</v>
      </c>
      <c r="DK3" s="52" t="s">
        <v>37</v>
      </c>
      <c r="DL3" s="50" t="s">
        <v>8</v>
      </c>
      <c r="DN3" s="11"/>
      <c r="DO3" s="11"/>
      <c r="DP3" s="14"/>
      <c r="DQ3" s="11"/>
    </row>
    <row r="4" spans="2:121" x14ac:dyDescent="0.2">
      <c r="B4" s="83">
        <v>9</v>
      </c>
      <c r="C4" s="159" t="str">
        <f>PROFILING!Q5</f>
        <v>TEAM A</v>
      </c>
      <c r="D4" s="42">
        <f>PROFILING!Y5</f>
        <v>0</v>
      </c>
      <c r="E4" s="26" t="str">
        <f>PROFILING!X5</f>
        <v/>
      </c>
      <c r="F4" s="12" t="str">
        <f>PROFILING!Z5</f>
        <v>NO</v>
      </c>
      <c r="G4" s="9" t="str">
        <f>'RATINGS - 2'!R17</f>
        <v/>
      </c>
      <c r="H4" s="14"/>
      <c r="J4" s="13"/>
      <c r="K4" s="11"/>
      <c r="N4" s="45" t="str">
        <f>'RATINGS - 2'!C4</f>
        <v>TEAM A</v>
      </c>
      <c r="O4" s="60" t="str">
        <f>PROFILING!R5</f>
        <v>A</v>
      </c>
      <c r="P4" s="89" t="str">
        <f>PROFILING!W5</f>
        <v/>
      </c>
      <c r="Q4" s="17" t="str">
        <f>'RATINGS - 2'!E4</f>
        <v/>
      </c>
      <c r="R4" s="9" t="str">
        <f>'RATINGS - 2'!F4</f>
        <v>NO</v>
      </c>
      <c r="U4" s="11"/>
      <c r="V4" s="14"/>
      <c r="W4" s="14"/>
      <c r="Y4" s="11"/>
      <c r="Z4" s="11"/>
      <c r="AB4" s="45" t="str">
        <f>'RATINGS - 2'!C8</f>
        <v>TEAM A</v>
      </c>
      <c r="AC4" s="60" t="str">
        <f>PROFILING!R9</f>
        <v>A</v>
      </c>
      <c r="AD4" s="89" t="str">
        <f>PROFILING!W9</f>
        <v/>
      </c>
      <c r="AE4" s="17" t="str">
        <f>'RATINGS - 2'!E8</f>
        <v/>
      </c>
      <c r="AF4" s="9" t="str">
        <f>'RATINGS - 2'!F8</f>
        <v>NO</v>
      </c>
      <c r="AI4" s="11"/>
      <c r="AJ4" s="14"/>
      <c r="AK4" s="14"/>
      <c r="AM4" s="11"/>
      <c r="AN4" s="11"/>
      <c r="AP4" s="45" t="str">
        <f>'RATINGS - 2'!C12</f>
        <v>TEAM A</v>
      </c>
      <c r="AQ4" s="60" t="str">
        <f>PROFILING!R13</f>
        <v>A</v>
      </c>
      <c r="AR4" s="89" t="str">
        <f>PROFILING!W13</f>
        <v/>
      </c>
      <c r="AS4" s="17" t="str">
        <f>'RATINGS - 2'!E12</f>
        <v/>
      </c>
      <c r="AT4" s="9" t="str">
        <f>'RATINGS - 2'!F12</f>
        <v>NO</v>
      </c>
      <c r="AW4" s="11"/>
      <c r="AX4" s="14"/>
      <c r="AY4" s="14"/>
      <c r="BA4" s="11"/>
      <c r="BB4" s="11"/>
      <c r="BD4" s="45" t="str">
        <f>'RATINGS - 2'!C16</f>
        <v>TEAM A</v>
      </c>
      <c r="BE4" s="60" t="str">
        <f>PROFILING!R17</f>
        <v>A</v>
      </c>
      <c r="BF4" s="89" t="str">
        <f>PROFILING!W17</f>
        <v/>
      </c>
      <c r="BG4" s="17" t="str">
        <f>'RATINGS - 2'!E16</f>
        <v/>
      </c>
      <c r="BH4" s="9" t="str">
        <f>'RATINGS - 2'!F16</f>
        <v>NO</v>
      </c>
      <c r="BK4" s="11"/>
      <c r="BL4" s="14"/>
      <c r="BM4" s="14"/>
      <c r="BO4" s="11"/>
      <c r="BP4" s="11"/>
      <c r="BR4" s="45" t="str">
        <f>'RATINGS - 2'!C20</f>
        <v>TEAM A</v>
      </c>
      <c r="BS4" s="60" t="str">
        <f>PROFILING!R21</f>
        <v>A</v>
      </c>
      <c r="BT4" s="89" t="str">
        <f>PROFILING!W21</f>
        <v/>
      </c>
      <c r="BU4" s="17" t="str">
        <f>'RATINGS - 2'!E20</f>
        <v/>
      </c>
      <c r="BV4" s="9" t="str">
        <f>'RATINGS - 2'!F20</f>
        <v>NO</v>
      </c>
      <c r="BY4" s="11"/>
      <c r="BZ4" s="14"/>
      <c r="CA4" s="14"/>
      <c r="CC4" s="11"/>
      <c r="CD4" s="11"/>
      <c r="CF4" s="45" t="str">
        <f>'RATINGS - 2'!C24</f>
        <v>TEAM A</v>
      </c>
      <c r="CG4" s="60" t="str">
        <f>PROFILING!R25</f>
        <v>A</v>
      </c>
      <c r="CH4" s="89" t="str">
        <f>PROFILING!W25</f>
        <v/>
      </c>
      <c r="CI4" s="17" t="str">
        <f>'RATINGS - 2'!E24</f>
        <v/>
      </c>
      <c r="CJ4" s="9" t="str">
        <f>'RATINGS - 2'!F24</f>
        <v>NO</v>
      </c>
      <c r="CM4" s="11"/>
      <c r="CN4" s="14"/>
      <c r="CO4" s="14"/>
      <c r="CQ4" s="11"/>
      <c r="CR4" s="11"/>
      <c r="CT4" s="45" t="str">
        <f>'RATINGS - 2'!C28</f>
        <v>TEAM A</v>
      </c>
      <c r="CU4" s="60" t="str">
        <f>PROFILING!R29</f>
        <v>A</v>
      </c>
      <c r="CV4" s="89" t="str">
        <f>PROFILING!W29</f>
        <v/>
      </c>
      <c r="CW4" s="17" t="str">
        <f>'RATINGS - 2'!E28</f>
        <v/>
      </c>
      <c r="CX4" s="9" t="str">
        <f>'RATINGS - 2'!F28</f>
        <v>NO</v>
      </c>
      <c r="DA4" s="11"/>
      <c r="DB4" s="14"/>
      <c r="DC4" s="14"/>
      <c r="DE4" s="11"/>
      <c r="DF4" s="11"/>
      <c r="DH4" s="45" t="str">
        <f>'RATINGS - 2'!C32</f>
        <v>TEAM A</v>
      </c>
      <c r="DI4" s="60" t="str">
        <f>PROFILING!R33</f>
        <v>A</v>
      </c>
      <c r="DJ4" s="89" t="str">
        <f>PROFILING!W33</f>
        <v/>
      </c>
      <c r="DK4" s="17" t="str">
        <f>'RATINGS - 2'!E32</f>
        <v/>
      </c>
      <c r="DL4" s="9" t="str">
        <f>'RATINGS - 2'!F32</f>
        <v>NO</v>
      </c>
      <c r="DN4" s="11"/>
      <c r="DO4" s="11"/>
      <c r="DP4" s="14"/>
      <c r="DQ4" s="11"/>
    </row>
    <row r="5" spans="2:121" ht="17" thickBot="1" x14ac:dyDescent="0.25">
      <c r="B5" s="13"/>
      <c r="C5" s="160" t="str">
        <f>PROFILING!Q6</f>
        <v>TEAM B</v>
      </c>
      <c r="D5" s="44">
        <f>PROFILING!Y6</f>
        <v>0</v>
      </c>
      <c r="E5" s="22" t="str">
        <f>PROFILING!X6</f>
        <v/>
      </c>
      <c r="F5" s="22" t="str">
        <f>PROFILING!Z6</f>
        <v>NO</v>
      </c>
      <c r="G5" s="10" t="str">
        <f>'RATINGS - 2'!R18</f>
        <v/>
      </c>
      <c r="H5" s="14"/>
      <c r="J5" s="13"/>
      <c r="K5" s="11"/>
      <c r="N5" s="46" t="str">
        <f>'RATINGS - 2'!C5</f>
        <v>TEAM B</v>
      </c>
      <c r="O5" s="62" t="str">
        <f>PROFILING!R6</f>
        <v>B</v>
      </c>
      <c r="P5" s="40" t="str">
        <f>PROFILING!W6</f>
        <v/>
      </c>
      <c r="Q5" s="40" t="str">
        <f>'RATINGS - 2'!E5</f>
        <v/>
      </c>
      <c r="R5" s="10" t="str">
        <f>'RATINGS - 2'!F5</f>
        <v>NO</v>
      </c>
      <c r="U5" s="11"/>
      <c r="V5" s="14"/>
      <c r="W5" s="14"/>
      <c r="Y5" s="11"/>
      <c r="Z5" s="11"/>
      <c r="AB5" s="46" t="str">
        <f>'RATINGS - 2'!C9</f>
        <v>TEAM B</v>
      </c>
      <c r="AC5" s="62" t="str">
        <f>PROFILING!R10</f>
        <v>B</v>
      </c>
      <c r="AD5" s="40" t="str">
        <f>PROFILING!W10</f>
        <v/>
      </c>
      <c r="AE5" s="40" t="str">
        <f>'RATINGS - 2'!E9</f>
        <v/>
      </c>
      <c r="AF5" s="10" t="str">
        <f>'RATINGS - 2'!F9</f>
        <v>NO</v>
      </c>
      <c r="AI5" s="11"/>
      <c r="AJ5" s="14"/>
      <c r="AK5" s="14"/>
      <c r="AM5" s="11"/>
      <c r="AN5" s="11"/>
      <c r="AP5" s="46" t="str">
        <f>'RATINGS - 2'!C13</f>
        <v>TEAM B</v>
      </c>
      <c r="AQ5" s="62" t="str">
        <f>PROFILING!R14</f>
        <v>B</v>
      </c>
      <c r="AR5" s="40" t="str">
        <f>PROFILING!W14</f>
        <v/>
      </c>
      <c r="AS5" s="40" t="str">
        <f>'RATINGS - 2'!E13</f>
        <v/>
      </c>
      <c r="AT5" s="10" t="str">
        <f>'RATINGS - 2'!F13</f>
        <v>NO</v>
      </c>
      <c r="AW5" s="11"/>
      <c r="AX5" s="14"/>
      <c r="AY5" s="14"/>
      <c r="BA5" s="11"/>
      <c r="BB5" s="11"/>
      <c r="BD5" s="46" t="str">
        <f>'RATINGS - 2'!C17</f>
        <v>TEAM B</v>
      </c>
      <c r="BE5" s="62" t="str">
        <f>PROFILING!R18</f>
        <v>B</v>
      </c>
      <c r="BF5" s="40" t="str">
        <f>PROFILING!W18</f>
        <v/>
      </c>
      <c r="BG5" s="40" t="str">
        <f>'RATINGS - 2'!E17</f>
        <v/>
      </c>
      <c r="BH5" s="10" t="str">
        <f>'RATINGS - 2'!F17</f>
        <v>NO</v>
      </c>
      <c r="BK5" s="11"/>
      <c r="BL5" s="14"/>
      <c r="BM5" s="14"/>
      <c r="BO5" s="11"/>
      <c r="BP5" s="11"/>
      <c r="BR5" s="46" t="str">
        <f>'RATINGS - 2'!C21</f>
        <v>TEAM B</v>
      </c>
      <c r="BS5" s="62" t="str">
        <f>PROFILING!R22</f>
        <v>B</v>
      </c>
      <c r="BT5" s="40" t="str">
        <f>PROFILING!W22</f>
        <v/>
      </c>
      <c r="BU5" s="40" t="str">
        <f>'RATINGS - 2'!E21</f>
        <v/>
      </c>
      <c r="BV5" s="10" t="str">
        <f>'RATINGS - 2'!F21</f>
        <v>NO</v>
      </c>
      <c r="BY5" s="11"/>
      <c r="BZ5" s="14"/>
      <c r="CA5" s="14"/>
      <c r="CC5" s="11"/>
      <c r="CD5" s="11"/>
      <c r="CF5" s="46" t="str">
        <f>'RATINGS - 2'!C25</f>
        <v>TEAM B</v>
      </c>
      <c r="CG5" s="62" t="str">
        <f>PROFILING!R26</f>
        <v>B</v>
      </c>
      <c r="CH5" s="40" t="str">
        <f>PROFILING!W26</f>
        <v/>
      </c>
      <c r="CI5" s="40" t="str">
        <f>'RATINGS - 2'!E25</f>
        <v/>
      </c>
      <c r="CJ5" s="10" t="str">
        <f>'RATINGS - 2'!F25</f>
        <v>NO</v>
      </c>
      <c r="CM5" s="11"/>
      <c r="CN5" s="14"/>
      <c r="CO5" s="14"/>
      <c r="CQ5" s="11"/>
      <c r="CR5" s="11"/>
      <c r="CT5" s="46" t="str">
        <f>'RATINGS - 2'!C29</f>
        <v>TEAM B</v>
      </c>
      <c r="CU5" s="62" t="str">
        <f>PROFILING!R30</f>
        <v>B</v>
      </c>
      <c r="CV5" s="40" t="str">
        <f>PROFILING!W30</f>
        <v/>
      </c>
      <c r="CW5" s="40" t="str">
        <f>'RATINGS - 2'!E29</f>
        <v/>
      </c>
      <c r="CX5" s="10" t="str">
        <f>'RATINGS - 2'!F29</f>
        <v>NO</v>
      </c>
      <c r="DA5" s="11"/>
      <c r="DB5" s="14"/>
      <c r="DC5" s="14"/>
      <c r="DE5" s="11"/>
      <c r="DF5" s="11"/>
      <c r="DH5" s="46" t="str">
        <f>'RATINGS - 2'!C33</f>
        <v>TEAM B</v>
      </c>
      <c r="DI5" s="62" t="str">
        <f>PROFILING!R34</f>
        <v>B</v>
      </c>
      <c r="DJ5" s="40" t="str">
        <f>PROFILING!W34</f>
        <v/>
      </c>
      <c r="DK5" s="40" t="str">
        <f>'RATINGS - 2'!E33</f>
        <v/>
      </c>
      <c r="DL5" s="10" t="str">
        <f>'RATINGS - 2'!F33</f>
        <v>NO</v>
      </c>
      <c r="DN5" s="11"/>
      <c r="DO5" s="11"/>
      <c r="DP5" s="14"/>
      <c r="DQ5" s="11"/>
    </row>
    <row r="6" spans="2:121" ht="17" thickBot="1" x14ac:dyDescent="0.25">
      <c r="B6" s="13"/>
      <c r="C6" s="161"/>
      <c r="D6" s="11"/>
      <c r="E6" s="11"/>
      <c r="F6" s="11"/>
      <c r="G6" s="11"/>
      <c r="H6" s="14"/>
      <c r="J6" s="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4"/>
      <c r="X6" s="2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4"/>
      <c r="AL6" s="2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4"/>
      <c r="AZ6" s="2"/>
      <c r="BA6" s="3"/>
      <c r="BB6" s="3"/>
      <c r="BC6" s="3"/>
      <c r="BD6" s="3"/>
      <c r="BE6" s="3"/>
      <c r="BF6" s="157"/>
      <c r="BG6" s="3"/>
      <c r="BH6" s="3"/>
      <c r="BI6" s="3"/>
      <c r="BJ6" s="3"/>
      <c r="BK6" s="3"/>
      <c r="BL6" s="4"/>
      <c r="BN6" s="2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4"/>
      <c r="CB6" s="2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4"/>
      <c r="CP6" s="2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4"/>
      <c r="DD6" s="2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4"/>
    </row>
    <row r="7" spans="2:121" x14ac:dyDescent="0.2">
      <c r="B7" s="13"/>
      <c r="C7" s="97" t="s">
        <v>25</v>
      </c>
      <c r="D7" s="52" t="s">
        <v>14</v>
      </c>
      <c r="E7" s="52" t="s">
        <v>37</v>
      </c>
      <c r="F7" s="52" t="s">
        <v>56</v>
      </c>
      <c r="G7" s="50" t="s">
        <v>15</v>
      </c>
      <c r="H7" s="14"/>
    </row>
    <row r="8" spans="2:121" ht="17" thickBot="1" x14ac:dyDescent="0.25">
      <c r="B8" s="83">
        <f>B4+1</f>
        <v>10</v>
      </c>
      <c r="C8" s="159" t="str">
        <f>PROFILING!Q9</f>
        <v>TEAM A</v>
      </c>
      <c r="D8" s="42">
        <f>PROFILING!Y9</f>
        <v>0</v>
      </c>
      <c r="E8" s="26" t="str">
        <f>PROFILING!X9</f>
        <v/>
      </c>
      <c r="F8" s="12" t="str">
        <f>PROFILING!Z9</f>
        <v>NO</v>
      </c>
      <c r="G8" s="9" t="str">
        <f>'RATINGS - 2'!AF17</f>
        <v/>
      </c>
      <c r="H8" s="14"/>
      <c r="J8" s="19" t="s">
        <v>13</v>
      </c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8" t="str">
        <f>J8</f>
        <v>FORM</v>
      </c>
      <c r="X8" s="19" t="s">
        <v>13</v>
      </c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8" t="str">
        <f>X8</f>
        <v>FORM</v>
      </c>
      <c r="AL8" s="19" t="s">
        <v>13</v>
      </c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8" t="str">
        <f>AL8</f>
        <v>FORM</v>
      </c>
      <c r="AZ8" s="19" t="s">
        <v>13</v>
      </c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8" t="str">
        <f>AZ8</f>
        <v>FORM</v>
      </c>
      <c r="BN8" s="19" t="s">
        <v>13</v>
      </c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8" t="str">
        <f>BN8</f>
        <v>FORM</v>
      </c>
      <c r="CB8" s="19" t="s">
        <v>13</v>
      </c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8" t="str">
        <f>CB8</f>
        <v>FORM</v>
      </c>
      <c r="CP8" s="19" t="s">
        <v>13</v>
      </c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8" t="str">
        <f>CP8</f>
        <v>FORM</v>
      </c>
      <c r="DD8" s="19" t="s">
        <v>13</v>
      </c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8" t="str">
        <f>DD8</f>
        <v>FORM</v>
      </c>
    </row>
    <row r="9" spans="2:121" ht="17" thickBot="1" x14ac:dyDescent="0.25">
      <c r="B9" s="13"/>
      <c r="C9" s="160" t="str">
        <f>PROFILING!Q10</f>
        <v>TEAM B</v>
      </c>
      <c r="D9" s="44">
        <f>PROFILING!Y10</f>
        <v>0</v>
      </c>
      <c r="E9" s="22" t="str">
        <f>PROFILING!X10</f>
        <v/>
      </c>
      <c r="F9" s="22" t="str">
        <f>PROFILING!Z10</f>
        <v>NO</v>
      </c>
      <c r="G9" s="10" t="str">
        <f>'RATINGS - 2'!AF18</f>
        <v/>
      </c>
      <c r="H9" s="14"/>
      <c r="J9" s="13"/>
      <c r="K9" s="8" t="str">
        <f>N4</f>
        <v>TEAM A</v>
      </c>
      <c r="L9" s="5">
        <v>4</v>
      </c>
      <c r="M9" s="5">
        <v>3</v>
      </c>
      <c r="N9" s="5">
        <v>2</v>
      </c>
      <c r="O9" s="6">
        <v>1</v>
      </c>
      <c r="P9" s="17"/>
      <c r="Q9" s="8" t="str">
        <f>N5</f>
        <v>TEAM B</v>
      </c>
      <c r="R9" s="5">
        <v>4</v>
      </c>
      <c r="S9" s="5">
        <v>3</v>
      </c>
      <c r="T9" s="5">
        <v>2</v>
      </c>
      <c r="U9" s="6">
        <v>1</v>
      </c>
      <c r="V9" s="14"/>
      <c r="W9" s="17"/>
      <c r="X9" s="13"/>
      <c r="Y9" s="8" t="str">
        <f>AB4</f>
        <v>TEAM A</v>
      </c>
      <c r="Z9" s="5">
        <v>4</v>
      </c>
      <c r="AA9" s="5">
        <v>3</v>
      </c>
      <c r="AB9" s="5">
        <v>2</v>
      </c>
      <c r="AC9" s="6">
        <v>1</v>
      </c>
      <c r="AD9" s="17"/>
      <c r="AE9" s="8" t="str">
        <f>AB5</f>
        <v>TEAM B</v>
      </c>
      <c r="AF9" s="5">
        <v>4</v>
      </c>
      <c r="AG9" s="5">
        <v>3</v>
      </c>
      <c r="AH9" s="5">
        <v>2</v>
      </c>
      <c r="AI9" s="6">
        <v>1</v>
      </c>
      <c r="AJ9" s="14"/>
      <c r="AL9" s="13"/>
      <c r="AM9" s="8" t="str">
        <f>AP4</f>
        <v>TEAM A</v>
      </c>
      <c r="AN9" s="5">
        <v>4</v>
      </c>
      <c r="AO9" s="5">
        <v>3</v>
      </c>
      <c r="AP9" s="5">
        <v>2</v>
      </c>
      <c r="AQ9" s="6">
        <v>1</v>
      </c>
      <c r="AR9" s="17"/>
      <c r="AS9" s="8" t="str">
        <f>AP5</f>
        <v>TEAM B</v>
      </c>
      <c r="AT9" s="5">
        <v>4</v>
      </c>
      <c r="AU9" s="5">
        <v>3</v>
      </c>
      <c r="AV9" s="5">
        <v>2</v>
      </c>
      <c r="AW9" s="6">
        <v>1</v>
      </c>
      <c r="AX9" s="14"/>
      <c r="AZ9" s="13"/>
      <c r="BA9" s="8" t="str">
        <f>BD4</f>
        <v>TEAM A</v>
      </c>
      <c r="BB9" s="5">
        <v>4</v>
      </c>
      <c r="BC9" s="5">
        <v>3</v>
      </c>
      <c r="BD9" s="5">
        <v>2</v>
      </c>
      <c r="BE9" s="6">
        <v>1</v>
      </c>
      <c r="BF9" s="17"/>
      <c r="BG9" s="8" t="str">
        <f>BD5</f>
        <v>TEAM B</v>
      </c>
      <c r="BH9" s="5">
        <v>4</v>
      </c>
      <c r="BI9" s="5">
        <v>3</v>
      </c>
      <c r="BJ9" s="5">
        <v>2</v>
      </c>
      <c r="BK9" s="6">
        <v>1</v>
      </c>
      <c r="BL9" s="14"/>
      <c r="BN9" s="13"/>
      <c r="BO9" s="8" t="str">
        <f>BR4</f>
        <v>TEAM A</v>
      </c>
      <c r="BP9" s="5">
        <v>4</v>
      </c>
      <c r="BQ9" s="5">
        <v>3</v>
      </c>
      <c r="BR9" s="5">
        <v>2</v>
      </c>
      <c r="BS9" s="6">
        <v>1</v>
      </c>
      <c r="BT9" s="17"/>
      <c r="BU9" s="8" t="str">
        <f>BR5</f>
        <v>TEAM B</v>
      </c>
      <c r="BV9" s="5">
        <v>4</v>
      </c>
      <c r="BW9" s="5">
        <v>3</v>
      </c>
      <c r="BX9" s="5">
        <v>2</v>
      </c>
      <c r="BY9" s="6">
        <v>1</v>
      </c>
      <c r="BZ9" s="14"/>
      <c r="CA9" s="17"/>
      <c r="CB9" s="13"/>
      <c r="CC9" s="8" t="str">
        <f>CF4</f>
        <v>TEAM A</v>
      </c>
      <c r="CD9" s="5">
        <v>4</v>
      </c>
      <c r="CE9" s="5">
        <v>3</v>
      </c>
      <c r="CF9" s="5">
        <v>2</v>
      </c>
      <c r="CG9" s="6">
        <v>1</v>
      </c>
      <c r="CH9" s="17"/>
      <c r="CI9" s="8" t="str">
        <f>CF5</f>
        <v>TEAM B</v>
      </c>
      <c r="CJ9" s="5">
        <v>4</v>
      </c>
      <c r="CK9" s="5">
        <v>3</v>
      </c>
      <c r="CL9" s="5">
        <v>2</v>
      </c>
      <c r="CM9" s="6">
        <v>1</v>
      </c>
      <c r="CN9" s="14"/>
      <c r="CP9" s="13"/>
      <c r="CQ9" s="8" t="str">
        <f>CT4</f>
        <v>TEAM A</v>
      </c>
      <c r="CR9" s="5">
        <v>4</v>
      </c>
      <c r="CS9" s="5">
        <v>3</v>
      </c>
      <c r="CT9" s="5">
        <v>2</v>
      </c>
      <c r="CU9" s="6">
        <v>1</v>
      </c>
      <c r="CV9" s="17"/>
      <c r="CW9" s="8" t="str">
        <f>CT5</f>
        <v>TEAM B</v>
      </c>
      <c r="CX9" s="5">
        <v>4</v>
      </c>
      <c r="CY9" s="5">
        <v>3</v>
      </c>
      <c r="CZ9" s="5">
        <v>2</v>
      </c>
      <c r="DA9" s="6">
        <v>1</v>
      </c>
      <c r="DB9" s="14"/>
      <c r="DD9" s="13"/>
      <c r="DE9" s="8" t="str">
        <f>DH4</f>
        <v>TEAM A</v>
      </c>
      <c r="DF9" s="5">
        <v>4</v>
      </c>
      <c r="DG9" s="5">
        <v>3</v>
      </c>
      <c r="DH9" s="5">
        <v>2</v>
      </c>
      <c r="DI9" s="6">
        <v>1</v>
      </c>
      <c r="DJ9" s="17"/>
      <c r="DK9" s="8" t="str">
        <f>DH5</f>
        <v>TEAM B</v>
      </c>
      <c r="DL9" s="5">
        <v>4</v>
      </c>
      <c r="DM9" s="5">
        <v>3</v>
      </c>
      <c r="DN9" s="5">
        <v>2</v>
      </c>
      <c r="DO9" s="6">
        <v>1</v>
      </c>
      <c r="DP9" s="14"/>
    </row>
    <row r="10" spans="2:121" ht="17" thickBot="1" x14ac:dyDescent="0.25">
      <c r="B10" s="13"/>
      <c r="C10" s="161"/>
      <c r="D10" s="11"/>
      <c r="E10" s="11"/>
      <c r="F10" s="11"/>
      <c r="G10" s="11"/>
      <c r="H10" s="14"/>
      <c r="J10" s="13"/>
      <c r="K10" s="7" t="s">
        <v>2</v>
      </c>
      <c r="L10" s="1"/>
      <c r="M10" s="1"/>
      <c r="N10" s="1"/>
      <c r="O10" s="38"/>
      <c r="P10" s="17"/>
      <c r="Q10" s="7" t="s">
        <v>2</v>
      </c>
      <c r="R10" s="1"/>
      <c r="S10" s="1"/>
      <c r="T10" s="1"/>
      <c r="U10" s="38"/>
      <c r="V10" s="14"/>
      <c r="W10" s="17"/>
      <c r="X10" s="13"/>
      <c r="Y10" s="7" t="s">
        <v>2</v>
      </c>
      <c r="Z10" s="1"/>
      <c r="AA10" s="1"/>
      <c r="AB10" s="1"/>
      <c r="AC10" s="38"/>
      <c r="AD10" s="17"/>
      <c r="AE10" s="7" t="s">
        <v>2</v>
      </c>
      <c r="AF10" s="1"/>
      <c r="AG10" s="1"/>
      <c r="AH10" s="1"/>
      <c r="AI10" s="38"/>
      <c r="AJ10" s="14"/>
      <c r="AL10" s="13"/>
      <c r="AM10" s="7" t="s">
        <v>2</v>
      </c>
      <c r="AN10" s="1"/>
      <c r="AO10" s="1"/>
      <c r="AP10" s="1"/>
      <c r="AQ10" s="38"/>
      <c r="AR10" s="17"/>
      <c r="AS10" s="7" t="s">
        <v>2</v>
      </c>
      <c r="AT10" s="1"/>
      <c r="AU10" s="1"/>
      <c r="AV10" s="1"/>
      <c r="AW10" s="38"/>
      <c r="AX10" s="14"/>
      <c r="AZ10" s="13"/>
      <c r="BA10" s="7" t="s">
        <v>2</v>
      </c>
      <c r="BB10" s="1"/>
      <c r="BC10" s="1"/>
      <c r="BD10" s="1"/>
      <c r="BE10" s="38"/>
      <c r="BF10" s="17"/>
      <c r="BG10" s="7" t="s">
        <v>2</v>
      </c>
      <c r="BH10" s="1"/>
      <c r="BI10" s="1"/>
      <c r="BJ10" s="1"/>
      <c r="BK10" s="38"/>
      <c r="BL10" s="14"/>
      <c r="BN10" s="13"/>
      <c r="BO10" s="7" t="s">
        <v>2</v>
      </c>
      <c r="BP10" s="1"/>
      <c r="BQ10" s="1"/>
      <c r="BR10" s="1"/>
      <c r="BS10" s="38"/>
      <c r="BT10" s="17"/>
      <c r="BU10" s="7" t="s">
        <v>2</v>
      </c>
      <c r="BV10" s="1"/>
      <c r="BW10" s="1"/>
      <c r="BX10" s="1"/>
      <c r="BY10" s="38"/>
      <c r="BZ10" s="14"/>
      <c r="CA10" s="17"/>
      <c r="CB10" s="13"/>
      <c r="CC10" s="7" t="s">
        <v>2</v>
      </c>
      <c r="CD10" s="1"/>
      <c r="CE10" s="1"/>
      <c r="CF10" s="1"/>
      <c r="CG10" s="38"/>
      <c r="CH10" s="17"/>
      <c r="CI10" s="7" t="s">
        <v>2</v>
      </c>
      <c r="CJ10" s="1"/>
      <c r="CK10" s="1"/>
      <c r="CL10" s="1"/>
      <c r="CM10" s="38"/>
      <c r="CN10" s="14"/>
      <c r="CP10" s="13"/>
      <c r="CQ10" s="7" t="s">
        <v>2</v>
      </c>
      <c r="CR10" s="1"/>
      <c r="CS10" s="1"/>
      <c r="CT10" s="1"/>
      <c r="CU10" s="38"/>
      <c r="CV10" s="17"/>
      <c r="CW10" s="7" t="s">
        <v>2</v>
      </c>
      <c r="CX10" s="1"/>
      <c r="CY10" s="1"/>
      <c r="CZ10" s="1"/>
      <c r="DA10" s="38"/>
      <c r="DB10" s="14"/>
      <c r="DD10" s="13"/>
      <c r="DE10" s="7" t="s">
        <v>2</v>
      </c>
      <c r="DF10" s="1"/>
      <c r="DG10" s="1"/>
      <c r="DH10" s="1"/>
      <c r="DI10" s="38"/>
      <c r="DJ10" s="17"/>
      <c r="DK10" s="7" t="s">
        <v>2</v>
      </c>
      <c r="DL10" s="1"/>
      <c r="DM10" s="1"/>
      <c r="DN10" s="1"/>
      <c r="DO10" s="38"/>
      <c r="DP10" s="14"/>
    </row>
    <row r="11" spans="2:121" ht="17" thickBot="1" x14ac:dyDescent="0.25">
      <c r="B11" s="13"/>
      <c r="C11" s="97" t="s">
        <v>25</v>
      </c>
      <c r="D11" s="52" t="s">
        <v>14</v>
      </c>
      <c r="E11" s="52" t="s">
        <v>37</v>
      </c>
      <c r="F11" s="52" t="s">
        <v>56</v>
      </c>
      <c r="G11" s="50" t="s">
        <v>15</v>
      </c>
      <c r="H11" s="14"/>
      <c r="J11" s="13"/>
      <c r="K11" s="143" t="s">
        <v>18</v>
      </c>
      <c r="L11" s="23"/>
      <c r="M11" s="23"/>
      <c r="N11" s="23"/>
      <c r="O11" s="144"/>
      <c r="P11" s="12"/>
      <c r="Q11" s="143" t="s">
        <v>18</v>
      </c>
      <c r="R11" s="23"/>
      <c r="S11" s="23"/>
      <c r="T11" s="23"/>
      <c r="U11" s="144"/>
      <c r="V11" s="14"/>
      <c r="W11" s="12"/>
      <c r="X11" s="13"/>
      <c r="Y11" s="143" t="s">
        <v>18</v>
      </c>
      <c r="Z11" s="23"/>
      <c r="AA11" s="23"/>
      <c r="AB11" s="23"/>
      <c r="AC11" s="144"/>
      <c r="AD11" s="12"/>
      <c r="AE11" s="143" t="s">
        <v>18</v>
      </c>
      <c r="AF11" s="23"/>
      <c r="AG11" s="23"/>
      <c r="AH11" s="23"/>
      <c r="AI11" s="144"/>
      <c r="AJ11" s="14"/>
      <c r="AL11" s="13"/>
      <c r="AM11" s="143" t="s">
        <v>18</v>
      </c>
      <c r="AN11" s="23"/>
      <c r="AO11" s="23"/>
      <c r="AP11" s="23"/>
      <c r="AQ11" s="144"/>
      <c r="AR11" s="12"/>
      <c r="AS11" s="143" t="s">
        <v>18</v>
      </c>
      <c r="AT11" s="23"/>
      <c r="AU11" s="23"/>
      <c r="AV11" s="23"/>
      <c r="AW11" s="144"/>
      <c r="AX11" s="14"/>
      <c r="AZ11" s="13"/>
      <c r="BA11" s="143" t="s">
        <v>18</v>
      </c>
      <c r="BB11" s="23"/>
      <c r="BC11" s="23"/>
      <c r="BD11" s="23"/>
      <c r="BE11" s="144"/>
      <c r="BF11" s="12"/>
      <c r="BG11" s="143" t="s">
        <v>18</v>
      </c>
      <c r="BH11" s="23"/>
      <c r="BI11" s="23"/>
      <c r="BJ11" s="23"/>
      <c r="BK11" s="144"/>
      <c r="BL11" s="14"/>
      <c r="BN11" s="13"/>
      <c r="BO11" s="143" t="s">
        <v>18</v>
      </c>
      <c r="BP11" s="23"/>
      <c r="BQ11" s="23"/>
      <c r="BR11" s="23"/>
      <c r="BS11" s="144"/>
      <c r="BT11" s="12"/>
      <c r="BU11" s="143" t="s">
        <v>18</v>
      </c>
      <c r="BV11" s="23"/>
      <c r="BW11" s="23"/>
      <c r="BX11" s="23"/>
      <c r="BY11" s="144"/>
      <c r="BZ11" s="14"/>
      <c r="CA11" s="12"/>
      <c r="CB11" s="13"/>
      <c r="CC11" s="143" t="s">
        <v>18</v>
      </c>
      <c r="CD11" s="23"/>
      <c r="CE11" s="23"/>
      <c r="CF11" s="23"/>
      <c r="CG11" s="144"/>
      <c r="CH11" s="12"/>
      <c r="CI11" s="143" t="s">
        <v>18</v>
      </c>
      <c r="CJ11" s="23"/>
      <c r="CK11" s="23"/>
      <c r="CL11" s="23"/>
      <c r="CM11" s="144"/>
      <c r="CN11" s="14"/>
      <c r="CP11" s="13"/>
      <c r="CQ11" s="143" t="s">
        <v>18</v>
      </c>
      <c r="CR11" s="23"/>
      <c r="CS11" s="23"/>
      <c r="CT11" s="23"/>
      <c r="CU11" s="144"/>
      <c r="CV11" s="12"/>
      <c r="CW11" s="143" t="s">
        <v>18</v>
      </c>
      <c r="CX11" s="23"/>
      <c r="CY11" s="23"/>
      <c r="CZ11" s="23"/>
      <c r="DA11" s="144"/>
      <c r="DB11" s="14"/>
      <c r="DD11" s="13"/>
      <c r="DE11" s="143" t="s">
        <v>18</v>
      </c>
      <c r="DF11" s="23"/>
      <c r="DG11" s="23"/>
      <c r="DH11" s="23"/>
      <c r="DI11" s="144"/>
      <c r="DJ11" s="12"/>
      <c r="DK11" s="143" t="s">
        <v>18</v>
      </c>
      <c r="DL11" s="23"/>
      <c r="DM11" s="23"/>
      <c r="DN11" s="23"/>
      <c r="DO11" s="144"/>
      <c r="DP11" s="14"/>
    </row>
    <row r="12" spans="2:121" ht="17" thickBot="1" x14ac:dyDescent="0.25">
      <c r="B12" s="83">
        <f>B8+1</f>
        <v>11</v>
      </c>
      <c r="C12" s="159" t="str">
        <f>PROFILING!Q13</f>
        <v>TEAM A</v>
      </c>
      <c r="D12" s="42">
        <f>PROFILING!Y13</f>
        <v>0</v>
      </c>
      <c r="E12" s="26" t="str">
        <f>PROFILING!X13</f>
        <v/>
      </c>
      <c r="F12" s="12" t="str">
        <f>PROFILING!Z13</f>
        <v>NO</v>
      </c>
      <c r="G12" s="9" t="str">
        <f>'RATINGS - 2'!AT17</f>
        <v/>
      </c>
      <c r="H12" s="14"/>
      <c r="J12" s="13"/>
      <c r="K12" s="11"/>
      <c r="L12" s="37"/>
      <c r="M12" s="37"/>
      <c r="N12" s="37"/>
      <c r="O12" s="37"/>
      <c r="P12" s="11"/>
      <c r="Q12" s="11"/>
      <c r="R12" s="37"/>
      <c r="S12" s="37"/>
      <c r="T12" s="37"/>
      <c r="U12" s="37"/>
      <c r="V12" s="14"/>
      <c r="W12" s="11"/>
      <c r="X12" s="13"/>
      <c r="Y12" s="11"/>
      <c r="Z12" s="37"/>
      <c r="AA12" s="37"/>
      <c r="AB12" s="37"/>
      <c r="AC12" s="37"/>
      <c r="AD12" s="11"/>
      <c r="AE12" s="11"/>
      <c r="AF12" s="37"/>
      <c r="AG12" s="37"/>
      <c r="AH12" s="37"/>
      <c r="AI12" s="37"/>
      <c r="AJ12" s="14"/>
      <c r="AL12" s="13"/>
      <c r="AM12" s="11"/>
      <c r="AN12" s="37"/>
      <c r="AO12" s="37"/>
      <c r="AP12" s="37"/>
      <c r="AQ12" s="37"/>
      <c r="AR12" s="11"/>
      <c r="AS12" s="11"/>
      <c r="AT12" s="37"/>
      <c r="AU12" s="37"/>
      <c r="AV12" s="37"/>
      <c r="AW12" s="37"/>
      <c r="AX12" s="14"/>
      <c r="AZ12" s="13"/>
      <c r="BA12" s="11"/>
      <c r="BB12" s="37"/>
      <c r="BC12" s="37"/>
      <c r="BD12" s="37"/>
      <c r="BE12" s="37"/>
      <c r="BF12" s="11"/>
      <c r="BG12" s="11"/>
      <c r="BH12" s="37"/>
      <c r="BI12" s="37"/>
      <c r="BJ12" s="37"/>
      <c r="BK12" s="37"/>
      <c r="BL12" s="14"/>
      <c r="BN12" s="13"/>
      <c r="BO12" s="11"/>
      <c r="BP12" s="37"/>
      <c r="BQ12" s="37"/>
      <c r="BR12" s="37"/>
      <c r="BS12" s="37"/>
      <c r="BT12" s="11"/>
      <c r="BU12" s="11"/>
      <c r="BV12" s="37"/>
      <c r="BW12" s="37"/>
      <c r="BX12" s="37"/>
      <c r="BY12" s="37"/>
      <c r="BZ12" s="14"/>
      <c r="CA12" s="11"/>
      <c r="CB12" s="13"/>
      <c r="CC12" s="11"/>
      <c r="CD12" s="37"/>
      <c r="CE12" s="37"/>
      <c r="CF12" s="37"/>
      <c r="CG12" s="37"/>
      <c r="CH12" s="11"/>
      <c r="CI12" s="11"/>
      <c r="CJ12" s="37"/>
      <c r="CK12" s="37"/>
      <c r="CL12" s="37"/>
      <c r="CM12" s="37"/>
      <c r="CN12" s="14"/>
      <c r="CP12" s="13"/>
      <c r="CQ12" s="11"/>
      <c r="CR12" s="37"/>
      <c r="CS12" s="37"/>
      <c r="CT12" s="37"/>
      <c r="CU12" s="37"/>
      <c r="CV12" s="11"/>
      <c r="CW12" s="11"/>
      <c r="CX12" s="37"/>
      <c r="CY12" s="37"/>
      <c r="CZ12" s="37"/>
      <c r="DA12" s="37"/>
      <c r="DB12" s="14"/>
      <c r="DD12" s="13"/>
      <c r="DE12" s="11"/>
      <c r="DF12" s="37"/>
      <c r="DG12" s="37"/>
      <c r="DH12" s="37"/>
      <c r="DI12" s="37"/>
      <c r="DJ12" s="11"/>
      <c r="DK12" s="11"/>
      <c r="DL12" s="37"/>
      <c r="DM12" s="37"/>
      <c r="DN12" s="37"/>
      <c r="DO12" s="37"/>
      <c r="DP12" s="14"/>
    </row>
    <row r="13" spans="2:121" ht="17" thickBot="1" x14ac:dyDescent="0.25">
      <c r="B13" s="13"/>
      <c r="C13" s="160" t="str">
        <f>PROFILING!Q14</f>
        <v>TEAM B</v>
      </c>
      <c r="D13" s="44">
        <f>PROFILING!Y14</f>
        <v>0</v>
      </c>
      <c r="E13" s="22" t="str">
        <f>PROFILING!X14</f>
        <v/>
      </c>
      <c r="F13" s="22" t="str">
        <f>PROFILING!Z14</f>
        <v>NO</v>
      </c>
      <c r="G13" s="10" t="str">
        <f>'RATINGS - 2'!AT18</f>
        <v/>
      </c>
      <c r="H13" s="14"/>
      <c r="J13" s="13"/>
      <c r="K13" s="95" t="s">
        <v>12</v>
      </c>
      <c r="L13" s="52" t="s">
        <v>13</v>
      </c>
      <c r="M13" s="82" t="s">
        <v>20</v>
      </c>
      <c r="N13" s="82" t="s">
        <v>21</v>
      </c>
      <c r="O13" s="78" t="s">
        <v>8</v>
      </c>
      <c r="P13" s="11"/>
      <c r="Q13" s="95" t="s">
        <v>12</v>
      </c>
      <c r="R13" s="52" t="s">
        <v>13</v>
      </c>
      <c r="S13" s="82" t="s">
        <v>20</v>
      </c>
      <c r="T13" s="82" t="s">
        <v>21</v>
      </c>
      <c r="U13" s="78" t="s">
        <v>8</v>
      </c>
      <c r="V13" s="14"/>
      <c r="W13" s="11"/>
      <c r="X13" s="13"/>
      <c r="Y13" s="95" t="s">
        <v>12</v>
      </c>
      <c r="Z13" s="52" t="s">
        <v>13</v>
      </c>
      <c r="AA13" s="82" t="s">
        <v>20</v>
      </c>
      <c r="AB13" s="82" t="s">
        <v>21</v>
      </c>
      <c r="AC13" s="78" t="s">
        <v>8</v>
      </c>
      <c r="AD13" s="11"/>
      <c r="AE13" s="95" t="s">
        <v>12</v>
      </c>
      <c r="AF13" s="52" t="s">
        <v>13</v>
      </c>
      <c r="AG13" s="82" t="s">
        <v>20</v>
      </c>
      <c r="AH13" s="82" t="s">
        <v>21</v>
      </c>
      <c r="AI13" s="78" t="s">
        <v>8</v>
      </c>
      <c r="AJ13" s="14"/>
      <c r="AL13" s="13"/>
      <c r="AM13" s="95" t="s">
        <v>12</v>
      </c>
      <c r="AN13" s="52" t="s">
        <v>13</v>
      </c>
      <c r="AO13" s="82" t="s">
        <v>20</v>
      </c>
      <c r="AP13" s="82" t="s">
        <v>21</v>
      </c>
      <c r="AQ13" s="78" t="s">
        <v>8</v>
      </c>
      <c r="AR13" s="11"/>
      <c r="AS13" s="95" t="s">
        <v>12</v>
      </c>
      <c r="AT13" s="52" t="s">
        <v>13</v>
      </c>
      <c r="AU13" s="82" t="s">
        <v>20</v>
      </c>
      <c r="AV13" s="82" t="s">
        <v>21</v>
      </c>
      <c r="AW13" s="78" t="s">
        <v>8</v>
      </c>
      <c r="AX13" s="14"/>
      <c r="AZ13" s="13"/>
      <c r="BA13" s="95" t="s">
        <v>12</v>
      </c>
      <c r="BB13" s="52" t="s">
        <v>13</v>
      </c>
      <c r="BC13" s="82" t="s">
        <v>20</v>
      </c>
      <c r="BD13" s="82" t="s">
        <v>21</v>
      </c>
      <c r="BE13" s="78" t="s">
        <v>8</v>
      </c>
      <c r="BF13" s="11"/>
      <c r="BG13" s="95" t="s">
        <v>12</v>
      </c>
      <c r="BH13" s="52" t="s">
        <v>13</v>
      </c>
      <c r="BI13" s="82" t="s">
        <v>20</v>
      </c>
      <c r="BJ13" s="82" t="s">
        <v>21</v>
      </c>
      <c r="BK13" s="78" t="s">
        <v>8</v>
      </c>
      <c r="BL13" s="14"/>
      <c r="BN13" s="13"/>
      <c r="BO13" s="95" t="s">
        <v>12</v>
      </c>
      <c r="BP13" s="52" t="s">
        <v>13</v>
      </c>
      <c r="BQ13" s="82" t="s">
        <v>20</v>
      </c>
      <c r="BR13" s="82" t="s">
        <v>21</v>
      </c>
      <c r="BS13" s="78" t="s">
        <v>8</v>
      </c>
      <c r="BT13" s="11"/>
      <c r="BU13" s="95" t="s">
        <v>12</v>
      </c>
      <c r="BV13" s="52" t="s">
        <v>13</v>
      </c>
      <c r="BW13" s="82" t="s">
        <v>20</v>
      </c>
      <c r="BX13" s="82" t="s">
        <v>21</v>
      </c>
      <c r="BY13" s="78" t="s">
        <v>8</v>
      </c>
      <c r="BZ13" s="14"/>
      <c r="CA13" s="11"/>
      <c r="CB13" s="13"/>
      <c r="CC13" s="95" t="s">
        <v>12</v>
      </c>
      <c r="CD13" s="52" t="s">
        <v>13</v>
      </c>
      <c r="CE13" s="82" t="s">
        <v>20</v>
      </c>
      <c r="CF13" s="82" t="s">
        <v>21</v>
      </c>
      <c r="CG13" s="78" t="s">
        <v>8</v>
      </c>
      <c r="CH13" s="11"/>
      <c r="CI13" s="95" t="s">
        <v>12</v>
      </c>
      <c r="CJ13" s="52" t="s">
        <v>13</v>
      </c>
      <c r="CK13" s="82" t="s">
        <v>20</v>
      </c>
      <c r="CL13" s="82" t="s">
        <v>21</v>
      </c>
      <c r="CM13" s="78" t="s">
        <v>8</v>
      </c>
      <c r="CN13" s="14"/>
      <c r="CP13" s="13"/>
      <c r="CQ13" s="95" t="s">
        <v>12</v>
      </c>
      <c r="CR13" s="52" t="s">
        <v>13</v>
      </c>
      <c r="CS13" s="82" t="s">
        <v>20</v>
      </c>
      <c r="CT13" s="82" t="s">
        <v>21</v>
      </c>
      <c r="CU13" s="78" t="s">
        <v>8</v>
      </c>
      <c r="CV13" s="11"/>
      <c r="CW13" s="95" t="s">
        <v>12</v>
      </c>
      <c r="CX13" s="52" t="s">
        <v>13</v>
      </c>
      <c r="CY13" s="82" t="s">
        <v>20</v>
      </c>
      <c r="CZ13" s="82" t="s">
        <v>21</v>
      </c>
      <c r="DA13" s="78" t="s">
        <v>8</v>
      </c>
      <c r="DB13" s="14"/>
      <c r="DD13" s="13"/>
      <c r="DE13" s="95" t="s">
        <v>12</v>
      </c>
      <c r="DF13" s="52" t="s">
        <v>13</v>
      </c>
      <c r="DG13" s="82" t="s">
        <v>20</v>
      </c>
      <c r="DH13" s="82" t="s">
        <v>21</v>
      </c>
      <c r="DI13" s="78" t="s">
        <v>8</v>
      </c>
      <c r="DJ13" s="11"/>
      <c r="DK13" s="95" t="s">
        <v>12</v>
      </c>
      <c r="DL13" s="52" t="s">
        <v>13</v>
      </c>
      <c r="DM13" s="82" t="s">
        <v>20</v>
      </c>
      <c r="DN13" s="82" t="s">
        <v>21</v>
      </c>
      <c r="DO13" s="78" t="s">
        <v>8</v>
      </c>
      <c r="DP13" s="14"/>
    </row>
    <row r="14" spans="2:121" ht="17" thickBot="1" x14ac:dyDescent="0.25">
      <c r="B14" s="13"/>
      <c r="C14" s="161"/>
      <c r="D14" s="11"/>
      <c r="E14" s="11"/>
      <c r="F14" s="11"/>
      <c r="G14" s="11"/>
      <c r="H14" s="14"/>
      <c r="J14" s="13"/>
      <c r="K14" s="25" t="str">
        <f>IF(L14="INCOMP","",IF(L14&gt;3,"POS",IF(L14=3,"POS/NEUT",IF(AND(L14&lt;3,L14&gt;-3),"NEUT",IF(L14=-3,"NEUT/NEG",IF(L14&lt;-3,"NEG"))))))</f>
        <v/>
      </c>
      <c r="L14" s="96" t="str">
        <f>IF(L10="","INCOMP",SUM(IF(L10="W",1.5,-1.5),IF(M10="W",2,-2),IF(N10="W",3,-3),IF(O10="W",3.5,-3.5)))</f>
        <v>INCOMP</v>
      </c>
      <c r="M14" s="22" t="str">
        <f>IF(L14="INCOMP","",SUM(IF(L11&lt;2,-1,IF(L11&lt;5,0,1)),IF(M11&lt;2,-1,IF(M11&lt;5,0,1)),IF(N11&lt;2,-1,IF(N11&lt;5,0,1)),IF(O11&lt;2,-1,IF(O11&lt;5,0,1))))</f>
        <v/>
      </c>
      <c r="N14" s="40" t="str">
        <f>IF(L14="INCOMP","INCOMP",IF(OR(K14="POS",K14="NEUT",K14="NEG"),K14,IF(K14="POS/NEUT",IF(M14&gt;1,"POS","NEUT"),IF(K14="NEUT/NEG",IF(M14&gt;1,"NEUT","NEG")))))</f>
        <v>INCOMP</v>
      </c>
      <c r="O14" s="10" t="str">
        <f>IF(L14="incomp","",L14+M14)</f>
        <v/>
      </c>
      <c r="P14" s="11"/>
      <c r="Q14" s="25" t="str">
        <f>IF(R14="INCOMP","",IF(R14&gt;3,"POS",IF(R14=3,"POS/NEUT",IF(AND(R14&lt;3,R14&gt;-3),"NEUT",IF(R14=-3,"NEUT/NEG",IF(R14&lt;-3,"NEG"))))))</f>
        <v/>
      </c>
      <c r="R14" s="96" t="str">
        <f>IF(R10="","INCOMP",SUM(IF(R10="W",1.5,-1.5),IF(S10="W",2,-2),IF(T10="W",3,-3),IF(U10="W",3.5,-3.5)))</f>
        <v>INCOMP</v>
      </c>
      <c r="S14" s="22" t="str">
        <f>IF(R14="INCOMP","",SUM(IF(R11&lt;2,-1,IF(R11&lt;5,0,1)),IF(S11&lt;2,-1,IF(S11&lt;5,0,1)),IF(T11&lt;2,-1,IF(T11&lt;5,0,1)),IF(U11&lt;2,-1,IF(U11&lt;5,0,1))))</f>
        <v/>
      </c>
      <c r="T14" s="40" t="str">
        <f>IF(R14="INCOMP","INCOMP",IF(OR(Q14="POS",Q14="NEUT",Q14="NEG"),Q14,IF(Q14="POS/NEUT",IF(S14&gt;1,"POS","NEUT"),IF(Q14="NEUT/NEG",IF(S14&gt;1,"NEUT","NEG")))))</f>
        <v>INCOMP</v>
      </c>
      <c r="U14" s="10" t="str">
        <f>IF(R14="incomp","",R14+S14)</f>
        <v/>
      </c>
      <c r="V14" s="14"/>
      <c r="X14" s="13"/>
      <c r="Y14" s="25" t="str">
        <f>IF(Z14="INCOMP","",IF(Z14&gt;3,"POS",IF(Z14=3,"POS/NEUT",IF(AND(Z14&lt;3,Z14&gt;-3),"NEUT",IF(Z14=-3,"NEUT/NEG",IF(Z14&lt;-3,"NEG"))))))</f>
        <v/>
      </c>
      <c r="Z14" s="96" t="str">
        <f>IF(Z10="","INCOMP",SUM(IF(Z10="W",1.5,-1.5),IF(AA10="W",2,-2),IF(AB10="W",3,-3),IF(AC10="W",3.5,-3.5)))</f>
        <v>INCOMP</v>
      </c>
      <c r="AA14" s="22" t="str">
        <f>IF(Z14="INCOMP","",SUM(IF(Z11&lt;2,-1,IF(Z11&lt;5,0,1)),IF(AA11&lt;2,-1,IF(AA11&lt;5,0,1)),IF(AB11&lt;2,-1,IF(AB11&lt;5,0,1)),IF(AC11&lt;2,-1,IF(AC11&lt;5,0,1))))</f>
        <v/>
      </c>
      <c r="AB14" s="40" t="str">
        <f>IF(Z14="INCOMP","INCOMP",IF(OR(Y14="POS",Y14="NEUT",Y14="NEG"),Y14,IF(Y14="POS/NEUT",IF(AA14&gt;1,"POS","NEUT"),IF(Y14="NEUT/NEG",IF(AA14&gt;1,"NEUT","NEG")))))</f>
        <v>INCOMP</v>
      </c>
      <c r="AC14" s="10" t="str">
        <f>IF(Z14="incomp","",Z14+AA14)</f>
        <v/>
      </c>
      <c r="AD14" s="11"/>
      <c r="AE14" s="25" t="str">
        <f>IF(AF14="INCOMP","",IF(AF14&gt;3,"POS",IF(AF14=3,"POS/NEUT",IF(AND(AF14&lt;3,AF14&gt;-3),"NEUT",IF(AF14=-3,"NEUT/NEG",IF(AF14&lt;-3,"NEG"))))))</f>
        <v/>
      </c>
      <c r="AF14" s="96" t="str">
        <f>IF(AF10="","INCOMP",SUM(IF(AF10="W",1.5,-1.5),IF(AG10="W",2,-2),IF(AH10="W",3,-3),IF(AI10="W",3.5,-3.5)))</f>
        <v>INCOMP</v>
      </c>
      <c r="AG14" s="22" t="str">
        <f>IF(AF14="INCOMP","",SUM(IF(AF11&lt;2,-1,IF(AF11&lt;5,0,1)),IF(AG11&lt;2,-1,IF(AG11&lt;5,0,1)),IF(AH11&lt;2,-1,IF(AH11&lt;5,0,1)),IF(AI11&lt;2,-1,IF(AI11&lt;5,0,1))))</f>
        <v/>
      </c>
      <c r="AH14" s="40" t="str">
        <f>IF(AF14="INCOMP","INCOMP",IF(OR(AE14="POS",AE14="NEUT",AE14="NEG"),AE14,IF(AE14="POS/NEUT",IF(AG14&gt;1,"POS","NEUT"),IF(AE14="NEUT/NEG",IF(AG14&gt;1,"NEUT","NEG")))))</f>
        <v>INCOMP</v>
      </c>
      <c r="AI14" s="10" t="str">
        <f>IF(AF14="incomp","",AF14+AG14)</f>
        <v/>
      </c>
      <c r="AJ14" s="14"/>
      <c r="AL14" s="13"/>
      <c r="AM14" s="25" t="str">
        <f>IF(AN14="INCOMP","",IF(AN14&gt;3,"POS",IF(AN14=3,"POS/NEUT",IF(AND(AN14&lt;3,AN14&gt;-3),"NEUT",IF(AN14=-3,"NEUT/NEG",IF(AN14&lt;-3,"NEG"))))))</f>
        <v/>
      </c>
      <c r="AN14" s="96" t="str">
        <f>IF(AN10="","INCOMP",SUM(IF(AN10="W",1.5,-1.5),IF(AO10="W",2,-2),IF(AP10="W",3,-3),IF(AQ10="W",3.5,-3.5)))</f>
        <v>INCOMP</v>
      </c>
      <c r="AO14" s="22" t="str">
        <f>IF(AN14="INCOMP","",SUM(IF(AN11&lt;2,-1,IF(AN11&lt;5,0,1)),IF(AO11&lt;2,-1,IF(AO11&lt;5,0,1)),IF(AP11&lt;2,-1,IF(AP11&lt;5,0,1)),IF(AQ11&lt;2,-1,IF(AQ11&lt;5,0,1))))</f>
        <v/>
      </c>
      <c r="AP14" s="40" t="str">
        <f>IF(AN14="INCOMP","INCOMP",IF(OR(AM14="POS",AM14="NEUT",AM14="NEG"),AM14,IF(AM14="POS/NEUT",IF(AO14&gt;1,"POS","NEUT"),IF(AM14="NEUT/NEG",IF(AO14&gt;1,"NEUT","NEG")))))</f>
        <v>INCOMP</v>
      </c>
      <c r="AQ14" s="10" t="str">
        <f>IF(AN14="incomp","",AN14+AO14)</f>
        <v/>
      </c>
      <c r="AR14" s="11"/>
      <c r="AS14" s="25" t="str">
        <f>IF(AT14="INCOMP","",IF(AT14&gt;3,"POS",IF(AT14=3,"POS/NEUT",IF(AND(AT14&lt;3,AT14&gt;-3),"NEUT",IF(AT14=-3,"NEUT/NEG",IF(AT14&lt;-3,"NEG"))))))</f>
        <v/>
      </c>
      <c r="AT14" s="96" t="str">
        <f>IF(AT10="","INCOMP",SUM(IF(AT10="W",1.5,-1.5),IF(AU10="W",2,-2),IF(AV10="W",3,-3),IF(AW10="W",3.5,-3.5)))</f>
        <v>INCOMP</v>
      </c>
      <c r="AU14" s="22" t="str">
        <f>IF(AT14="INCOMP","",SUM(IF(AT11&lt;2,-1,IF(AT11&lt;5,0,1)),IF(AU11&lt;2,-1,IF(AU11&lt;5,0,1)),IF(AV11&lt;2,-1,IF(AV11&lt;5,0,1)),IF(AW11&lt;2,-1,IF(AW11&lt;5,0,1))))</f>
        <v/>
      </c>
      <c r="AV14" s="40" t="str">
        <f>IF(AT14="INCOMP","INCOMP",IF(OR(AS14="POS",AS14="NEUT",AS14="NEG"),AS14,IF(AS14="POS/NEUT",IF(AU14&gt;1,"POS","NEUT"),IF(AS14="NEUT/NEG",IF(AU14&gt;1,"NEUT","NEG")))))</f>
        <v>INCOMP</v>
      </c>
      <c r="AW14" s="10" t="str">
        <f>IF(AT14="incomp","",AT14+AU14)</f>
        <v/>
      </c>
      <c r="AX14" s="14"/>
      <c r="AZ14" s="13"/>
      <c r="BA14" s="25" t="str">
        <f>IF(BB14="INCOMP","",IF(BB14&gt;3,"POS",IF(BB14=3,"POS/NEUT",IF(AND(BB14&lt;3,BB14&gt;-3),"NEUT",IF(BB14=-3,"NEUT/NEG",IF(BB14&lt;-3,"NEG"))))))</f>
        <v/>
      </c>
      <c r="BB14" s="96" t="str">
        <f>IF(BB10="","INCOMP",SUM(IF(BB10="W",1.5,-1.5),IF(BC10="W",2,-2),IF(BD10="W",3,-3),IF(BE10="W",3.5,-3.5)))</f>
        <v>INCOMP</v>
      </c>
      <c r="BC14" s="22" t="str">
        <f>IF(BB14="INCOMP","",SUM(IF(BB11&lt;2,-1,IF(BB11&lt;5,0,1)),IF(BC11&lt;2,-1,IF(BC11&lt;5,0,1)),IF(BD11&lt;2,-1,IF(BD11&lt;5,0,1)),IF(BE11&lt;2,-1,IF(BE11&lt;5,0,1))))</f>
        <v/>
      </c>
      <c r="BD14" s="40" t="str">
        <f>IF(BB14="INCOMP","INCOMP",IF(OR(BA14="POS",BA14="NEUT",BA14="NEG"),BA14,IF(BA14="POS/NEUT",IF(BC14&gt;1,"POS","NEUT"),IF(BA14="NEUT/NEG",IF(BC14&gt;1,"NEUT","NEG")))))</f>
        <v>INCOMP</v>
      </c>
      <c r="BE14" s="10" t="str">
        <f>IF(BB14="incomp","",BB14+BC14)</f>
        <v/>
      </c>
      <c r="BF14" s="11"/>
      <c r="BG14" s="25" t="str">
        <f>IF(BH14="INCOMP","",IF(BH14&gt;3,"POS",IF(BH14=3,"POS/NEUT",IF(AND(BH14&lt;3,BH14&gt;-3),"NEUT",IF(BH14=-3,"NEUT/NEG",IF(BH14&lt;-3,"NEG"))))))</f>
        <v/>
      </c>
      <c r="BH14" s="96" t="str">
        <f>IF(BH10="","INCOMP",SUM(IF(BH10="W",1.5,-1.5),IF(BI10="W",2,-2),IF(BJ10="W",3,-3),IF(BK10="W",3.5,-3.5)))</f>
        <v>INCOMP</v>
      </c>
      <c r="BI14" s="22" t="str">
        <f>IF(BH14="INCOMP","",SUM(IF(BH11&lt;2,-1,IF(BH11&lt;5,0,1)),IF(BI11&lt;2,-1,IF(BI11&lt;5,0,1)),IF(BJ11&lt;2,-1,IF(BJ11&lt;5,0,1)),IF(BK11&lt;2,-1,IF(BK11&lt;5,0,1))))</f>
        <v/>
      </c>
      <c r="BJ14" s="40" t="str">
        <f>IF(BH14="INCOMP","INCOMP",IF(OR(BG14="POS",BG14="NEUT",BG14="NEG"),BG14,IF(BG14="POS/NEUT",IF(BI14&gt;1,"POS","NEUT"),IF(BG14="NEUT/NEG",IF(BI14&gt;1,"NEUT","NEG")))))</f>
        <v>INCOMP</v>
      </c>
      <c r="BK14" s="10" t="str">
        <f>IF(BH14="incomp","",BH14+BI14)</f>
        <v/>
      </c>
      <c r="BL14" s="14"/>
      <c r="BN14" s="13"/>
      <c r="BO14" s="25" t="str">
        <f>IF(BP14="INCOMP","",IF(BP14&gt;3,"POS",IF(BP14=3,"POS/NEUT",IF(AND(BP14&lt;3,BP14&gt;-3),"NEUT",IF(BP14=-3,"NEUT/NEG",IF(BP14&lt;-3,"NEG"))))))</f>
        <v/>
      </c>
      <c r="BP14" s="96" t="str">
        <f>IF(BP10="","INCOMP",SUM(IF(BP10="W",1.5,-1.5),IF(BQ10="W",2,-2),IF(BR10="W",3,-3),IF(BS10="W",3.5,-3.5)))</f>
        <v>INCOMP</v>
      </c>
      <c r="BQ14" s="22" t="str">
        <f>IF(BP14="INCOMP","",SUM(IF(BP11&lt;2,-1,IF(BP11&lt;5,0,1)),IF(BQ11&lt;2,-1,IF(BQ11&lt;5,0,1)),IF(BR11&lt;2,-1,IF(BR11&lt;5,0,1)),IF(BS11&lt;2,-1,IF(BS11&lt;5,0,1))))</f>
        <v/>
      </c>
      <c r="BR14" s="40" t="str">
        <f>IF(BP14="INCOMP","INCOMP",IF(OR(BO14="POS",BO14="NEUT",BO14="NEG"),BO14,IF(BO14="POS/NEUT",IF(BQ14&gt;1,"POS","NEUT"),IF(BO14="NEUT/NEG",IF(BQ14&gt;1,"NEUT","NEG")))))</f>
        <v>INCOMP</v>
      </c>
      <c r="BS14" s="10" t="str">
        <f>IF(BP14="incomp","",BP14+BQ14)</f>
        <v/>
      </c>
      <c r="BT14" s="11"/>
      <c r="BU14" s="25" t="str">
        <f>IF(BV14="INCOMP","",IF(BV14&gt;3,"POS",IF(BV14=3,"POS/NEUT",IF(AND(BV14&lt;3,BV14&gt;-3),"NEUT",IF(BV14=-3,"NEUT/NEG",IF(BV14&lt;-3,"NEG"))))))</f>
        <v/>
      </c>
      <c r="BV14" s="96" t="str">
        <f>IF(BV10="","INCOMP",SUM(IF(BV10="W",1.5,-1.5),IF(BW10="W",2,-2),IF(BX10="W",3,-3),IF(BY10="W",3.5,-3.5)))</f>
        <v>INCOMP</v>
      </c>
      <c r="BW14" s="22" t="str">
        <f>IF(BV14="INCOMP","",SUM(IF(BV11&lt;2,-1,IF(BV11&lt;5,0,1)),IF(BW11&lt;2,-1,IF(BW11&lt;5,0,1)),IF(BX11&lt;2,-1,IF(BX11&lt;5,0,1)),IF(BY11&lt;2,-1,IF(BY11&lt;5,0,1))))</f>
        <v/>
      </c>
      <c r="BX14" s="40" t="str">
        <f>IF(BV14="INCOMP","INCOMP",IF(OR(BU14="POS",BU14="NEUT",BU14="NEG"),BU14,IF(BU14="POS/NEUT",IF(BW14&gt;1,"POS","NEUT"),IF(BU14="NEUT/NEG",IF(BW14&gt;1,"NEUT","NEG")))))</f>
        <v>INCOMP</v>
      </c>
      <c r="BY14" s="10" t="str">
        <f>IF(BV14="incomp","",BV14+BW14)</f>
        <v/>
      </c>
      <c r="BZ14" s="14"/>
      <c r="CB14" s="13"/>
      <c r="CC14" s="25" t="str">
        <f>IF(CD14="INCOMP","",IF(CD14&gt;3,"POS",IF(CD14=3,"POS/NEUT",IF(AND(CD14&lt;3,CD14&gt;-3),"NEUT",IF(CD14=-3,"NEUT/NEG",IF(CD14&lt;-3,"NEG"))))))</f>
        <v/>
      </c>
      <c r="CD14" s="96" t="str">
        <f>IF(CD10="","INCOMP",SUM(IF(CD10="W",1.5,-1.5),IF(CE10="W",2,-2),IF(CF10="W",3,-3),IF(CG10="W",3.5,-3.5)))</f>
        <v>INCOMP</v>
      </c>
      <c r="CE14" s="22" t="str">
        <f>IF(CD14="INCOMP","",SUM(IF(CD11&lt;2,-1,IF(CD11&lt;5,0,1)),IF(CE11&lt;2,-1,IF(CE11&lt;5,0,1)),IF(CF11&lt;2,-1,IF(CF11&lt;5,0,1)),IF(CG11&lt;2,-1,IF(CG11&lt;5,0,1))))</f>
        <v/>
      </c>
      <c r="CF14" s="40" t="str">
        <f>IF(CD14="INCOMP","INCOMP",IF(OR(CC14="POS",CC14="NEUT",CC14="NEG"),CC14,IF(CC14="POS/NEUT",IF(CE14&gt;1,"POS","NEUT"),IF(CC14="NEUT/NEG",IF(CE14&gt;1,"NEUT","NEG")))))</f>
        <v>INCOMP</v>
      </c>
      <c r="CG14" s="10" t="str">
        <f>IF(CD14="incomp","",CD14+CE14)</f>
        <v/>
      </c>
      <c r="CH14" s="11"/>
      <c r="CI14" s="25" t="str">
        <f>IF(CJ14="INCOMP","",IF(CJ14&gt;3,"POS",IF(CJ14=3,"POS/NEUT",IF(AND(CJ14&lt;3,CJ14&gt;-3),"NEUT",IF(CJ14=-3,"NEUT/NEG",IF(CJ14&lt;-3,"NEG"))))))</f>
        <v/>
      </c>
      <c r="CJ14" s="96" t="str">
        <f>IF(CJ10="","INCOMP",SUM(IF(CJ10="W",1.5,-1.5),IF(CK10="W",2,-2),IF(CL10="W",3,-3),IF(CM10="W",3.5,-3.5)))</f>
        <v>INCOMP</v>
      </c>
      <c r="CK14" s="22" t="str">
        <f>IF(CJ14="INCOMP","",SUM(IF(CJ11&lt;2,-1,IF(CJ11&lt;5,0,1)),IF(CK11&lt;2,-1,IF(CK11&lt;5,0,1)),IF(CL11&lt;2,-1,IF(CL11&lt;5,0,1)),IF(CM11&lt;2,-1,IF(CM11&lt;5,0,1))))</f>
        <v/>
      </c>
      <c r="CL14" s="40" t="str">
        <f>IF(CJ14="INCOMP","INCOMP",IF(OR(CI14="POS",CI14="NEUT",CI14="NEG"),CI14,IF(CI14="POS/NEUT",IF(CK14&gt;1,"POS","NEUT"),IF(CI14="NEUT/NEG",IF(CK14&gt;1,"NEUT","NEG")))))</f>
        <v>INCOMP</v>
      </c>
      <c r="CM14" s="10" t="str">
        <f>IF(CJ14="incomp","",CJ14+CK14)</f>
        <v/>
      </c>
      <c r="CN14" s="14"/>
      <c r="CP14" s="13"/>
      <c r="CQ14" s="25" t="str">
        <f>IF(CR14="INCOMP","",IF(CR14&gt;3,"POS",IF(CR14=3,"POS/NEUT",IF(AND(CR14&lt;3,CR14&gt;-3),"NEUT",IF(CR14=-3,"NEUT/NEG",IF(CR14&lt;-3,"NEG"))))))</f>
        <v/>
      </c>
      <c r="CR14" s="96" t="str">
        <f>IF(CR10="","INCOMP",SUM(IF(CR10="W",1.5,-1.5),IF(CS10="W",2,-2),IF(CT10="W",3,-3),IF(CU10="W",3.5,-3.5)))</f>
        <v>INCOMP</v>
      </c>
      <c r="CS14" s="22" t="str">
        <f>IF(CR14="INCOMP","",SUM(IF(CR11&lt;2,-1,IF(CR11&lt;5,0,1)),IF(CS11&lt;2,-1,IF(CS11&lt;5,0,1)),IF(CT11&lt;2,-1,IF(CT11&lt;5,0,1)),IF(CU11&lt;2,-1,IF(CU11&lt;5,0,1))))</f>
        <v/>
      </c>
      <c r="CT14" s="40" t="str">
        <f>IF(CR14="INCOMP","INCOMP",IF(OR(CQ14="POS",CQ14="NEUT",CQ14="NEG"),CQ14,IF(CQ14="POS/NEUT",IF(CS14&gt;1,"POS","NEUT"),IF(CQ14="NEUT/NEG",IF(CS14&gt;1,"NEUT","NEG")))))</f>
        <v>INCOMP</v>
      </c>
      <c r="CU14" s="10" t="str">
        <f>IF(CR14="incomp","",CR14+CS14)</f>
        <v/>
      </c>
      <c r="CV14" s="11"/>
      <c r="CW14" s="25" t="str">
        <f>IF(CX14="INCOMP","",IF(CX14&gt;3,"POS",IF(CX14=3,"POS/NEUT",IF(AND(CX14&lt;3,CX14&gt;-3),"NEUT",IF(CX14=-3,"NEUT/NEG",IF(CX14&lt;-3,"NEG"))))))</f>
        <v/>
      </c>
      <c r="CX14" s="96" t="str">
        <f>IF(CX10="","INCOMP",SUM(IF(CX10="W",1.5,-1.5),IF(CY10="W",2,-2),IF(CZ10="W",3,-3),IF(DA10="W",3.5,-3.5)))</f>
        <v>INCOMP</v>
      </c>
      <c r="CY14" s="22" t="str">
        <f>IF(CX14="INCOMP","",SUM(IF(CX11&lt;2,-1,IF(CX11&lt;5,0,1)),IF(CY11&lt;2,-1,IF(CY11&lt;5,0,1)),IF(CZ11&lt;2,-1,IF(CZ11&lt;5,0,1)),IF(DA11&lt;2,-1,IF(DA11&lt;5,0,1))))</f>
        <v/>
      </c>
      <c r="CZ14" s="40" t="str">
        <f>IF(CX14="INCOMP","INCOMP",IF(OR(CW14="POS",CW14="NEUT",CW14="NEG"),CW14,IF(CW14="POS/NEUT",IF(CY14&gt;1,"POS","NEUT"),IF(CW14="NEUT/NEG",IF(CY14&gt;1,"NEUT","NEG")))))</f>
        <v>INCOMP</v>
      </c>
      <c r="DA14" s="10" t="str">
        <f>IF(CX14="incomp","",CX14+CY14)</f>
        <v/>
      </c>
      <c r="DB14" s="14"/>
      <c r="DD14" s="13"/>
      <c r="DE14" s="25" t="str">
        <f>IF(DF14="INCOMP","",IF(DF14&gt;3,"POS",IF(DF14=3,"POS/NEUT",IF(AND(DF14&lt;3,DF14&gt;-3),"NEUT",IF(DF14=-3,"NEUT/NEG",IF(DF14&lt;-3,"NEG"))))))</f>
        <v/>
      </c>
      <c r="DF14" s="96" t="str">
        <f>IF(DF10="","INCOMP",SUM(IF(DF10="W",1.5,-1.5),IF(DG10="W",2,-2),IF(DH10="W",3,-3),IF(DI10="W",3.5,-3.5)))</f>
        <v>INCOMP</v>
      </c>
      <c r="DG14" s="22" t="str">
        <f>IF(DF14="INCOMP","",SUM(IF(DF11&lt;2,-1,IF(DF11&lt;5,0,1)),IF(DG11&lt;2,-1,IF(DG11&lt;5,0,1)),IF(DH11&lt;2,-1,IF(DH11&lt;5,0,1)),IF(DI11&lt;2,-1,IF(DI11&lt;5,0,1))))</f>
        <v/>
      </c>
      <c r="DH14" s="40" t="str">
        <f>IF(DF14="INCOMP","INCOMP",IF(OR(DE14="POS",DE14="NEUT",DE14="NEG"),DE14,IF(DE14="POS/NEUT",IF(DG14&gt;1,"POS","NEUT"),IF(DE14="NEUT/NEG",IF(DG14&gt;1,"NEUT","NEG")))))</f>
        <v>INCOMP</v>
      </c>
      <c r="DI14" s="10" t="str">
        <f>IF(DF14="incomp","",DF14+DG14)</f>
        <v/>
      </c>
      <c r="DJ14" s="11"/>
      <c r="DK14" s="25" t="str">
        <f>IF(DL14="INCOMP","",IF(DL14&gt;3,"POS",IF(DL14=3,"POS/NEUT",IF(AND(DL14&lt;3,DL14&gt;-3),"NEUT",IF(DL14=-3,"NEUT/NEG",IF(DL14&lt;-3,"NEG"))))))</f>
        <v/>
      </c>
      <c r="DL14" s="96" t="str">
        <f>IF(DL10="","INCOMP",SUM(IF(DL10="W",1.5,-1.5),IF(DM10="W",2,-2),IF(DN10="W",3,-3),IF(DO10="W",3.5,-3.5)))</f>
        <v>INCOMP</v>
      </c>
      <c r="DM14" s="22" t="str">
        <f>IF(DL14="INCOMP","",SUM(IF(DL11&lt;2,-1,IF(DL11&lt;5,0,1)),IF(DM11&lt;2,-1,IF(DM11&lt;5,0,1)),IF(DN11&lt;2,-1,IF(DN11&lt;5,0,1)),IF(DO11&lt;2,-1,IF(DO11&lt;5,0,1))))</f>
        <v/>
      </c>
      <c r="DN14" s="40" t="str">
        <f>IF(DL14="INCOMP","INCOMP",IF(OR(DK14="POS",DK14="NEUT",DK14="NEG"),DK14,IF(DK14="POS/NEUT",IF(DM14&gt;1,"POS","NEUT"),IF(DK14="NEUT/NEG",IF(DM14&gt;1,"NEUT","NEG")))))</f>
        <v>INCOMP</v>
      </c>
      <c r="DO14" s="10" t="str">
        <f>IF(DL14="incomp","",DL14+DM14)</f>
        <v/>
      </c>
      <c r="DP14" s="14"/>
    </row>
    <row r="15" spans="2:121" ht="17" thickBot="1" x14ac:dyDescent="0.25">
      <c r="B15" s="13"/>
      <c r="C15" s="97" t="s">
        <v>25</v>
      </c>
      <c r="D15" s="52" t="s">
        <v>14</v>
      </c>
      <c r="E15" s="52" t="s">
        <v>37</v>
      </c>
      <c r="F15" s="52" t="s">
        <v>56</v>
      </c>
      <c r="G15" s="50" t="s">
        <v>15</v>
      </c>
      <c r="H15" s="14"/>
      <c r="J15" s="13"/>
      <c r="K15" s="11"/>
      <c r="L15" s="37"/>
      <c r="M15" s="57"/>
      <c r="N15" s="37"/>
      <c r="O15" s="37"/>
      <c r="P15" s="11"/>
      <c r="Q15" s="11"/>
      <c r="R15" s="11"/>
      <c r="S15" s="11"/>
      <c r="T15" s="11"/>
      <c r="U15" s="11"/>
      <c r="V15" s="14"/>
      <c r="X15" s="13"/>
      <c r="Y15" s="11"/>
      <c r="Z15" s="37"/>
      <c r="AA15" s="57"/>
      <c r="AB15" s="37"/>
      <c r="AC15" s="37"/>
      <c r="AD15" s="11"/>
      <c r="AE15" s="11"/>
      <c r="AF15" s="11"/>
      <c r="AG15" s="11"/>
      <c r="AH15" s="11"/>
      <c r="AI15" s="11"/>
      <c r="AJ15" s="14"/>
      <c r="AL15" s="13"/>
      <c r="AM15" s="11"/>
      <c r="AN15" s="37"/>
      <c r="AO15" s="57"/>
      <c r="AP15" s="37"/>
      <c r="AQ15" s="37"/>
      <c r="AR15" s="11"/>
      <c r="AS15" s="11"/>
      <c r="AT15" s="11"/>
      <c r="AU15" s="11"/>
      <c r="AV15" s="11"/>
      <c r="AW15" s="11"/>
      <c r="AX15" s="14"/>
      <c r="AZ15" s="13"/>
      <c r="BA15" s="11"/>
      <c r="BB15" s="37"/>
      <c r="BC15" s="57"/>
      <c r="BD15" s="37"/>
      <c r="BE15" s="37"/>
      <c r="BF15" s="11"/>
      <c r="BG15" s="11"/>
      <c r="BH15" s="11"/>
      <c r="BI15" s="11"/>
      <c r="BJ15" s="11"/>
      <c r="BK15" s="11"/>
      <c r="BL15" s="14"/>
      <c r="BN15" s="13"/>
      <c r="BO15" s="11"/>
      <c r="BP15" s="37"/>
      <c r="BQ15" s="57"/>
      <c r="BR15" s="37"/>
      <c r="BS15" s="37"/>
      <c r="BT15" s="11"/>
      <c r="BU15" s="11"/>
      <c r="BV15" s="11"/>
      <c r="BW15" s="11"/>
      <c r="BX15" s="11"/>
      <c r="BY15" s="11"/>
      <c r="BZ15" s="14"/>
      <c r="CB15" s="13"/>
      <c r="CC15" s="11"/>
      <c r="CD15" s="37"/>
      <c r="CE15" s="57"/>
      <c r="CF15" s="37"/>
      <c r="CG15" s="37"/>
      <c r="CH15" s="11"/>
      <c r="CI15" s="11"/>
      <c r="CJ15" s="11"/>
      <c r="CK15" s="11"/>
      <c r="CL15" s="11"/>
      <c r="CM15" s="11"/>
      <c r="CN15" s="14"/>
      <c r="CP15" s="13"/>
      <c r="CQ15" s="11"/>
      <c r="CR15" s="37"/>
      <c r="CS15" s="57"/>
      <c r="CT15" s="37"/>
      <c r="CU15" s="37"/>
      <c r="CV15" s="11"/>
      <c r="CW15" s="11"/>
      <c r="CX15" s="11"/>
      <c r="CY15" s="11"/>
      <c r="CZ15" s="11"/>
      <c r="DA15" s="11"/>
      <c r="DB15" s="14"/>
      <c r="DD15" s="13"/>
      <c r="DE15" s="11"/>
      <c r="DF15" s="37"/>
      <c r="DG15" s="57"/>
      <c r="DH15" s="37"/>
      <c r="DI15" s="37"/>
      <c r="DJ15" s="11"/>
      <c r="DK15" s="11"/>
      <c r="DL15" s="11"/>
      <c r="DM15" s="11"/>
      <c r="DN15" s="11"/>
      <c r="DO15" s="11"/>
      <c r="DP15" s="14"/>
    </row>
    <row r="16" spans="2:121" x14ac:dyDescent="0.2">
      <c r="B16" s="83">
        <f>B12+1</f>
        <v>12</v>
      </c>
      <c r="C16" s="159" t="str">
        <f>PROFILING!Q17</f>
        <v>TEAM A</v>
      </c>
      <c r="D16" s="42">
        <f>PROFILING!Y17</f>
        <v>0</v>
      </c>
      <c r="E16" s="26" t="str">
        <f>PROFILING!X17</f>
        <v/>
      </c>
      <c r="F16" s="12" t="str">
        <f>PROFILING!Z17</f>
        <v>NO</v>
      </c>
      <c r="G16" s="9" t="str">
        <f>'RATINGS - 2'!BH17</f>
        <v/>
      </c>
      <c r="H16" s="14"/>
      <c r="J16" s="13"/>
      <c r="K16" s="11"/>
      <c r="L16" s="11"/>
      <c r="N16" s="59" t="s">
        <v>38</v>
      </c>
      <c r="O16" s="52" t="s">
        <v>21</v>
      </c>
      <c r="P16" s="52" t="s">
        <v>39</v>
      </c>
      <c r="Q16" s="52" t="s">
        <v>11</v>
      </c>
      <c r="R16" s="78" t="s">
        <v>15</v>
      </c>
      <c r="S16" s="11"/>
      <c r="T16" s="30"/>
      <c r="U16" s="30"/>
      <c r="V16" s="14"/>
      <c r="W16" s="11"/>
      <c r="X16" s="13"/>
      <c r="Y16" s="11"/>
      <c r="Z16" s="11"/>
      <c r="AB16" s="59" t="s">
        <v>38</v>
      </c>
      <c r="AC16" s="52" t="s">
        <v>21</v>
      </c>
      <c r="AD16" s="52" t="s">
        <v>39</v>
      </c>
      <c r="AE16" s="52" t="s">
        <v>11</v>
      </c>
      <c r="AF16" s="78" t="s">
        <v>15</v>
      </c>
      <c r="AG16" s="11"/>
      <c r="AI16" s="11"/>
      <c r="AJ16" s="14"/>
      <c r="AK16" s="11"/>
      <c r="AL16" s="13"/>
      <c r="AM16" s="11"/>
      <c r="AN16" s="11"/>
      <c r="AP16" s="59" t="s">
        <v>38</v>
      </c>
      <c r="AQ16" s="52" t="s">
        <v>21</v>
      </c>
      <c r="AR16" s="52" t="s">
        <v>39</v>
      </c>
      <c r="AS16" s="52" t="s">
        <v>11</v>
      </c>
      <c r="AT16" s="78" t="s">
        <v>15</v>
      </c>
      <c r="AU16" s="11"/>
      <c r="AW16" s="11"/>
      <c r="AX16" s="14"/>
      <c r="AY16" s="11"/>
      <c r="AZ16" s="13"/>
      <c r="BA16" s="11"/>
      <c r="BB16" s="11"/>
      <c r="BD16" s="59" t="s">
        <v>38</v>
      </c>
      <c r="BE16" s="52" t="s">
        <v>21</v>
      </c>
      <c r="BF16" s="52" t="s">
        <v>39</v>
      </c>
      <c r="BG16" s="52" t="s">
        <v>11</v>
      </c>
      <c r="BH16" s="78" t="s">
        <v>15</v>
      </c>
      <c r="BI16" s="11"/>
      <c r="BK16" s="11"/>
      <c r="BL16" s="14"/>
      <c r="BM16" s="11"/>
      <c r="BN16" s="13"/>
      <c r="BO16" s="11"/>
      <c r="BP16" s="11"/>
      <c r="BR16" s="59" t="s">
        <v>38</v>
      </c>
      <c r="BS16" s="52" t="s">
        <v>21</v>
      </c>
      <c r="BT16" s="52" t="s">
        <v>39</v>
      </c>
      <c r="BU16" s="52" t="s">
        <v>11</v>
      </c>
      <c r="BV16" s="78" t="s">
        <v>15</v>
      </c>
      <c r="BW16" s="11"/>
      <c r="BY16" s="11"/>
      <c r="BZ16" s="14"/>
      <c r="CA16" s="11"/>
      <c r="CB16" s="13"/>
      <c r="CC16" s="11"/>
      <c r="CD16" s="11"/>
      <c r="CF16" s="59" t="s">
        <v>38</v>
      </c>
      <c r="CG16" s="52" t="s">
        <v>21</v>
      </c>
      <c r="CH16" s="52" t="s">
        <v>39</v>
      </c>
      <c r="CI16" s="52" t="s">
        <v>11</v>
      </c>
      <c r="CJ16" s="78" t="s">
        <v>15</v>
      </c>
      <c r="CK16" s="11"/>
      <c r="CM16" s="11"/>
      <c r="CN16" s="14"/>
      <c r="CO16" s="11"/>
      <c r="CP16" s="13"/>
      <c r="CQ16" s="11"/>
      <c r="CR16" s="11"/>
      <c r="CT16" s="59" t="s">
        <v>38</v>
      </c>
      <c r="CU16" s="52" t="s">
        <v>21</v>
      </c>
      <c r="CV16" s="52" t="s">
        <v>39</v>
      </c>
      <c r="CW16" s="52" t="s">
        <v>11</v>
      </c>
      <c r="CX16" s="78" t="s">
        <v>15</v>
      </c>
      <c r="CY16" s="11"/>
      <c r="DA16" s="11"/>
      <c r="DB16" s="14"/>
      <c r="DC16" s="11"/>
      <c r="DD16" s="13"/>
      <c r="DE16" s="11"/>
      <c r="DF16" s="11"/>
      <c r="DH16" s="59" t="s">
        <v>38</v>
      </c>
      <c r="DI16" s="52" t="s">
        <v>21</v>
      </c>
      <c r="DJ16" s="52" t="s">
        <v>39</v>
      </c>
      <c r="DK16" s="52" t="s">
        <v>11</v>
      </c>
      <c r="DL16" s="78" t="s">
        <v>15</v>
      </c>
      <c r="DM16" s="11"/>
      <c r="DO16" s="11"/>
      <c r="DP16" s="14"/>
    </row>
    <row r="17" spans="2:121" ht="17" thickBot="1" x14ac:dyDescent="0.25">
      <c r="B17" s="13"/>
      <c r="C17" s="160" t="str">
        <f>PROFILING!Q18</f>
        <v>TEAM B</v>
      </c>
      <c r="D17" s="44">
        <f>PROFILING!Y18</f>
        <v>0</v>
      </c>
      <c r="E17" s="22" t="str">
        <f>PROFILING!X18</f>
        <v/>
      </c>
      <c r="F17" s="22" t="str">
        <f>PROFILING!Z18</f>
        <v>NO</v>
      </c>
      <c r="G17" s="10" t="str">
        <f>'RATINGS - 2'!BH18</f>
        <v/>
      </c>
      <c r="H17" s="14"/>
      <c r="J17" s="13"/>
      <c r="K17" s="11"/>
      <c r="L17" s="11"/>
      <c r="N17" s="41" t="str">
        <f>Q4</f>
        <v/>
      </c>
      <c r="O17" s="89" t="str">
        <f>IF(AND(R4="NO",R5="NO"),"",N14)</f>
        <v/>
      </c>
      <c r="P17" s="12" t="str">
        <f>IFERROR(IF(N17&lt;&gt;"1–3",N17,IF(((IF(O17="POS",3,IF(O17="NEUT",2,IF(O17="NEG",1,""))))-(IF(O18="POS",3,IF(O18="NEUT",2,IF(O18="NEG",1,"")))))=2,1,IF(OR(((IF(O17="POS",3,IF(O17="NEUT",2,IF(O17="NEG",1,""))))-(IF(O18="POS",3,IF(O18="NEUT",2,IF(O18="NEG",1,"")))))=1,((IF(O17="POS",3,IF(O17="NEUT",2,IF(O17="NEG",1,""))))-(IF(O18="POS",3,IF(O18="NEUT",2,IF(O18="NEG",1,"")))))=0,((IF(O17="POS",3,IF(O17="NEUT",2,IF(O17="NEG",1,""))))-(IF(O18="POS",3,IF(O18="NEUT",2,IF(O18="NEG",1,"")))))=-1),2,IF(((IF(O17="POS",3,IF(O17="NEUT",2,IF(O17="NEG",1,""))))-(IF(O18="POS",3,IF(O18="NEUT",2,IF(O18="NEG",1,"")))))=-2,3)))),"")</f>
        <v/>
      </c>
      <c r="Q17" s="85">
        <f>D4</f>
        <v>0</v>
      </c>
      <c r="R17" s="9" t="str">
        <f>IF(OR(O17="INCOMP",O17=""),"",IF(P17="NO BET","NO",IF(AND(P17=1,Q17&gt;1.89),"YES",IF(AND(P17=2,Q17&gt;1.99),"YES",IF(AND(P17&gt;2,Q17&gt;2.09),"YES","NO")))))</f>
        <v/>
      </c>
      <c r="S17" s="58"/>
      <c r="U17" s="11"/>
      <c r="V17" s="14"/>
      <c r="W17" s="11"/>
      <c r="X17" s="13"/>
      <c r="Y17" s="11"/>
      <c r="Z17" s="11"/>
      <c r="AB17" s="41" t="str">
        <f>AE4</f>
        <v/>
      </c>
      <c r="AC17" s="89" t="str">
        <f>IF(AND(AF4="NO",AF5="NO"),"",AB14)</f>
        <v/>
      </c>
      <c r="AD17" s="12" t="str">
        <f>IFERROR(IF(AB17&lt;&gt;"1–3",AB17,IF(((IF(AC17="POS",3,IF(AC17="NEUT",2,IF(AC17="NEG",1,""))))-(IF(AC18="POS",3,IF(AC18="NEUT",2,IF(AC18="NEG",1,"")))))=2,1,IF(OR(((IF(AC17="POS",3,IF(AC17="NEUT",2,IF(AC17="NEG",1,""))))-(IF(AC18="POS",3,IF(AC18="NEUT",2,IF(AC18="NEG",1,"")))))=1,((IF(AC17="POS",3,IF(AC17="NEUT",2,IF(AC17="NEG",1,""))))-(IF(AC18="POS",3,IF(AC18="NEUT",2,IF(AC18="NEG",1,"")))))=0,((IF(AC17="POS",3,IF(AC17="NEUT",2,IF(AC17="NEG",1,""))))-(IF(AC18="POS",3,IF(AC18="NEUT",2,IF(AC18="NEG",1,"")))))=-1),2,IF(((IF(AC17="POS",3,IF(AC17="NEUT",2,IF(AC17="NEG",1,""))))-(IF(AC18="POS",3,IF(AC18="NEUT",2,IF(AC18="NEG",1,"")))))=-2,3)))),"")</f>
        <v/>
      </c>
      <c r="AE17" s="85">
        <f>D8</f>
        <v>0</v>
      </c>
      <c r="AF17" s="9" t="str">
        <f>IF(OR(AC17="INCOMP",AC17=""),"",IF(AD17="NO BET","NO",IF(AND(AD17=1,AE17&gt;1.89),"YES",IF(AND(AD17=2,AE17&gt;1.99),"YES",IF(AND(AD17&gt;2,AE17&gt;2.09),"YES","NO")))))</f>
        <v/>
      </c>
      <c r="AG17" s="58"/>
      <c r="AI17" s="11"/>
      <c r="AJ17" s="14"/>
      <c r="AK17" s="11"/>
      <c r="AL17" s="13"/>
      <c r="AM17" s="11"/>
      <c r="AN17" s="11"/>
      <c r="AP17" s="41" t="str">
        <f>AS4</f>
        <v/>
      </c>
      <c r="AQ17" s="89" t="str">
        <f>IF(AND(AT4="NO",AT5="NO"),"",AP14)</f>
        <v/>
      </c>
      <c r="AR17" s="12" t="str">
        <f>IFERROR(IF(AP17&lt;&gt;"1–3",AP17,IF(((IF(AQ17="POS",3,IF(AQ17="NEUT",2,IF(AQ17="NEG",1,""))))-(IF(AQ18="POS",3,IF(AQ18="NEUT",2,IF(AQ18="NEG",1,"")))))=2,1,IF(OR(((IF(AQ17="POS",3,IF(AQ17="NEUT",2,IF(AQ17="NEG",1,""))))-(IF(AQ18="POS",3,IF(AQ18="NEUT",2,IF(AQ18="NEG",1,"")))))=1,((IF(AQ17="POS",3,IF(AQ17="NEUT",2,IF(AQ17="NEG",1,""))))-(IF(AQ18="POS",3,IF(AQ18="NEUT",2,IF(AQ18="NEG",1,"")))))=0,((IF(AQ17="POS",3,IF(AQ17="NEUT",2,IF(AQ17="NEG",1,""))))-(IF(AQ18="POS",3,IF(AQ18="NEUT",2,IF(AQ18="NEG",1,"")))))=-1),2,IF(((IF(AQ17="POS",3,IF(AQ17="NEUT",2,IF(AQ17="NEG",1,""))))-(IF(AQ18="POS",3,IF(AQ18="NEUT",2,IF(AQ18="NEG",1,"")))))=-2,3)))),"")</f>
        <v/>
      </c>
      <c r="AS17" s="85">
        <f>D12</f>
        <v>0</v>
      </c>
      <c r="AT17" s="9" t="str">
        <f>IF(OR(AQ17="INCOMP",AQ17=""),"",IF(AR17="NO BET","NO",IF(AND(AR17=1,AS17&gt;1.89),"YES",IF(AND(AR17=2,AS17&gt;1.99),"YES",IF(AND(AR17&gt;2,AS17&gt;2.09),"YES","NO")))))</f>
        <v/>
      </c>
      <c r="AU17" s="58"/>
      <c r="AW17" s="11"/>
      <c r="AX17" s="14"/>
      <c r="AY17" s="11"/>
      <c r="AZ17" s="13"/>
      <c r="BA17" s="11"/>
      <c r="BB17" s="11"/>
      <c r="BD17" s="41" t="str">
        <f>BG4</f>
        <v/>
      </c>
      <c r="BE17" s="89" t="str">
        <f>IF(AND(BH4="NO",BH5="NO"),"",BD14)</f>
        <v/>
      </c>
      <c r="BF17" s="12" t="str">
        <f>IFERROR(IF(BD17&lt;&gt;"1–3",BD17,IF(((IF(BE17="POS",3,IF(BE17="NEUT",2,IF(BE17="NEG",1,""))))-(IF(BE18="POS",3,IF(BE18="NEUT",2,IF(BE18="NEG",1,"")))))=2,1,IF(OR(((IF(BE17="POS",3,IF(BE17="NEUT",2,IF(BE17="NEG",1,""))))-(IF(BE18="POS",3,IF(BE18="NEUT",2,IF(BE18="NEG",1,"")))))=1,((IF(BE17="POS",3,IF(BE17="NEUT",2,IF(BE17="NEG",1,""))))-(IF(BE18="POS",3,IF(BE18="NEUT",2,IF(BE18="NEG",1,"")))))=0,((IF(BE17="POS",3,IF(BE17="NEUT",2,IF(BE17="NEG",1,""))))-(IF(BE18="POS",3,IF(BE18="NEUT",2,IF(BE18="NEG",1,"")))))=-1),2,IF(((IF(BE17="POS",3,IF(BE17="NEUT",2,IF(BE17="NEG",1,""))))-(IF(BE18="POS",3,IF(BE18="NEUT",2,IF(BE18="NEG",1,"")))))=-2,3)))),"")</f>
        <v/>
      </c>
      <c r="BG17" s="85">
        <f>D16</f>
        <v>0</v>
      </c>
      <c r="BH17" s="9" t="str">
        <f>IF(OR(BE17="INCOMP",BE17=""),"",IF(BF17="NO BET","NO",IF(AND(BF17=1,BG17&gt;1.89),"YES",IF(AND(BF17=2,BG17&gt;1.99),"YES",IF(AND(BF17&gt;2,BG17&gt;2.09),"YES","NO")))))</f>
        <v/>
      </c>
      <c r="BI17" s="58"/>
      <c r="BK17" s="11"/>
      <c r="BL17" s="14"/>
      <c r="BM17" s="11"/>
      <c r="BN17" s="13"/>
      <c r="BO17" s="11"/>
      <c r="BP17" s="11"/>
      <c r="BR17" s="41" t="str">
        <f>BU4</f>
        <v/>
      </c>
      <c r="BS17" s="89" t="str">
        <f>IF(AND(BV4="NO",BV5="NO"),"",BR14)</f>
        <v/>
      </c>
      <c r="BT17" s="12" t="str">
        <f>IFERROR(IF(BR17&lt;&gt;"1–3",BR17,IF(((IF(BS17="POS",3,IF(BS17="NEUT",2,IF(BS17="NEG",1,""))))-(IF(BS18="POS",3,IF(BS18="NEUT",2,IF(BS18="NEG",1,"")))))=2,1,IF(OR(((IF(BS17="POS",3,IF(BS17="NEUT",2,IF(BS17="NEG",1,""))))-(IF(BS18="POS",3,IF(BS18="NEUT",2,IF(BS18="NEG",1,"")))))=1,((IF(BS17="POS",3,IF(BS17="NEUT",2,IF(BS17="NEG",1,""))))-(IF(BS18="POS",3,IF(BS18="NEUT",2,IF(BS18="NEG",1,"")))))=0,((IF(BS17="POS",3,IF(BS17="NEUT",2,IF(BS17="NEG",1,""))))-(IF(BS18="POS",3,IF(BS18="NEUT",2,IF(BS18="NEG",1,"")))))=-1),2,IF(((IF(BS17="POS",3,IF(BS17="NEUT",2,IF(BS17="NEG",1,""))))-(IF(BS18="POS",3,IF(BS18="NEUT",2,IF(BS18="NEG",1,"")))))=-2,3)))),"")</f>
        <v/>
      </c>
      <c r="BU17" s="85">
        <f>D20</f>
        <v>0</v>
      </c>
      <c r="BV17" s="9" t="str">
        <f>IF(OR(BS17="INCOMP",BS17=""),"",IF(BT17="NO BET","NO",IF(AND(BT17=1,BU17&gt;1.89),"YES",IF(AND(BT17=2,BU17&gt;1.99),"YES",IF(AND(BT17&gt;2,BU17&gt;2.09),"YES","NO")))))</f>
        <v/>
      </c>
      <c r="BW17" s="58"/>
      <c r="BY17" s="11"/>
      <c r="BZ17" s="14"/>
      <c r="CA17" s="11"/>
      <c r="CB17" s="13"/>
      <c r="CC17" s="11"/>
      <c r="CD17" s="11"/>
      <c r="CF17" s="41" t="str">
        <f>CI4</f>
        <v/>
      </c>
      <c r="CG17" s="89" t="str">
        <f>IF(AND(CJ4="NO",CJ5="NO"),"",CF14)</f>
        <v/>
      </c>
      <c r="CH17" s="12" t="str">
        <f>IFERROR(IF(CF17&lt;&gt;"1–3",CF17,IF(((IF(CG17="POS",3,IF(CG17="NEUT",2,IF(CG17="NEG",1,""))))-(IF(CG18="POS",3,IF(CG18="NEUT",2,IF(CG18="NEG",1,"")))))=2,1,IF(OR(((IF(CG17="POS",3,IF(CG17="NEUT",2,IF(CG17="NEG",1,""))))-(IF(CG18="POS",3,IF(CG18="NEUT",2,IF(CG18="NEG",1,"")))))=1,((IF(CG17="POS",3,IF(CG17="NEUT",2,IF(CG17="NEG",1,""))))-(IF(CG18="POS",3,IF(CG18="NEUT",2,IF(CG18="NEG",1,"")))))=0,((IF(CG17="POS",3,IF(CG17="NEUT",2,IF(CG17="NEG",1,""))))-(IF(CG18="POS",3,IF(CG18="NEUT",2,IF(CG18="NEG",1,"")))))=-1),2,IF(((IF(CG17="POS",3,IF(CG17="NEUT",2,IF(CG17="NEG",1,""))))-(IF(CG18="POS",3,IF(CG18="NEUT",2,IF(CG18="NEG",1,"")))))=-2,3)))),"")</f>
        <v/>
      </c>
      <c r="CI17" s="85">
        <f>D24</f>
        <v>0</v>
      </c>
      <c r="CJ17" s="9" t="str">
        <f>IF(OR(CG17="INCOMP",CG17=""),"",IF(CH17="NO BET","NO",IF(AND(CH17=1,CI17&gt;1.89),"YES",IF(AND(CH17=2,CI17&gt;1.99),"YES",IF(AND(CH17&gt;2,CI17&gt;2.09),"YES","NO")))))</f>
        <v/>
      </c>
      <c r="CK17" s="58"/>
      <c r="CM17" s="11"/>
      <c r="CN17" s="14"/>
      <c r="CO17" s="11"/>
      <c r="CP17" s="13"/>
      <c r="CQ17" s="11"/>
      <c r="CR17" s="11"/>
      <c r="CT17" s="41" t="str">
        <f>CW4</f>
        <v/>
      </c>
      <c r="CU17" s="89" t="str">
        <f>IF(AND(CX4="NO",CX5="NO"),"",CT14)</f>
        <v/>
      </c>
      <c r="CV17" s="12" t="str">
        <f>IFERROR(IF(CT17&lt;&gt;"1–3",CT17,IF(((IF(CU17="POS",3,IF(CU17="NEUT",2,IF(CU17="NEG",1,""))))-(IF(CU18="POS",3,IF(CU18="NEUT",2,IF(CU18="NEG",1,"")))))=2,1,IF(OR(((IF(CU17="POS",3,IF(CU17="NEUT",2,IF(CU17="NEG",1,""))))-(IF(CU18="POS",3,IF(CU18="NEUT",2,IF(CU18="NEG",1,"")))))=1,((IF(CU17="POS",3,IF(CU17="NEUT",2,IF(CU17="NEG",1,""))))-(IF(CU18="POS",3,IF(CU18="NEUT",2,IF(CU18="NEG",1,"")))))=0,((IF(CU17="POS",3,IF(CU17="NEUT",2,IF(CU17="NEG",1,""))))-(IF(CU18="POS",3,IF(CU18="NEUT",2,IF(CU18="NEG",1,"")))))=-1),2,IF(((IF(CU17="POS",3,IF(CU17="NEUT",2,IF(CU17="NEG",1,""))))-(IF(CU18="POS",3,IF(CU18="NEUT",2,IF(CU18="NEG",1,"")))))=-2,3)))),"")</f>
        <v/>
      </c>
      <c r="CW17" s="85">
        <f>D28</f>
        <v>0</v>
      </c>
      <c r="CX17" s="9" t="str">
        <f>IF(OR(CU17="INCOMP",CU17=""),"",IF(CV17="NO BET","NO",IF(AND(CV17=1,CW17&gt;1.89),"YES",IF(AND(CV17=2,CW17&gt;1.99),"YES",IF(AND(CV17&gt;2,CW17&gt;2.09),"YES","NO")))))</f>
        <v/>
      </c>
      <c r="CY17" s="58"/>
      <c r="DA17" s="11"/>
      <c r="DB17" s="14"/>
      <c r="DC17" s="11"/>
      <c r="DD17" s="13"/>
      <c r="DE17" s="11"/>
      <c r="DF17" s="11"/>
      <c r="DH17" s="41" t="str">
        <f>DK4</f>
        <v/>
      </c>
      <c r="DI17" s="89" t="str">
        <f>IF(AND(DL4="NO",DL5="NO"),"",DH14)</f>
        <v/>
      </c>
      <c r="DJ17" s="12" t="str">
        <f>IFERROR(IF(DH17&lt;&gt;"1–3",DH17,IF(((IF(DI17="POS",3,IF(DI17="NEUT",2,IF(DI17="NEG",1,""))))-(IF(DI18="POS",3,IF(DI18="NEUT",2,IF(DI18="NEG",1,"")))))=2,1,IF(OR(((IF(DI17="POS",3,IF(DI17="NEUT",2,IF(DI17="NEG",1,""))))-(IF(DI18="POS",3,IF(DI18="NEUT",2,IF(DI18="NEG",1,"")))))=1,((IF(DI17="POS",3,IF(DI17="NEUT",2,IF(DI17="NEG",1,""))))-(IF(DI18="POS",3,IF(DI18="NEUT",2,IF(DI18="NEG",1,"")))))=0,((IF(DI17="POS",3,IF(DI17="NEUT",2,IF(DI17="NEG",1,""))))-(IF(DI18="POS",3,IF(DI18="NEUT",2,IF(DI18="NEG",1,"")))))=-1),2,IF(((IF(DI17="POS",3,IF(DI17="NEUT",2,IF(DI17="NEG",1,""))))-(IF(DI18="POS",3,IF(DI18="NEUT",2,IF(DI18="NEG",1,"")))))=-2,3)))),"")</f>
        <v/>
      </c>
      <c r="DK17" s="85">
        <f>D32</f>
        <v>0</v>
      </c>
      <c r="DL17" s="9" t="str">
        <f>IF(OR(DI17="INCOMP",DI17=""),"",IF(DJ17="NO BET","NO",IF(AND(DJ17=1,DK17&gt;1.89),"YES",IF(AND(DJ17=2,DK17&gt;1.99),"YES",IF(AND(DJ17&gt;2,DK17&gt;2.09),"YES","NO")))))</f>
        <v/>
      </c>
      <c r="DM17" s="58"/>
      <c r="DO17" s="11"/>
      <c r="DP17" s="14"/>
    </row>
    <row r="18" spans="2:121" ht="17" thickBot="1" x14ac:dyDescent="0.25">
      <c r="B18" s="13"/>
      <c r="C18" s="161"/>
      <c r="D18" s="11"/>
      <c r="E18" s="11"/>
      <c r="F18" s="11"/>
      <c r="G18" s="11"/>
      <c r="H18" s="14"/>
      <c r="J18" s="13"/>
      <c r="K18" s="11"/>
      <c r="L18" s="11"/>
      <c r="N18" s="55" t="str">
        <f>Q5</f>
        <v/>
      </c>
      <c r="O18" s="40" t="str">
        <f>IF(AND(R5="NO",R4="NO"),"",T14)</f>
        <v/>
      </c>
      <c r="P18" s="22" t="str">
        <f>IFERROR(IF(N18&lt;&gt;"1–3",N18,IF(((IF(O18="POS",3,IF(O18="NEUT",2,IF(O18="NEG",1,""))))-(IF(O17="POS",3,IF(O17="NEUT",2,IF(O17="NEG",1,"")))))=2,1,IF(OR(((IF(O18="POS",3,IF(O18="NEUT",2,IF(O18="NEG",1,""))))-(IF(O17="POS",3,IF(O17="NEUT",2,IF(O17="NEG",1,"")))))=1,((IF(O18="POS",3,IF(O18="NEUT",2,IF(O18="NEG",1,""))))-(IF(O17="POS",3,IF(O17="NEUT",2,IF(O17="NEG",1,"")))))=0,((IF(O18="POS",3,IF(O18="NEUT",2,IF(O18="NEG",1,""))))-(IF(O17="POS",3,IF(O17="NEUT",2,IF(O17="NEG",1,"")))))=-1),2,IF(((IF(O18="POS",3,IF(O18="NEUT",2,IF(O18="NEG",1,""))))-(IF(O17="POS",3,IF(O17="NEUT",2,IF(O17="NEG",1,"")))))=-2,3)))),"")</f>
        <v/>
      </c>
      <c r="Q18" s="86">
        <f>D5</f>
        <v>0</v>
      </c>
      <c r="R18" s="10" t="str">
        <f>IF(OR(O18="INCOMP",O18=""),"",IF(P18="NO BET","NO",IF(AND(P18=1,Q18&gt;1.89),"YES",IF(AND(P18=2,Q18&gt;1.99),"YES",IF(AND(P18&gt;2,Q18&gt;2.09),"YES","NO")))))</f>
        <v/>
      </c>
      <c r="S18" s="11"/>
      <c r="U18" s="11"/>
      <c r="V18" s="14"/>
      <c r="W18" s="11"/>
      <c r="X18" s="13"/>
      <c r="Y18" s="11"/>
      <c r="Z18" s="11"/>
      <c r="AB18" s="55" t="str">
        <f>AE5</f>
        <v/>
      </c>
      <c r="AC18" s="40" t="str">
        <f>IF(AND(AF5="NO",AF4="NO"),"",AH14)</f>
        <v/>
      </c>
      <c r="AD18" s="22" t="str">
        <f>IFERROR(IF(AB18&lt;&gt;"1–3",AB18,IF(((IF(AC18="POS",3,IF(AC18="NEUT",2,IF(AC18="NEG",1,""))))-(IF(AC17="POS",3,IF(AC17="NEUT",2,IF(AC17="NEG",1,"")))))=2,1,IF(OR(((IF(AC18="POS",3,IF(AC18="NEUT",2,IF(AC18="NEG",1,""))))-(IF(AC17="POS",3,IF(AC17="NEUT",2,IF(AC17="NEG",1,"")))))=1,((IF(AC18="POS",3,IF(AC18="NEUT",2,IF(AC18="NEG",1,""))))-(IF(AC17="POS",3,IF(AC17="NEUT",2,IF(AC17="NEG",1,"")))))=0,((IF(AC18="POS",3,IF(AC18="NEUT",2,IF(AC18="NEG",1,""))))-(IF(AC17="POS",3,IF(AC17="NEUT",2,IF(AC17="NEG",1,"")))))=-1),2,IF(((IF(AC18="POS",3,IF(AC18="NEUT",2,IF(AC18="NEG",1,""))))-(IF(AC17="POS",3,IF(AC17="NEUT",2,IF(AC17="NEG",1,"")))))=-2,3)))),"")</f>
        <v/>
      </c>
      <c r="AE18" s="86">
        <f>D9</f>
        <v>0</v>
      </c>
      <c r="AF18" s="10" t="str">
        <f>IF(OR(AC18="INCOMP",AC18=""),"",IF(AD18="NO BET","NO",IF(AND(AD18=1,AE18&gt;1.89),"YES",IF(AND(AD18=2,AE18&gt;1.99),"YES",IF(AND(AD18&gt;2,AE18&gt;2.09),"YES","NO")))))</f>
        <v/>
      </c>
      <c r="AG18" s="11"/>
      <c r="AI18" s="11"/>
      <c r="AJ18" s="14"/>
      <c r="AK18" s="11"/>
      <c r="AL18" s="13"/>
      <c r="AM18" s="11"/>
      <c r="AN18" s="11"/>
      <c r="AP18" s="55" t="str">
        <f>AS5</f>
        <v/>
      </c>
      <c r="AQ18" s="40" t="str">
        <f>IF(AND(AT5="NO",AT4="NO"),"",AV14)</f>
        <v/>
      </c>
      <c r="AR18" s="22" t="str">
        <f>IFERROR(IF(AP18&lt;&gt;"1–3",AP18,IF(((IF(AQ18="POS",3,IF(AQ18="NEUT",2,IF(AQ18="NEG",1,""))))-(IF(AQ17="POS",3,IF(AQ17="NEUT",2,IF(AQ17="NEG",1,"")))))=2,1,IF(OR(((IF(AQ18="POS",3,IF(AQ18="NEUT",2,IF(AQ18="NEG",1,""))))-(IF(AQ17="POS",3,IF(AQ17="NEUT",2,IF(AQ17="NEG",1,"")))))=1,((IF(AQ18="POS",3,IF(AQ18="NEUT",2,IF(AQ18="NEG",1,""))))-(IF(AQ17="POS",3,IF(AQ17="NEUT",2,IF(AQ17="NEG",1,"")))))=0,((IF(AQ18="POS",3,IF(AQ18="NEUT",2,IF(AQ18="NEG",1,""))))-(IF(AQ17="POS",3,IF(AQ17="NEUT",2,IF(AQ17="NEG",1,"")))))=-1),2,IF(((IF(AQ18="POS",3,IF(AQ18="NEUT",2,IF(AQ18="NEG",1,""))))-(IF(AQ17="POS",3,IF(AQ17="NEUT",2,IF(AQ17="NEG",1,"")))))=-2,3)))),"")</f>
        <v/>
      </c>
      <c r="AS18" s="86">
        <f>D13</f>
        <v>0</v>
      </c>
      <c r="AT18" s="10" t="str">
        <f>IF(OR(AQ18="INCOMP",AQ18=""),"",IF(AR18="NO BET","NO",IF(AND(AR18=1,AS18&gt;1.89),"YES",IF(AND(AR18=2,AS18&gt;1.99),"YES",IF(AND(AR18&gt;2,AS18&gt;2.09),"YES","NO")))))</f>
        <v/>
      </c>
      <c r="AU18" s="11"/>
      <c r="AW18" s="11"/>
      <c r="AX18" s="14"/>
      <c r="AY18" s="11"/>
      <c r="AZ18" s="13"/>
      <c r="BA18" s="11"/>
      <c r="BB18" s="11"/>
      <c r="BD18" s="55" t="str">
        <f>BG5</f>
        <v/>
      </c>
      <c r="BE18" s="40" t="str">
        <f>IF(AND(BH5="NO",BH4="NO"),"",BJ14)</f>
        <v/>
      </c>
      <c r="BF18" s="22" t="str">
        <f>IFERROR(IF(BD18&lt;&gt;"1–3",BD18,IF(((IF(BE18="POS",3,IF(BE18="NEUT",2,IF(BE18="NEG",1,""))))-(IF(BE17="POS",3,IF(BE17="NEUT",2,IF(BE17="NEG",1,"")))))=2,1,IF(OR(((IF(BE18="POS",3,IF(BE18="NEUT",2,IF(BE18="NEG",1,""))))-(IF(BE17="POS",3,IF(BE17="NEUT",2,IF(BE17="NEG",1,"")))))=1,((IF(BE18="POS",3,IF(BE18="NEUT",2,IF(BE18="NEG",1,""))))-(IF(BE17="POS",3,IF(BE17="NEUT",2,IF(BE17="NEG",1,"")))))=0,((IF(BE18="POS",3,IF(BE18="NEUT",2,IF(BE18="NEG",1,""))))-(IF(BE17="POS",3,IF(BE17="NEUT",2,IF(BE17="NEG",1,"")))))=-1),2,IF(((IF(BE18="POS",3,IF(BE18="NEUT",2,IF(BE18="NEG",1,""))))-(IF(BE17="POS",3,IF(BE17="NEUT",2,IF(BE17="NEG",1,"")))))=-2,3)))),"")</f>
        <v/>
      </c>
      <c r="BG18" s="86">
        <f>D17</f>
        <v>0</v>
      </c>
      <c r="BH18" s="10" t="str">
        <f>IF(OR(BE18="INCOMP",BE18=""),"",IF(BF18="NO BET","NO",IF(AND(BF18=1,BG18&gt;1.89),"YES",IF(AND(BF18=2,BG18&gt;1.99),"YES",IF(AND(BF18&gt;2,BG18&gt;2.09),"YES","NO")))))</f>
        <v/>
      </c>
      <c r="BI18" s="11"/>
      <c r="BK18" s="11"/>
      <c r="BL18" s="14"/>
      <c r="BM18" s="11"/>
      <c r="BN18" s="13"/>
      <c r="BO18" s="11"/>
      <c r="BP18" s="11"/>
      <c r="BR18" s="55" t="str">
        <f>BU5</f>
        <v/>
      </c>
      <c r="BS18" s="40" t="str">
        <f>IF(AND(BV5="NO",BV4="NO"),"",BX14)</f>
        <v/>
      </c>
      <c r="BT18" s="22" t="str">
        <f>IFERROR(IF(BR18&lt;&gt;"1–3",BR18,IF(((IF(BS18="POS",3,IF(BS18="NEUT",2,IF(BS18="NEG",1,""))))-(IF(BS17="POS",3,IF(BS17="NEUT",2,IF(BS17="NEG",1,"")))))=2,1,IF(OR(((IF(BS18="POS",3,IF(BS18="NEUT",2,IF(BS18="NEG",1,""))))-(IF(BS17="POS",3,IF(BS17="NEUT",2,IF(BS17="NEG",1,"")))))=1,((IF(BS18="POS",3,IF(BS18="NEUT",2,IF(BS18="NEG",1,""))))-(IF(BS17="POS",3,IF(BS17="NEUT",2,IF(BS17="NEG",1,"")))))=0,((IF(BS18="POS",3,IF(BS18="NEUT",2,IF(BS18="NEG",1,""))))-(IF(BS17="POS",3,IF(BS17="NEUT",2,IF(BS17="NEG",1,"")))))=-1),2,IF(((IF(BS18="POS",3,IF(BS18="NEUT",2,IF(BS18="NEG",1,""))))-(IF(BS17="POS",3,IF(BS17="NEUT",2,IF(BS17="NEG",1,"")))))=-2,3)))),"")</f>
        <v/>
      </c>
      <c r="BU18" s="86">
        <f>D21</f>
        <v>0</v>
      </c>
      <c r="BV18" s="10" t="str">
        <f>IF(OR(BS18="INCOMP",BS18=""),"",IF(BT18="NO BET","NO",IF(AND(BT18=1,BU18&gt;1.89),"YES",IF(AND(BT18=2,BU18&gt;1.99),"YES",IF(AND(BT18&gt;2,BU18&gt;2.09),"YES","NO")))))</f>
        <v/>
      </c>
      <c r="BW18" s="11"/>
      <c r="BY18" s="11"/>
      <c r="BZ18" s="14"/>
      <c r="CA18" s="11"/>
      <c r="CB18" s="13"/>
      <c r="CC18" s="11"/>
      <c r="CD18" s="11"/>
      <c r="CF18" s="55" t="str">
        <f>CI5</f>
        <v/>
      </c>
      <c r="CG18" s="40" t="str">
        <f>IF(AND(CJ5="NO",CJ4="NO"),"",CL14)</f>
        <v/>
      </c>
      <c r="CH18" s="22" t="str">
        <f>IFERROR(IF(CF18&lt;&gt;"1–3",CF18,IF(((IF(CG18="POS",3,IF(CG18="NEUT",2,IF(CG18="NEG",1,""))))-(IF(CG17="POS",3,IF(CG17="NEUT",2,IF(CG17="NEG",1,"")))))=2,1,IF(OR(((IF(CG18="POS",3,IF(CG18="NEUT",2,IF(CG18="NEG",1,""))))-(IF(CG17="POS",3,IF(CG17="NEUT",2,IF(CG17="NEG",1,"")))))=1,((IF(CG18="POS",3,IF(CG18="NEUT",2,IF(CG18="NEG",1,""))))-(IF(CG17="POS",3,IF(CG17="NEUT",2,IF(CG17="NEG",1,"")))))=0,((IF(CG18="POS",3,IF(CG18="NEUT",2,IF(CG18="NEG",1,""))))-(IF(CG17="POS",3,IF(CG17="NEUT",2,IF(CG17="NEG",1,"")))))=-1),2,IF(((IF(CG18="POS",3,IF(CG18="NEUT",2,IF(CG18="NEG",1,""))))-(IF(CG17="POS",3,IF(CG17="NEUT",2,IF(CG17="NEG",1,"")))))=-2,3)))),"")</f>
        <v/>
      </c>
      <c r="CI18" s="86">
        <f>D25</f>
        <v>0</v>
      </c>
      <c r="CJ18" s="10" t="str">
        <f>IF(OR(CG18="INCOMP",CG18=""),"",IF(CH18="NO BET","NO",IF(AND(CH18=1,CI18&gt;1.89),"YES",IF(AND(CH18=2,CI18&gt;1.99),"YES",IF(AND(CH18&gt;2,CI18&gt;2.09),"YES","NO")))))</f>
        <v/>
      </c>
      <c r="CK18" s="11"/>
      <c r="CM18" s="11"/>
      <c r="CN18" s="14"/>
      <c r="CO18" s="11"/>
      <c r="CP18" s="13"/>
      <c r="CQ18" s="11"/>
      <c r="CR18" s="11"/>
      <c r="CT18" s="55" t="str">
        <f>CW5</f>
        <v/>
      </c>
      <c r="CU18" s="40" t="str">
        <f>IF(AND(CX5="NO",CX4="NO"),"",CZ14)</f>
        <v/>
      </c>
      <c r="CV18" s="22" t="str">
        <f>IFERROR(IF(CT18&lt;&gt;"1–3",CT18,IF(((IF(CU18="POS",3,IF(CU18="NEUT",2,IF(CU18="NEG",1,""))))-(IF(CU17="POS",3,IF(CU17="NEUT",2,IF(CU17="NEG",1,"")))))=2,1,IF(OR(((IF(CU18="POS",3,IF(CU18="NEUT",2,IF(CU18="NEG",1,""))))-(IF(CU17="POS",3,IF(CU17="NEUT",2,IF(CU17="NEG",1,"")))))=1,((IF(CU18="POS",3,IF(CU18="NEUT",2,IF(CU18="NEG",1,""))))-(IF(CU17="POS",3,IF(CU17="NEUT",2,IF(CU17="NEG",1,"")))))=0,((IF(CU18="POS",3,IF(CU18="NEUT",2,IF(CU18="NEG",1,""))))-(IF(CU17="POS",3,IF(CU17="NEUT",2,IF(CU17="NEG",1,"")))))=-1),2,IF(((IF(CU18="POS",3,IF(CU18="NEUT",2,IF(CU18="NEG",1,""))))-(IF(CU17="POS",3,IF(CU17="NEUT",2,IF(CU17="NEG",1,"")))))=-2,3)))),"")</f>
        <v/>
      </c>
      <c r="CW18" s="86">
        <f>D29</f>
        <v>0</v>
      </c>
      <c r="CX18" s="10" t="str">
        <f>IF(OR(CU18="INCOMP",CU18=""),"",IF(CV18="NO BET","NO",IF(AND(CV18=1,CW18&gt;1.89),"YES",IF(AND(CV18=2,CW18&gt;1.99),"YES",IF(AND(CV18&gt;2,CW18&gt;2.09),"YES","NO")))))</f>
        <v/>
      </c>
      <c r="CY18" s="11"/>
      <c r="DA18" s="11"/>
      <c r="DB18" s="14"/>
      <c r="DC18" s="11"/>
      <c r="DD18" s="13"/>
      <c r="DE18" s="11"/>
      <c r="DF18" s="11"/>
      <c r="DH18" s="55" t="str">
        <f>DK5</f>
        <v/>
      </c>
      <c r="DI18" s="40" t="str">
        <f>IF(AND(DL5="NO",DL4="NO"),"",DN14)</f>
        <v/>
      </c>
      <c r="DJ18" s="22" t="str">
        <f>IFERROR(IF(DH18&lt;&gt;"1–3",DH18,IF(((IF(DI18="POS",3,IF(DI18="NEUT",2,IF(DI18="NEG",1,""))))-(IF(DI17="POS",3,IF(DI17="NEUT",2,IF(DI17="NEG",1,"")))))=2,1,IF(OR(((IF(DI18="POS",3,IF(DI18="NEUT",2,IF(DI18="NEG",1,""))))-(IF(DI17="POS",3,IF(DI17="NEUT",2,IF(DI17="NEG",1,"")))))=1,((IF(DI18="POS",3,IF(DI18="NEUT",2,IF(DI18="NEG",1,""))))-(IF(DI17="POS",3,IF(DI17="NEUT",2,IF(DI17="NEG",1,"")))))=0,((IF(DI18="POS",3,IF(DI18="NEUT",2,IF(DI18="NEG",1,""))))-(IF(DI17="POS",3,IF(DI17="NEUT",2,IF(DI17="NEG",1,"")))))=-1),2,IF(((IF(DI18="POS",3,IF(DI18="NEUT",2,IF(DI18="NEG",1,""))))-(IF(DI17="POS",3,IF(DI17="NEUT",2,IF(DI17="NEG",1,"")))))=-2,3)))),"")</f>
        <v/>
      </c>
      <c r="DK18" s="86">
        <f>D33</f>
        <v>0</v>
      </c>
      <c r="DL18" s="10" t="str">
        <f>IF(OR(DI18="INCOMP",DI18=""),"",IF(DJ18="NO BET","NO",IF(AND(DJ18=1,DK18&gt;1.89),"YES",IF(AND(DJ18=2,DK18&gt;1.99),"YES",IF(AND(DJ18&gt;2,DK18&gt;2.09),"YES","NO")))))</f>
        <v/>
      </c>
      <c r="DM18" s="11"/>
      <c r="DO18" s="11"/>
      <c r="DP18" s="14"/>
    </row>
    <row r="19" spans="2:121" x14ac:dyDescent="0.2">
      <c r="B19" s="13"/>
      <c r="C19" s="97" t="s">
        <v>25</v>
      </c>
      <c r="D19" s="52" t="s">
        <v>14</v>
      </c>
      <c r="E19" s="52" t="s">
        <v>37</v>
      </c>
      <c r="F19" s="52" t="s">
        <v>56</v>
      </c>
      <c r="G19" s="50" t="s">
        <v>15</v>
      </c>
      <c r="H19" s="14"/>
      <c r="J19" s="2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4"/>
      <c r="X19" s="2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4"/>
      <c r="AL19" s="2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4"/>
      <c r="AZ19" s="2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4"/>
      <c r="BN19" s="2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4"/>
      <c r="CB19" s="2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4"/>
      <c r="CP19" s="2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4"/>
      <c r="DD19" s="2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4"/>
    </row>
    <row r="20" spans="2:121" ht="17" thickBot="1" x14ac:dyDescent="0.25">
      <c r="B20" s="83">
        <f>B16+1</f>
        <v>13</v>
      </c>
      <c r="C20" s="159" t="str">
        <f>PROFILING!Q21</f>
        <v>TEAM A</v>
      </c>
      <c r="D20" s="42">
        <f>PROFILING!Y21</f>
        <v>0</v>
      </c>
      <c r="E20" s="26" t="str">
        <f>PROFILING!X21</f>
        <v/>
      </c>
      <c r="F20" s="12" t="str">
        <f>PROFILING!Z21</f>
        <v>NO</v>
      </c>
      <c r="G20" s="9" t="str">
        <f>'RATINGS - 2'!BV17</f>
        <v/>
      </c>
      <c r="H20" s="14"/>
      <c r="J20" s="19" t="s">
        <v>16</v>
      </c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8" t="str">
        <f>J20</f>
        <v>SUITABILITY</v>
      </c>
      <c r="X20" s="19" t="s">
        <v>16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8" t="str">
        <f>X20</f>
        <v>SUITABILITY</v>
      </c>
      <c r="AL20" s="19" t="s">
        <v>16</v>
      </c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8" t="str">
        <f>AL20</f>
        <v>SUITABILITY</v>
      </c>
      <c r="AZ20" s="19" t="s">
        <v>16</v>
      </c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8" t="str">
        <f>AZ20</f>
        <v>SUITABILITY</v>
      </c>
      <c r="BN20" s="19" t="s">
        <v>16</v>
      </c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8" t="str">
        <f>BN20</f>
        <v>SUITABILITY</v>
      </c>
      <c r="CB20" s="19" t="s">
        <v>16</v>
      </c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8" t="str">
        <f>CB20</f>
        <v>SUITABILITY</v>
      </c>
      <c r="CP20" s="19" t="s">
        <v>16</v>
      </c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8" t="str">
        <f>CP20</f>
        <v>SUITABILITY</v>
      </c>
      <c r="DD20" s="19" t="s">
        <v>16</v>
      </c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8" t="str">
        <f>DD20</f>
        <v>SUITABILITY</v>
      </c>
      <c r="DQ20" s="11"/>
    </row>
    <row r="21" spans="2:121" ht="17" thickBot="1" x14ac:dyDescent="0.25">
      <c r="B21" s="13"/>
      <c r="C21" s="160" t="str">
        <f>PROFILING!Q22</f>
        <v>TEAM B</v>
      </c>
      <c r="D21" s="44">
        <f>PROFILING!Y22</f>
        <v>0</v>
      </c>
      <c r="E21" s="22" t="str">
        <f>PROFILING!X22</f>
        <v/>
      </c>
      <c r="F21" s="22" t="str">
        <f>PROFILING!Z22</f>
        <v>NO</v>
      </c>
      <c r="G21" s="10" t="str">
        <f>'RATINGS - 2'!BV18</f>
        <v/>
      </c>
      <c r="H21" s="14"/>
      <c r="J21" s="13"/>
      <c r="K21" s="59" t="s">
        <v>26</v>
      </c>
      <c r="L21" s="5" t="s">
        <v>27</v>
      </c>
      <c r="M21" s="5" t="s">
        <v>18</v>
      </c>
      <c r="N21" s="50" t="s">
        <v>4</v>
      </c>
      <c r="O21" s="11"/>
      <c r="P21" s="11"/>
      <c r="Q21" s="11"/>
      <c r="R21" s="59" t="s">
        <v>26</v>
      </c>
      <c r="S21" s="5" t="s">
        <v>27</v>
      </c>
      <c r="T21" s="5" t="s">
        <v>18</v>
      </c>
      <c r="U21" s="50" t="s">
        <v>4</v>
      </c>
      <c r="V21" s="14"/>
      <c r="X21" s="13"/>
      <c r="Y21" s="59" t="s">
        <v>26</v>
      </c>
      <c r="Z21" s="5" t="s">
        <v>27</v>
      </c>
      <c r="AA21" s="5" t="s">
        <v>18</v>
      </c>
      <c r="AB21" s="50" t="s">
        <v>4</v>
      </c>
      <c r="AC21" s="11"/>
      <c r="AD21" s="11"/>
      <c r="AE21" s="11"/>
      <c r="AF21" s="59" t="s">
        <v>26</v>
      </c>
      <c r="AG21" s="5" t="s">
        <v>27</v>
      </c>
      <c r="AH21" s="5" t="s">
        <v>18</v>
      </c>
      <c r="AI21" s="50" t="s">
        <v>4</v>
      </c>
      <c r="AJ21" s="14"/>
      <c r="AL21" s="13"/>
      <c r="AM21" s="59" t="s">
        <v>26</v>
      </c>
      <c r="AN21" s="5" t="s">
        <v>27</v>
      </c>
      <c r="AO21" s="5" t="s">
        <v>18</v>
      </c>
      <c r="AP21" s="50" t="s">
        <v>4</v>
      </c>
      <c r="AQ21" s="11"/>
      <c r="AR21" s="11"/>
      <c r="AS21" s="11"/>
      <c r="AT21" s="59" t="s">
        <v>26</v>
      </c>
      <c r="AU21" s="5" t="s">
        <v>27</v>
      </c>
      <c r="AV21" s="5" t="s">
        <v>18</v>
      </c>
      <c r="AW21" s="50" t="s">
        <v>4</v>
      </c>
      <c r="AX21" s="14"/>
      <c r="AZ21" s="13"/>
      <c r="BA21" s="59" t="s">
        <v>26</v>
      </c>
      <c r="BB21" s="5" t="s">
        <v>27</v>
      </c>
      <c r="BC21" s="5" t="s">
        <v>18</v>
      </c>
      <c r="BD21" s="50" t="s">
        <v>4</v>
      </c>
      <c r="BE21" s="11"/>
      <c r="BF21" s="11"/>
      <c r="BG21" s="11"/>
      <c r="BH21" s="59" t="s">
        <v>26</v>
      </c>
      <c r="BI21" s="5" t="s">
        <v>27</v>
      </c>
      <c r="BJ21" s="5" t="s">
        <v>18</v>
      </c>
      <c r="BK21" s="50" t="s">
        <v>4</v>
      </c>
      <c r="BL21" s="14"/>
      <c r="BN21" s="13"/>
      <c r="BO21" s="59" t="s">
        <v>26</v>
      </c>
      <c r="BP21" s="5" t="s">
        <v>27</v>
      </c>
      <c r="BQ21" s="5" t="s">
        <v>18</v>
      </c>
      <c r="BR21" s="50" t="s">
        <v>4</v>
      </c>
      <c r="BS21" s="11"/>
      <c r="BT21" s="11"/>
      <c r="BU21" s="11"/>
      <c r="BV21" s="59" t="s">
        <v>26</v>
      </c>
      <c r="BW21" s="5" t="s">
        <v>27</v>
      </c>
      <c r="BX21" s="5" t="s">
        <v>18</v>
      </c>
      <c r="BY21" s="50" t="s">
        <v>4</v>
      </c>
      <c r="BZ21" s="14"/>
      <c r="CB21" s="13"/>
      <c r="CC21" s="59" t="s">
        <v>26</v>
      </c>
      <c r="CD21" s="5" t="s">
        <v>27</v>
      </c>
      <c r="CE21" s="5" t="s">
        <v>18</v>
      </c>
      <c r="CF21" s="50" t="s">
        <v>4</v>
      </c>
      <c r="CG21" s="11"/>
      <c r="CH21" s="11"/>
      <c r="CI21" s="11"/>
      <c r="CJ21" s="59" t="s">
        <v>26</v>
      </c>
      <c r="CK21" s="5" t="s">
        <v>27</v>
      </c>
      <c r="CL21" s="5" t="s">
        <v>18</v>
      </c>
      <c r="CM21" s="50" t="s">
        <v>4</v>
      </c>
      <c r="CN21" s="14"/>
      <c r="CP21" s="13"/>
      <c r="CQ21" s="59" t="s">
        <v>26</v>
      </c>
      <c r="CR21" s="5" t="s">
        <v>27</v>
      </c>
      <c r="CS21" s="5" t="s">
        <v>18</v>
      </c>
      <c r="CT21" s="50" t="s">
        <v>4</v>
      </c>
      <c r="CU21" s="11"/>
      <c r="CV21" s="11"/>
      <c r="CW21" s="11"/>
      <c r="CX21" s="59" t="s">
        <v>26</v>
      </c>
      <c r="CY21" s="5" t="s">
        <v>27</v>
      </c>
      <c r="CZ21" s="5" t="s">
        <v>18</v>
      </c>
      <c r="DA21" s="50" t="s">
        <v>4</v>
      </c>
      <c r="DB21" s="14"/>
      <c r="DD21" s="13"/>
      <c r="DE21" s="59" t="s">
        <v>26</v>
      </c>
      <c r="DF21" s="5" t="s">
        <v>27</v>
      </c>
      <c r="DG21" s="5" t="s">
        <v>18</v>
      </c>
      <c r="DH21" s="50" t="s">
        <v>4</v>
      </c>
      <c r="DI21" s="11"/>
      <c r="DJ21" s="11"/>
      <c r="DK21" s="11"/>
      <c r="DL21" s="59" t="s">
        <v>26</v>
      </c>
      <c r="DM21" s="5" t="s">
        <v>27</v>
      </c>
      <c r="DN21" s="5" t="s">
        <v>18</v>
      </c>
      <c r="DO21" s="50" t="s">
        <v>4</v>
      </c>
      <c r="DP21" s="14"/>
      <c r="DQ21" s="11"/>
    </row>
    <row r="22" spans="2:121" ht="17" thickBot="1" x14ac:dyDescent="0.25">
      <c r="B22" s="13"/>
      <c r="C22" s="161"/>
      <c r="F22" s="11"/>
      <c r="G22" s="11"/>
      <c r="H22" s="14"/>
      <c r="J22" s="13"/>
      <c r="K22" s="7" t="s">
        <v>3</v>
      </c>
      <c r="L22" s="166"/>
      <c r="M22" s="167"/>
      <c r="N22" s="174" t="e">
        <f>(M22/L22)</f>
        <v>#DIV/0!</v>
      </c>
      <c r="O22" s="11"/>
      <c r="P22" s="11"/>
      <c r="Q22" s="11"/>
      <c r="R22" s="7" t="s">
        <v>3</v>
      </c>
      <c r="S22" s="166"/>
      <c r="T22" s="167"/>
      <c r="U22" s="174" t="e">
        <f>(T22/S22)</f>
        <v>#DIV/0!</v>
      </c>
      <c r="V22" s="14"/>
      <c r="X22" s="13"/>
      <c r="Y22" s="7" t="s">
        <v>3</v>
      </c>
      <c r="Z22" s="166"/>
      <c r="AA22" s="167"/>
      <c r="AB22" s="174" t="e">
        <f>(AA22/Z22)</f>
        <v>#DIV/0!</v>
      </c>
      <c r="AC22" s="11"/>
      <c r="AD22" s="11"/>
      <c r="AE22" s="11"/>
      <c r="AF22" s="7" t="s">
        <v>3</v>
      </c>
      <c r="AG22" s="166"/>
      <c r="AH22" s="167"/>
      <c r="AI22" s="174" t="e">
        <f>(AH22/AG22)</f>
        <v>#DIV/0!</v>
      </c>
      <c r="AJ22" s="14"/>
      <c r="AL22" s="13"/>
      <c r="AM22" s="7" t="s">
        <v>3</v>
      </c>
      <c r="AN22" s="166"/>
      <c r="AO22" s="167"/>
      <c r="AP22" s="174" t="e">
        <f>(AO22/AN22)</f>
        <v>#DIV/0!</v>
      </c>
      <c r="AQ22" s="11"/>
      <c r="AR22" s="11"/>
      <c r="AS22" s="11"/>
      <c r="AT22" s="7" t="s">
        <v>3</v>
      </c>
      <c r="AU22" s="166"/>
      <c r="AV22" s="167"/>
      <c r="AW22" s="174" t="e">
        <f>(AV22/AU22)</f>
        <v>#DIV/0!</v>
      </c>
      <c r="AX22" s="14"/>
      <c r="AZ22" s="13"/>
      <c r="BA22" s="7" t="s">
        <v>3</v>
      </c>
      <c r="BB22" s="166"/>
      <c r="BC22" s="167"/>
      <c r="BD22" s="174" t="e">
        <f>(BC22/BB22)</f>
        <v>#DIV/0!</v>
      </c>
      <c r="BE22" s="11"/>
      <c r="BF22" s="11"/>
      <c r="BG22" s="11"/>
      <c r="BH22" s="7" t="s">
        <v>3</v>
      </c>
      <c r="BI22" s="166"/>
      <c r="BJ22" s="167"/>
      <c r="BK22" s="174" t="e">
        <f>(BJ22/BI22)</f>
        <v>#DIV/0!</v>
      </c>
      <c r="BL22" s="14"/>
      <c r="BN22" s="13"/>
      <c r="BO22" s="7" t="s">
        <v>3</v>
      </c>
      <c r="BP22" s="166"/>
      <c r="BQ22" s="167"/>
      <c r="BR22" s="174" t="e">
        <f>(BQ22/BP22)</f>
        <v>#DIV/0!</v>
      </c>
      <c r="BS22" s="11"/>
      <c r="BT22" s="11"/>
      <c r="BU22" s="11"/>
      <c r="BV22" s="7" t="s">
        <v>3</v>
      </c>
      <c r="BW22" s="166"/>
      <c r="BX22" s="167"/>
      <c r="BY22" s="174" t="e">
        <f>(BX22/BW22)</f>
        <v>#DIV/0!</v>
      </c>
      <c r="BZ22" s="14"/>
      <c r="CB22" s="13"/>
      <c r="CC22" s="7" t="s">
        <v>3</v>
      </c>
      <c r="CD22" s="166"/>
      <c r="CE22" s="167"/>
      <c r="CF22" s="174" t="e">
        <f>(CE22/CD22)</f>
        <v>#DIV/0!</v>
      </c>
      <c r="CG22" s="11"/>
      <c r="CH22" s="11"/>
      <c r="CI22" s="11"/>
      <c r="CJ22" s="7" t="s">
        <v>3</v>
      </c>
      <c r="CK22" s="166"/>
      <c r="CL22" s="167"/>
      <c r="CM22" s="174" t="e">
        <f>(CL22/CK22)</f>
        <v>#DIV/0!</v>
      </c>
      <c r="CN22" s="14"/>
      <c r="CP22" s="13"/>
      <c r="CQ22" s="7" t="s">
        <v>3</v>
      </c>
      <c r="CR22" s="166"/>
      <c r="CS22" s="167"/>
      <c r="CT22" s="174" t="e">
        <f>(CS22/CR22)</f>
        <v>#DIV/0!</v>
      </c>
      <c r="CU22" s="11"/>
      <c r="CV22" s="11"/>
      <c r="CW22" s="11"/>
      <c r="CX22" s="7" t="s">
        <v>3</v>
      </c>
      <c r="CY22" s="166"/>
      <c r="CZ22" s="167"/>
      <c r="DA22" s="174" t="e">
        <f>(CZ22/CY22)</f>
        <v>#DIV/0!</v>
      </c>
      <c r="DB22" s="14"/>
      <c r="DD22" s="13"/>
      <c r="DE22" s="7" t="s">
        <v>3</v>
      </c>
      <c r="DF22" s="166"/>
      <c r="DG22" s="167"/>
      <c r="DH22" s="174" t="e">
        <f>(DG22/DF22)</f>
        <v>#DIV/0!</v>
      </c>
      <c r="DI22" s="11"/>
      <c r="DJ22" s="11"/>
      <c r="DK22" s="11"/>
      <c r="DL22" s="7" t="s">
        <v>3</v>
      </c>
      <c r="DM22" s="166"/>
      <c r="DN22" s="167"/>
      <c r="DO22" s="174" t="e">
        <f>(DN22/DM22)</f>
        <v>#DIV/0!</v>
      </c>
      <c r="DP22" s="14"/>
      <c r="DQ22" s="11"/>
    </row>
    <row r="23" spans="2:121" x14ac:dyDescent="0.2">
      <c r="B23" s="13"/>
      <c r="C23" s="97" t="s">
        <v>25</v>
      </c>
      <c r="D23" s="52" t="s">
        <v>14</v>
      </c>
      <c r="E23" s="52" t="s">
        <v>37</v>
      </c>
      <c r="F23" s="52" t="s">
        <v>56</v>
      </c>
      <c r="G23" s="50" t="s">
        <v>15</v>
      </c>
      <c r="H23" s="14"/>
      <c r="J23" s="13"/>
      <c r="K23" s="7" t="s">
        <v>74</v>
      </c>
      <c r="L23" s="1"/>
      <c r="M23" s="168"/>
      <c r="N23" s="169" t="e">
        <f>((M23/L23)-N22)/N22</f>
        <v>#DIV/0!</v>
      </c>
      <c r="O23" s="11"/>
      <c r="P23" s="11"/>
      <c r="Q23" s="11"/>
      <c r="R23" s="7" t="s">
        <v>74</v>
      </c>
      <c r="S23" s="1"/>
      <c r="T23" s="168"/>
      <c r="U23" s="169" t="e">
        <f>((T23/S23)-U22)/U22</f>
        <v>#DIV/0!</v>
      </c>
      <c r="V23" s="14"/>
      <c r="X23" s="13"/>
      <c r="Y23" s="7" t="s">
        <v>74</v>
      </c>
      <c r="Z23" s="1"/>
      <c r="AA23" s="168"/>
      <c r="AB23" s="169" t="e">
        <f>((AA23/Z23)-AB22)/AB22</f>
        <v>#DIV/0!</v>
      </c>
      <c r="AC23" s="11"/>
      <c r="AD23" s="11"/>
      <c r="AE23" s="11"/>
      <c r="AF23" s="7" t="s">
        <v>74</v>
      </c>
      <c r="AG23" s="1"/>
      <c r="AH23" s="168"/>
      <c r="AI23" s="169" t="e">
        <f>((AH23/AG23)-AI22)/AI22</f>
        <v>#DIV/0!</v>
      </c>
      <c r="AJ23" s="14"/>
      <c r="AL23" s="13"/>
      <c r="AM23" s="7" t="s">
        <v>74</v>
      </c>
      <c r="AN23" s="1"/>
      <c r="AO23" s="168"/>
      <c r="AP23" s="169" t="e">
        <f>((AO23/AN23)-AP22)/AP22</f>
        <v>#DIV/0!</v>
      </c>
      <c r="AQ23" s="11"/>
      <c r="AR23" s="11"/>
      <c r="AS23" s="11"/>
      <c r="AT23" s="7" t="s">
        <v>74</v>
      </c>
      <c r="AU23" s="1"/>
      <c r="AV23" s="168"/>
      <c r="AW23" s="169" t="e">
        <f>((AV23/AU23)-AW22)/AW22</f>
        <v>#DIV/0!</v>
      </c>
      <c r="AX23" s="14"/>
      <c r="AZ23" s="13"/>
      <c r="BA23" s="7" t="s">
        <v>74</v>
      </c>
      <c r="BB23" s="1"/>
      <c r="BC23" s="168"/>
      <c r="BD23" s="169" t="e">
        <f>((BC23/BB23)-BD22)/BD22</f>
        <v>#DIV/0!</v>
      </c>
      <c r="BE23" s="11"/>
      <c r="BF23" s="11"/>
      <c r="BG23" s="11"/>
      <c r="BH23" s="7" t="s">
        <v>74</v>
      </c>
      <c r="BI23" s="1"/>
      <c r="BJ23" s="168"/>
      <c r="BK23" s="169" t="e">
        <f>((BJ23/BI23)-BK22)/BK22</f>
        <v>#DIV/0!</v>
      </c>
      <c r="BL23" s="14"/>
      <c r="BN23" s="13"/>
      <c r="BO23" s="7" t="s">
        <v>74</v>
      </c>
      <c r="BP23" s="1"/>
      <c r="BQ23" s="168"/>
      <c r="BR23" s="169" t="e">
        <f>((BQ23/BP23)-BR22)/BR22</f>
        <v>#DIV/0!</v>
      </c>
      <c r="BS23" s="11"/>
      <c r="BT23" s="11"/>
      <c r="BU23" s="11"/>
      <c r="BV23" s="7" t="s">
        <v>74</v>
      </c>
      <c r="BW23" s="1"/>
      <c r="BX23" s="168"/>
      <c r="BY23" s="169" t="e">
        <f>((BX23/BW23)-BY22)/BY22</f>
        <v>#DIV/0!</v>
      </c>
      <c r="BZ23" s="14"/>
      <c r="CB23" s="13"/>
      <c r="CC23" s="7" t="s">
        <v>74</v>
      </c>
      <c r="CD23" s="1"/>
      <c r="CE23" s="168"/>
      <c r="CF23" s="169" t="e">
        <f>((CE23/CD23)-CF22)/CF22</f>
        <v>#DIV/0!</v>
      </c>
      <c r="CG23" s="11"/>
      <c r="CH23" s="11"/>
      <c r="CI23" s="11"/>
      <c r="CJ23" s="7" t="s">
        <v>74</v>
      </c>
      <c r="CK23" s="1"/>
      <c r="CL23" s="168"/>
      <c r="CM23" s="169" t="e">
        <f>((CL23/CK23)-CM22)/CM22</f>
        <v>#DIV/0!</v>
      </c>
      <c r="CN23" s="14"/>
      <c r="CP23" s="13"/>
      <c r="CQ23" s="7" t="s">
        <v>74</v>
      </c>
      <c r="CR23" s="1"/>
      <c r="CS23" s="168"/>
      <c r="CT23" s="169" t="e">
        <f>((CS23/CR23)-CT22)/CT22</f>
        <v>#DIV/0!</v>
      </c>
      <c r="CU23" s="11"/>
      <c r="CV23" s="11"/>
      <c r="CW23" s="11"/>
      <c r="CX23" s="7" t="s">
        <v>74</v>
      </c>
      <c r="CY23" s="1"/>
      <c r="CZ23" s="168"/>
      <c r="DA23" s="169" t="e">
        <f>((CZ23/CY23)-DA22)/DA22</f>
        <v>#DIV/0!</v>
      </c>
      <c r="DB23" s="14"/>
      <c r="DD23" s="13"/>
      <c r="DE23" s="7" t="s">
        <v>74</v>
      </c>
      <c r="DF23" s="1"/>
      <c r="DG23" s="168"/>
      <c r="DH23" s="169" t="e">
        <f>((DG23/DF23)-DH22)/DH22</f>
        <v>#DIV/0!</v>
      </c>
      <c r="DI23" s="11"/>
      <c r="DJ23" s="11"/>
      <c r="DK23" s="11"/>
      <c r="DL23" s="7" t="s">
        <v>74</v>
      </c>
      <c r="DM23" s="1"/>
      <c r="DN23" s="168"/>
      <c r="DO23" s="169" t="e">
        <f>((DN23/DM23)-DO22)/DO22</f>
        <v>#DIV/0!</v>
      </c>
      <c r="DP23" s="14"/>
    </row>
    <row r="24" spans="2:121" ht="17" thickBot="1" x14ac:dyDescent="0.25">
      <c r="B24" s="83">
        <f>B20+1</f>
        <v>14</v>
      </c>
      <c r="C24" s="159" t="str">
        <f>PROFILING!Q25</f>
        <v>TEAM A</v>
      </c>
      <c r="D24" s="42">
        <f>PROFILING!Y25</f>
        <v>0</v>
      </c>
      <c r="E24" s="26" t="str">
        <f>PROFILING!X25</f>
        <v/>
      </c>
      <c r="F24" s="12" t="str">
        <f>PROFILING!Z25</f>
        <v>NO</v>
      </c>
      <c r="G24" s="9" t="str">
        <f>'RATINGS - 2'!CJ17</f>
        <v/>
      </c>
      <c r="H24" s="14"/>
      <c r="J24" s="13"/>
      <c r="K24" s="25" t="s">
        <v>75</v>
      </c>
      <c r="L24" s="23"/>
      <c r="M24" s="63"/>
      <c r="N24" s="171" t="e">
        <f>((M24/L24)-N22)/N22</f>
        <v>#DIV/0!</v>
      </c>
      <c r="O24" s="11"/>
      <c r="P24" s="11"/>
      <c r="Q24" s="11"/>
      <c r="R24" s="25" t="s">
        <v>75</v>
      </c>
      <c r="S24" s="23"/>
      <c r="T24" s="63"/>
      <c r="U24" s="171" t="e">
        <f>((T24/S24)-U22)/U22</f>
        <v>#DIV/0!</v>
      </c>
      <c r="V24" s="14"/>
      <c r="X24" s="13"/>
      <c r="Y24" s="25" t="s">
        <v>75</v>
      </c>
      <c r="Z24" s="23"/>
      <c r="AA24" s="63"/>
      <c r="AB24" s="171" t="e">
        <f>((AA24/Z24)-AB22)/AB22</f>
        <v>#DIV/0!</v>
      </c>
      <c r="AC24" s="11"/>
      <c r="AD24" s="11"/>
      <c r="AE24" s="11"/>
      <c r="AF24" s="25" t="s">
        <v>75</v>
      </c>
      <c r="AG24" s="23"/>
      <c r="AH24" s="63"/>
      <c r="AI24" s="171" t="e">
        <f>((AH24/AG24)-AI22)/AI22</f>
        <v>#DIV/0!</v>
      </c>
      <c r="AJ24" s="14"/>
      <c r="AL24" s="13"/>
      <c r="AM24" s="25" t="s">
        <v>75</v>
      </c>
      <c r="AN24" s="23"/>
      <c r="AO24" s="63"/>
      <c r="AP24" s="171" t="e">
        <f>((AO24/AN24)-AP22)/AP22</f>
        <v>#DIV/0!</v>
      </c>
      <c r="AQ24" s="11"/>
      <c r="AR24" s="11"/>
      <c r="AS24" s="11"/>
      <c r="AT24" s="25" t="s">
        <v>75</v>
      </c>
      <c r="AU24" s="23"/>
      <c r="AV24" s="63"/>
      <c r="AW24" s="171" t="e">
        <f>((AV24/AU24)-AW22)/AW22</f>
        <v>#DIV/0!</v>
      </c>
      <c r="AX24" s="14"/>
      <c r="AZ24" s="13"/>
      <c r="BA24" s="25" t="s">
        <v>75</v>
      </c>
      <c r="BB24" s="23"/>
      <c r="BC24" s="63"/>
      <c r="BD24" s="171" t="e">
        <f>((BC24/BB24)-BD22)/BD22</f>
        <v>#DIV/0!</v>
      </c>
      <c r="BE24" s="11"/>
      <c r="BF24" s="11"/>
      <c r="BG24" s="11"/>
      <c r="BH24" s="25" t="s">
        <v>75</v>
      </c>
      <c r="BI24" s="23"/>
      <c r="BJ24" s="63"/>
      <c r="BK24" s="171" t="e">
        <f>((BJ24/BI24)-BK22)/BK22</f>
        <v>#DIV/0!</v>
      </c>
      <c r="BL24" s="14"/>
      <c r="BN24" s="13"/>
      <c r="BO24" s="25" t="s">
        <v>75</v>
      </c>
      <c r="BP24" s="23"/>
      <c r="BQ24" s="63"/>
      <c r="BR24" s="171" t="e">
        <f>((BQ24/BP24)-BR22)/BR22</f>
        <v>#DIV/0!</v>
      </c>
      <c r="BS24" s="11"/>
      <c r="BT24" s="11"/>
      <c r="BU24" s="11"/>
      <c r="BV24" s="25" t="s">
        <v>75</v>
      </c>
      <c r="BW24" s="23"/>
      <c r="BX24" s="63"/>
      <c r="BY24" s="171" t="e">
        <f>((BX24/BW24)-BY22)/BY22</f>
        <v>#DIV/0!</v>
      </c>
      <c r="BZ24" s="14"/>
      <c r="CB24" s="13"/>
      <c r="CC24" s="25" t="s">
        <v>75</v>
      </c>
      <c r="CD24" s="23"/>
      <c r="CE24" s="63"/>
      <c r="CF24" s="171" t="e">
        <f>((CE24/CD24)-CF22)/CF22</f>
        <v>#DIV/0!</v>
      </c>
      <c r="CG24" s="11"/>
      <c r="CH24" s="11"/>
      <c r="CI24" s="11"/>
      <c r="CJ24" s="25" t="s">
        <v>75</v>
      </c>
      <c r="CK24" s="23"/>
      <c r="CL24" s="63"/>
      <c r="CM24" s="171" t="e">
        <f>((CL24/CK24)-CM22)/CM22</f>
        <v>#DIV/0!</v>
      </c>
      <c r="CN24" s="14"/>
      <c r="CP24" s="13"/>
      <c r="CQ24" s="25" t="s">
        <v>75</v>
      </c>
      <c r="CR24" s="23"/>
      <c r="CS24" s="63"/>
      <c r="CT24" s="171" t="e">
        <f>((CS24/CR24)-CT22)/CT22</f>
        <v>#DIV/0!</v>
      </c>
      <c r="CU24" s="11"/>
      <c r="CV24" s="11"/>
      <c r="CW24" s="11"/>
      <c r="CX24" s="25" t="s">
        <v>75</v>
      </c>
      <c r="CY24" s="23"/>
      <c r="CZ24" s="63"/>
      <c r="DA24" s="171" t="e">
        <f>((CZ24/CY24)-DA22)/DA22</f>
        <v>#DIV/0!</v>
      </c>
      <c r="DB24" s="14"/>
      <c r="DD24" s="13"/>
      <c r="DE24" s="25" t="s">
        <v>75</v>
      </c>
      <c r="DF24" s="23"/>
      <c r="DG24" s="63"/>
      <c r="DH24" s="171" t="e">
        <f>((DG24/DF24)-DH22)/DH22</f>
        <v>#DIV/0!</v>
      </c>
      <c r="DI24" s="11"/>
      <c r="DJ24" s="11"/>
      <c r="DK24" s="11"/>
      <c r="DL24" s="25" t="s">
        <v>75</v>
      </c>
      <c r="DM24" s="23"/>
      <c r="DN24" s="63"/>
      <c r="DO24" s="171" t="e">
        <f>((DN24/DM24)-DO22)/DO22</f>
        <v>#DIV/0!</v>
      </c>
      <c r="DP24" s="14"/>
    </row>
    <row r="25" spans="2:121" ht="17" thickBot="1" x14ac:dyDescent="0.25">
      <c r="B25" s="13"/>
      <c r="C25" s="160" t="str">
        <f>PROFILING!Q26</f>
        <v>TEAM B</v>
      </c>
      <c r="D25" s="44">
        <f>PROFILING!Y26</f>
        <v>0</v>
      </c>
      <c r="E25" s="22" t="str">
        <f>PROFILING!X26</f>
        <v/>
      </c>
      <c r="F25" s="22" t="str">
        <f>PROFILING!Z26</f>
        <v>NO</v>
      </c>
      <c r="G25" s="10" t="str">
        <f>'RATINGS - 2'!CJ18</f>
        <v/>
      </c>
      <c r="H25" s="14"/>
      <c r="J25" s="13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4"/>
      <c r="X25" s="13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4"/>
      <c r="AL25" s="13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4"/>
      <c r="AZ25" s="13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4"/>
      <c r="BN25" s="13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4"/>
      <c r="CB25" s="13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4"/>
      <c r="CP25" s="13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4"/>
      <c r="DD25" s="13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4"/>
    </row>
    <row r="26" spans="2:121" ht="17" thickBot="1" x14ac:dyDescent="0.25">
      <c r="B26" s="13"/>
      <c r="C26" s="161"/>
      <c r="F26" s="11"/>
      <c r="G26" s="11"/>
      <c r="H26" s="14"/>
      <c r="J26" s="13"/>
      <c r="K26" s="39" t="s">
        <v>25</v>
      </c>
      <c r="L26" s="5" t="s">
        <v>76</v>
      </c>
      <c r="M26" s="5" t="s">
        <v>77</v>
      </c>
      <c r="N26" s="50" t="s">
        <v>4</v>
      </c>
      <c r="O26" s="11"/>
      <c r="P26" s="11"/>
      <c r="Q26" s="11"/>
      <c r="R26" s="39" t="s">
        <v>25</v>
      </c>
      <c r="S26" s="5" t="s">
        <v>76</v>
      </c>
      <c r="T26" s="5" t="s">
        <v>77</v>
      </c>
      <c r="U26" s="50" t="s">
        <v>4</v>
      </c>
      <c r="V26" s="14"/>
      <c r="X26" s="13"/>
      <c r="Y26" s="39" t="s">
        <v>25</v>
      </c>
      <c r="Z26" s="5" t="s">
        <v>76</v>
      </c>
      <c r="AA26" s="5" t="s">
        <v>77</v>
      </c>
      <c r="AB26" s="50" t="s">
        <v>4</v>
      </c>
      <c r="AC26" s="11"/>
      <c r="AD26" s="11"/>
      <c r="AE26" s="11"/>
      <c r="AF26" s="39" t="s">
        <v>25</v>
      </c>
      <c r="AG26" s="5" t="s">
        <v>76</v>
      </c>
      <c r="AH26" s="5" t="s">
        <v>77</v>
      </c>
      <c r="AI26" s="50" t="s">
        <v>4</v>
      </c>
      <c r="AJ26" s="14"/>
      <c r="AL26" s="13"/>
      <c r="AM26" s="39" t="s">
        <v>25</v>
      </c>
      <c r="AN26" s="5" t="s">
        <v>76</v>
      </c>
      <c r="AO26" s="5" t="s">
        <v>77</v>
      </c>
      <c r="AP26" s="50" t="s">
        <v>4</v>
      </c>
      <c r="AQ26" s="11"/>
      <c r="AR26" s="11"/>
      <c r="AS26" s="11"/>
      <c r="AT26" s="39" t="s">
        <v>25</v>
      </c>
      <c r="AU26" s="5" t="s">
        <v>76</v>
      </c>
      <c r="AV26" s="5" t="s">
        <v>77</v>
      </c>
      <c r="AW26" s="50" t="s">
        <v>4</v>
      </c>
      <c r="AX26" s="14"/>
      <c r="AZ26" s="13"/>
      <c r="BA26" s="39" t="s">
        <v>25</v>
      </c>
      <c r="BB26" s="5" t="s">
        <v>76</v>
      </c>
      <c r="BC26" s="5" t="s">
        <v>77</v>
      </c>
      <c r="BD26" s="50" t="s">
        <v>4</v>
      </c>
      <c r="BE26" s="11"/>
      <c r="BF26" s="11"/>
      <c r="BG26" s="11"/>
      <c r="BH26" s="39" t="s">
        <v>25</v>
      </c>
      <c r="BI26" s="5" t="s">
        <v>76</v>
      </c>
      <c r="BJ26" s="5" t="s">
        <v>77</v>
      </c>
      <c r="BK26" s="50" t="s">
        <v>4</v>
      </c>
      <c r="BL26" s="14"/>
      <c r="BN26" s="13"/>
      <c r="BO26" s="39" t="s">
        <v>25</v>
      </c>
      <c r="BP26" s="5" t="s">
        <v>76</v>
      </c>
      <c r="BQ26" s="5" t="s">
        <v>77</v>
      </c>
      <c r="BR26" s="50" t="s">
        <v>4</v>
      </c>
      <c r="BS26" s="11"/>
      <c r="BT26" s="11"/>
      <c r="BU26" s="11"/>
      <c r="BV26" s="39" t="s">
        <v>25</v>
      </c>
      <c r="BW26" s="5" t="s">
        <v>76</v>
      </c>
      <c r="BX26" s="5" t="s">
        <v>77</v>
      </c>
      <c r="BY26" s="50" t="s">
        <v>4</v>
      </c>
      <c r="BZ26" s="14"/>
      <c r="CB26" s="13"/>
      <c r="CC26" s="39" t="s">
        <v>25</v>
      </c>
      <c r="CD26" s="5" t="s">
        <v>76</v>
      </c>
      <c r="CE26" s="5" t="s">
        <v>77</v>
      </c>
      <c r="CF26" s="50" t="s">
        <v>4</v>
      </c>
      <c r="CG26" s="11"/>
      <c r="CH26" s="11"/>
      <c r="CI26" s="11"/>
      <c r="CJ26" s="39" t="s">
        <v>25</v>
      </c>
      <c r="CK26" s="5" t="s">
        <v>76</v>
      </c>
      <c r="CL26" s="5" t="s">
        <v>77</v>
      </c>
      <c r="CM26" s="50" t="s">
        <v>4</v>
      </c>
      <c r="CN26" s="14"/>
      <c r="CP26" s="13"/>
      <c r="CQ26" s="39" t="s">
        <v>25</v>
      </c>
      <c r="CR26" s="5" t="s">
        <v>76</v>
      </c>
      <c r="CS26" s="5" t="s">
        <v>77</v>
      </c>
      <c r="CT26" s="50" t="s">
        <v>4</v>
      </c>
      <c r="CU26" s="11"/>
      <c r="CV26" s="11"/>
      <c r="CW26" s="11"/>
      <c r="CX26" s="39" t="s">
        <v>25</v>
      </c>
      <c r="CY26" s="5" t="s">
        <v>76</v>
      </c>
      <c r="CZ26" s="5" t="s">
        <v>77</v>
      </c>
      <c r="DA26" s="50" t="s">
        <v>4</v>
      </c>
      <c r="DB26" s="14"/>
      <c r="DD26" s="13"/>
      <c r="DE26" s="39" t="s">
        <v>25</v>
      </c>
      <c r="DF26" s="5" t="s">
        <v>76</v>
      </c>
      <c r="DG26" s="5" t="s">
        <v>77</v>
      </c>
      <c r="DH26" s="50" t="s">
        <v>4</v>
      </c>
      <c r="DI26" s="11"/>
      <c r="DJ26" s="11"/>
      <c r="DK26" s="11"/>
      <c r="DL26" s="39" t="s">
        <v>25</v>
      </c>
      <c r="DM26" s="5" t="s">
        <v>76</v>
      </c>
      <c r="DN26" s="5" t="s">
        <v>77</v>
      </c>
      <c r="DO26" s="50" t="s">
        <v>4</v>
      </c>
      <c r="DP26" s="14"/>
    </row>
    <row r="27" spans="2:121" x14ac:dyDescent="0.2">
      <c r="B27" s="13"/>
      <c r="C27" s="97" t="s">
        <v>25</v>
      </c>
      <c r="D27" s="52" t="s">
        <v>14</v>
      </c>
      <c r="E27" s="52" t="s">
        <v>37</v>
      </c>
      <c r="F27" s="52" t="s">
        <v>56</v>
      </c>
      <c r="G27" s="50" t="s">
        <v>15</v>
      </c>
      <c r="H27" s="14"/>
      <c r="J27" s="13"/>
      <c r="K27" s="7" t="s">
        <v>74</v>
      </c>
      <c r="L27" s="1"/>
      <c r="M27" s="1"/>
      <c r="N27" s="172" t="e">
        <f>L27/(L27+M27)</f>
        <v>#DIV/0!</v>
      </c>
      <c r="O27" s="11"/>
      <c r="P27" s="11"/>
      <c r="Q27" s="11"/>
      <c r="R27" s="7" t="s">
        <v>74</v>
      </c>
      <c r="S27" s="1"/>
      <c r="T27" s="1"/>
      <c r="U27" s="172" t="e">
        <f>S27/(S27+T27)</f>
        <v>#DIV/0!</v>
      </c>
      <c r="V27" s="14"/>
      <c r="X27" s="13"/>
      <c r="Y27" s="7" t="s">
        <v>74</v>
      </c>
      <c r="Z27" s="1"/>
      <c r="AA27" s="1"/>
      <c r="AB27" s="172" t="e">
        <f>Z27/(Z27+AA27)</f>
        <v>#DIV/0!</v>
      </c>
      <c r="AC27" s="11"/>
      <c r="AD27" s="11"/>
      <c r="AE27" s="11"/>
      <c r="AF27" s="7" t="s">
        <v>74</v>
      </c>
      <c r="AG27" s="1"/>
      <c r="AH27" s="1"/>
      <c r="AI27" s="172" t="e">
        <f>AG27/(AG27+AH27)</f>
        <v>#DIV/0!</v>
      </c>
      <c r="AJ27" s="14"/>
      <c r="AL27" s="13"/>
      <c r="AM27" s="7" t="s">
        <v>74</v>
      </c>
      <c r="AN27" s="1"/>
      <c r="AO27" s="1"/>
      <c r="AP27" s="172" t="e">
        <f>AN27/(AN27+AO27)</f>
        <v>#DIV/0!</v>
      </c>
      <c r="AQ27" s="11"/>
      <c r="AR27" s="11"/>
      <c r="AS27" s="11"/>
      <c r="AT27" s="7" t="s">
        <v>74</v>
      </c>
      <c r="AU27" s="1"/>
      <c r="AV27" s="1"/>
      <c r="AW27" s="172" t="e">
        <f>AU27/(AU27+AV27)</f>
        <v>#DIV/0!</v>
      </c>
      <c r="AX27" s="14"/>
      <c r="AZ27" s="13"/>
      <c r="BA27" s="7" t="s">
        <v>74</v>
      </c>
      <c r="BB27" s="1"/>
      <c r="BC27" s="1"/>
      <c r="BD27" s="172" t="e">
        <f>BB27/(BB27+BC27)</f>
        <v>#DIV/0!</v>
      </c>
      <c r="BE27" s="11"/>
      <c r="BF27" s="11"/>
      <c r="BG27" s="11"/>
      <c r="BH27" s="7" t="s">
        <v>74</v>
      </c>
      <c r="BI27" s="1"/>
      <c r="BJ27" s="1"/>
      <c r="BK27" s="172" t="e">
        <f>BI27/(BI27+BJ27)</f>
        <v>#DIV/0!</v>
      </c>
      <c r="BL27" s="14"/>
      <c r="BN27" s="13"/>
      <c r="BO27" s="7" t="s">
        <v>74</v>
      </c>
      <c r="BP27" s="1"/>
      <c r="BQ27" s="1"/>
      <c r="BR27" s="172" t="e">
        <f>BP27/(BP27+BQ27)</f>
        <v>#DIV/0!</v>
      </c>
      <c r="BS27" s="11"/>
      <c r="BT27" s="11"/>
      <c r="BU27" s="11"/>
      <c r="BV27" s="7" t="s">
        <v>74</v>
      </c>
      <c r="BW27" s="1"/>
      <c r="BX27" s="1"/>
      <c r="BY27" s="172" t="e">
        <f>BW27/(BW27+BX27)</f>
        <v>#DIV/0!</v>
      </c>
      <c r="BZ27" s="14"/>
      <c r="CB27" s="13"/>
      <c r="CC27" s="7" t="s">
        <v>74</v>
      </c>
      <c r="CD27" s="1"/>
      <c r="CE27" s="1"/>
      <c r="CF27" s="172" t="e">
        <f>CD27/(CD27+CE27)</f>
        <v>#DIV/0!</v>
      </c>
      <c r="CG27" s="11"/>
      <c r="CH27" s="11"/>
      <c r="CI27" s="11"/>
      <c r="CJ27" s="7" t="s">
        <v>74</v>
      </c>
      <c r="CK27" s="1"/>
      <c r="CL27" s="1"/>
      <c r="CM27" s="172" t="e">
        <f>CK27/(CK27+CL27)</f>
        <v>#DIV/0!</v>
      </c>
      <c r="CN27" s="14"/>
      <c r="CP27" s="13"/>
      <c r="CQ27" s="7" t="s">
        <v>74</v>
      </c>
      <c r="CR27" s="1"/>
      <c r="CS27" s="1"/>
      <c r="CT27" s="172" t="e">
        <f>CR27/(CR27+CS27)</f>
        <v>#DIV/0!</v>
      </c>
      <c r="CU27" s="11"/>
      <c r="CV27" s="11"/>
      <c r="CW27" s="11"/>
      <c r="CX27" s="7" t="s">
        <v>74</v>
      </c>
      <c r="CY27" s="1"/>
      <c r="CZ27" s="1"/>
      <c r="DA27" s="172" t="e">
        <f>CY27/(CY27+CZ27)</f>
        <v>#DIV/0!</v>
      </c>
      <c r="DB27" s="14"/>
      <c r="DD27" s="13"/>
      <c r="DE27" s="7" t="s">
        <v>74</v>
      </c>
      <c r="DF27" s="1"/>
      <c r="DG27" s="1"/>
      <c r="DH27" s="172" t="e">
        <f>DF27/(DF27+DG27)</f>
        <v>#DIV/0!</v>
      </c>
      <c r="DI27" s="11"/>
      <c r="DJ27" s="11"/>
      <c r="DK27" s="11"/>
      <c r="DL27" s="7" t="s">
        <v>74</v>
      </c>
      <c r="DM27" s="1"/>
      <c r="DN27" s="1"/>
      <c r="DO27" s="172" t="e">
        <f>DM27/(DM27+DN27)</f>
        <v>#DIV/0!</v>
      </c>
      <c r="DP27" s="14"/>
    </row>
    <row r="28" spans="2:121" ht="17" thickBot="1" x14ac:dyDescent="0.25">
      <c r="B28" s="83">
        <f>B24+1</f>
        <v>15</v>
      </c>
      <c r="C28" s="159" t="str">
        <f>PROFILING!Q29</f>
        <v>TEAM A</v>
      </c>
      <c r="D28" s="42">
        <f>PROFILING!Y29</f>
        <v>0</v>
      </c>
      <c r="E28" s="26" t="str">
        <f>PROFILING!X29</f>
        <v/>
      </c>
      <c r="F28" s="12" t="str">
        <f>PROFILING!Z29</f>
        <v>NO</v>
      </c>
      <c r="G28" s="9" t="str">
        <f>'RATINGS - 2'!CX17</f>
        <v/>
      </c>
      <c r="H28" s="14"/>
      <c r="J28" s="13"/>
      <c r="K28" s="25" t="s">
        <v>75</v>
      </c>
      <c r="L28" s="23"/>
      <c r="M28" s="23"/>
      <c r="N28" s="170" t="e">
        <f>L28/(L28+M28)</f>
        <v>#DIV/0!</v>
      </c>
      <c r="O28" s="11"/>
      <c r="P28" s="11"/>
      <c r="Q28" s="11"/>
      <c r="R28" s="25" t="s">
        <v>75</v>
      </c>
      <c r="S28" s="23"/>
      <c r="T28" s="23"/>
      <c r="U28" s="170" t="e">
        <f>S28/(S28+T28)</f>
        <v>#DIV/0!</v>
      </c>
      <c r="V28" s="14"/>
      <c r="X28" s="13"/>
      <c r="Y28" s="25" t="s">
        <v>75</v>
      </c>
      <c r="Z28" s="23"/>
      <c r="AA28" s="23"/>
      <c r="AB28" s="170" t="e">
        <f>Z28/(Z28+AA28)</f>
        <v>#DIV/0!</v>
      </c>
      <c r="AC28" s="11"/>
      <c r="AD28" s="11"/>
      <c r="AE28" s="11"/>
      <c r="AF28" s="25" t="s">
        <v>75</v>
      </c>
      <c r="AG28" s="23"/>
      <c r="AH28" s="23"/>
      <c r="AI28" s="170" t="e">
        <f>AG28/(AG28+AH28)</f>
        <v>#DIV/0!</v>
      </c>
      <c r="AJ28" s="14"/>
      <c r="AL28" s="13"/>
      <c r="AM28" s="25" t="s">
        <v>75</v>
      </c>
      <c r="AN28" s="23"/>
      <c r="AO28" s="23"/>
      <c r="AP28" s="170" t="e">
        <f>AN28/(AN28+AO28)</f>
        <v>#DIV/0!</v>
      </c>
      <c r="AQ28" s="11"/>
      <c r="AR28" s="11"/>
      <c r="AS28" s="11"/>
      <c r="AT28" s="25" t="s">
        <v>75</v>
      </c>
      <c r="AU28" s="23"/>
      <c r="AV28" s="23"/>
      <c r="AW28" s="170" t="e">
        <f>AU28/(AU28+AV28)</f>
        <v>#DIV/0!</v>
      </c>
      <c r="AX28" s="14"/>
      <c r="AZ28" s="13"/>
      <c r="BA28" s="25" t="s">
        <v>75</v>
      </c>
      <c r="BB28" s="23"/>
      <c r="BC28" s="23"/>
      <c r="BD28" s="170" t="e">
        <f>BB28/(BB28+BC28)</f>
        <v>#DIV/0!</v>
      </c>
      <c r="BE28" s="11"/>
      <c r="BF28" s="11"/>
      <c r="BG28" s="11"/>
      <c r="BH28" s="25" t="s">
        <v>75</v>
      </c>
      <c r="BI28" s="23"/>
      <c r="BJ28" s="23"/>
      <c r="BK28" s="170" t="e">
        <f>BI28/(BI28+BJ28)</f>
        <v>#DIV/0!</v>
      </c>
      <c r="BL28" s="14"/>
      <c r="BN28" s="13"/>
      <c r="BO28" s="25" t="s">
        <v>75</v>
      </c>
      <c r="BP28" s="23"/>
      <c r="BQ28" s="23"/>
      <c r="BR28" s="170" t="e">
        <f>BP28/(BP28+BQ28)</f>
        <v>#DIV/0!</v>
      </c>
      <c r="BS28" s="11"/>
      <c r="BT28" s="11"/>
      <c r="BU28" s="11"/>
      <c r="BV28" s="25" t="s">
        <v>75</v>
      </c>
      <c r="BW28" s="23"/>
      <c r="BX28" s="23"/>
      <c r="BY28" s="170" t="e">
        <f>BW28/(BW28+BX28)</f>
        <v>#DIV/0!</v>
      </c>
      <c r="BZ28" s="14"/>
      <c r="CB28" s="13"/>
      <c r="CC28" s="25" t="s">
        <v>75</v>
      </c>
      <c r="CD28" s="23"/>
      <c r="CE28" s="23"/>
      <c r="CF28" s="170" t="e">
        <f>CD28/(CD28+CE28)</f>
        <v>#DIV/0!</v>
      </c>
      <c r="CG28" s="11"/>
      <c r="CH28" s="11"/>
      <c r="CI28" s="11"/>
      <c r="CJ28" s="25" t="s">
        <v>75</v>
      </c>
      <c r="CK28" s="23"/>
      <c r="CL28" s="23"/>
      <c r="CM28" s="170" t="e">
        <f>CK28/(CK28+CL28)</f>
        <v>#DIV/0!</v>
      </c>
      <c r="CN28" s="14"/>
      <c r="CP28" s="13"/>
      <c r="CQ28" s="25" t="s">
        <v>75</v>
      </c>
      <c r="CR28" s="23"/>
      <c r="CS28" s="23"/>
      <c r="CT28" s="170" t="e">
        <f>CR28/(CR28+CS28)</f>
        <v>#DIV/0!</v>
      </c>
      <c r="CU28" s="11"/>
      <c r="CV28" s="11"/>
      <c r="CW28" s="11"/>
      <c r="CX28" s="25" t="s">
        <v>75</v>
      </c>
      <c r="CY28" s="23"/>
      <c r="CZ28" s="23"/>
      <c r="DA28" s="170" t="e">
        <f>CY28/(CY28+CZ28)</f>
        <v>#DIV/0!</v>
      </c>
      <c r="DB28" s="14"/>
      <c r="DD28" s="13"/>
      <c r="DE28" s="25" t="s">
        <v>75</v>
      </c>
      <c r="DF28" s="23"/>
      <c r="DG28" s="23"/>
      <c r="DH28" s="170" t="e">
        <f>DF28/(DF28+DG28)</f>
        <v>#DIV/0!</v>
      </c>
      <c r="DI28" s="11"/>
      <c r="DJ28" s="11"/>
      <c r="DK28" s="11"/>
      <c r="DL28" s="25" t="s">
        <v>75</v>
      </c>
      <c r="DM28" s="23"/>
      <c r="DN28" s="23"/>
      <c r="DO28" s="170" t="e">
        <f>DM28/(DM28+DN28)</f>
        <v>#DIV/0!</v>
      </c>
      <c r="DP28" s="14"/>
    </row>
    <row r="29" spans="2:121" ht="17" thickBot="1" x14ac:dyDescent="0.25">
      <c r="B29" s="13"/>
      <c r="C29" s="160" t="str">
        <f>PROFILING!Q30</f>
        <v>TEAM B</v>
      </c>
      <c r="D29" s="44">
        <f>PROFILING!Y30</f>
        <v>0</v>
      </c>
      <c r="E29" s="22" t="str">
        <f>PROFILING!X30</f>
        <v/>
      </c>
      <c r="F29" s="22" t="str">
        <f>PROFILING!Z30</f>
        <v>NO</v>
      </c>
      <c r="G29" s="10" t="str">
        <f>'RATINGS - 2'!CX18</f>
        <v/>
      </c>
      <c r="H29" s="14"/>
      <c r="J29" s="13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4"/>
      <c r="X29" s="13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4"/>
      <c r="AL29" s="13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4"/>
      <c r="AZ29" s="13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4"/>
      <c r="BN29" s="13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4"/>
      <c r="CB29" s="13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4"/>
      <c r="CP29" s="13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4"/>
      <c r="DD29" s="13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4"/>
    </row>
    <row r="30" spans="2:121" ht="17" thickBot="1" x14ac:dyDescent="0.25">
      <c r="B30" s="13"/>
      <c r="C30" s="161"/>
      <c r="F30" s="11"/>
      <c r="G30" s="11"/>
      <c r="H30" s="14"/>
      <c r="J30" s="13"/>
      <c r="K30" s="35" t="s">
        <v>19</v>
      </c>
      <c r="L30" s="5" t="s">
        <v>76</v>
      </c>
      <c r="M30" s="5" t="s">
        <v>77</v>
      </c>
      <c r="N30" s="50" t="s">
        <v>4</v>
      </c>
      <c r="O30" s="11"/>
      <c r="P30" s="11"/>
      <c r="Q30" s="11"/>
      <c r="R30" s="35" t="s">
        <v>19</v>
      </c>
      <c r="S30" s="5" t="s">
        <v>76</v>
      </c>
      <c r="T30" s="5" t="s">
        <v>77</v>
      </c>
      <c r="U30" s="50" t="s">
        <v>4</v>
      </c>
      <c r="V30" s="14"/>
      <c r="X30" s="13"/>
      <c r="Y30" s="35" t="s">
        <v>19</v>
      </c>
      <c r="Z30" s="5" t="s">
        <v>76</v>
      </c>
      <c r="AA30" s="5" t="s">
        <v>77</v>
      </c>
      <c r="AB30" s="50" t="s">
        <v>4</v>
      </c>
      <c r="AC30" s="11"/>
      <c r="AD30" s="11"/>
      <c r="AE30" s="11"/>
      <c r="AF30" s="35" t="s">
        <v>19</v>
      </c>
      <c r="AG30" s="5" t="s">
        <v>76</v>
      </c>
      <c r="AH30" s="5" t="s">
        <v>77</v>
      </c>
      <c r="AI30" s="50" t="s">
        <v>4</v>
      </c>
      <c r="AJ30" s="14"/>
      <c r="AL30" s="13"/>
      <c r="AM30" s="35" t="s">
        <v>19</v>
      </c>
      <c r="AN30" s="5" t="s">
        <v>76</v>
      </c>
      <c r="AO30" s="5" t="s">
        <v>77</v>
      </c>
      <c r="AP30" s="50" t="s">
        <v>4</v>
      </c>
      <c r="AQ30" s="11"/>
      <c r="AR30" s="11"/>
      <c r="AS30" s="11"/>
      <c r="AT30" s="35" t="s">
        <v>19</v>
      </c>
      <c r="AU30" s="5" t="s">
        <v>76</v>
      </c>
      <c r="AV30" s="5" t="s">
        <v>77</v>
      </c>
      <c r="AW30" s="50" t="s">
        <v>4</v>
      </c>
      <c r="AX30" s="14"/>
      <c r="AZ30" s="13"/>
      <c r="BA30" s="35" t="s">
        <v>19</v>
      </c>
      <c r="BB30" s="5" t="s">
        <v>76</v>
      </c>
      <c r="BC30" s="5" t="s">
        <v>77</v>
      </c>
      <c r="BD30" s="50" t="s">
        <v>4</v>
      </c>
      <c r="BE30" s="11"/>
      <c r="BF30" s="11"/>
      <c r="BG30" s="11"/>
      <c r="BH30" s="35" t="s">
        <v>19</v>
      </c>
      <c r="BI30" s="5" t="s">
        <v>76</v>
      </c>
      <c r="BJ30" s="5" t="s">
        <v>77</v>
      </c>
      <c r="BK30" s="50" t="s">
        <v>4</v>
      </c>
      <c r="BL30" s="14"/>
      <c r="BN30" s="13"/>
      <c r="BO30" s="35" t="s">
        <v>19</v>
      </c>
      <c r="BP30" s="5" t="s">
        <v>76</v>
      </c>
      <c r="BQ30" s="5" t="s">
        <v>77</v>
      </c>
      <c r="BR30" s="50" t="s">
        <v>4</v>
      </c>
      <c r="BS30" s="11"/>
      <c r="BT30" s="11"/>
      <c r="BU30" s="11"/>
      <c r="BV30" s="35" t="s">
        <v>19</v>
      </c>
      <c r="BW30" s="5" t="s">
        <v>76</v>
      </c>
      <c r="BX30" s="5" t="s">
        <v>77</v>
      </c>
      <c r="BY30" s="50" t="s">
        <v>4</v>
      </c>
      <c r="BZ30" s="14"/>
      <c r="CB30" s="13"/>
      <c r="CC30" s="35" t="s">
        <v>19</v>
      </c>
      <c r="CD30" s="5" t="s">
        <v>76</v>
      </c>
      <c r="CE30" s="5" t="s">
        <v>77</v>
      </c>
      <c r="CF30" s="50" t="s">
        <v>4</v>
      </c>
      <c r="CG30" s="11"/>
      <c r="CH30" s="11"/>
      <c r="CI30" s="11"/>
      <c r="CJ30" s="35" t="s">
        <v>19</v>
      </c>
      <c r="CK30" s="5" t="s">
        <v>76</v>
      </c>
      <c r="CL30" s="5" t="s">
        <v>77</v>
      </c>
      <c r="CM30" s="50" t="s">
        <v>4</v>
      </c>
      <c r="CN30" s="14"/>
      <c r="CP30" s="13"/>
      <c r="CQ30" s="35" t="s">
        <v>19</v>
      </c>
      <c r="CR30" s="5" t="s">
        <v>76</v>
      </c>
      <c r="CS30" s="5" t="s">
        <v>77</v>
      </c>
      <c r="CT30" s="50" t="s">
        <v>4</v>
      </c>
      <c r="CU30" s="11"/>
      <c r="CV30" s="11"/>
      <c r="CW30" s="11"/>
      <c r="CX30" s="35" t="s">
        <v>19</v>
      </c>
      <c r="CY30" s="5" t="s">
        <v>76</v>
      </c>
      <c r="CZ30" s="5" t="s">
        <v>77</v>
      </c>
      <c r="DA30" s="50" t="s">
        <v>4</v>
      </c>
      <c r="DB30" s="14"/>
      <c r="DD30" s="13"/>
      <c r="DE30" s="35" t="s">
        <v>19</v>
      </c>
      <c r="DF30" s="5" t="s">
        <v>76</v>
      </c>
      <c r="DG30" s="5" t="s">
        <v>77</v>
      </c>
      <c r="DH30" s="50" t="s">
        <v>4</v>
      </c>
      <c r="DI30" s="11"/>
      <c r="DJ30" s="11"/>
      <c r="DK30" s="11"/>
      <c r="DL30" s="35" t="s">
        <v>19</v>
      </c>
      <c r="DM30" s="5" t="s">
        <v>76</v>
      </c>
      <c r="DN30" s="5" t="s">
        <v>77</v>
      </c>
      <c r="DO30" s="50" t="s">
        <v>4</v>
      </c>
      <c r="DP30" s="14"/>
    </row>
    <row r="31" spans="2:121" x14ac:dyDescent="0.2">
      <c r="B31" s="13"/>
      <c r="C31" s="97" t="s">
        <v>25</v>
      </c>
      <c r="D31" s="52" t="s">
        <v>14</v>
      </c>
      <c r="E31" s="52" t="s">
        <v>37</v>
      </c>
      <c r="F31" s="52" t="s">
        <v>56</v>
      </c>
      <c r="G31" s="50" t="s">
        <v>15</v>
      </c>
      <c r="H31" s="14"/>
      <c r="J31" s="13"/>
      <c r="K31" s="7" t="s">
        <v>74</v>
      </c>
      <c r="L31" s="1"/>
      <c r="M31" s="1"/>
      <c r="N31" s="172" t="str">
        <f>IF((L31+M31)&lt;4,IF(P4="POS",0.7,IF(P4="NEUT",0.5,IF(P4="NEG",0.3,""))),L31/(L31+M31))</f>
        <v/>
      </c>
      <c r="O31" s="11"/>
      <c r="P31" s="11"/>
      <c r="Q31" s="11"/>
      <c r="R31" s="7" t="s">
        <v>74</v>
      </c>
      <c r="S31" s="1"/>
      <c r="T31" s="1"/>
      <c r="U31" s="172" t="str">
        <f>IF((S31+T31)&lt;4,IF(P5="POS",0.7,IF(P5="NEUT",0.5,IF(P5="NEG",0.3,""))),S31/(S31+T31))</f>
        <v/>
      </c>
      <c r="V31" s="14"/>
      <c r="X31" s="13"/>
      <c r="Y31" s="7" t="s">
        <v>74</v>
      </c>
      <c r="Z31" s="1"/>
      <c r="AA31" s="1"/>
      <c r="AB31" s="172" t="str">
        <f>IF((Z31+AA31)&lt;4,IF(AD4="POS",0.7,IF(AD4="NEUT",0.5,IF(AD4="NEG",0.3,""))),Z31/(Z31+AA31))</f>
        <v/>
      </c>
      <c r="AC31" s="11"/>
      <c r="AD31" s="11"/>
      <c r="AE31" s="11"/>
      <c r="AF31" s="7" t="s">
        <v>74</v>
      </c>
      <c r="AG31" s="1"/>
      <c r="AH31" s="1"/>
      <c r="AI31" s="172" t="str">
        <f>IF((AG31+AH31)&lt;4,IF(AD5="POS",0.7,IF(AD5="NEUT",0.5,IF(AD5="NEG",0.3,""))),AG31/(AG31+AH31))</f>
        <v/>
      </c>
      <c r="AJ31" s="14"/>
      <c r="AL31" s="13"/>
      <c r="AM31" s="7" t="s">
        <v>74</v>
      </c>
      <c r="AN31" s="1"/>
      <c r="AO31" s="1"/>
      <c r="AP31" s="172" t="str">
        <f>IF((AN31+AO31)&lt;4,IF(AR4="POS",0.7,IF(AR4="NEUT",0.5,IF(AR4="NEG",0.3,""))),AN31/(AN31+AO31))</f>
        <v/>
      </c>
      <c r="AQ31" s="11"/>
      <c r="AR31" s="11"/>
      <c r="AS31" s="11"/>
      <c r="AT31" s="7" t="s">
        <v>74</v>
      </c>
      <c r="AU31" s="1"/>
      <c r="AV31" s="1"/>
      <c r="AW31" s="172" t="str">
        <f>IF((AU31+AV31)&lt;4,IF(AR5="POS",0.7,IF(AR5="NEUT",0.5,IF(AR5="NEG",0.3,""))),AU31/(AU31+AV31))</f>
        <v/>
      </c>
      <c r="AX31" s="14"/>
      <c r="AZ31" s="13"/>
      <c r="BA31" s="7" t="s">
        <v>74</v>
      </c>
      <c r="BB31" s="1"/>
      <c r="BC31" s="1"/>
      <c r="BD31" s="172" t="str">
        <f>IF((BB31+BC31)&lt;4,IF(BF4="POS",0.7,IF(BF4="NEUT",0.5,IF(BF4="NEG",0.3,""))),BB31/(BB31+BC31))</f>
        <v/>
      </c>
      <c r="BE31" s="11"/>
      <c r="BF31" s="11"/>
      <c r="BG31" s="11"/>
      <c r="BH31" s="7" t="s">
        <v>74</v>
      </c>
      <c r="BI31" s="1"/>
      <c r="BJ31" s="1"/>
      <c r="BK31" s="172" t="str">
        <f>IF((BI31+BJ31)&lt;4,IF(BF5="POS",0.7,IF(BF5="NEUT",0.5,IF(BF5="NEG",0.3,""))),BI31/(BI31+BJ31))</f>
        <v/>
      </c>
      <c r="BL31" s="14"/>
      <c r="BN31" s="13"/>
      <c r="BO31" s="7" t="s">
        <v>74</v>
      </c>
      <c r="BP31" s="1"/>
      <c r="BQ31" s="1"/>
      <c r="BR31" s="172" t="str">
        <f>IF((BP31+BQ31)&lt;4,IF(BT4="POS",0.7,IF(BT4="NEUT",0.5,IF(BT4="NEG",0.3,""))),BP31/(BP31+BQ31))</f>
        <v/>
      </c>
      <c r="BS31" s="11"/>
      <c r="BT31" s="11"/>
      <c r="BU31" s="11"/>
      <c r="BV31" s="7" t="s">
        <v>74</v>
      </c>
      <c r="BW31" s="1"/>
      <c r="BX31" s="1"/>
      <c r="BY31" s="172" t="str">
        <f>IF((BW31+BX31)&lt;4,IF(BT5="POS",0.7,IF(BT5="NEUT",0.5,IF(BT5="NEG",0.3,""))),BW31/(BW31+BX31))</f>
        <v/>
      </c>
      <c r="BZ31" s="14"/>
      <c r="CB31" s="13"/>
      <c r="CC31" s="7" t="s">
        <v>74</v>
      </c>
      <c r="CD31" s="1"/>
      <c r="CE31" s="1"/>
      <c r="CF31" s="172" t="str">
        <f>IF((CD31+CE31)&lt;4,IF(CH4="POS",0.7,IF(CH4="NEUT",0.5,IF(CH4="NEG",0.3,""))),CD31/(CD31+CE31))</f>
        <v/>
      </c>
      <c r="CG31" s="11"/>
      <c r="CH31" s="11"/>
      <c r="CI31" s="11"/>
      <c r="CJ31" s="7" t="s">
        <v>74</v>
      </c>
      <c r="CK31" s="1"/>
      <c r="CL31" s="1"/>
      <c r="CM31" s="172" t="str">
        <f>IF((CK31+CL31)&lt;4,IF(CH5="POS",0.7,IF(CH5="NEUT",0.5,IF(CH5="NEG",0.3,""))),CK31/(CK31+CL31))</f>
        <v/>
      </c>
      <c r="CN31" s="14"/>
      <c r="CP31" s="13"/>
      <c r="CQ31" s="7" t="s">
        <v>74</v>
      </c>
      <c r="CR31" s="1"/>
      <c r="CS31" s="1"/>
      <c r="CT31" s="172" t="str">
        <f>IF((CR31+CS31)&lt;4,IF(CV4="POS",0.7,IF(CV4="NEUT",0.5,IF(CV4="NEG",0.3,""))),CR31/(CR31+CS31))</f>
        <v/>
      </c>
      <c r="CU31" s="11"/>
      <c r="CV31" s="11"/>
      <c r="CW31" s="11"/>
      <c r="CX31" s="7" t="s">
        <v>74</v>
      </c>
      <c r="CY31" s="1"/>
      <c r="CZ31" s="1"/>
      <c r="DA31" s="172" t="str">
        <f>IF((CY31+CZ31)&lt;4,IF(CV5="POS",0.7,IF(CV5="NEUT",0.5,IF(CV5="NEG",0.3,""))),CY31/(CY31+CZ31))</f>
        <v/>
      </c>
      <c r="DB31" s="14"/>
      <c r="DD31" s="13"/>
      <c r="DE31" s="7" t="s">
        <v>74</v>
      </c>
      <c r="DF31" s="1"/>
      <c r="DG31" s="1"/>
      <c r="DH31" s="172" t="str">
        <f>IF((DF31+DG31)&lt;4,IF(DJ4="POS",0.7,IF(DJ4="NEUT",0.5,IF(DJ4="NEG",0.3,""))),DF31/(DF31+DG31))</f>
        <v/>
      </c>
      <c r="DI31" s="11"/>
      <c r="DJ31" s="11"/>
      <c r="DK31" s="11"/>
      <c r="DL31" s="7" t="s">
        <v>74</v>
      </c>
      <c r="DM31" s="1"/>
      <c r="DN31" s="1"/>
      <c r="DO31" s="172" t="str">
        <f>IF((DM31+DN31)&lt;4,IF(DJ5="POS",0.7,IF(DJ5="NEUT",0.5,IF(DJ5="NEG",0.3,""))),DM31/(DM31+DN31))</f>
        <v/>
      </c>
      <c r="DP31" s="14"/>
    </row>
    <row r="32" spans="2:121" ht="17" thickBot="1" x14ac:dyDescent="0.25">
      <c r="B32" s="83">
        <f>B28+1</f>
        <v>16</v>
      </c>
      <c r="C32" s="159" t="str">
        <f>PROFILING!Q33</f>
        <v>TEAM A</v>
      </c>
      <c r="D32" s="42">
        <f>PROFILING!Y33</f>
        <v>0</v>
      </c>
      <c r="E32" s="26" t="str">
        <f>PROFILING!X33</f>
        <v/>
      </c>
      <c r="F32" s="12" t="str">
        <f>PROFILING!Z33</f>
        <v>NO</v>
      </c>
      <c r="G32" s="9" t="str">
        <f>'RATINGS - 2'!DL17</f>
        <v/>
      </c>
      <c r="H32" s="14"/>
      <c r="J32" s="13"/>
      <c r="K32" s="25" t="s">
        <v>75</v>
      </c>
      <c r="L32" s="23"/>
      <c r="M32" s="23"/>
      <c r="N32" s="170" t="str">
        <f>IF((L32+M32)&lt;4,IF(P4="POS",0.7,IF(P4="NEUT",0.5,IF(P4="NEG",0.3,""))),L32/(L32+M32))</f>
        <v/>
      </c>
      <c r="O32" s="11"/>
      <c r="P32" s="11"/>
      <c r="Q32" s="11"/>
      <c r="R32" s="25" t="s">
        <v>75</v>
      </c>
      <c r="S32" s="23"/>
      <c r="T32" s="23"/>
      <c r="U32" s="170" t="str">
        <f>IF((S32+T32)&lt;4,IF(P5="POS",0.7,IF(P5="NEUT",0.5,IF(P5="NEG",0.3,""))),S32/(S32+T32))</f>
        <v/>
      </c>
      <c r="V32" s="14"/>
      <c r="X32" s="13"/>
      <c r="Y32" s="25" t="s">
        <v>75</v>
      </c>
      <c r="Z32" s="23"/>
      <c r="AA32" s="23"/>
      <c r="AB32" s="170" t="str">
        <f>IF((Z32+AA32)&lt;4,IF(AD4="POS",0.7,IF(AD4="NEUT",0.5,IF(AD4="NEG",0.3,""))),Z32/(Z32+AA32))</f>
        <v/>
      </c>
      <c r="AC32" s="11"/>
      <c r="AD32" s="11"/>
      <c r="AE32" s="11"/>
      <c r="AF32" s="25" t="s">
        <v>75</v>
      </c>
      <c r="AG32" s="23"/>
      <c r="AH32" s="23"/>
      <c r="AI32" s="170" t="str">
        <f>IF((AG32+AH32)&lt;4,IF(AD5="POS",0.7,IF(AD5="NEUT",0.5,IF(AD5="NEG",0.3,""))),AG32/(AG32+AH32))</f>
        <v/>
      </c>
      <c r="AJ32" s="14"/>
      <c r="AL32" s="13"/>
      <c r="AM32" s="25" t="s">
        <v>75</v>
      </c>
      <c r="AN32" s="23"/>
      <c r="AO32" s="23"/>
      <c r="AP32" s="170" t="str">
        <f>IF((AN32+AO32)&lt;4,IF(AR4="POS",0.7,IF(AR4="NEUT",0.5,IF(AR4="NEG",0.3,""))),AN32/(AN32+AO32))</f>
        <v/>
      </c>
      <c r="AQ32" s="11"/>
      <c r="AR32" s="11"/>
      <c r="AS32" s="11"/>
      <c r="AT32" s="25" t="s">
        <v>75</v>
      </c>
      <c r="AU32" s="23"/>
      <c r="AV32" s="23"/>
      <c r="AW32" s="170" t="str">
        <f>IF((AU32+AV32)&lt;4,IF(AR5="POS",0.7,IF(AR5="NEUT",0.5,IF(AR5="NEG",0.3,""))),AU32/(AU32+AV32))</f>
        <v/>
      </c>
      <c r="AX32" s="14"/>
      <c r="AZ32" s="13"/>
      <c r="BA32" s="25" t="s">
        <v>75</v>
      </c>
      <c r="BB32" s="23"/>
      <c r="BC32" s="23"/>
      <c r="BD32" s="170" t="str">
        <f>IF((BB32+BC32)&lt;4,IF(BF4="POS",0.7,IF(BF4="NEUT",0.5,IF(BF4="NEG",0.3,""))),BB32/(BB32+BC32))</f>
        <v/>
      </c>
      <c r="BE32" s="11"/>
      <c r="BF32" s="11"/>
      <c r="BG32" s="11"/>
      <c r="BH32" s="25" t="s">
        <v>75</v>
      </c>
      <c r="BI32" s="23"/>
      <c r="BJ32" s="23"/>
      <c r="BK32" s="170" t="str">
        <f>IF((BI32+BJ32)&lt;4,IF(BF5="POS",0.7,IF(BF5="NEUT",0.5,IF(BF5="NEG",0.3,""))),BI32/(BI32+BJ32))</f>
        <v/>
      </c>
      <c r="BL32" s="14"/>
      <c r="BN32" s="13"/>
      <c r="BO32" s="25" t="s">
        <v>75</v>
      </c>
      <c r="BP32" s="23"/>
      <c r="BQ32" s="23"/>
      <c r="BR32" s="170" t="str">
        <f>IF((BP32+BQ32)&lt;4,IF(BT4="POS",0.7,IF(BT4="NEUT",0.5,IF(BT4="NEG",0.3,""))),BP32/(BP32+BQ32))</f>
        <v/>
      </c>
      <c r="BS32" s="11"/>
      <c r="BT32" s="11"/>
      <c r="BU32" s="11"/>
      <c r="BV32" s="25" t="s">
        <v>75</v>
      </c>
      <c r="BW32" s="23"/>
      <c r="BX32" s="23"/>
      <c r="BY32" s="170" t="str">
        <f>IF((BW32+BX32)&lt;4,IF(BT5="POS",0.7,IF(BT5="NEUT",0.5,IF(BT5="NEG",0.3,""))),BW32/(BW32+BX32))</f>
        <v/>
      </c>
      <c r="BZ32" s="14"/>
      <c r="CB32" s="13"/>
      <c r="CC32" s="25" t="s">
        <v>75</v>
      </c>
      <c r="CD32" s="23"/>
      <c r="CE32" s="23"/>
      <c r="CF32" s="170" t="str">
        <f>IF((CD32+CE32)&lt;4,IF(CH4="POS",0.7,IF(CH4="NEUT",0.5,IF(CH4="NEG",0.3,""))),CD32/(CD32+CE32))</f>
        <v/>
      </c>
      <c r="CG32" s="11"/>
      <c r="CH32" s="11"/>
      <c r="CI32" s="11"/>
      <c r="CJ32" s="25" t="s">
        <v>75</v>
      </c>
      <c r="CK32" s="23"/>
      <c r="CL32" s="23"/>
      <c r="CM32" s="170" t="str">
        <f>IF((CK32+CL32)&lt;4,IF(CH5="POS",0.7,IF(CH5="NEUT",0.5,IF(CH5="NEG",0.3,""))),CK32/(CK32+CL32))</f>
        <v/>
      </c>
      <c r="CN32" s="14"/>
      <c r="CP32" s="13"/>
      <c r="CQ32" s="25" t="s">
        <v>75</v>
      </c>
      <c r="CR32" s="23"/>
      <c r="CS32" s="23"/>
      <c r="CT32" s="170" t="str">
        <f>IF((CR32+CS32)&lt;4,IF(CV4="POS",0.7,IF(CV4="NEUT",0.5,IF(CV4="NEG",0.3,""))),CR32/(CR32+CS32))</f>
        <v/>
      </c>
      <c r="CU32" s="11"/>
      <c r="CV32" s="11"/>
      <c r="CW32" s="11"/>
      <c r="CX32" s="25" t="s">
        <v>75</v>
      </c>
      <c r="CY32" s="23"/>
      <c r="CZ32" s="23"/>
      <c r="DA32" s="170" t="str">
        <f>IF((CY32+CZ32)&lt;4,IF(CV5="POS",0.7,IF(CV5="NEUT",0.5,IF(CV5="NEG",0.3,""))),CY32/(CY32+CZ32))</f>
        <v/>
      </c>
      <c r="DB32" s="14"/>
      <c r="DD32" s="13"/>
      <c r="DE32" s="25" t="s">
        <v>75</v>
      </c>
      <c r="DF32" s="23"/>
      <c r="DG32" s="23"/>
      <c r="DH32" s="170" t="str">
        <f>IF((DF32+DG32)&lt;4,IF(DJ4="POS",0.7,IF(DJ4="NEUT",0.5,IF(DJ4="NEG",0.3,""))),DF32/(DF32+DG32))</f>
        <v/>
      </c>
      <c r="DI32" s="11"/>
      <c r="DJ32" s="11"/>
      <c r="DK32" s="11"/>
      <c r="DL32" s="25" t="s">
        <v>75</v>
      </c>
      <c r="DM32" s="23"/>
      <c r="DN32" s="23"/>
      <c r="DO32" s="170" t="str">
        <f>IF((DM32+DN32)&lt;4,IF(DJ5="POS",0.7,IF(DJ5="NEUT",0.5,IF(DJ5="NEG",0.3,""))),DM32/(DM32+DN32))</f>
        <v/>
      </c>
      <c r="DP32" s="14"/>
    </row>
    <row r="33" spans="2:145" ht="17" thickBot="1" x14ac:dyDescent="0.25">
      <c r="B33" s="13"/>
      <c r="C33" s="160" t="str">
        <f>PROFILING!Q34</f>
        <v>TEAM B</v>
      </c>
      <c r="D33" s="44">
        <f>PROFILING!Y34</f>
        <v>0</v>
      </c>
      <c r="E33" s="22" t="str">
        <f>PROFILING!X34</f>
        <v/>
      </c>
      <c r="F33" s="22" t="str">
        <f>PROFILING!Z34</f>
        <v>NO</v>
      </c>
      <c r="G33" s="10" t="str">
        <f>'RATINGS - 2'!DL18</f>
        <v/>
      </c>
      <c r="H33" s="14"/>
      <c r="J33" s="13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4"/>
      <c r="X33" s="13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4"/>
      <c r="AL33" s="13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4"/>
      <c r="AZ33" s="13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4"/>
      <c r="BN33" s="13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4"/>
      <c r="CB33" s="13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4"/>
      <c r="CP33" s="13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4"/>
      <c r="DD33" s="13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4"/>
    </row>
    <row r="34" spans="2:145" x14ac:dyDescent="0.2">
      <c r="B34" s="2"/>
      <c r="C34" s="48"/>
      <c r="D34" s="43"/>
      <c r="E34" s="3"/>
      <c r="F34" s="3"/>
      <c r="G34" s="3"/>
      <c r="H34" s="4"/>
      <c r="J34" s="13"/>
      <c r="K34" s="39" t="s">
        <v>78</v>
      </c>
      <c r="L34" s="5" t="s">
        <v>26</v>
      </c>
      <c r="M34" s="5" t="s">
        <v>25</v>
      </c>
      <c r="N34" s="5" t="s">
        <v>19</v>
      </c>
      <c r="O34" s="27" t="s">
        <v>9</v>
      </c>
      <c r="P34" s="11"/>
      <c r="Q34" s="39" t="s">
        <v>78</v>
      </c>
      <c r="R34" s="5" t="s">
        <v>26</v>
      </c>
      <c r="S34" s="5" t="s">
        <v>25</v>
      </c>
      <c r="T34" s="5" t="s">
        <v>19</v>
      </c>
      <c r="U34" s="27" t="s">
        <v>9</v>
      </c>
      <c r="V34" s="14"/>
      <c r="X34" s="13"/>
      <c r="Y34" s="39" t="s">
        <v>78</v>
      </c>
      <c r="Z34" s="5" t="s">
        <v>26</v>
      </c>
      <c r="AA34" s="5" t="s">
        <v>25</v>
      </c>
      <c r="AB34" s="5" t="s">
        <v>19</v>
      </c>
      <c r="AC34" s="27" t="s">
        <v>9</v>
      </c>
      <c r="AD34" s="11"/>
      <c r="AE34" s="39" t="s">
        <v>78</v>
      </c>
      <c r="AF34" s="5" t="s">
        <v>26</v>
      </c>
      <c r="AG34" s="5" t="s">
        <v>25</v>
      </c>
      <c r="AH34" s="5" t="s">
        <v>19</v>
      </c>
      <c r="AI34" s="27" t="s">
        <v>9</v>
      </c>
      <c r="AJ34" s="14"/>
      <c r="AL34" s="13"/>
      <c r="AM34" s="39" t="s">
        <v>78</v>
      </c>
      <c r="AN34" s="5" t="s">
        <v>26</v>
      </c>
      <c r="AO34" s="5" t="s">
        <v>25</v>
      </c>
      <c r="AP34" s="5" t="s">
        <v>19</v>
      </c>
      <c r="AQ34" s="27" t="s">
        <v>9</v>
      </c>
      <c r="AR34" s="11"/>
      <c r="AS34" s="39" t="s">
        <v>78</v>
      </c>
      <c r="AT34" s="5" t="s">
        <v>26</v>
      </c>
      <c r="AU34" s="5" t="s">
        <v>25</v>
      </c>
      <c r="AV34" s="5" t="s">
        <v>19</v>
      </c>
      <c r="AW34" s="27" t="s">
        <v>9</v>
      </c>
      <c r="AX34" s="14"/>
      <c r="AZ34" s="13"/>
      <c r="BA34" s="39" t="s">
        <v>78</v>
      </c>
      <c r="BB34" s="5" t="s">
        <v>26</v>
      </c>
      <c r="BC34" s="5" t="s">
        <v>25</v>
      </c>
      <c r="BD34" s="5" t="s">
        <v>19</v>
      </c>
      <c r="BE34" s="27" t="s">
        <v>9</v>
      </c>
      <c r="BF34" s="11"/>
      <c r="BG34" s="39" t="s">
        <v>78</v>
      </c>
      <c r="BH34" s="5" t="s">
        <v>26</v>
      </c>
      <c r="BI34" s="5" t="s">
        <v>25</v>
      </c>
      <c r="BJ34" s="5" t="s">
        <v>19</v>
      </c>
      <c r="BK34" s="27" t="s">
        <v>9</v>
      </c>
      <c r="BL34" s="14"/>
      <c r="BN34" s="13"/>
      <c r="BO34" s="39" t="s">
        <v>78</v>
      </c>
      <c r="BP34" s="5" t="s">
        <v>26</v>
      </c>
      <c r="BQ34" s="5" t="s">
        <v>25</v>
      </c>
      <c r="BR34" s="5" t="s">
        <v>19</v>
      </c>
      <c r="BS34" s="27" t="s">
        <v>9</v>
      </c>
      <c r="BT34" s="11"/>
      <c r="BU34" s="39" t="s">
        <v>78</v>
      </c>
      <c r="BV34" s="5" t="s">
        <v>26</v>
      </c>
      <c r="BW34" s="5" t="s">
        <v>25</v>
      </c>
      <c r="BX34" s="5" t="s">
        <v>19</v>
      </c>
      <c r="BY34" s="27" t="s">
        <v>9</v>
      </c>
      <c r="BZ34" s="14"/>
      <c r="CB34" s="13"/>
      <c r="CC34" s="39" t="s">
        <v>78</v>
      </c>
      <c r="CD34" s="5" t="s">
        <v>26</v>
      </c>
      <c r="CE34" s="5" t="s">
        <v>25</v>
      </c>
      <c r="CF34" s="5" t="s">
        <v>19</v>
      </c>
      <c r="CG34" s="27" t="s">
        <v>9</v>
      </c>
      <c r="CH34" s="11"/>
      <c r="CI34" s="39" t="s">
        <v>78</v>
      </c>
      <c r="CJ34" s="5" t="s">
        <v>26</v>
      </c>
      <c r="CK34" s="5" t="s">
        <v>25</v>
      </c>
      <c r="CL34" s="5" t="s">
        <v>19</v>
      </c>
      <c r="CM34" s="27" t="s">
        <v>9</v>
      </c>
      <c r="CN34" s="14"/>
      <c r="CP34" s="13"/>
      <c r="CQ34" s="39" t="s">
        <v>78</v>
      </c>
      <c r="CR34" s="5" t="s">
        <v>26</v>
      </c>
      <c r="CS34" s="5" t="s">
        <v>25</v>
      </c>
      <c r="CT34" s="5" t="s">
        <v>19</v>
      </c>
      <c r="CU34" s="27" t="s">
        <v>9</v>
      </c>
      <c r="CV34" s="11"/>
      <c r="CW34" s="39" t="s">
        <v>78</v>
      </c>
      <c r="CX34" s="5" t="s">
        <v>26</v>
      </c>
      <c r="CY34" s="5" t="s">
        <v>25</v>
      </c>
      <c r="CZ34" s="5" t="s">
        <v>19</v>
      </c>
      <c r="DA34" s="27" t="s">
        <v>9</v>
      </c>
      <c r="DB34" s="14"/>
      <c r="DD34" s="13"/>
      <c r="DE34" s="39" t="s">
        <v>78</v>
      </c>
      <c r="DF34" s="5" t="s">
        <v>26</v>
      </c>
      <c r="DG34" s="5" t="s">
        <v>25</v>
      </c>
      <c r="DH34" s="5" t="s">
        <v>19</v>
      </c>
      <c r="DI34" s="27" t="s">
        <v>9</v>
      </c>
      <c r="DJ34" s="11"/>
      <c r="DK34" s="39" t="s">
        <v>78</v>
      </c>
      <c r="DL34" s="5" t="s">
        <v>26</v>
      </c>
      <c r="DM34" s="5" t="s">
        <v>25</v>
      </c>
      <c r="DN34" s="5" t="s">
        <v>19</v>
      </c>
      <c r="DO34" s="27" t="s">
        <v>9</v>
      </c>
      <c r="DP34" s="14"/>
    </row>
    <row r="35" spans="2:145" ht="17" thickBot="1" x14ac:dyDescent="0.25">
      <c r="B35" s="11"/>
      <c r="C35" s="20"/>
      <c r="D35" s="17"/>
      <c r="E35" s="17"/>
      <c r="F35" s="17"/>
      <c r="G35" s="17"/>
      <c r="H35" s="11"/>
      <c r="J35" s="13"/>
      <c r="K35" s="177" t="str">
        <f>K9</f>
        <v>TEAM A</v>
      </c>
      <c r="L35" s="178" t="e">
        <f>IF(N24&lt;-0.2,1,IF(N24&lt;-0.15,2,IF(N24&lt;-0.1,3,IF(N24&lt;-0.05,4,IF(N24&lt;0,5,IF(N24&lt;0.06,6,IF(N24&lt;0.11,7,IF(N24&lt;0.16,8,IF(N24&lt;0.21,9,10)))))))))</f>
        <v>#DIV/0!</v>
      </c>
      <c r="M35" s="179" t="e">
        <f>N28*10</f>
        <v>#DIV/0!</v>
      </c>
      <c r="N35" s="179" t="e">
        <f>N32*10</f>
        <v>#VALUE!</v>
      </c>
      <c r="O35" s="180" t="e">
        <f>(M35+N35+L35)/3</f>
        <v>#DIV/0!</v>
      </c>
      <c r="P35" s="11"/>
      <c r="Q35" s="177" t="str">
        <f>Q9</f>
        <v>TEAM B</v>
      </c>
      <c r="R35" s="178" t="e">
        <f>IF(U23&lt;-0.2,1,IF(U23&lt;-0.15,2,IF(U23&lt;-0.1,3,IF(U23&lt;-0.05,4,IF(U23&lt;0,5,IF(U23&lt;0.06,6,IF(U23&lt;0.11,7,IF(U23&lt;0.16,8,IF(U23&lt;0.21,9,10)))))))))</f>
        <v>#DIV/0!</v>
      </c>
      <c r="S35" s="179" t="e">
        <f>U27*10</f>
        <v>#DIV/0!</v>
      </c>
      <c r="T35" s="179" t="e">
        <f>U31*10</f>
        <v>#VALUE!</v>
      </c>
      <c r="U35" s="180" t="e">
        <f>(S35+T35+R35)/3</f>
        <v>#DIV/0!</v>
      </c>
      <c r="V35" s="14"/>
      <c r="X35" s="13"/>
      <c r="Y35" s="177" t="str">
        <f>Y9</f>
        <v>TEAM A</v>
      </c>
      <c r="Z35" s="178" t="e">
        <f>IF(AB24&lt;-0.2,1,IF(AB24&lt;-0.15,2,IF(AB24&lt;-0.1,3,IF(AB24&lt;-0.05,4,IF(AB24&lt;0,5,IF(AB24&lt;0.06,6,IF(AB24&lt;0.11,7,IF(AB24&lt;0.16,8,IF(AB24&lt;0.21,9,10)))))))))</f>
        <v>#DIV/0!</v>
      </c>
      <c r="AA35" s="179" t="e">
        <f>AB28*10</f>
        <v>#DIV/0!</v>
      </c>
      <c r="AB35" s="179" t="e">
        <f>AB32*10</f>
        <v>#VALUE!</v>
      </c>
      <c r="AC35" s="180" t="e">
        <f>(AA35+AB35+Z35)/3</f>
        <v>#DIV/0!</v>
      </c>
      <c r="AD35" s="11"/>
      <c r="AE35" s="177" t="str">
        <f>AE9</f>
        <v>TEAM B</v>
      </c>
      <c r="AF35" s="178" t="e">
        <f>IF(AI23&lt;-0.2,1,IF(AI23&lt;-0.15,2,IF(AI23&lt;-0.1,3,IF(AI23&lt;-0.05,4,IF(AI23&lt;0,5,IF(AI23&lt;0.06,6,IF(AI23&lt;0.11,7,IF(AI23&lt;0.16,8,IF(AI23&lt;0.21,9,10)))))))))</f>
        <v>#DIV/0!</v>
      </c>
      <c r="AG35" s="179" t="e">
        <f>AI27*10</f>
        <v>#DIV/0!</v>
      </c>
      <c r="AH35" s="179" t="e">
        <f>AI31*10</f>
        <v>#VALUE!</v>
      </c>
      <c r="AI35" s="180" t="e">
        <f>(AG35+AH35+AF35)/3</f>
        <v>#DIV/0!</v>
      </c>
      <c r="AJ35" s="14"/>
      <c r="AL35" s="13"/>
      <c r="AM35" s="177" t="str">
        <f>AM9</f>
        <v>TEAM A</v>
      </c>
      <c r="AN35" s="178" t="e">
        <f>IF(AP24&lt;-0.2,1,IF(AP24&lt;-0.15,2,IF(AP24&lt;-0.1,3,IF(AP24&lt;-0.05,4,IF(AP24&lt;0,5,IF(AP24&lt;0.06,6,IF(AP24&lt;0.11,7,IF(AP24&lt;0.16,8,IF(AP24&lt;0.21,9,10)))))))))</f>
        <v>#DIV/0!</v>
      </c>
      <c r="AO35" s="179" t="e">
        <f>AP28*10</f>
        <v>#DIV/0!</v>
      </c>
      <c r="AP35" s="179" t="e">
        <f>AP32*10</f>
        <v>#VALUE!</v>
      </c>
      <c r="AQ35" s="180" t="e">
        <f>(AO35+AP35+AN35)/3</f>
        <v>#DIV/0!</v>
      </c>
      <c r="AR35" s="11"/>
      <c r="AS35" s="177" t="str">
        <f>AS9</f>
        <v>TEAM B</v>
      </c>
      <c r="AT35" s="178" t="e">
        <f>IF(AW23&lt;-0.2,1,IF(AW23&lt;-0.15,2,IF(AW23&lt;-0.1,3,IF(AW23&lt;-0.05,4,IF(AW23&lt;0,5,IF(AW23&lt;0.06,6,IF(AW23&lt;0.11,7,IF(AW23&lt;0.16,8,IF(AW23&lt;0.21,9,10)))))))))</f>
        <v>#DIV/0!</v>
      </c>
      <c r="AU35" s="179" t="e">
        <f>AW27*10</f>
        <v>#DIV/0!</v>
      </c>
      <c r="AV35" s="179" t="e">
        <f>AW31*10</f>
        <v>#VALUE!</v>
      </c>
      <c r="AW35" s="180" t="e">
        <f>(AU35+AV35+AT35)/3</f>
        <v>#DIV/0!</v>
      </c>
      <c r="AX35" s="14"/>
      <c r="AZ35" s="13"/>
      <c r="BA35" s="177" t="str">
        <f>BA9</f>
        <v>TEAM A</v>
      </c>
      <c r="BB35" s="178" t="e">
        <f>IF(BD24&lt;-0.2,1,IF(BD24&lt;-0.15,2,IF(BD24&lt;-0.1,3,IF(BD24&lt;-0.05,4,IF(BD24&lt;0,5,IF(BD24&lt;0.06,6,IF(BD24&lt;0.11,7,IF(BD24&lt;0.16,8,IF(BD24&lt;0.21,9,10)))))))))</f>
        <v>#DIV/0!</v>
      </c>
      <c r="BC35" s="179" t="e">
        <f>BD28*10</f>
        <v>#DIV/0!</v>
      </c>
      <c r="BD35" s="179" t="e">
        <f>BD32*10</f>
        <v>#VALUE!</v>
      </c>
      <c r="BE35" s="180" t="e">
        <f>(BC35+BD35+BB35)/3</f>
        <v>#DIV/0!</v>
      </c>
      <c r="BF35" s="11"/>
      <c r="BG35" s="177" t="str">
        <f>BG9</f>
        <v>TEAM B</v>
      </c>
      <c r="BH35" s="178" t="e">
        <f>IF(BK23&lt;-0.2,1,IF(BK23&lt;-0.15,2,IF(BK23&lt;-0.1,3,IF(BK23&lt;-0.05,4,IF(BK23&lt;0,5,IF(BK23&lt;0.06,6,IF(BK23&lt;0.11,7,IF(BK23&lt;0.16,8,IF(BK23&lt;0.21,9,10)))))))))</f>
        <v>#DIV/0!</v>
      </c>
      <c r="BI35" s="179" t="e">
        <f>BK27*10</f>
        <v>#DIV/0!</v>
      </c>
      <c r="BJ35" s="179" t="e">
        <f>BK31*10</f>
        <v>#VALUE!</v>
      </c>
      <c r="BK35" s="180" t="e">
        <f>(BI35+BJ35+BH35)/3</f>
        <v>#DIV/0!</v>
      </c>
      <c r="BL35" s="14"/>
      <c r="BN35" s="13"/>
      <c r="BO35" s="177" t="str">
        <f>BO9</f>
        <v>TEAM A</v>
      </c>
      <c r="BP35" s="178" t="e">
        <f>IF(BR24&lt;-0.2,1,IF(BR24&lt;-0.15,2,IF(BR24&lt;-0.1,3,IF(BR24&lt;-0.05,4,IF(BR24&lt;0,5,IF(BR24&lt;0.06,6,IF(BR24&lt;0.11,7,IF(BR24&lt;0.16,8,IF(BR24&lt;0.21,9,10)))))))))</f>
        <v>#DIV/0!</v>
      </c>
      <c r="BQ35" s="179" t="e">
        <f>BR28*10</f>
        <v>#DIV/0!</v>
      </c>
      <c r="BR35" s="179" t="e">
        <f>BR32*10</f>
        <v>#VALUE!</v>
      </c>
      <c r="BS35" s="180" t="e">
        <f>(BQ35+BR35+BP35)/3</f>
        <v>#DIV/0!</v>
      </c>
      <c r="BT35" s="11"/>
      <c r="BU35" s="177" t="str">
        <f>BU9</f>
        <v>TEAM B</v>
      </c>
      <c r="BV35" s="178" t="e">
        <f>IF(BY23&lt;-0.2,1,IF(BY23&lt;-0.15,2,IF(BY23&lt;-0.1,3,IF(BY23&lt;-0.05,4,IF(BY23&lt;0,5,IF(BY23&lt;0.06,6,IF(BY23&lt;0.11,7,IF(BY23&lt;0.16,8,IF(BY23&lt;0.21,9,10)))))))))</f>
        <v>#DIV/0!</v>
      </c>
      <c r="BW35" s="179" t="e">
        <f>BY27*10</f>
        <v>#DIV/0!</v>
      </c>
      <c r="BX35" s="179" t="e">
        <f>BY31*10</f>
        <v>#VALUE!</v>
      </c>
      <c r="BY35" s="180" t="e">
        <f>(BW35+BX35+BV35)/3</f>
        <v>#DIV/0!</v>
      </c>
      <c r="BZ35" s="14"/>
      <c r="CB35" s="13"/>
      <c r="CC35" s="177" t="str">
        <f>CC9</f>
        <v>TEAM A</v>
      </c>
      <c r="CD35" s="178" t="e">
        <f>IF(CF24&lt;-0.2,1,IF(CF24&lt;-0.15,2,IF(CF24&lt;-0.1,3,IF(CF24&lt;-0.05,4,IF(CF24&lt;0,5,IF(CF24&lt;0.06,6,IF(CF24&lt;0.11,7,IF(CF24&lt;0.16,8,IF(CF24&lt;0.21,9,10)))))))))</f>
        <v>#DIV/0!</v>
      </c>
      <c r="CE35" s="179" t="e">
        <f>CF28*10</f>
        <v>#DIV/0!</v>
      </c>
      <c r="CF35" s="179" t="e">
        <f>CF32*10</f>
        <v>#VALUE!</v>
      </c>
      <c r="CG35" s="180" t="e">
        <f>(CE35+CF35+CD35)/3</f>
        <v>#DIV/0!</v>
      </c>
      <c r="CH35" s="11"/>
      <c r="CI35" s="177" t="str">
        <f>CI9</f>
        <v>TEAM B</v>
      </c>
      <c r="CJ35" s="178" t="e">
        <f>IF(CM23&lt;-0.2,1,IF(CM23&lt;-0.15,2,IF(CM23&lt;-0.1,3,IF(CM23&lt;-0.05,4,IF(CM23&lt;0,5,IF(CM23&lt;0.06,6,IF(CM23&lt;0.11,7,IF(CM23&lt;0.16,8,IF(CM23&lt;0.21,9,10)))))))))</f>
        <v>#DIV/0!</v>
      </c>
      <c r="CK35" s="179" t="e">
        <f>CM27*10</f>
        <v>#DIV/0!</v>
      </c>
      <c r="CL35" s="179" t="e">
        <f>CM31*10</f>
        <v>#VALUE!</v>
      </c>
      <c r="CM35" s="180" t="e">
        <f>(CK35+CL35+CJ35)/3</f>
        <v>#DIV/0!</v>
      </c>
      <c r="CN35" s="14"/>
      <c r="CP35" s="13"/>
      <c r="CQ35" s="177" t="str">
        <f>CQ9</f>
        <v>TEAM A</v>
      </c>
      <c r="CR35" s="178" t="e">
        <f>IF(CT24&lt;-0.2,1,IF(CT24&lt;-0.15,2,IF(CT24&lt;-0.1,3,IF(CT24&lt;-0.05,4,IF(CT24&lt;0,5,IF(CT24&lt;0.06,6,IF(CT24&lt;0.11,7,IF(CT24&lt;0.16,8,IF(CT24&lt;0.21,9,10)))))))))</f>
        <v>#DIV/0!</v>
      </c>
      <c r="CS35" s="179" t="e">
        <f>CT28*10</f>
        <v>#DIV/0!</v>
      </c>
      <c r="CT35" s="179" t="e">
        <f>CT32*10</f>
        <v>#VALUE!</v>
      </c>
      <c r="CU35" s="180" t="e">
        <f>(CS35+CT35+CR35)/3</f>
        <v>#DIV/0!</v>
      </c>
      <c r="CV35" s="11"/>
      <c r="CW35" s="177" t="str">
        <f>CW9</f>
        <v>TEAM B</v>
      </c>
      <c r="CX35" s="178" t="e">
        <f>IF(DA23&lt;-0.2,1,IF(DA23&lt;-0.15,2,IF(DA23&lt;-0.1,3,IF(DA23&lt;-0.05,4,IF(DA23&lt;0,5,IF(DA23&lt;0.06,6,IF(DA23&lt;0.11,7,IF(DA23&lt;0.16,8,IF(DA23&lt;0.21,9,10)))))))))</f>
        <v>#DIV/0!</v>
      </c>
      <c r="CY35" s="179" t="e">
        <f>DA27*10</f>
        <v>#DIV/0!</v>
      </c>
      <c r="CZ35" s="179" t="e">
        <f>DA31*10</f>
        <v>#VALUE!</v>
      </c>
      <c r="DA35" s="180" t="e">
        <f>(CY35+CZ35+CX35)/3</f>
        <v>#DIV/0!</v>
      </c>
      <c r="DB35" s="14"/>
      <c r="DD35" s="13"/>
      <c r="DE35" s="177" t="str">
        <f>DE9</f>
        <v>TEAM A</v>
      </c>
      <c r="DF35" s="178" t="e">
        <f>IF(DH24&lt;-0.2,1,IF(DH24&lt;-0.15,2,IF(DH24&lt;-0.1,3,IF(DH24&lt;-0.05,4,IF(DH24&lt;0,5,IF(DH24&lt;0.06,6,IF(DH24&lt;0.11,7,IF(DH24&lt;0.16,8,IF(DH24&lt;0.21,9,10)))))))))</f>
        <v>#DIV/0!</v>
      </c>
      <c r="DG35" s="179" t="e">
        <f>DH28*10</f>
        <v>#DIV/0!</v>
      </c>
      <c r="DH35" s="179" t="e">
        <f>DH32*10</f>
        <v>#VALUE!</v>
      </c>
      <c r="DI35" s="180" t="e">
        <f>(DG35+DH35+DF35)/3</f>
        <v>#DIV/0!</v>
      </c>
      <c r="DJ35" s="11"/>
      <c r="DK35" s="177" t="str">
        <f>DK9</f>
        <v>TEAM B</v>
      </c>
      <c r="DL35" s="178" t="e">
        <f>IF(DO23&lt;-0.2,1,IF(DO23&lt;-0.15,2,IF(DO23&lt;-0.1,3,IF(DO23&lt;-0.05,4,IF(DO23&lt;0,5,IF(DO23&lt;0.06,6,IF(DO23&lt;0.11,7,IF(DO23&lt;0.16,8,IF(DO23&lt;0.21,9,10)))))))))</f>
        <v>#DIV/0!</v>
      </c>
      <c r="DM35" s="179" t="e">
        <f>DO27*10</f>
        <v>#DIV/0!</v>
      </c>
      <c r="DN35" s="179" t="e">
        <f>DO31*10</f>
        <v>#VALUE!</v>
      </c>
      <c r="DO35" s="180" t="e">
        <f>(DM35+DN35+DL35)/3</f>
        <v>#DIV/0!</v>
      </c>
      <c r="DP35" s="14"/>
      <c r="DQ35" s="11"/>
    </row>
    <row r="36" spans="2:145" x14ac:dyDescent="0.2">
      <c r="H36" s="11"/>
      <c r="J36" s="2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4"/>
      <c r="X36" s="2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4"/>
      <c r="AL36" s="2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4"/>
      <c r="AZ36" s="2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4"/>
      <c r="BN36" s="2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4"/>
      <c r="CB36" s="2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4"/>
      <c r="CP36" s="2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4"/>
      <c r="DD36" s="2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4"/>
      <c r="DQ36" s="11"/>
    </row>
    <row r="37" spans="2:145" ht="17" thickBot="1" x14ac:dyDescent="0.25">
      <c r="H37" s="11"/>
      <c r="J37" s="83" t="s">
        <v>17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73" t="str">
        <f>J37</f>
        <v>MATCHUP</v>
      </c>
      <c r="X37" s="83" t="s">
        <v>17</v>
      </c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73" t="str">
        <f>X37</f>
        <v>MATCHUP</v>
      </c>
      <c r="AL37" s="83" t="s">
        <v>17</v>
      </c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73" t="str">
        <f>AL37</f>
        <v>MATCHUP</v>
      </c>
      <c r="AZ37" s="83" t="s">
        <v>17</v>
      </c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73" t="str">
        <f>AZ37</f>
        <v>MATCHUP</v>
      </c>
      <c r="BN37" s="83" t="s">
        <v>17</v>
      </c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73" t="str">
        <f>BN37</f>
        <v>MATCHUP</v>
      </c>
      <c r="CB37" s="83" t="s">
        <v>17</v>
      </c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73" t="str">
        <f>CB37</f>
        <v>MATCHUP</v>
      </c>
      <c r="CP37" s="83" t="s">
        <v>17</v>
      </c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73" t="str">
        <f>CP37</f>
        <v>MATCHUP</v>
      </c>
      <c r="DD37" s="83" t="s">
        <v>17</v>
      </c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73" t="str">
        <f>DD37</f>
        <v>MATCHUP</v>
      </c>
      <c r="DQ37" s="11"/>
    </row>
    <row r="38" spans="2:145" x14ac:dyDescent="0.2">
      <c r="H38" s="11"/>
      <c r="J38" s="65"/>
      <c r="L38" s="35" t="s">
        <v>32</v>
      </c>
      <c r="M38" s="76" t="s">
        <v>29</v>
      </c>
      <c r="N38" s="76" t="s">
        <v>67</v>
      </c>
      <c r="O38" s="76" t="s">
        <v>28</v>
      </c>
      <c r="P38" s="6" t="s">
        <v>30</v>
      </c>
      <c r="R38" s="39" t="s">
        <v>25</v>
      </c>
      <c r="S38" s="5" t="s">
        <v>31</v>
      </c>
      <c r="T38" s="27" t="s">
        <v>4</v>
      </c>
      <c r="V38" s="14"/>
      <c r="X38" s="65"/>
      <c r="Z38" s="35" t="s">
        <v>32</v>
      </c>
      <c r="AA38" s="76" t="s">
        <v>29</v>
      </c>
      <c r="AB38" s="76" t="s">
        <v>67</v>
      </c>
      <c r="AC38" s="76" t="s">
        <v>28</v>
      </c>
      <c r="AD38" s="6" t="s">
        <v>30</v>
      </c>
      <c r="AF38" s="39" t="s">
        <v>25</v>
      </c>
      <c r="AG38" s="5" t="s">
        <v>31</v>
      </c>
      <c r="AH38" s="27" t="s">
        <v>4</v>
      </c>
      <c r="AJ38" s="14"/>
      <c r="AL38" s="65"/>
      <c r="AN38" s="35" t="s">
        <v>32</v>
      </c>
      <c r="AO38" s="76" t="s">
        <v>29</v>
      </c>
      <c r="AP38" s="76" t="s">
        <v>67</v>
      </c>
      <c r="AQ38" s="76" t="s">
        <v>28</v>
      </c>
      <c r="AR38" s="6" t="s">
        <v>30</v>
      </c>
      <c r="AT38" s="39" t="s">
        <v>25</v>
      </c>
      <c r="AU38" s="5" t="s">
        <v>31</v>
      </c>
      <c r="AV38" s="27" t="s">
        <v>4</v>
      </c>
      <c r="AX38" s="14"/>
      <c r="AZ38" s="65"/>
      <c r="BB38" s="35" t="s">
        <v>32</v>
      </c>
      <c r="BC38" s="76" t="s">
        <v>29</v>
      </c>
      <c r="BD38" s="76" t="s">
        <v>67</v>
      </c>
      <c r="BE38" s="76" t="s">
        <v>28</v>
      </c>
      <c r="BF38" s="6" t="s">
        <v>30</v>
      </c>
      <c r="BH38" s="39" t="s">
        <v>25</v>
      </c>
      <c r="BI38" s="5" t="s">
        <v>31</v>
      </c>
      <c r="BJ38" s="27" t="s">
        <v>4</v>
      </c>
      <c r="BL38" s="14"/>
      <c r="BN38" s="65"/>
      <c r="BP38" s="35" t="s">
        <v>32</v>
      </c>
      <c r="BQ38" s="76" t="s">
        <v>29</v>
      </c>
      <c r="BR38" s="76" t="s">
        <v>67</v>
      </c>
      <c r="BS38" s="76" t="s">
        <v>28</v>
      </c>
      <c r="BT38" s="6" t="s">
        <v>30</v>
      </c>
      <c r="BV38" s="39" t="s">
        <v>25</v>
      </c>
      <c r="BW38" s="5" t="s">
        <v>31</v>
      </c>
      <c r="BX38" s="27" t="s">
        <v>4</v>
      </c>
      <c r="BZ38" s="14"/>
      <c r="CB38" s="65"/>
      <c r="CD38" s="35" t="s">
        <v>32</v>
      </c>
      <c r="CE38" s="76" t="s">
        <v>29</v>
      </c>
      <c r="CF38" s="76" t="s">
        <v>67</v>
      </c>
      <c r="CG38" s="76" t="s">
        <v>28</v>
      </c>
      <c r="CH38" s="6" t="s">
        <v>30</v>
      </c>
      <c r="CJ38" s="39" t="s">
        <v>25</v>
      </c>
      <c r="CK38" s="5" t="s">
        <v>31</v>
      </c>
      <c r="CL38" s="27" t="s">
        <v>4</v>
      </c>
      <c r="CN38" s="14"/>
      <c r="CP38" s="65"/>
      <c r="CR38" s="35" t="s">
        <v>32</v>
      </c>
      <c r="CS38" s="76" t="s">
        <v>29</v>
      </c>
      <c r="CT38" s="76" t="s">
        <v>67</v>
      </c>
      <c r="CU38" s="76" t="s">
        <v>28</v>
      </c>
      <c r="CV38" s="6" t="s">
        <v>30</v>
      </c>
      <c r="CX38" s="39" t="s">
        <v>25</v>
      </c>
      <c r="CY38" s="5" t="s">
        <v>31</v>
      </c>
      <c r="CZ38" s="27" t="s">
        <v>4</v>
      </c>
      <c r="DB38" s="14"/>
      <c r="DD38" s="65"/>
      <c r="DF38" s="35" t="s">
        <v>32</v>
      </c>
      <c r="DG38" s="76" t="s">
        <v>29</v>
      </c>
      <c r="DH38" s="76" t="s">
        <v>67</v>
      </c>
      <c r="DI38" s="76" t="s">
        <v>28</v>
      </c>
      <c r="DJ38" s="6" t="s">
        <v>30</v>
      </c>
      <c r="DL38" s="39" t="s">
        <v>25</v>
      </c>
      <c r="DM38" s="5" t="s">
        <v>31</v>
      </c>
      <c r="DN38" s="27" t="s">
        <v>4</v>
      </c>
      <c r="DP38" s="14"/>
      <c r="DQ38" s="11"/>
    </row>
    <row r="39" spans="2:145" x14ac:dyDescent="0.2">
      <c r="H39" s="11"/>
      <c r="J39" s="13"/>
      <c r="L39" s="45" t="str">
        <f>O4</f>
        <v>A</v>
      </c>
      <c r="M39" s="153"/>
      <c r="N39" s="154"/>
      <c r="O39" s="153"/>
      <c r="P39" s="9">
        <f>IF(N39&lt;5,3,IF(((M39-O39)/M39)&lt;-100%,1,IF(((M39-O39)/M39)&lt;-50%,2,IF(((M39-O39)/M39)&lt;50%,3,IF(((M39-O39)/M39)&lt;100%,4,5)))))</f>
        <v>3</v>
      </c>
      <c r="R39" s="184" t="str">
        <f>K35</f>
        <v>TEAM A</v>
      </c>
      <c r="S39" s="148" t="e">
        <f>O35</f>
        <v>#DIV/0!</v>
      </c>
      <c r="T39" s="51" t="e">
        <f>(3-P40)+(O14-U14)+(S39-S40)</f>
        <v>#VALUE!</v>
      </c>
      <c r="V39" s="14"/>
      <c r="X39" s="13"/>
      <c r="Z39" s="45" t="str">
        <f>AC4</f>
        <v>A</v>
      </c>
      <c r="AA39" s="153"/>
      <c r="AB39" s="154"/>
      <c r="AC39" s="153"/>
      <c r="AD39" s="9">
        <f>IF(AB39&lt;5,3,IF(((AA39-AC39)/AA39)&lt;-100%,1,IF(((AA39-AC39)/AA39)&lt;-50%,2,IF(((AA39-AC39)/AA39)&lt;50%,3,IF(((AA39-AC39)/AA39)&lt;100%,4,5)))))</f>
        <v>3</v>
      </c>
      <c r="AF39" s="184" t="str">
        <f>Y35</f>
        <v>TEAM A</v>
      </c>
      <c r="AG39" s="148" t="e">
        <f>AC35</f>
        <v>#DIV/0!</v>
      </c>
      <c r="AH39" s="51" t="e">
        <f>(3-AD40)+(AC14-AI14)+(AG39-AG40)</f>
        <v>#VALUE!</v>
      </c>
      <c r="AJ39" s="14"/>
      <c r="AL39" s="13"/>
      <c r="AN39" s="45" t="str">
        <f>AQ4</f>
        <v>A</v>
      </c>
      <c r="AO39" s="153"/>
      <c r="AP39" s="154"/>
      <c r="AQ39" s="153"/>
      <c r="AR39" s="9">
        <f>IF(AP39&lt;5,3,IF(((AO39-AQ39)/AO39)&lt;-100%,1,IF(((AO39-AQ39)/AO39)&lt;-50%,2,IF(((AO39-AQ39)/AO39)&lt;50%,3,IF(((AO39-AQ39)/AO39)&lt;100%,4,5)))))</f>
        <v>3</v>
      </c>
      <c r="AT39" s="184" t="str">
        <f>AM35</f>
        <v>TEAM A</v>
      </c>
      <c r="AU39" s="148" t="e">
        <f>AQ35</f>
        <v>#DIV/0!</v>
      </c>
      <c r="AV39" s="51" t="e">
        <f>(3-AR40)+(AQ14-AW14)+(AU39-AU40)</f>
        <v>#VALUE!</v>
      </c>
      <c r="AX39" s="14"/>
      <c r="AZ39" s="13"/>
      <c r="BB39" s="45" t="str">
        <f>BE4</f>
        <v>A</v>
      </c>
      <c r="BC39" s="153"/>
      <c r="BD39" s="154"/>
      <c r="BE39" s="153"/>
      <c r="BF39" s="9">
        <f>IF(BD39&lt;5,3,IF(((BC39-BE39)/BC39)&lt;-100%,1,IF(((BC39-BE39)/BC39)&lt;-50%,2,IF(((BC39-BE39)/BC39)&lt;50%,3,IF(((BC39-BE39)/BC39)&lt;100%,4,5)))))</f>
        <v>3</v>
      </c>
      <c r="BH39" s="184" t="str">
        <f>BA35</f>
        <v>TEAM A</v>
      </c>
      <c r="BI39" s="148" t="e">
        <f>BE35</f>
        <v>#DIV/0!</v>
      </c>
      <c r="BJ39" s="51" t="e">
        <f>(3-BF40)+(BE14-BK14)+(BI39-BI40)</f>
        <v>#VALUE!</v>
      </c>
      <c r="BL39" s="14"/>
      <c r="BN39" s="13"/>
      <c r="BP39" s="45" t="str">
        <f>BS4</f>
        <v>A</v>
      </c>
      <c r="BQ39" s="153"/>
      <c r="BR39" s="154"/>
      <c r="BS39" s="153"/>
      <c r="BT39" s="9">
        <f>IF(BR39&lt;5,3,IF(((BQ39-BS39)/BQ39)&lt;-100%,1,IF(((BQ39-BS39)/BQ39)&lt;-50%,2,IF(((BQ39-BS39)/BQ39)&lt;50%,3,IF(((BQ39-BS39)/BQ39)&lt;100%,4,5)))))</f>
        <v>3</v>
      </c>
      <c r="BV39" s="184" t="str">
        <f>BO35</f>
        <v>TEAM A</v>
      </c>
      <c r="BW39" s="148" t="e">
        <f>BS35</f>
        <v>#DIV/0!</v>
      </c>
      <c r="BX39" s="51" t="e">
        <f>(3-BT40)+(BS14-BY14)+(BW39-BW40)</f>
        <v>#VALUE!</v>
      </c>
      <c r="BZ39" s="14"/>
      <c r="CB39" s="13"/>
      <c r="CD39" s="45" t="str">
        <f>CG4</f>
        <v>A</v>
      </c>
      <c r="CE39" s="153"/>
      <c r="CF39" s="154"/>
      <c r="CG39" s="153"/>
      <c r="CH39" s="9">
        <f>IF(CF39&lt;5,3,IF(((CE39-CG39)/CE39)&lt;-100%,1,IF(((CE39-CG39)/CE39)&lt;-50%,2,IF(((CE39-CG39)/CE39)&lt;50%,3,IF(((CE39-CG39)/CE39)&lt;100%,4,5)))))</f>
        <v>3</v>
      </c>
      <c r="CJ39" s="184" t="str">
        <f>CC35</f>
        <v>TEAM A</v>
      </c>
      <c r="CK39" s="148" t="e">
        <f>CG35</f>
        <v>#DIV/0!</v>
      </c>
      <c r="CL39" s="51" t="e">
        <f>(3-CH40)+(CG14-CM14)+(CK39-CK40)</f>
        <v>#VALUE!</v>
      </c>
      <c r="CN39" s="14"/>
      <c r="CP39" s="13"/>
      <c r="CR39" s="45" t="str">
        <f>CU4</f>
        <v>A</v>
      </c>
      <c r="CS39" s="153"/>
      <c r="CT39" s="154"/>
      <c r="CU39" s="153"/>
      <c r="CV39" s="9">
        <f>IF(CT39&lt;5,3,IF(((CS39-CU39)/CS39)&lt;-100%,1,IF(((CS39-CU39)/CS39)&lt;-50%,2,IF(((CS39-CU39)/CS39)&lt;50%,3,IF(((CS39-CU39)/CS39)&lt;100%,4,5)))))</f>
        <v>3</v>
      </c>
      <c r="CX39" s="184" t="str">
        <f>CQ35</f>
        <v>TEAM A</v>
      </c>
      <c r="CY39" s="148" t="e">
        <f>CU35</f>
        <v>#DIV/0!</v>
      </c>
      <c r="CZ39" s="51" t="e">
        <f>(3-CV40)+(CU14-DA14)+(CY39-CY40)</f>
        <v>#VALUE!</v>
      </c>
      <c r="DB39" s="14"/>
      <c r="DD39" s="13"/>
      <c r="DF39" s="45" t="str">
        <f>DI4</f>
        <v>A</v>
      </c>
      <c r="DG39" s="153"/>
      <c r="DH39" s="154"/>
      <c r="DI39" s="153"/>
      <c r="DJ39" s="9">
        <f>IF(DH39&lt;5,3,IF(((DG39-DI39)/DG39)&lt;-100%,1,IF(((DG39-DI39)/DG39)&lt;-50%,2,IF(((DG39-DI39)/DG39)&lt;50%,3,IF(((DG39-DI39)/DG39)&lt;100%,4,5)))))</f>
        <v>3</v>
      </c>
      <c r="DL39" s="184" t="str">
        <f>DE35</f>
        <v>TEAM A</v>
      </c>
      <c r="DM39" s="148" t="e">
        <f>DI35</f>
        <v>#DIV/0!</v>
      </c>
      <c r="DN39" s="51" t="e">
        <f>(3-DJ40)+(DI14-DO14)+(DM39-DM40)</f>
        <v>#VALUE!</v>
      </c>
      <c r="DP39" s="14"/>
    </row>
    <row r="40" spans="2:145" ht="17" thickBot="1" x14ac:dyDescent="0.25">
      <c r="H40" s="11"/>
      <c r="J40" s="13"/>
      <c r="L40" s="46" t="str">
        <f>O5</f>
        <v>B</v>
      </c>
      <c r="M40" s="155"/>
      <c r="N40" s="156"/>
      <c r="O40" s="155"/>
      <c r="P40" s="10">
        <f>IF(N40&lt;5,3,IF(((M40-O40)/M40)&lt;-100%,1,IF(((M40-O40)/M40)&lt;-50%,2,IF(((M40-O40)/M40)&lt;50%,3,IF(((M40-O40)/M40)&lt;100%,4,5)))))</f>
        <v>3</v>
      </c>
      <c r="R40" s="177" t="str">
        <f>Q35</f>
        <v>TEAM B</v>
      </c>
      <c r="S40" s="149">
        <f>U63</f>
        <v>0</v>
      </c>
      <c r="T40" s="36" t="e">
        <f>(3-P39)+(U14-O14)+(S40-S39)</f>
        <v>#VALUE!</v>
      </c>
      <c r="V40" s="14"/>
      <c r="X40" s="13"/>
      <c r="Z40" s="46" t="str">
        <f>AC5</f>
        <v>B</v>
      </c>
      <c r="AA40" s="155"/>
      <c r="AB40" s="156"/>
      <c r="AC40" s="155"/>
      <c r="AD40" s="10">
        <f>IF(AB40&lt;5,3,IF(((AA40-AC40)/AA40)&lt;-100%,1,IF(((AA40-AC40)/AA40)&lt;-50%,2,IF(((AA40-AC40)/AA40)&lt;50%,3,IF(((AA40-AC40)/AA40)&lt;100%,4,5)))))</f>
        <v>3</v>
      </c>
      <c r="AF40" s="177" t="str">
        <f>AE35</f>
        <v>TEAM B</v>
      </c>
      <c r="AG40" s="149">
        <f>AI63</f>
        <v>0</v>
      </c>
      <c r="AH40" s="36" t="e">
        <f>(3-AD39)+(AI14-AC14)+(AG40-AG39)</f>
        <v>#VALUE!</v>
      </c>
      <c r="AJ40" s="14"/>
      <c r="AK40" s="11"/>
      <c r="AL40" s="13"/>
      <c r="AN40" s="46" t="str">
        <f>AQ5</f>
        <v>B</v>
      </c>
      <c r="AO40" s="155"/>
      <c r="AP40" s="156"/>
      <c r="AQ40" s="155"/>
      <c r="AR40" s="10">
        <f>IF(AP40&lt;5,3,IF(((AO40-AQ40)/AO40)&lt;-100%,1,IF(((AO40-AQ40)/AO40)&lt;-50%,2,IF(((AO40-AQ40)/AO40)&lt;50%,3,IF(((AO40-AQ40)/AO40)&lt;100%,4,5)))))</f>
        <v>3</v>
      </c>
      <c r="AT40" s="177" t="str">
        <f>AS35</f>
        <v>TEAM B</v>
      </c>
      <c r="AU40" s="149">
        <f>AW63</f>
        <v>0</v>
      </c>
      <c r="AV40" s="36" t="e">
        <f>(3-AR39)+(AW14-AQ14)+(AU40-AU39)</f>
        <v>#VALUE!</v>
      </c>
      <c r="AX40" s="14"/>
      <c r="AY40" s="11"/>
      <c r="AZ40" s="13"/>
      <c r="BB40" s="46" t="str">
        <f>BE5</f>
        <v>B</v>
      </c>
      <c r="BC40" s="155"/>
      <c r="BD40" s="156"/>
      <c r="BE40" s="155"/>
      <c r="BF40" s="10">
        <f>IF(BD40&lt;5,3,IF(((BC40-BE40)/BC40)&lt;-100%,1,IF(((BC40-BE40)/BC40)&lt;-50%,2,IF(((BC40-BE40)/BC40)&lt;50%,3,IF(((BC40-BE40)/BC40)&lt;100%,4,5)))))</f>
        <v>3</v>
      </c>
      <c r="BH40" s="177" t="str">
        <f>BG35</f>
        <v>TEAM B</v>
      </c>
      <c r="BI40" s="149">
        <f>BK63</f>
        <v>0</v>
      </c>
      <c r="BJ40" s="36" t="e">
        <f>(3-BF39)+(BK14-BE14)+(BI40-BI39)</f>
        <v>#VALUE!</v>
      </c>
      <c r="BL40" s="14"/>
      <c r="BM40" s="11"/>
      <c r="BN40" s="13"/>
      <c r="BP40" s="46" t="str">
        <f>BS5</f>
        <v>B</v>
      </c>
      <c r="BQ40" s="155"/>
      <c r="BR40" s="156"/>
      <c r="BS40" s="155"/>
      <c r="BT40" s="10">
        <f>IF(BR40&lt;5,3,IF(((BQ40-BS40)/BQ40)&lt;-100%,1,IF(((BQ40-BS40)/BQ40)&lt;-50%,2,IF(((BQ40-BS40)/BQ40)&lt;50%,3,IF(((BQ40-BS40)/BQ40)&lt;100%,4,5)))))</f>
        <v>3</v>
      </c>
      <c r="BV40" s="177" t="str">
        <f>BU35</f>
        <v>TEAM B</v>
      </c>
      <c r="BW40" s="149">
        <f>BY63</f>
        <v>0</v>
      </c>
      <c r="BX40" s="36" t="e">
        <f>(3-BT39)+(BY14-BS14)+(BW40-BW39)</f>
        <v>#VALUE!</v>
      </c>
      <c r="BZ40" s="14"/>
      <c r="CB40" s="13"/>
      <c r="CD40" s="46" t="str">
        <f>CG5</f>
        <v>B</v>
      </c>
      <c r="CE40" s="155"/>
      <c r="CF40" s="156"/>
      <c r="CG40" s="155"/>
      <c r="CH40" s="10">
        <f>IF(CF40&lt;5,3,IF(((CE40-CG40)/CE40)&lt;-100%,1,IF(((CE40-CG40)/CE40)&lt;-50%,2,IF(((CE40-CG40)/CE40)&lt;50%,3,IF(((CE40-CG40)/CE40)&lt;100%,4,5)))))</f>
        <v>3</v>
      </c>
      <c r="CJ40" s="177" t="str">
        <f>CI35</f>
        <v>TEAM B</v>
      </c>
      <c r="CK40" s="149">
        <f>CM63</f>
        <v>0</v>
      </c>
      <c r="CL40" s="36" t="e">
        <f>(3-CH39)+(CM14-CG14)+(CK40-CK39)</f>
        <v>#VALUE!</v>
      </c>
      <c r="CN40" s="14"/>
      <c r="CO40" s="11"/>
      <c r="CP40" s="13"/>
      <c r="CR40" s="46" t="str">
        <f>CU5</f>
        <v>B</v>
      </c>
      <c r="CS40" s="155"/>
      <c r="CT40" s="156"/>
      <c r="CU40" s="155"/>
      <c r="CV40" s="10">
        <f>IF(CT40&lt;5,3,IF(((CS40-CU40)/CS40)&lt;-100%,1,IF(((CS40-CU40)/CS40)&lt;-50%,2,IF(((CS40-CU40)/CS40)&lt;50%,3,IF(((CS40-CU40)/CS40)&lt;100%,4,5)))))</f>
        <v>3</v>
      </c>
      <c r="CX40" s="177" t="str">
        <f>CW35</f>
        <v>TEAM B</v>
      </c>
      <c r="CY40" s="149">
        <f>DA63</f>
        <v>0</v>
      </c>
      <c r="CZ40" s="36" t="e">
        <f>(3-CV39)+(DA14-CU14)+(CY40-CY39)</f>
        <v>#VALUE!</v>
      </c>
      <c r="DB40" s="14"/>
      <c r="DC40" s="11"/>
      <c r="DD40" s="13"/>
      <c r="DF40" s="46" t="str">
        <f>DI5</f>
        <v>B</v>
      </c>
      <c r="DG40" s="155"/>
      <c r="DH40" s="156"/>
      <c r="DI40" s="155"/>
      <c r="DJ40" s="10">
        <f>IF(DH40&lt;5,3,IF(((DG40-DI40)/DG40)&lt;-100%,1,IF(((DG40-DI40)/DG40)&lt;-50%,2,IF(((DG40-DI40)/DG40)&lt;50%,3,IF(((DG40-DI40)/DG40)&lt;100%,4,5)))))</f>
        <v>3</v>
      </c>
      <c r="DL40" s="177" t="str">
        <f>DK35</f>
        <v>TEAM B</v>
      </c>
      <c r="DM40" s="149">
        <f>DO63</f>
        <v>0</v>
      </c>
      <c r="DN40" s="36" t="e">
        <f>(3-DJ39)+(DO14-DI14)+(DM40-DM39)</f>
        <v>#VALUE!</v>
      </c>
      <c r="DP40" s="14"/>
    </row>
    <row r="41" spans="2:145" x14ac:dyDescent="0.2">
      <c r="H41" s="11"/>
      <c r="J41" s="13"/>
      <c r="L41" s="11"/>
      <c r="M41" s="11"/>
      <c r="N41" s="53"/>
      <c r="O41" s="12"/>
      <c r="R41" s="75"/>
      <c r="S41" s="12"/>
      <c r="T41" s="12"/>
      <c r="U41" s="11"/>
      <c r="V41" s="14"/>
      <c r="X41" s="13"/>
      <c r="Z41" s="11"/>
      <c r="AA41" s="11"/>
      <c r="AB41" s="53"/>
      <c r="AC41" s="12"/>
      <c r="AF41" s="75"/>
      <c r="AG41" s="12"/>
      <c r="AH41" s="12"/>
      <c r="AI41" s="11"/>
      <c r="AJ41" s="14"/>
      <c r="AK41" s="11"/>
      <c r="AL41" s="13"/>
      <c r="AN41" s="11"/>
      <c r="AO41" s="11"/>
      <c r="AP41" s="53"/>
      <c r="AQ41" s="12"/>
      <c r="AT41" s="75"/>
      <c r="AU41" s="12"/>
      <c r="AV41" s="12"/>
      <c r="AW41" s="11"/>
      <c r="AX41" s="14"/>
      <c r="AY41" s="11"/>
      <c r="AZ41" s="13"/>
      <c r="BB41" s="11"/>
      <c r="BC41" s="11"/>
      <c r="BD41" s="53"/>
      <c r="BE41" s="12"/>
      <c r="BH41" s="75"/>
      <c r="BI41" s="12"/>
      <c r="BJ41" s="12"/>
      <c r="BK41" s="11"/>
      <c r="BL41" s="14"/>
      <c r="BM41" s="11"/>
      <c r="BN41" s="13"/>
      <c r="BP41" s="11"/>
      <c r="BQ41" s="11"/>
      <c r="BR41" s="53"/>
      <c r="BS41" s="12"/>
      <c r="BV41" s="75"/>
      <c r="BW41" s="12"/>
      <c r="BX41" s="12"/>
      <c r="BY41" s="11"/>
      <c r="BZ41" s="14"/>
      <c r="CB41" s="13"/>
      <c r="CD41" s="11"/>
      <c r="CE41" s="11"/>
      <c r="CF41" s="53"/>
      <c r="CG41" s="12"/>
      <c r="CJ41" s="75"/>
      <c r="CK41" s="12"/>
      <c r="CL41" s="12"/>
      <c r="CM41" s="11"/>
      <c r="CN41" s="14"/>
      <c r="CO41" s="11"/>
      <c r="CP41" s="13"/>
      <c r="CR41" s="11"/>
      <c r="CS41" s="11"/>
      <c r="CT41" s="53"/>
      <c r="CU41" s="12"/>
      <c r="CX41" s="75"/>
      <c r="CY41" s="12"/>
      <c r="CZ41" s="12"/>
      <c r="DA41" s="11"/>
      <c r="DB41" s="14"/>
      <c r="DC41" s="11"/>
      <c r="DD41" s="13"/>
      <c r="DF41" s="11"/>
      <c r="DG41" s="11"/>
      <c r="DH41" s="53"/>
      <c r="DI41" s="12"/>
      <c r="DL41" s="75"/>
      <c r="DM41" s="12"/>
      <c r="DN41" s="12"/>
      <c r="DO41" s="11"/>
      <c r="DP41" s="14"/>
    </row>
    <row r="42" spans="2:145" ht="17" thickBot="1" x14ac:dyDescent="0.25">
      <c r="H42" s="11"/>
      <c r="J42" s="19" t="s">
        <v>10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77"/>
      <c r="V42" s="18" t="str">
        <f>J42</f>
        <v>QUAL-RATE</v>
      </c>
      <c r="X42" s="19" t="s">
        <v>10</v>
      </c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77"/>
      <c r="AJ42" s="18" t="str">
        <f>X42</f>
        <v>QUAL-RATE</v>
      </c>
      <c r="AK42" s="11"/>
      <c r="AL42" s="19" t="s">
        <v>10</v>
      </c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77"/>
      <c r="AX42" s="18" t="str">
        <f>AL42</f>
        <v>QUAL-RATE</v>
      </c>
      <c r="AY42" s="11"/>
      <c r="AZ42" s="19" t="s">
        <v>10</v>
      </c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77"/>
      <c r="BL42" s="18" t="str">
        <f>AZ42</f>
        <v>QUAL-RATE</v>
      </c>
      <c r="BM42" s="11"/>
      <c r="BN42" s="19" t="s">
        <v>10</v>
      </c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77"/>
      <c r="BZ42" s="18" t="str">
        <f>BN42</f>
        <v>QUAL-RATE</v>
      </c>
      <c r="CB42" s="19" t="s">
        <v>10</v>
      </c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77"/>
      <c r="CN42" s="18" t="str">
        <f>CB42</f>
        <v>QUAL-RATE</v>
      </c>
      <c r="CO42" s="11"/>
      <c r="CP42" s="19" t="s">
        <v>10</v>
      </c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77"/>
      <c r="DB42" s="18" t="str">
        <f>CP42</f>
        <v>QUAL-RATE</v>
      </c>
      <c r="DC42" s="11"/>
      <c r="DD42" s="19" t="s">
        <v>10</v>
      </c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77"/>
      <c r="DP42" s="18" t="str">
        <f>DD42</f>
        <v>QUAL-RATE</v>
      </c>
    </row>
    <row r="43" spans="2:145" x14ac:dyDescent="0.2">
      <c r="H43" s="11"/>
      <c r="J43" s="13"/>
      <c r="K43" s="11"/>
      <c r="M43" s="8" t="s">
        <v>36</v>
      </c>
      <c r="N43" s="5" t="s">
        <v>34</v>
      </c>
      <c r="O43" s="5" t="s">
        <v>35</v>
      </c>
      <c r="P43" s="5" t="s">
        <v>33</v>
      </c>
      <c r="Q43" s="5" t="s">
        <v>34</v>
      </c>
      <c r="R43" s="52" t="s">
        <v>35</v>
      </c>
      <c r="S43" s="50" t="s">
        <v>33</v>
      </c>
      <c r="U43" s="11"/>
      <c r="V43" s="14"/>
      <c r="X43" s="13"/>
      <c r="Y43" s="11"/>
      <c r="AA43" s="8" t="s">
        <v>36</v>
      </c>
      <c r="AB43" s="5" t="s">
        <v>34</v>
      </c>
      <c r="AC43" s="5" t="s">
        <v>35</v>
      </c>
      <c r="AD43" s="5" t="s">
        <v>33</v>
      </c>
      <c r="AE43" s="5" t="s">
        <v>34</v>
      </c>
      <c r="AF43" s="52" t="s">
        <v>35</v>
      </c>
      <c r="AG43" s="50" t="s">
        <v>33</v>
      </c>
      <c r="AI43" s="11"/>
      <c r="AJ43" s="14"/>
      <c r="AK43" s="11"/>
      <c r="AL43" s="13"/>
      <c r="AM43" s="11"/>
      <c r="AO43" s="8" t="s">
        <v>36</v>
      </c>
      <c r="AP43" s="5" t="s">
        <v>34</v>
      </c>
      <c r="AQ43" s="5" t="s">
        <v>35</v>
      </c>
      <c r="AR43" s="5" t="s">
        <v>33</v>
      </c>
      <c r="AS43" s="5" t="s">
        <v>34</v>
      </c>
      <c r="AT43" s="52" t="s">
        <v>35</v>
      </c>
      <c r="AU43" s="50" t="s">
        <v>33</v>
      </c>
      <c r="AW43" s="11"/>
      <c r="AX43" s="14"/>
      <c r="AY43" s="11"/>
      <c r="AZ43" s="13"/>
      <c r="BA43" s="11"/>
      <c r="BC43" s="8" t="s">
        <v>36</v>
      </c>
      <c r="BD43" s="5" t="s">
        <v>34</v>
      </c>
      <c r="BE43" s="5" t="s">
        <v>35</v>
      </c>
      <c r="BF43" s="5" t="s">
        <v>33</v>
      </c>
      <c r="BG43" s="5" t="s">
        <v>34</v>
      </c>
      <c r="BH43" s="52" t="s">
        <v>35</v>
      </c>
      <c r="BI43" s="50" t="s">
        <v>33</v>
      </c>
      <c r="BK43" s="11"/>
      <c r="BL43" s="14"/>
      <c r="BM43" s="11"/>
      <c r="BN43" s="13"/>
      <c r="BO43" s="11"/>
      <c r="BQ43" s="8" t="s">
        <v>36</v>
      </c>
      <c r="BR43" s="5" t="s">
        <v>34</v>
      </c>
      <c r="BS43" s="5" t="s">
        <v>35</v>
      </c>
      <c r="BT43" s="5" t="s">
        <v>33</v>
      </c>
      <c r="BU43" s="5" t="s">
        <v>34</v>
      </c>
      <c r="BV43" s="52" t="s">
        <v>35</v>
      </c>
      <c r="BW43" s="50" t="s">
        <v>33</v>
      </c>
      <c r="BY43" s="11"/>
      <c r="BZ43" s="14"/>
      <c r="CB43" s="13"/>
      <c r="CC43" s="11"/>
      <c r="CE43" s="8" t="s">
        <v>36</v>
      </c>
      <c r="CF43" s="5" t="s">
        <v>34</v>
      </c>
      <c r="CG43" s="5" t="s">
        <v>35</v>
      </c>
      <c r="CH43" s="5" t="s">
        <v>33</v>
      </c>
      <c r="CI43" s="5" t="s">
        <v>34</v>
      </c>
      <c r="CJ43" s="52" t="s">
        <v>35</v>
      </c>
      <c r="CK43" s="50" t="s">
        <v>33</v>
      </c>
      <c r="CM43" s="11"/>
      <c r="CN43" s="14"/>
      <c r="CO43" s="11"/>
      <c r="CP43" s="13"/>
      <c r="CQ43" s="11"/>
      <c r="CS43" s="8" t="s">
        <v>36</v>
      </c>
      <c r="CT43" s="5" t="s">
        <v>34</v>
      </c>
      <c r="CU43" s="5" t="s">
        <v>35</v>
      </c>
      <c r="CV43" s="5" t="s">
        <v>33</v>
      </c>
      <c r="CW43" s="5" t="s">
        <v>34</v>
      </c>
      <c r="CX43" s="52" t="s">
        <v>35</v>
      </c>
      <c r="CY43" s="50" t="s">
        <v>33</v>
      </c>
      <c r="DA43" s="11"/>
      <c r="DB43" s="14"/>
      <c r="DC43" s="11"/>
      <c r="DD43" s="13"/>
      <c r="DE43" s="11"/>
      <c r="DG43" s="8" t="s">
        <v>36</v>
      </c>
      <c r="DH43" s="5" t="s">
        <v>34</v>
      </c>
      <c r="DI43" s="5" t="s">
        <v>35</v>
      </c>
      <c r="DJ43" s="5" t="s">
        <v>33</v>
      </c>
      <c r="DK43" s="5" t="s">
        <v>34</v>
      </c>
      <c r="DL43" s="52" t="s">
        <v>35</v>
      </c>
      <c r="DM43" s="50" t="s">
        <v>33</v>
      </c>
      <c r="DO43" s="11"/>
      <c r="DP43" s="14"/>
    </row>
    <row r="44" spans="2:145" x14ac:dyDescent="0.2">
      <c r="H44" s="11"/>
      <c r="J44" s="13"/>
      <c r="K44" s="11"/>
      <c r="M44" s="182" t="str">
        <f>K35</f>
        <v>TEAM A</v>
      </c>
      <c r="N44" s="56"/>
      <c r="O44" s="56"/>
      <c r="P44" s="99"/>
      <c r="Q44" s="129" t="str">
        <f t="shared" ref="Q44:S45" si="0">IF(N44="","",IF(N44="NP",0,IF(N44&lt;31%,-1,IF(N44&lt;70%,0,1))))</f>
        <v/>
      </c>
      <c r="R44" s="69" t="str">
        <f t="shared" si="0"/>
        <v/>
      </c>
      <c r="S44" s="146" t="str">
        <f t="shared" si="0"/>
        <v/>
      </c>
      <c r="U44" s="73"/>
      <c r="V44" s="14"/>
      <c r="X44" s="13"/>
      <c r="Y44" s="11"/>
      <c r="AA44" s="182" t="str">
        <f>Y35</f>
        <v>TEAM A</v>
      </c>
      <c r="AB44" s="56"/>
      <c r="AC44" s="56"/>
      <c r="AD44" s="99"/>
      <c r="AE44" s="129" t="str">
        <f t="shared" ref="AE44:AG45" si="1">IF(AB44="","",IF(AB44="NP",0,IF(AB44&lt;31%,-1,IF(AB44&lt;70%,0,1))))</f>
        <v/>
      </c>
      <c r="AF44" s="69" t="str">
        <f t="shared" si="1"/>
        <v/>
      </c>
      <c r="AG44" s="146" t="str">
        <f t="shared" si="1"/>
        <v/>
      </c>
      <c r="AI44" s="73"/>
      <c r="AJ44" s="14"/>
      <c r="AL44" s="13"/>
      <c r="AM44" s="11"/>
      <c r="AO44" s="182" t="str">
        <f>AM35</f>
        <v>TEAM A</v>
      </c>
      <c r="AP44" s="56"/>
      <c r="AQ44" s="56"/>
      <c r="AR44" s="99"/>
      <c r="AS44" s="129" t="str">
        <f t="shared" ref="AS44:AU45" si="2">IF(AP44="","",IF(AP44="NP",0,IF(AP44&lt;31%,-1,IF(AP44&lt;70%,0,1))))</f>
        <v/>
      </c>
      <c r="AT44" s="69" t="str">
        <f t="shared" si="2"/>
        <v/>
      </c>
      <c r="AU44" s="146" t="str">
        <f t="shared" si="2"/>
        <v/>
      </c>
      <c r="AW44" s="73"/>
      <c r="AX44" s="14"/>
      <c r="AZ44" s="13"/>
      <c r="BA44" s="11"/>
      <c r="BC44" s="182" t="str">
        <f>BA35</f>
        <v>TEAM A</v>
      </c>
      <c r="BD44" s="56"/>
      <c r="BE44" s="56"/>
      <c r="BF44" s="99"/>
      <c r="BG44" s="129" t="str">
        <f t="shared" ref="BG44:BI45" si="3">IF(BD44="","",IF(BD44="NP",0,IF(BD44&lt;31%,-1,IF(BD44&lt;70%,0,1))))</f>
        <v/>
      </c>
      <c r="BH44" s="69" t="str">
        <f t="shared" si="3"/>
        <v/>
      </c>
      <c r="BI44" s="146" t="str">
        <f t="shared" si="3"/>
        <v/>
      </c>
      <c r="BK44" s="73"/>
      <c r="BL44" s="14"/>
      <c r="BN44" s="13"/>
      <c r="BO44" s="11"/>
      <c r="BQ44" s="182" t="str">
        <f>BO35</f>
        <v>TEAM A</v>
      </c>
      <c r="BR44" s="56"/>
      <c r="BS44" s="56"/>
      <c r="BT44" s="99"/>
      <c r="BU44" s="129" t="str">
        <f t="shared" ref="BU44:BW45" si="4">IF(BR44="","",IF(BR44="NP",0,IF(BR44&lt;31%,-1,IF(BR44&lt;70%,0,1))))</f>
        <v/>
      </c>
      <c r="BV44" s="69" t="str">
        <f t="shared" si="4"/>
        <v/>
      </c>
      <c r="BW44" s="146" t="str">
        <f t="shared" si="4"/>
        <v/>
      </c>
      <c r="BY44" s="73"/>
      <c r="BZ44" s="14"/>
      <c r="CB44" s="13"/>
      <c r="CC44" s="11"/>
      <c r="CE44" s="182" t="str">
        <f>CC35</f>
        <v>TEAM A</v>
      </c>
      <c r="CF44" s="56"/>
      <c r="CG44" s="56"/>
      <c r="CH44" s="99"/>
      <c r="CI44" s="129" t="str">
        <f t="shared" ref="CI44:CK45" si="5">IF(CF44="","",IF(CF44="NP",0,IF(CF44&lt;31%,-1,IF(CF44&lt;70%,0,1))))</f>
        <v/>
      </c>
      <c r="CJ44" s="69" t="str">
        <f t="shared" si="5"/>
        <v/>
      </c>
      <c r="CK44" s="146" t="str">
        <f t="shared" si="5"/>
        <v/>
      </c>
      <c r="CM44" s="73"/>
      <c r="CN44" s="14"/>
      <c r="CP44" s="13"/>
      <c r="CQ44" s="11"/>
      <c r="CS44" s="182" t="str">
        <f>CQ35</f>
        <v>TEAM A</v>
      </c>
      <c r="CT44" s="56"/>
      <c r="CU44" s="56"/>
      <c r="CV44" s="99"/>
      <c r="CW44" s="129" t="str">
        <f t="shared" ref="CW44:CY45" si="6">IF(CT44="","",IF(CT44="NP",0,IF(CT44&lt;31%,-1,IF(CT44&lt;70%,0,1))))</f>
        <v/>
      </c>
      <c r="CX44" s="69" t="str">
        <f t="shared" si="6"/>
        <v/>
      </c>
      <c r="CY44" s="146" t="str">
        <f t="shared" si="6"/>
        <v/>
      </c>
      <c r="DA44" s="73"/>
      <c r="DB44" s="14"/>
      <c r="DD44" s="13"/>
      <c r="DE44" s="11"/>
      <c r="DG44" s="182" t="str">
        <f>DE35</f>
        <v>TEAM A</v>
      </c>
      <c r="DH44" s="56"/>
      <c r="DI44" s="56"/>
      <c r="DJ44" s="99"/>
      <c r="DK44" s="129" t="str">
        <f t="shared" ref="DK44:DM45" si="7">IF(DH44="","",IF(DH44="NP",0,IF(DH44&lt;31%,-1,IF(DH44&lt;70%,0,1))))</f>
        <v/>
      </c>
      <c r="DL44" s="69" t="str">
        <f t="shared" si="7"/>
        <v/>
      </c>
      <c r="DM44" s="146" t="str">
        <f t="shared" si="7"/>
        <v/>
      </c>
      <c r="DO44" s="73"/>
      <c r="DP44" s="14"/>
    </row>
    <row r="45" spans="2:145" ht="17" thickBot="1" x14ac:dyDescent="0.25">
      <c r="H45" s="11"/>
      <c r="J45" s="13"/>
      <c r="K45" s="11"/>
      <c r="M45" s="183" t="str">
        <f>Q35</f>
        <v>TEAM B</v>
      </c>
      <c r="N45" s="79"/>
      <c r="O45" s="79"/>
      <c r="P45" s="100"/>
      <c r="Q45" s="101" t="str">
        <f t="shared" si="0"/>
        <v/>
      </c>
      <c r="R45" s="49" t="str">
        <f t="shared" si="0"/>
        <v/>
      </c>
      <c r="S45" s="147" t="str">
        <f t="shared" si="0"/>
        <v/>
      </c>
      <c r="U45" s="73"/>
      <c r="V45" s="14"/>
      <c r="X45" s="13"/>
      <c r="Y45" s="11"/>
      <c r="AA45" s="183" t="str">
        <f>AE35</f>
        <v>TEAM B</v>
      </c>
      <c r="AB45" s="79"/>
      <c r="AC45" s="79"/>
      <c r="AD45" s="100"/>
      <c r="AE45" s="101" t="str">
        <f t="shared" si="1"/>
        <v/>
      </c>
      <c r="AF45" s="49" t="str">
        <f t="shared" si="1"/>
        <v/>
      </c>
      <c r="AG45" s="147" t="str">
        <f t="shared" si="1"/>
        <v/>
      </c>
      <c r="AI45" s="73"/>
      <c r="AJ45" s="14"/>
      <c r="AL45" s="13"/>
      <c r="AM45" s="11"/>
      <c r="AO45" s="183" t="str">
        <f>AS35</f>
        <v>TEAM B</v>
      </c>
      <c r="AP45" s="79"/>
      <c r="AQ45" s="79"/>
      <c r="AR45" s="100"/>
      <c r="AS45" s="101" t="str">
        <f t="shared" si="2"/>
        <v/>
      </c>
      <c r="AT45" s="49" t="str">
        <f t="shared" si="2"/>
        <v/>
      </c>
      <c r="AU45" s="147" t="str">
        <f t="shared" si="2"/>
        <v/>
      </c>
      <c r="AW45" s="73"/>
      <c r="AX45" s="14"/>
      <c r="AZ45" s="13"/>
      <c r="BA45" s="11"/>
      <c r="BC45" s="183" t="str">
        <f>BG35</f>
        <v>TEAM B</v>
      </c>
      <c r="BD45" s="79"/>
      <c r="BE45" s="79"/>
      <c r="BF45" s="100"/>
      <c r="BG45" s="101" t="str">
        <f t="shared" si="3"/>
        <v/>
      </c>
      <c r="BH45" s="49" t="str">
        <f t="shared" si="3"/>
        <v/>
      </c>
      <c r="BI45" s="147" t="str">
        <f t="shared" si="3"/>
        <v/>
      </c>
      <c r="BK45" s="73"/>
      <c r="BL45" s="14"/>
      <c r="BN45" s="13"/>
      <c r="BO45" s="11"/>
      <c r="BQ45" s="183" t="str">
        <f>BU35</f>
        <v>TEAM B</v>
      </c>
      <c r="BR45" s="79"/>
      <c r="BS45" s="79"/>
      <c r="BT45" s="100"/>
      <c r="BU45" s="101" t="str">
        <f t="shared" si="4"/>
        <v/>
      </c>
      <c r="BV45" s="49" t="str">
        <f t="shared" si="4"/>
        <v/>
      </c>
      <c r="BW45" s="147" t="str">
        <f t="shared" si="4"/>
        <v/>
      </c>
      <c r="BY45" s="73"/>
      <c r="BZ45" s="14"/>
      <c r="CB45" s="13"/>
      <c r="CC45" s="11"/>
      <c r="CE45" s="183" t="str">
        <f>CI35</f>
        <v>TEAM B</v>
      </c>
      <c r="CF45" s="79"/>
      <c r="CG45" s="79"/>
      <c r="CH45" s="100"/>
      <c r="CI45" s="101" t="str">
        <f t="shared" si="5"/>
        <v/>
      </c>
      <c r="CJ45" s="49" t="str">
        <f t="shared" si="5"/>
        <v/>
      </c>
      <c r="CK45" s="147" t="str">
        <f t="shared" si="5"/>
        <v/>
      </c>
      <c r="CM45" s="73"/>
      <c r="CN45" s="14"/>
      <c r="CP45" s="13"/>
      <c r="CQ45" s="11"/>
      <c r="CS45" s="183" t="str">
        <f>CW35</f>
        <v>TEAM B</v>
      </c>
      <c r="CT45" s="79"/>
      <c r="CU45" s="79"/>
      <c r="CV45" s="100"/>
      <c r="CW45" s="101" t="str">
        <f t="shared" si="6"/>
        <v/>
      </c>
      <c r="CX45" s="49" t="str">
        <f t="shared" si="6"/>
        <v/>
      </c>
      <c r="CY45" s="147" t="str">
        <f t="shared" si="6"/>
        <v/>
      </c>
      <c r="DA45" s="73"/>
      <c r="DB45" s="14"/>
      <c r="DD45" s="13"/>
      <c r="DE45" s="11"/>
      <c r="DG45" s="183" t="str">
        <f>DK35</f>
        <v>TEAM B</v>
      </c>
      <c r="DH45" s="79"/>
      <c r="DI45" s="79"/>
      <c r="DJ45" s="100"/>
      <c r="DK45" s="101" t="str">
        <f t="shared" si="7"/>
        <v/>
      </c>
      <c r="DL45" s="49" t="str">
        <f t="shared" si="7"/>
        <v/>
      </c>
      <c r="DM45" s="147" t="str">
        <f t="shared" si="7"/>
        <v/>
      </c>
      <c r="DO45" s="73"/>
      <c r="DP45" s="14"/>
      <c r="DZ45" s="17"/>
      <c r="EA45" s="30"/>
      <c r="EI45" s="68"/>
      <c r="EJ45" s="12"/>
      <c r="EK45" s="33"/>
      <c r="EM45" s="68"/>
      <c r="EN45" s="12"/>
      <c r="EO45" s="33"/>
    </row>
    <row r="46" spans="2:145" x14ac:dyDescent="0.2">
      <c r="H46" s="11"/>
      <c r="J46" s="2"/>
      <c r="K46" s="3"/>
      <c r="L46" s="3"/>
      <c r="M46" s="104"/>
      <c r="N46" s="105"/>
      <c r="O46" s="106"/>
      <c r="P46" s="3"/>
      <c r="Q46" s="104"/>
      <c r="R46" s="105"/>
      <c r="S46" s="106"/>
      <c r="T46" s="3"/>
      <c r="U46" s="3"/>
      <c r="V46" s="4"/>
      <c r="X46" s="2"/>
      <c r="Y46" s="3"/>
      <c r="Z46" s="3"/>
      <c r="AA46" s="104"/>
      <c r="AB46" s="105"/>
      <c r="AC46" s="106"/>
      <c r="AD46" s="3"/>
      <c r="AE46" s="104"/>
      <c r="AF46" s="105"/>
      <c r="AG46" s="106"/>
      <c r="AH46" s="3"/>
      <c r="AI46" s="3"/>
      <c r="AJ46" s="4"/>
      <c r="AL46" s="2"/>
      <c r="AM46" s="3"/>
      <c r="AN46" s="3"/>
      <c r="AO46" s="104"/>
      <c r="AP46" s="105"/>
      <c r="AQ46" s="106"/>
      <c r="AR46" s="3"/>
      <c r="AS46" s="104"/>
      <c r="AT46" s="105"/>
      <c r="AU46" s="106"/>
      <c r="AV46" s="3"/>
      <c r="AW46" s="3"/>
      <c r="AX46" s="4"/>
      <c r="AZ46" s="2"/>
      <c r="BA46" s="3"/>
      <c r="BB46" s="3"/>
      <c r="BC46" s="104"/>
      <c r="BD46" s="105"/>
      <c r="BE46" s="106"/>
      <c r="BF46" s="3"/>
      <c r="BG46" s="104"/>
      <c r="BH46" s="105"/>
      <c r="BI46" s="106"/>
      <c r="BJ46" s="3"/>
      <c r="BK46" s="3"/>
      <c r="BL46" s="4"/>
      <c r="BN46" s="2"/>
      <c r="BO46" s="3"/>
      <c r="BP46" s="3"/>
      <c r="BQ46" s="104"/>
      <c r="BR46" s="105"/>
      <c r="BS46" s="106"/>
      <c r="BT46" s="3"/>
      <c r="BU46" s="104"/>
      <c r="BV46" s="105"/>
      <c r="BW46" s="106"/>
      <c r="BX46" s="3"/>
      <c r="BY46" s="3"/>
      <c r="BZ46" s="4"/>
      <c r="CB46" s="2"/>
      <c r="CC46" s="3"/>
      <c r="CD46" s="3"/>
      <c r="CE46" s="104"/>
      <c r="CF46" s="105"/>
      <c r="CG46" s="106"/>
      <c r="CH46" s="3"/>
      <c r="CI46" s="104"/>
      <c r="CJ46" s="105"/>
      <c r="CK46" s="106"/>
      <c r="CL46" s="3"/>
      <c r="CM46" s="3"/>
      <c r="CN46" s="4"/>
      <c r="CP46" s="2"/>
      <c r="CQ46" s="3"/>
      <c r="CR46" s="3"/>
      <c r="CS46" s="104"/>
      <c r="CT46" s="105"/>
      <c r="CU46" s="106"/>
      <c r="CV46" s="3"/>
      <c r="CW46" s="104"/>
      <c r="CX46" s="105"/>
      <c r="CY46" s="106"/>
      <c r="CZ46" s="3"/>
      <c r="DA46" s="3"/>
      <c r="DB46" s="4"/>
      <c r="DD46" s="2"/>
      <c r="DE46" s="3"/>
      <c r="DF46" s="3"/>
      <c r="DG46" s="104"/>
      <c r="DH46" s="105"/>
      <c r="DI46" s="106"/>
      <c r="DJ46" s="3"/>
      <c r="DK46" s="104"/>
      <c r="DL46" s="105"/>
      <c r="DM46" s="106"/>
      <c r="DN46" s="3"/>
      <c r="DO46" s="3"/>
      <c r="DP46" s="4"/>
      <c r="DZ46" s="33"/>
      <c r="EA46" s="12"/>
      <c r="EI46" s="17"/>
      <c r="EJ46" s="17"/>
      <c r="EK46" s="17"/>
      <c r="EL46" s="30"/>
      <c r="EM46" s="30"/>
      <c r="EN46" s="17"/>
      <c r="EO46" s="30"/>
    </row>
    <row r="47" spans="2:145" ht="17" thickBot="1" x14ac:dyDescent="0.25">
      <c r="H47" s="11"/>
      <c r="J47" s="19" t="s">
        <v>70</v>
      </c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77"/>
      <c r="V47" s="18" t="str">
        <f>J47</f>
        <v>SUMMARY</v>
      </c>
      <c r="X47" s="19" t="s">
        <v>70</v>
      </c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77"/>
      <c r="AJ47" s="18" t="str">
        <f>X47</f>
        <v>SUMMARY</v>
      </c>
      <c r="AL47" s="19" t="s">
        <v>70</v>
      </c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77"/>
      <c r="AX47" s="18" t="str">
        <f>AL47</f>
        <v>SUMMARY</v>
      </c>
      <c r="AZ47" s="19" t="s">
        <v>70</v>
      </c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77"/>
      <c r="BL47" s="18" t="str">
        <f>AZ47</f>
        <v>SUMMARY</v>
      </c>
      <c r="BN47" s="19" t="s">
        <v>70</v>
      </c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77"/>
      <c r="BZ47" s="18" t="str">
        <f>BN47</f>
        <v>SUMMARY</v>
      </c>
      <c r="CB47" s="19" t="s">
        <v>70</v>
      </c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77"/>
      <c r="CN47" s="18" t="str">
        <f>CB47</f>
        <v>SUMMARY</v>
      </c>
      <c r="CP47" s="19" t="s">
        <v>70</v>
      </c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77"/>
      <c r="DB47" s="18" t="str">
        <f>CP47</f>
        <v>SUMMARY</v>
      </c>
      <c r="DD47" s="19" t="s">
        <v>70</v>
      </c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77"/>
      <c r="DP47" s="18" t="str">
        <f>DD47</f>
        <v>SUMMARY</v>
      </c>
      <c r="DZ47" s="33"/>
      <c r="EA47" s="12"/>
      <c r="EI47" s="69"/>
      <c r="EJ47" s="69"/>
      <c r="EK47" s="69"/>
      <c r="EL47" s="17"/>
      <c r="EM47" s="12"/>
      <c r="EN47" s="33"/>
      <c r="EO47" s="12"/>
    </row>
    <row r="48" spans="2:145" x14ac:dyDescent="0.2">
      <c r="B48" s="11"/>
      <c r="E48" s="11"/>
      <c r="F48" s="11"/>
      <c r="G48" s="11"/>
      <c r="H48" s="11"/>
      <c r="I48" s="11"/>
      <c r="J48" s="13"/>
      <c r="K48" s="11"/>
      <c r="L48" s="11"/>
      <c r="M48" s="11"/>
      <c r="N48" s="35" t="s">
        <v>72</v>
      </c>
      <c r="O48" s="5" t="s">
        <v>16</v>
      </c>
      <c r="P48" s="29" t="s">
        <v>68</v>
      </c>
      <c r="Q48" s="29" t="s">
        <v>69</v>
      </c>
      <c r="R48" s="27" t="s">
        <v>71</v>
      </c>
      <c r="S48" s="11"/>
      <c r="T48" s="11"/>
      <c r="U48" s="11"/>
      <c r="V48" s="14"/>
      <c r="X48" s="13"/>
      <c r="Y48" s="11"/>
      <c r="Z48" s="11"/>
      <c r="AA48" s="11"/>
      <c r="AB48" s="35" t="s">
        <v>72</v>
      </c>
      <c r="AC48" s="5" t="s">
        <v>16</v>
      </c>
      <c r="AD48" s="29" t="s">
        <v>68</v>
      </c>
      <c r="AE48" s="29" t="s">
        <v>69</v>
      </c>
      <c r="AF48" s="27" t="s">
        <v>71</v>
      </c>
      <c r="AG48" s="11"/>
      <c r="AH48" s="11"/>
      <c r="AI48" s="11"/>
      <c r="AJ48" s="14"/>
      <c r="AL48" s="13"/>
      <c r="AM48" s="11"/>
      <c r="AN48" s="11"/>
      <c r="AO48" s="11"/>
      <c r="AP48" s="35" t="s">
        <v>72</v>
      </c>
      <c r="AQ48" s="5" t="s">
        <v>16</v>
      </c>
      <c r="AR48" s="29" t="s">
        <v>68</v>
      </c>
      <c r="AS48" s="29" t="s">
        <v>69</v>
      </c>
      <c r="AT48" s="27" t="s">
        <v>71</v>
      </c>
      <c r="AU48" s="11"/>
      <c r="AV48" s="11"/>
      <c r="AW48" s="11"/>
      <c r="AX48" s="14"/>
      <c r="AZ48" s="13"/>
      <c r="BA48" s="11"/>
      <c r="BB48" s="11"/>
      <c r="BC48" s="11"/>
      <c r="BD48" s="35" t="s">
        <v>72</v>
      </c>
      <c r="BE48" s="5" t="s">
        <v>16</v>
      </c>
      <c r="BF48" s="29" t="s">
        <v>68</v>
      </c>
      <c r="BG48" s="29" t="s">
        <v>69</v>
      </c>
      <c r="BH48" s="27" t="s">
        <v>71</v>
      </c>
      <c r="BI48" s="11"/>
      <c r="BJ48" s="11"/>
      <c r="BK48" s="11"/>
      <c r="BL48" s="14"/>
      <c r="BN48" s="13"/>
      <c r="BO48" s="11"/>
      <c r="BP48" s="11"/>
      <c r="BQ48" s="11"/>
      <c r="BR48" s="35" t="s">
        <v>72</v>
      </c>
      <c r="BS48" s="5" t="s">
        <v>16</v>
      </c>
      <c r="BT48" s="29" t="s">
        <v>68</v>
      </c>
      <c r="BU48" s="29" t="s">
        <v>69</v>
      </c>
      <c r="BV48" s="27" t="s">
        <v>71</v>
      </c>
      <c r="BW48" s="11"/>
      <c r="BX48" s="11"/>
      <c r="BY48" s="11"/>
      <c r="BZ48" s="14"/>
      <c r="CB48" s="13"/>
      <c r="CC48" s="11"/>
      <c r="CD48" s="11"/>
      <c r="CE48" s="11"/>
      <c r="CF48" s="35" t="s">
        <v>72</v>
      </c>
      <c r="CG48" s="5" t="s">
        <v>16</v>
      </c>
      <c r="CH48" s="29" t="s">
        <v>68</v>
      </c>
      <c r="CI48" s="29" t="s">
        <v>69</v>
      </c>
      <c r="CJ48" s="27" t="s">
        <v>71</v>
      </c>
      <c r="CK48" s="11"/>
      <c r="CL48" s="11"/>
      <c r="CM48" s="11"/>
      <c r="CN48" s="14"/>
      <c r="CP48" s="13"/>
      <c r="CQ48" s="11"/>
      <c r="CR48" s="11"/>
      <c r="CS48" s="11"/>
      <c r="CT48" s="35" t="s">
        <v>72</v>
      </c>
      <c r="CU48" s="5" t="s">
        <v>16</v>
      </c>
      <c r="CV48" s="29" t="s">
        <v>68</v>
      </c>
      <c r="CW48" s="29" t="s">
        <v>69</v>
      </c>
      <c r="CX48" s="27" t="s">
        <v>71</v>
      </c>
      <c r="CY48" s="11"/>
      <c r="CZ48" s="11"/>
      <c r="DA48" s="11"/>
      <c r="DB48" s="14"/>
      <c r="DD48" s="13"/>
      <c r="DE48" s="11"/>
      <c r="DF48" s="11"/>
      <c r="DG48" s="11"/>
      <c r="DH48" s="35" t="s">
        <v>72</v>
      </c>
      <c r="DI48" s="5" t="s">
        <v>16</v>
      </c>
      <c r="DJ48" s="29" t="s">
        <v>68</v>
      </c>
      <c r="DK48" s="29" t="s">
        <v>69</v>
      </c>
      <c r="DL48" s="27" t="s">
        <v>71</v>
      </c>
      <c r="DM48" s="11"/>
      <c r="DN48" s="11"/>
      <c r="DO48" s="11"/>
      <c r="DP48" s="14"/>
      <c r="EI48" s="69"/>
      <c r="EJ48" s="69"/>
      <c r="EK48" s="69"/>
      <c r="EL48" s="17"/>
      <c r="EM48" s="12"/>
      <c r="EN48" s="33"/>
      <c r="EO48" s="12"/>
    </row>
    <row r="49" spans="5:148" x14ac:dyDescent="0.2">
      <c r="E49" s="80"/>
      <c r="F49" s="80"/>
      <c r="G49" s="80"/>
      <c r="H49" s="11"/>
      <c r="I49" s="11"/>
      <c r="J49" s="13"/>
      <c r="K49" s="11"/>
      <c r="L49" s="11"/>
      <c r="M49" s="11"/>
      <c r="N49" s="182" t="str">
        <f>M44</f>
        <v>TEAM A</v>
      </c>
      <c r="O49" s="54" t="str">
        <f>IF(OR(L22="",L24="",L28="",L32="",S27=""),"INCOMP",IF(OR(L35&lt;2,M35&lt;3.1,N35&lt;2,O35&lt;3.1,S35&gt;6.9),"NO BET","BET"))</f>
        <v>INCOMP</v>
      </c>
      <c r="P49" s="89" t="str">
        <f>IF(OR(M39="",M40=""),"INCOMP",IF(OR(P39=1,P40=5,U14&gt;9,O14&lt;-9,((S39-S40)&lt;-4)),"NO BET","BET"))</f>
        <v>INCOMP</v>
      </c>
      <c r="Q49" s="89" t="str">
        <f>IF(OR(N44="",N45=""),"INCOMP",IF(OR(Q44=-1,R44=-1,S44=-1,Q45=1,R45=1,S45=1),"NO BET","BET"))</f>
        <v>INCOMP</v>
      </c>
      <c r="R49" s="150" t="e">
        <f>SUM(IF(O35&gt;6.5,0.5,0),IF(T39&gt;6.5,0.5,0),IF(OR(Q44=1,R44=1,S44=1),0.5,0))</f>
        <v>#DIV/0!</v>
      </c>
      <c r="S49" s="11"/>
      <c r="T49" s="11"/>
      <c r="U49" s="11"/>
      <c r="V49" s="14"/>
      <c r="X49" s="13"/>
      <c r="Y49" s="11"/>
      <c r="Z49" s="11"/>
      <c r="AA49" s="11"/>
      <c r="AB49" s="182" t="str">
        <f>AA44</f>
        <v>TEAM A</v>
      </c>
      <c r="AC49" s="54" t="str">
        <f>IF(OR(Z22="",Z24="",Z28="",Z32="",AG27=""),"INCOMP",IF(OR(Z35&lt;2,AA35&lt;3.1,AB35&lt;2,AC35&lt;3.1,AG35&gt;6.9),"NO BET","BET"))</f>
        <v>INCOMP</v>
      </c>
      <c r="AD49" s="89" t="str">
        <f>IF(OR(AA39="",AA40=""),"INCOMP",IF(OR(AD39=1,AD40=5,AI14&gt;9,AC14&lt;-9,((AG39-AG40)&lt;-4)),"NO BET","BET"))</f>
        <v>INCOMP</v>
      </c>
      <c r="AE49" s="89" t="str">
        <f>IF(OR(AB44="",AB45=""),"INCOMP",IF(OR(AE44=-1,AF44=-1,AG44=-1,AE45=1,AF45=1,AG45=1),"NO BET","BET"))</f>
        <v>INCOMP</v>
      </c>
      <c r="AF49" s="150" t="e">
        <f>SUM(IF(AC35&gt;6.5,0.5,0),IF(AH39&gt;6.5,0.5,0),IF(OR(AE44=1,AF44=1,AG44=1),0.5,0))</f>
        <v>#DIV/0!</v>
      </c>
      <c r="AG49" s="11"/>
      <c r="AH49" s="11"/>
      <c r="AI49" s="11"/>
      <c r="AJ49" s="14"/>
      <c r="AL49" s="13"/>
      <c r="AM49" s="11"/>
      <c r="AN49" s="11"/>
      <c r="AO49" s="11"/>
      <c r="AP49" s="182" t="str">
        <f>AO44</f>
        <v>TEAM A</v>
      </c>
      <c r="AQ49" s="54" t="str">
        <f>IF(OR(AN22="",AN24="",AN28="",AN32="",AU27=""),"INCOMP",IF(OR(AN35&lt;2,AO35&lt;3.1,AP35&lt;2,AQ35&lt;3.1,AU35&gt;6.9),"NO BET","BET"))</f>
        <v>INCOMP</v>
      </c>
      <c r="AR49" s="89" t="str">
        <f>IF(OR(AO39="",AO40=""),"INCOMP",IF(OR(AR39=1,AR40=5,AW14&gt;9,AQ14&lt;-9,((AU39-AU40)&lt;-4)),"NO BET","BET"))</f>
        <v>INCOMP</v>
      </c>
      <c r="AS49" s="89" t="str">
        <f>IF(OR(AP44="",AP45=""),"INCOMP",IF(OR(AS44=-1,AT44=-1,AU44=-1,AS45=1,AT45=1,AU45=1),"NO BET","BET"))</f>
        <v>INCOMP</v>
      </c>
      <c r="AT49" s="150" t="e">
        <f>SUM(IF(AQ35&gt;6.5,0.5,0),IF(AV39&gt;6.5,0.5,0),IF(OR(AS44=1,AT44=1,AU44=1),0.5,0))</f>
        <v>#DIV/0!</v>
      </c>
      <c r="AU49" s="11"/>
      <c r="AV49" s="11"/>
      <c r="AW49" s="11"/>
      <c r="AX49" s="14"/>
      <c r="AY49" s="11"/>
      <c r="AZ49" s="13"/>
      <c r="BA49" s="11"/>
      <c r="BB49" s="11"/>
      <c r="BC49" s="11"/>
      <c r="BD49" s="182" t="str">
        <f>BC44</f>
        <v>TEAM A</v>
      </c>
      <c r="BE49" s="54" t="str">
        <f>IF(OR(BB22="",BB24="",BB28="",BB32="",BI27=""),"INCOMP",IF(OR(BB35&lt;2,BC35&lt;3.1,BD35&lt;2,BE35&lt;3.1,BI35&gt;6.9),"NO BET","BET"))</f>
        <v>INCOMP</v>
      </c>
      <c r="BF49" s="89" t="str">
        <f>IF(OR(BC39="",BC40=""),"INCOMP",IF(OR(BF39=1,BF40=5,BK14&gt;9,BE14&lt;-9,((BI39-BI40)&lt;-4)),"NO BET","BET"))</f>
        <v>INCOMP</v>
      </c>
      <c r="BG49" s="89" t="str">
        <f>IF(OR(BD44="",BD45=""),"INCOMP",IF(OR(BG44=-1,BH44=-1,BI44=-1,BG45=1,BH45=1,BI45=1),"NO BET","BET"))</f>
        <v>INCOMP</v>
      </c>
      <c r="BH49" s="150" t="e">
        <f>SUM(IF(BE35&gt;6.5,0.5,0),IF(BJ39&gt;6.5,0.5,0),IF(OR(BG44=1,BH44=1,BI44=1),0.5,0))</f>
        <v>#DIV/0!</v>
      </c>
      <c r="BI49" s="11"/>
      <c r="BJ49" s="11"/>
      <c r="BK49" s="11"/>
      <c r="BL49" s="14"/>
      <c r="BN49" s="13"/>
      <c r="BO49" s="11"/>
      <c r="BP49" s="11"/>
      <c r="BQ49" s="11"/>
      <c r="BR49" s="182" t="str">
        <f>BQ44</f>
        <v>TEAM A</v>
      </c>
      <c r="BS49" s="54" t="str">
        <f>IF(OR(BP22="",BP24="",BP28="",BP32="",BW27=""),"INCOMP",IF(OR(BP35&lt;2,BQ35&lt;3.1,BR35&lt;2,BS35&lt;3.1,BW35&gt;6.9),"NO BET","BET"))</f>
        <v>INCOMP</v>
      </c>
      <c r="BT49" s="89" t="str">
        <f>IF(OR(BQ39="",BQ40=""),"INCOMP",IF(OR(BT39=1,BT40=5,BY14&gt;9,BS14&lt;-9,((BW39-BW40)&lt;-4)),"NO BET","BET"))</f>
        <v>INCOMP</v>
      </c>
      <c r="BU49" s="89" t="str">
        <f>IF(OR(BR44="",BR45=""),"INCOMP",IF(OR(BU44=-1,BV44=-1,BW44=-1,BU45=1,BV45=1,BW45=1),"NO BET","BET"))</f>
        <v>INCOMP</v>
      </c>
      <c r="BV49" s="150" t="e">
        <f>SUM(IF(BS35&gt;6.5,0.5,0),IF(BX39&gt;6.5,0.5,0),IF(OR(BU44=1,BV44=1,BW44=1),0.5,0))</f>
        <v>#DIV/0!</v>
      </c>
      <c r="BW49" s="11"/>
      <c r="BX49" s="11"/>
      <c r="BY49" s="11"/>
      <c r="BZ49" s="14"/>
      <c r="CB49" s="13"/>
      <c r="CC49" s="11"/>
      <c r="CD49" s="11"/>
      <c r="CE49" s="11"/>
      <c r="CF49" s="182" t="str">
        <f>CE44</f>
        <v>TEAM A</v>
      </c>
      <c r="CG49" s="54" t="str">
        <f>IF(OR(CD22="",CD24="",CD28="",CD32="",CK27=""),"INCOMP",IF(OR(CD35&lt;2,CE35&lt;3.1,CF35&lt;2,CG35&lt;3.1,CK35&gt;6.9),"NO BET","BET"))</f>
        <v>INCOMP</v>
      </c>
      <c r="CH49" s="89" t="str">
        <f>IF(OR(CE39="",CE40=""),"INCOMP",IF(OR(CH39=1,CH40=5,CM14&gt;9,CG14&lt;-9,((CK39-CK40)&lt;-4)),"NO BET","BET"))</f>
        <v>INCOMP</v>
      </c>
      <c r="CI49" s="89" t="str">
        <f>IF(OR(CF44="",CF45=""),"INCOMP",IF(OR(CI44=-1,CJ44=-1,CK44=-1,CI45=1,CJ45=1,CK45=1),"NO BET","BET"))</f>
        <v>INCOMP</v>
      </c>
      <c r="CJ49" s="150" t="e">
        <f>SUM(IF(CG35&gt;6.5,0.5,0),IF(CL39&gt;6.5,0.5,0),IF(OR(CI44=1,CJ44=1,CK44=1),0.5,0))</f>
        <v>#DIV/0!</v>
      </c>
      <c r="CK49" s="11"/>
      <c r="CL49" s="11"/>
      <c r="CM49" s="11"/>
      <c r="CN49" s="14"/>
      <c r="CP49" s="13"/>
      <c r="CQ49" s="11"/>
      <c r="CR49" s="11"/>
      <c r="CS49" s="11"/>
      <c r="CT49" s="182" t="str">
        <f>CS44</f>
        <v>TEAM A</v>
      </c>
      <c r="CU49" s="54" t="str">
        <f>IF(OR(CR22="",CR24="",CR28="",CR32="",CY27=""),"INCOMP",IF(OR(CR35&lt;2,CS35&lt;3.1,CT35&lt;2,CU35&lt;3.1,CY35&gt;6.9),"NO BET","BET"))</f>
        <v>INCOMP</v>
      </c>
      <c r="CV49" s="89" t="str">
        <f>IF(OR(CS39="",CS40=""),"INCOMP",IF(OR(CV39=1,CV40=5,DA14&gt;9,CU14&lt;-9,((CY39-CY40)&lt;-4)),"NO BET","BET"))</f>
        <v>INCOMP</v>
      </c>
      <c r="CW49" s="89" t="str">
        <f>IF(OR(CT44="",CT45=""),"INCOMP",IF(OR(CW44=-1,CX44=-1,CY44=-1,CW45=1,CX45=1,CY45=1),"NO BET","BET"))</f>
        <v>INCOMP</v>
      </c>
      <c r="CX49" s="150" t="e">
        <f>SUM(IF(CU35&gt;6.5,0.5,0),IF(CZ39&gt;6.5,0.5,0),IF(OR(CW44=1,CX44=1,CY44=1),0.5,0))</f>
        <v>#DIV/0!</v>
      </c>
      <c r="CY49" s="11"/>
      <c r="CZ49" s="11"/>
      <c r="DA49" s="11"/>
      <c r="DB49" s="14"/>
      <c r="DC49" s="11"/>
      <c r="DD49" s="13"/>
      <c r="DE49" s="11"/>
      <c r="DF49" s="11"/>
      <c r="DG49" s="11"/>
      <c r="DH49" s="182" t="str">
        <f>DG44</f>
        <v>TEAM A</v>
      </c>
      <c r="DI49" s="54" t="str">
        <f>IF(OR(DF22="",DF24="",DF28="",DF32="",DM27=""),"INCOMP",IF(OR(DF35&lt;2,DG35&lt;3.1,DH35&lt;2,DI35&lt;3.1,DM35&gt;6.9),"NO BET","BET"))</f>
        <v>INCOMP</v>
      </c>
      <c r="DJ49" s="89" t="str">
        <f>IF(OR(DG39="",DG40=""),"INCOMP",IF(OR(DJ39=1,DJ40=5,DO14&gt;9,DI14&lt;-9,((DM39-DM40)&lt;-4)),"NO BET","BET"))</f>
        <v>INCOMP</v>
      </c>
      <c r="DK49" s="89" t="str">
        <f>IF(OR(DH44="",DH45=""),"INCOMP",IF(OR(DK44=-1,DL44=-1,DM44=-1,DK45=1,DL45=1,DM45=1),"NO BET","BET"))</f>
        <v>INCOMP</v>
      </c>
      <c r="DL49" s="150" t="e">
        <f>SUM(IF(DI35&gt;6.5,0.5,0),IF(DN39&gt;6.5,0.5,0),IF(OR(DK44=1,DL44=1,DM44=1),0.5,0))</f>
        <v>#DIV/0!</v>
      </c>
      <c r="DM49" s="11"/>
      <c r="DN49" s="11"/>
      <c r="DO49" s="11"/>
      <c r="DP49" s="14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</row>
    <row r="50" spans="5:148" ht="17" thickBot="1" x14ac:dyDescent="0.25">
      <c r="E50" s="80"/>
      <c r="F50" s="80"/>
      <c r="G50" s="80"/>
      <c r="H50" s="11"/>
      <c r="I50" s="11"/>
      <c r="J50" s="13"/>
      <c r="K50" s="11"/>
      <c r="L50" s="11"/>
      <c r="M50" s="11"/>
      <c r="N50" s="183" t="str">
        <f>M45</f>
        <v>TEAM B</v>
      </c>
      <c r="O50" s="64" t="str">
        <f>IF(OR(S22="",S23="",S27="",S31="",L28=""),"INCOMP",IF(OR(R35&lt;2,S35&lt;3.1,T35&lt;2,U35&lt;3.1,M35&gt;6.9),"NO BET","BET"))</f>
        <v>INCOMP</v>
      </c>
      <c r="P50" s="40" t="str">
        <f>IF(OR(M39="",M40=""),"INCOMP",IF(OR(P40=1,P39=5,O14&gt;9,U14&lt;-9,((S40-S39)&lt;-4)),"NO BET","BET"))</f>
        <v>INCOMP</v>
      </c>
      <c r="Q50" s="40" t="str">
        <f>IF(OR(N45="",N44=""),"INCOMP",IF(OR(Q45=-1,R45=-1,S45=-1,Q44=1,R44=1,S44=1),"NO BET","BET"))</f>
        <v>INCOMP</v>
      </c>
      <c r="R50" s="142" t="e">
        <f>SUM(IF(U35&gt;6.5,0.5,0),IF(T40&gt;6.5,0.5,0),IF(OR(Q45=1,R45=1,S45=1),0.5,0))</f>
        <v>#DIV/0!</v>
      </c>
      <c r="S50" s="11"/>
      <c r="T50" s="11"/>
      <c r="U50" s="11"/>
      <c r="V50" s="14"/>
      <c r="X50" s="13"/>
      <c r="Y50" s="11"/>
      <c r="Z50" s="11"/>
      <c r="AA50" s="11"/>
      <c r="AB50" s="183" t="str">
        <f>AA45</f>
        <v>TEAM B</v>
      </c>
      <c r="AC50" s="64" t="str">
        <f>IF(OR(AG22="",AG23="",AG27="",AG31="",Z28=""),"INCOMP",IF(OR(AF35&lt;2,AG35&lt;3.1,AH35&lt;2,AI35&lt;3.1,AA35&gt;6.9),"NO BET","BET"))</f>
        <v>INCOMP</v>
      </c>
      <c r="AD50" s="40" t="str">
        <f>IF(OR(AA39="",AA40=""),"INCOMP",IF(OR(AD40=1,AD39=5,AC14&gt;9,AI14&lt;-9,((AG40-AG39)&lt;-4)),"NO BET","BET"))</f>
        <v>INCOMP</v>
      </c>
      <c r="AE50" s="40" t="str">
        <f>IF(OR(AB45="",AB44=""),"INCOMP",IF(OR(AE45=-1,AF45=-1,AG45=-1,AE44=1,AF44=1,AG44=1),"NO BET","BET"))</f>
        <v>INCOMP</v>
      </c>
      <c r="AF50" s="142" t="e">
        <f>SUM(IF(AI35&gt;6.5,0.5,0),IF(AH40&gt;6.5,0.5,0),IF(OR(AE45=1,AF45=1,AG45=1),0.5,0))</f>
        <v>#DIV/0!</v>
      </c>
      <c r="AG50" s="11"/>
      <c r="AH50" s="11"/>
      <c r="AI50" s="11"/>
      <c r="AJ50" s="14"/>
      <c r="AL50" s="13"/>
      <c r="AM50" s="11"/>
      <c r="AN50" s="11"/>
      <c r="AO50" s="11"/>
      <c r="AP50" s="183" t="str">
        <f>AO45</f>
        <v>TEAM B</v>
      </c>
      <c r="AQ50" s="64" t="str">
        <f>IF(OR(AU22="",AU23="",AU27="",AU31="",AN28=""),"INCOMP",IF(OR(AT35&lt;2,AU35&lt;3.1,AV35&lt;2,AW35&lt;3.1,AO35&gt;6.9),"NO BET","BET"))</f>
        <v>INCOMP</v>
      </c>
      <c r="AR50" s="40" t="str">
        <f>IF(OR(AO39="",AO40=""),"INCOMP",IF(OR(AR40=1,AR39=5,AQ14&gt;9,AW14&lt;-9,((AU40-AU39)&lt;-4)),"NO BET","BET"))</f>
        <v>INCOMP</v>
      </c>
      <c r="AS50" s="40" t="str">
        <f>IF(OR(AP45="",AP44=""),"INCOMP",IF(OR(AS45=-1,AT45=-1,AU45=-1,AS44=1,AT44=1,AU44=1),"NO BET","BET"))</f>
        <v>INCOMP</v>
      </c>
      <c r="AT50" s="142" t="e">
        <f>SUM(IF(AW35&gt;6.5,0.5,0),IF(AV40&gt;6.5,0.5,0),IF(OR(AS45=1,AT45=1,AU45=1),0.5,0))</f>
        <v>#DIV/0!</v>
      </c>
      <c r="AU50" s="11"/>
      <c r="AV50" s="11"/>
      <c r="AW50" s="11"/>
      <c r="AX50" s="14"/>
      <c r="AY50" s="11"/>
      <c r="AZ50" s="13"/>
      <c r="BA50" s="11"/>
      <c r="BB50" s="11"/>
      <c r="BC50" s="11"/>
      <c r="BD50" s="183" t="str">
        <f>BC45</f>
        <v>TEAM B</v>
      </c>
      <c r="BE50" s="64" t="str">
        <f>IF(OR(BI22="",BI23="",BI27="",BI31="",BB28=""),"INCOMP",IF(OR(BH35&lt;2,BI35&lt;3.1,BJ35&lt;2,BK35&lt;3.1,BC35&gt;6.9),"NO BET","BET"))</f>
        <v>INCOMP</v>
      </c>
      <c r="BF50" s="40" t="str">
        <f>IF(OR(BC39="",BC40=""),"INCOMP",IF(OR(BF40=1,BF39=5,BE14&gt;9,BK14&lt;-9,((BI40-BI39)&lt;-4)),"NO BET","BET"))</f>
        <v>INCOMP</v>
      </c>
      <c r="BG50" s="40" t="str">
        <f>IF(OR(BD45="",BD44=""),"INCOMP",IF(OR(BG45=-1,BH45=-1,BI45=-1,BG44=1,BH44=1,BI44=1),"NO BET","BET"))</f>
        <v>INCOMP</v>
      </c>
      <c r="BH50" s="142" t="e">
        <f>SUM(IF(BK35&gt;6.5,0.5,0),IF(BJ40&gt;6.5,0.5,0),IF(OR(BG45=1,BH45=1,BI45=1),0.5,0))</f>
        <v>#DIV/0!</v>
      </c>
      <c r="BI50" s="11"/>
      <c r="BJ50" s="11"/>
      <c r="BK50" s="11"/>
      <c r="BL50" s="14"/>
      <c r="BN50" s="13"/>
      <c r="BO50" s="11"/>
      <c r="BP50" s="11"/>
      <c r="BQ50" s="11"/>
      <c r="BR50" s="183" t="str">
        <f>BQ45</f>
        <v>TEAM B</v>
      </c>
      <c r="BS50" s="64" t="str">
        <f>IF(OR(BW22="",BW23="",BW27="",BW31="",BP28=""),"INCOMP",IF(OR(BV35&lt;2,BW35&lt;3.1,BX35&lt;2,BY35&lt;3.1,BQ35&gt;6.9),"NO BET","BET"))</f>
        <v>INCOMP</v>
      </c>
      <c r="BT50" s="40" t="str">
        <f>IF(OR(BQ39="",BQ40=""),"INCOMP",IF(OR(BT40=1,BT39=5,BS14&gt;9,BY14&lt;-9,((BW40-BW39)&lt;-4)),"NO BET","BET"))</f>
        <v>INCOMP</v>
      </c>
      <c r="BU50" s="40" t="str">
        <f>IF(OR(BR45="",BR44=""),"INCOMP",IF(OR(BU45=-1,BV45=-1,BW45=-1,BU44=1,BV44=1,BW44=1),"NO BET","BET"))</f>
        <v>INCOMP</v>
      </c>
      <c r="BV50" s="142" t="e">
        <f>SUM(IF(BY35&gt;6.5,0.5,0),IF(BX40&gt;6.5,0.5,0),IF(OR(BU45=1,BV45=1,BW45=1),0.5,0))</f>
        <v>#DIV/0!</v>
      </c>
      <c r="BW50" s="11"/>
      <c r="BX50" s="11"/>
      <c r="BY50" s="11"/>
      <c r="BZ50" s="14"/>
      <c r="CB50" s="13"/>
      <c r="CC50" s="11"/>
      <c r="CD50" s="11"/>
      <c r="CE50" s="11"/>
      <c r="CF50" s="183" t="str">
        <f>CE45</f>
        <v>TEAM B</v>
      </c>
      <c r="CG50" s="64" t="str">
        <f>IF(OR(CK22="",CK23="",CK27="",CK31="",CD28=""),"INCOMP",IF(OR(CJ35&lt;2,CK35&lt;3.1,CL35&lt;2,CM35&lt;3.1,CE35&gt;6.9),"NO BET","BET"))</f>
        <v>INCOMP</v>
      </c>
      <c r="CH50" s="40" t="str">
        <f>IF(OR(CE39="",CE40=""),"INCOMP",IF(OR(CH40=1,CH39=5,CG14&gt;9,CM14&lt;-9,((CK40-CK39)&lt;-4)),"NO BET","BET"))</f>
        <v>INCOMP</v>
      </c>
      <c r="CI50" s="40" t="str">
        <f>IF(OR(CF45="",CF44=""),"INCOMP",IF(OR(CI45=-1,CJ45=-1,CK45=-1,CI44=1,CJ44=1,CK44=1),"NO BET","BET"))</f>
        <v>INCOMP</v>
      </c>
      <c r="CJ50" s="142" t="e">
        <f>SUM(IF(CM35&gt;6.5,0.5,0),IF(CL40&gt;6.5,0.5,0),IF(OR(CI45=1,CJ45=1,CK45=1),0.5,0))</f>
        <v>#DIV/0!</v>
      </c>
      <c r="CK50" s="11"/>
      <c r="CL50" s="11"/>
      <c r="CM50" s="11"/>
      <c r="CN50" s="14"/>
      <c r="CP50" s="13"/>
      <c r="CQ50" s="11"/>
      <c r="CR50" s="11"/>
      <c r="CS50" s="11"/>
      <c r="CT50" s="183" t="str">
        <f>CS45</f>
        <v>TEAM B</v>
      </c>
      <c r="CU50" s="64" t="str">
        <f>IF(OR(CY22="",CY23="",CY27="",CY31="",CR28=""),"INCOMP",IF(OR(CX35&lt;2,CY35&lt;3.1,CZ35&lt;2,DA35&lt;3.1,CS35&gt;6.9),"NO BET","BET"))</f>
        <v>INCOMP</v>
      </c>
      <c r="CV50" s="40" t="str">
        <f>IF(OR(CS39="",CS40=""),"INCOMP",IF(OR(CV40=1,CV39=5,CU14&gt;9,DA14&lt;-9,((CY40-CY39)&lt;-4)),"NO BET","BET"))</f>
        <v>INCOMP</v>
      </c>
      <c r="CW50" s="40" t="str">
        <f>IF(OR(CT45="",CT44=""),"INCOMP",IF(OR(CW45=-1,CX45=-1,CY45=-1,CW44=1,CX44=1,CY44=1),"NO BET","BET"))</f>
        <v>INCOMP</v>
      </c>
      <c r="CX50" s="142" t="e">
        <f>SUM(IF(DA35&gt;6.5,0.5,0),IF(CZ40&gt;6.5,0.5,0),IF(OR(CW45=1,CX45=1,CY45=1),0.5,0))</f>
        <v>#DIV/0!</v>
      </c>
      <c r="CY50" s="11"/>
      <c r="CZ50" s="11"/>
      <c r="DA50" s="11"/>
      <c r="DB50" s="14"/>
      <c r="DC50" s="11"/>
      <c r="DD50" s="13"/>
      <c r="DE50" s="11"/>
      <c r="DF50" s="11"/>
      <c r="DG50" s="11"/>
      <c r="DH50" s="183" t="str">
        <f>DG45</f>
        <v>TEAM B</v>
      </c>
      <c r="DI50" s="64" t="str">
        <f>IF(OR(DM22="",DM23="",DM27="",DM31="",DF28=""),"INCOMP",IF(OR(DL35&lt;2,DM35&lt;3.1,DN35&lt;2,DO35&lt;3.1,DG35&gt;6.9),"NO BET","BET"))</f>
        <v>INCOMP</v>
      </c>
      <c r="DJ50" s="40" t="str">
        <f>IF(OR(DG39="",DG40=""),"INCOMP",IF(OR(DJ40=1,DJ39=5,DI14&gt;9,DO14&lt;-9,((DM40-DM39)&lt;-4)),"NO BET","BET"))</f>
        <v>INCOMP</v>
      </c>
      <c r="DK50" s="40" t="str">
        <f>IF(OR(DH45="",DH44=""),"INCOMP",IF(OR(DK45=-1,DL45=-1,DM45=-1,DK44=1,DL44=1,DM44=1),"NO BET","BET"))</f>
        <v>INCOMP</v>
      </c>
      <c r="DL50" s="142" t="e">
        <f>SUM(IF(DO35&gt;6.5,0.5,0),IF(DN40&gt;6.5,0.5,0),IF(OR(DK45=1,DL45=1,DM45=1),0.5,0))</f>
        <v>#DIV/0!</v>
      </c>
      <c r="DM50" s="11"/>
      <c r="DN50" s="11"/>
      <c r="DO50" s="11"/>
      <c r="DP50" s="14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</row>
    <row r="51" spans="5:148" x14ac:dyDescent="0.2">
      <c r="E51" s="80"/>
      <c r="F51" s="80"/>
      <c r="G51" s="80"/>
      <c r="H51" s="11"/>
      <c r="I51" s="11"/>
      <c r="J51" s="2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4"/>
      <c r="X51" s="2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4"/>
      <c r="AL51" s="2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4"/>
      <c r="AZ51" s="2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4"/>
      <c r="BN51" s="2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4"/>
      <c r="CB51" s="2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4"/>
      <c r="CP51" s="2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4"/>
      <c r="DD51" s="2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4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</row>
    <row r="52" spans="5:148" x14ac:dyDescent="0.2">
      <c r="E52" s="80"/>
      <c r="F52" s="80"/>
      <c r="G52" s="80"/>
      <c r="H52" s="11"/>
      <c r="I52" s="11"/>
      <c r="J52" s="68"/>
      <c r="L52" s="11"/>
      <c r="M52" s="11"/>
      <c r="N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</row>
    <row r="53" spans="5:148" x14ac:dyDescent="0.2">
      <c r="E53" s="80"/>
      <c r="H53" s="11"/>
      <c r="I53" s="11"/>
      <c r="J53" s="11"/>
      <c r="R53" s="17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CN53" s="11"/>
      <c r="CO53" s="11"/>
      <c r="CP53" s="11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</row>
    <row r="54" spans="5:148" x14ac:dyDescent="0.2">
      <c r="E54" s="80"/>
      <c r="H54" s="11"/>
      <c r="I54" s="11"/>
      <c r="J54" s="11"/>
      <c r="K54" s="11"/>
      <c r="O54" s="11"/>
      <c r="P54" s="11"/>
      <c r="Q54" s="11"/>
      <c r="R54" s="12"/>
      <c r="T54" s="11"/>
      <c r="U54" s="11"/>
      <c r="V54" s="11"/>
      <c r="W54" s="70"/>
      <c r="X54" s="11"/>
      <c r="Y54" s="11"/>
      <c r="Z54" s="11"/>
      <c r="AA54" s="11"/>
      <c r="AB54" s="11"/>
      <c r="AC54" s="11"/>
      <c r="AD54" s="11"/>
      <c r="CJ54" s="11"/>
      <c r="DH54" s="47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</row>
    <row r="55" spans="5:148" x14ac:dyDescent="0.2">
      <c r="E55" s="80"/>
      <c r="F55" s="11"/>
      <c r="G55" s="11"/>
      <c r="H55" s="11"/>
      <c r="I55" s="11"/>
      <c r="J55" s="69"/>
      <c r="O55" s="84"/>
      <c r="P55" s="17"/>
      <c r="Q55" s="17"/>
      <c r="R55" s="12"/>
      <c r="T55" s="69"/>
      <c r="U55" s="11"/>
      <c r="V55" s="72"/>
      <c r="W55" s="70"/>
      <c r="X55" s="11"/>
      <c r="Y55" s="11"/>
      <c r="Z55" s="11"/>
      <c r="AA55" s="20"/>
      <c r="AB55" s="12"/>
      <c r="AC55" s="11"/>
      <c r="AD55" s="11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</row>
    <row r="56" spans="5:148" x14ac:dyDescent="0.2">
      <c r="E56" s="66"/>
      <c r="H56" s="11"/>
      <c r="I56" s="11"/>
      <c r="J56" s="53"/>
      <c r="O56" s="11"/>
      <c r="P56" s="11"/>
      <c r="Q56" s="11"/>
      <c r="R56" s="11"/>
      <c r="T56" s="53"/>
      <c r="U56" s="53"/>
      <c r="V56" s="72"/>
      <c r="W56" s="70"/>
      <c r="X56" s="70"/>
      <c r="Y56" s="70"/>
      <c r="Z56" s="11"/>
      <c r="AA56" s="11"/>
      <c r="AB56" s="70"/>
      <c r="AC56" s="70"/>
      <c r="AD56" s="70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</row>
    <row r="57" spans="5:148" x14ac:dyDescent="0.2">
      <c r="E57" s="158"/>
      <c r="H57" s="67"/>
      <c r="I57" s="68"/>
      <c r="J57" s="53"/>
      <c r="M57" s="11"/>
      <c r="T57" s="53"/>
      <c r="U57" s="53"/>
      <c r="V57" s="72"/>
      <c r="W57" s="70"/>
      <c r="X57" s="70"/>
      <c r="Y57" s="70"/>
      <c r="Z57" s="11"/>
      <c r="AA57" s="11"/>
      <c r="AB57" s="70"/>
      <c r="AC57" s="70"/>
      <c r="AD57" s="70"/>
      <c r="CN57" s="11"/>
      <c r="CO57" s="11"/>
      <c r="CP57" s="11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</row>
    <row r="58" spans="5:148" x14ac:dyDescent="0.2">
      <c r="E58" s="158"/>
      <c r="H58" s="17"/>
      <c r="I58" s="11"/>
      <c r="J58" s="53"/>
      <c r="K58" s="53"/>
      <c r="L58" s="72"/>
      <c r="M58" s="70"/>
      <c r="N58" s="11"/>
      <c r="T58" s="53"/>
      <c r="U58" s="53"/>
      <c r="V58" s="72"/>
      <c r="W58" s="70"/>
      <c r="X58" s="70"/>
      <c r="Y58" s="70"/>
      <c r="Z58" s="11"/>
      <c r="AA58" s="11"/>
      <c r="AB58" s="70"/>
      <c r="AC58" s="70"/>
      <c r="AD58" s="70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</row>
    <row r="59" spans="5:148" x14ac:dyDescent="0.2">
      <c r="E59" s="158"/>
      <c r="F59" s="11"/>
      <c r="G59" s="11"/>
      <c r="H59" s="17"/>
      <c r="I59" s="11"/>
      <c r="J59" s="53"/>
      <c r="L59" s="72"/>
      <c r="M59" s="70"/>
      <c r="N59" s="11"/>
      <c r="T59" s="53"/>
      <c r="U59" s="53"/>
      <c r="V59" s="72"/>
      <c r="W59" s="70"/>
      <c r="X59" s="70"/>
      <c r="Y59" s="70"/>
      <c r="Z59" s="11"/>
      <c r="AA59" s="11"/>
      <c r="AB59" s="70"/>
      <c r="AC59" s="70"/>
      <c r="AD59" s="70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</row>
    <row r="60" spans="5:148" x14ac:dyDescent="0.2">
      <c r="E60" s="158"/>
      <c r="H60" s="17"/>
      <c r="I60" s="69"/>
      <c r="J60" s="53"/>
      <c r="L60" s="72"/>
      <c r="M60" s="70"/>
      <c r="N60" s="11"/>
      <c r="T60" s="53"/>
      <c r="U60" s="53"/>
      <c r="V60" s="72"/>
      <c r="W60" s="70"/>
      <c r="X60" s="70"/>
      <c r="Y60" s="70"/>
      <c r="Z60" s="11"/>
      <c r="AA60" s="11"/>
      <c r="AB60" s="70"/>
      <c r="AC60" s="70"/>
      <c r="AD60" s="7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</row>
    <row r="61" spans="5:148" x14ac:dyDescent="0.2">
      <c r="E61" s="158"/>
      <c r="H61" s="11"/>
      <c r="I61" s="11"/>
      <c r="J61" s="53"/>
      <c r="L61" s="72"/>
      <c r="M61" s="70"/>
      <c r="N61" s="11"/>
      <c r="T61" s="53"/>
      <c r="U61" s="53"/>
      <c r="V61" s="72"/>
      <c r="W61" s="70"/>
      <c r="X61" s="70"/>
      <c r="Y61" s="70"/>
      <c r="Z61" s="11"/>
      <c r="AA61" s="11"/>
      <c r="AB61" s="70"/>
      <c r="AC61" s="70"/>
      <c r="AD61" s="70"/>
      <c r="CN61" s="11"/>
      <c r="CO61" s="11"/>
      <c r="CP61" s="1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</row>
    <row r="62" spans="5:148" x14ac:dyDescent="0.2">
      <c r="E62" s="158"/>
      <c r="H62" s="11"/>
      <c r="I62" s="11"/>
      <c r="J62" s="53"/>
      <c r="L62" s="72"/>
      <c r="M62" s="70"/>
      <c r="N62" s="11"/>
      <c r="O62" s="11"/>
      <c r="P62" s="11"/>
      <c r="Q62" s="11"/>
      <c r="T62" s="53"/>
      <c r="U62" s="53"/>
      <c r="V62" s="72"/>
      <c r="W62" s="70"/>
      <c r="X62" s="70"/>
      <c r="Y62" s="70"/>
      <c r="Z62" s="11"/>
      <c r="AA62" s="11"/>
      <c r="AB62" s="70"/>
      <c r="AC62" s="70"/>
      <c r="AD62" s="70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</row>
    <row r="63" spans="5:148" x14ac:dyDescent="0.2">
      <c r="E63" s="158"/>
      <c r="H63" s="11"/>
      <c r="I63" s="66"/>
      <c r="J63" s="53"/>
      <c r="L63" s="72"/>
      <c r="M63" s="70"/>
      <c r="N63" s="11"/>
      <c r="T63" s="53"/>
      <c r="U63" s="53"/>
      <c r="V63" s="72"/>
      <c r="W63" s="70"/>
      <c r="X63" s="70"/>
      <c r="Y63" s="70"/>
      <c r="Z63" s="11"/>
      <c r="AA63" s="11"/>
      <c r="AB63" s="70"/>
      <c r="AC63" s="70"/>
      <c r="AD63" s="70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</row>
    <row r="64" spans="5:148" x14ac:dyDescent="0.2">
      <c r="E64" s="158"/>
      <c r="H64" s="11"/>
      <c r="I64" s="11"/>
      <c r="J64" s="11"/>
      <c r="L64" s="11"/>
      <c r="M64" s="70"/>
      <c r="N64" s="70"/>
      <c r="R64" s="70"/>
      <c r="S64" s="70"/>
      <c r="T64" s="70"/>
      <c r="U64" s="11"/>
      <c r="V64" s="11"/>
      <c r="W64" s="70"/>
      <c r="X64" s="70"/>
      <c r="Y64" s="70"/>
      <c r="Z64" s="11"/>
      <c r="AA64" s="11"/>
      <c r="AB64" s="70"/>
      <c r="AC64" s="70"/>
      <c r="AD64" s="70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</row>
    <row r="65" spans="5:148" x14ac:dyDescent="0.2">
      <c r="E65" s="158"/>
      <c r="H65" s="11"/>
      <c r="I65" s="66"/>
      <c r="J65" s="11"/>
      <c r="L65" s="11"/>
      <c r="M65" s="70"/>
      <c r="N65" s="70"/>
      <c r="R65" s="70"/>
      <c r="S65" s="70"/>
      <c r="T65" s="70"/>
      <c r="U65" s="11"/>
      <c r="V65" s="11"/>
      <c r="W65" s="70"/>
      <c r="X65" s="70"/>
      <c r="Y65" s="70"/>
      <c r="Z65" s="11"/>
      <c r="AA65" s="11"/>
      <c r="AB65" s="70"/>
      <c r="AC65" s="70"/>
      <c r="AD65" s="70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</row>
    <row r="66" spans="5:148" x14ac:dyDescent="0.2">
      <c r="H66" s="11"/>
      <c r="I66" s="11"/>
      <c r="J66" s="11"/>
      <c r="L66" s="11"/>
      <c r="M66" s="70"/>
      <c r="N66" s="70"/>
      <c r="O66" s="70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</row>
    <row r="67" spans="5:148" x14ac:dyDescent="0.2">
      <c r="H67" s="11"/>
      <c r="I67" s="11"/>
      <c r="J67" s="11"/>
      <c r="L67" s="11"/>
      <c r="R67" s="17"/>
      <c r="S67" s="70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</row>
    <row r="68" spans="5:148" x14ac:dyDescent="0.2">
      <c r="H68" s="11"/>
      <c r="I68" s="11"/>
      <c r="J68" s="11"/>
      <c r="L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</row>
    <row r="69" spans="5:148" x14ac:dyDescent="0.2">
      <c r="H69" s="11"/>
      <c r="I69" s="66"/>
      <c r="J69" s="11"/>
      <c r="L69" s="11"/>
      <c r="M69" s="11"/>
      <c r="N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</row>
    <row r="70" spans="5:148" x14ac:dyDescent="0.2">
      <c r="H70" s="11"/>
      <c r="I70" s="11"/>
      <c r="J70" s="11"/>
      <c r="L70" s="11"/>
      <c r="M70" s="11"/>
      <c r="N70" s="7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</row>
    <row r="71" spans="5:148" x14ac:dyDescent="0.2">
      <c r="H71" s="11"/>
      <c r="I71" s="66"/>
      <c r="J71" s="11"/>
      <c r="L71" s="11"/>
      <c r="M71" s="11"/>
      <c r="N71" s="11"/>
      <c r="R71" s="11"/>
      <c r="S71" s="11"/>
      <c r="T71" s="70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</row>
    <row r="72" spans="5:148" x14ac:dyDescent="0.2">
      <c r="H72" s="11"/>
      <c r="I72" s="11"/>
      <c r="J72" s="11"/>
      <c r="L72" s="11"/>
      <c r="M72" s="11"/>
      <c r="N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</row>
    <row r="73" spans="5:148" x14ac:dyDescent="0.2">
      <c r="H73" s="11"/>
      <c r="I73" s="11"/>
      <c r="J73" s="11"/>
      <c r="L73" s="11"/>
      <c r="M73" s="11"/>
      <c r="N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</row>
    <row r="74" spans="5:148" x14ac:dyDescent="0.2">
      <c r="H74" s="11"/>
      <c r="I74" s="11"/>
      <c r="J74" s="53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</row>
    <row r="75" spans="5:148" x14ac:dyDescent="0.2">
      <c r="H75" s="11"/>
      <c r="I75" s="11"/>
      <c r="J75" s="53"/>
      <c r="K75" s="11"/>
      <c r="L75" s="11"/>
      <c r="M75" s="11"/>
      <c r="N75" s="24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</row>
    <row r="76" spans="5:148" x14ac:dyDescent="0.2">
      <c r="H76" s="11"/>
      <c r="I76" s="11"/>
      <c r="J76" s="53"/>
      <c r="K76" s="11"/>
      <c r="L76" s="11"/>
      <c r="M76" s="11"/>
      <c r="N76" s="24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</row>
    <row r="77" spans="5:148" x14ac:dyDescent="0.2">
      <c r="H77" s="11"/>
      <c r="I77" s="11"/>
      <c r="J77" s="11"/>
      <c r="K77" s="11"/>
      <c r="L77" s="11"/>
      <c r="M77" s="11"/>
      <c r="N77" s="74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</row>
    <row r="78" spans="5:148" x14ac:dyDescent="0.2">
      <c r="H78" s="11"/>
      <c r="I78" s="11"/>
      <c r="J78" s="11"/>
      <c r="K78" s="11"/>
      <c r="L78" s="11"/>
      <c r="M78" s="11"/>
      <c r="N78" s="74"/>
      <c r="O78" s="53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</row>
    <row r="79" spans="5:148" x14ac:dyDescent="0.2">
      <c r="H79" s="11"/>
      <c r="I79" s="11"/>
      <c r="J79" s="11"/>
      <c r="K79" s="11"/>
      <c r="L79" s="11"/>
      <c r="M79" s="11"/>
      <c r="N79" s="74"/>
      <c r="O79" s="53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</row>
    <row r="80" spans="5:148" x14ac:dyDescent="0.2">
      <c r="H80" s="11"/>
      <c r="I80" s="11"/>
      <c r="J80" s="11"/>
      <c r="K80" s="11"/>
      <c r="L80" s="11"/>
      <c r="M80" s="11"/>
      <c r="N80" s="74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</row>
    <row r="81" spans="8:148" x14ac:dyDescent="0.2"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</row>
    <row r="82" spans="8:148" x14ac:dyDescent="0.2"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</row>
    <row r="83" spans="8:148" x14ac:dyDescent="0.2">
      <c r="H83" s="11"/>
      <c r="I83" s="11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</row>
    <row r="84" spans="8:148" x14ac:dyDescent="0.2">
      <c r="H84" s="11"/>
      <c r="I84" s="11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</row>
    <row r="85" spans="8:148" x14ac:dyDescent="0.2">
      <c r="H85" s="11"/>
      <c r="I85" s="11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</row>
    <row r="86" spans="8:148" x14ac:dyDescent="0.2">
      <c r="H86" s="11"/>
      <c r="I86" s="11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</row>
    <row r="87" spans="8:148" x14ac:dyDescent="0.2">
      <c r="H87" s="11"/>
      <c r="I87" s="11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</row>
  </sheetData>
  <conditionalFormatting sqref="F6 F10 F14 F18 F22">
    <cfRule type="cellIs" dxfId="1122" priority="4492" operator="equal">
      <formula>"YES"</formula>
    </cfRule>
    <cfRule type="cellIs" dxfId="1121" priority="4493" operator="equal">
      <formula>"NO"</formula>
    </cfRule>
  </conditionalFormatting>
  <conditionalFormatting sqref="F26 F34:G35 F30">
    <cfRule type="cellIs" dxfId="1120" priority="4460" operator="equal">
      <formula>"YES"</formula>
    </cfRule>
    <cfRule type="cellIs" dxfId="1119" priority="4461" operator="equal">
      <formula>"NO"</formula>
    </cfRule>
  </conditionalFormatting>
  <conditionalFormatting sqref="T64">
    <cfRule type="top10" dxfId="1118" priority="4444" bottom="1" rank="1"/>
    <cfRule type="top10" dxfId="1117" priority="4445" rank="1"/>
  </conditionalFormatting>
  <conditionalFormatting sqref="T65">
    <cfRule type="top10" dxfId="1116" priority="4442" bottom="1" rank="1"/>
    <cfRule type="top10" dxfId="1115" priority="4443" rank="1"/>
  </conditionalFormatting>
  <conditionalFormatting sqref="Y56:Y64">
    <cfRule type="top10" dxfId="1114" priority="4440" bottom="1" rank="1"/>
    <cfRule type="top10" dxfId="1113" priority="4441" rank="1"/>
  </conditionalFormatting>
  <conditionalFormatting sqref="Y65">
    <cfRule type="top10" dxfId="1112" priority="4438" bottom="1" rank="1"/>
    <cfRule type="top10" dxfId="1111" priority="4439" rank="1"/>
  </conditionalFormatting>
  <conditionalFormatting sqref="AD56:AD64">
    <cfRule type="top10" dxfId="1110" priority="4436" bottom="1" rank="1"/>
    <cfRule type="top10" dxfId="1109" priority="4437" rank="1"/>
  </conditionalFormatting>
  <conditionalFormatting sqref="AD65">
    <cfRule type="top10" dxfId="1108" priority="4434" bottom="1" rank="1"/>
    <cfRule type="top10" dxfId="1107" priority="4435" rank="1"/>
  </conditionalFormatting>
  <conditionalFormatting sqref="R54">
    <cfRule type="cellIs" dxfId="1106" priority="4433" operator="equal">
      <formula>"NO BET"</formula>
    </cfRule>
  </conditionalFormatting>
  <conditionalFormatting sqref="R55">
    <cfRule type="cellIs" dxfId="1105" priority="4432" operator="equal">
      <formula>"NO BET"</formula>
    </cfRule>
  </conditionalFormatting>
  <conditionalFormatting sqref="EL47">
    <cfRule type="cellIs" dxfId="1104" priority="4413" operator="equal">
      <formula>"NO BET"</formula>
    </cfRule>
    <cfRule type="cellIs" dxfId="1103" priority="4414" operator="equal">
      <formula>"BET"</formula>
    </cfRule>
  </conditionalFormatting>
  <conditionalFormatting sqref="EL48">
    <cfRule type="cellIs" dxfId="1102" priority="4411" operator="equal">
      <formula>"NO BET"</formula>
    </cfRule>
    <cfRule type="cellIs" dxfId="1101" priority="4412" operator="equal">
      <formula>"BET"</formula>
    </cfRule>
  </conditionalFormatting>
  <conditionalFormatting sqref="F4">
    <cfRule type="cellIs" dxfId="1100" priority="4369" operator="equal">
      <formula>"YES"</formula>
    </cfRule>
    <cfRule type="cellIs" dxfId="1099" priority="4370" operator="equal">
      <formula>"NO"</formula>
    </cfRule>
  </conditionalFormatting>
  <conditionalFormatting sqref="F5">
    <cfRule type="cellIs" dxfId="1098" priority="3731" operator="equal">
      <formula>"YES"</formula>
    </cfRule>
    <cfRule type="cellIs" dxfId="1097" priority="3732" operator="equal">
      <formula>"NO"</formula>
    </cfRule>
  </conditionalFormatting>
  <conditionalFormatting sqref="F16">
    <cfRule type="cellIs" dxfId="1096" priority="3715" operator="equal">
      <formula>"YES"</formula>
    </cfRule>
    <cfRule type="cellIs" dxfId="1095" priority="3716" operator="equal">
      <formula>"NO"</formula>
    </cfRule>
  </conditionalFormatting>
  <conditionalFormatting sqref="F8">
    <cfRule type="cellIs" dxfId="1094" priority="3727" operator="equal">
      <formula>"YES"</formula>
    </cfRule>
    <cfRule type="cellIs" dxfId="1093" priority="3728" operator="equal">
      <formula>"NO"</formula>
    </cfRule>
  </conditionalFormatting>
  <conditionalFormatting sqref="F9">
    <cfRule type="cellIs" dxfId="1092" priority="3725" operator="equal">
      <formula>"YES"</formula>
    </cfRule>
    <cfRule type="cellIs" dxfId="1091" priority="3726" operator="equal">
      <formula>"NO"</formula>
    </cfRule>
  </conditionalFormatting>
  <conditionalFormatting sqref="F12">
    <cfRule type="cellIs" dxfId="1090" priority="3721" operator="equal">
      <formula>"YES"</formula>
    </cfRule>
    <cfRule type="cellIs" dxfId="1089" priority="3722" operator="equal">
      <formula>"NO"</formula>
    </cfRule>
  </conditionalFormatting>
  <conditionalFormatting sqref="F13">
    <cfRule type="cellIs" dxfId="1088" priority="3719" operator="equal">
      <formula>"YES"</formula>
    </cfRule>
    <cfRule type="cellIs" dxfId="1087" priority="3720" operator="equal">
      <formula>"NO"</formula>
    </cfRule>
  </conditionalFormatting>
  <conditionalFormatting sqref="F21">
    <cfRule type="cellIs" dxfId="1086" priority="3707" operator="equal">
      <formula>"YES"</formula>
    </cfRule>
    <cfRule type="cellIs" dxfId="1085" priority="3708" operator="equal">
      <formula>"NO"</formula>
    </cfRule>
  </conditionalFormatting>
  <conditionalFormatting sqref="F17">
    <cfRule type="cellIs" dxfId="1084" priority="3713" operator="equal">
      <formula>"YES"</formula>
    </cfRule>
    <cfRule type="cellIs" dxfId="1083" priority="3714" operator="equal">
      <formula>"NO"</formula>
    </cfRule>
  </conditionalFormatting>
  <conditionalFormatting sqref="F24">
    <cfRule type="cellIs" dxfId="1082" priority="3703" operator="equal">
      <formula>"YES"</formula>
    </cfRule>
    <cfRule type="cellIs" dxfId="1081" priority="3704" operator="equal">
      <formula>"NO"</formula>
    </cfRule>
  </conditionalFormatting>
  <conditionalFormatting sqref="F20">
    <cfRule type="cellIs" dxfId="1080" priority="3709" operator="equal">
      <formula>"YES"</formula>
    </cfRule>
    <cfRule type="cellIs" dxfId="1079" priority="3710" operator="equal">
      <formula>"NO"</formula>
    </cfRule>
  </conditionalFormatting>
  <conditionalFormatting sqref="F25">
    <cfRule type="cellIs" dxfId="1078" priority="3701" operator="equal">
      <formula>"YES"</formula>
    </cfRule>
    <cfRule type="cellIs" dxfId="1077" priority="3702" operator="equal">
      <formula>"NO"</formula>
    </cfRule>
  </conditionalFormatting>
  <conditionalFormatting sqref="F29">
    <cfRule type="cellIs" dxfId="1076" priority="3695" operator="equal">
      <formula>"YES"</formula>
    </cfRule>
    <cfRule type="cellIs" dxfId="1075" priority="3696" operator="equal">
      <formula>"NO"</formula>
    </cfRule>
  </conditionalFormatting>
  <conditionalFormatting sqref="F28">
    <cfRule type="cellIs" dxfId="1074" priority="3697" operator="equal">
      <formula>"YES"</formula>
    </cfRule>
    <cfRule type="cellIs" dxfId="1073" priority="3698" operator="equal">
      <formula>"NO"</formula>
    </cfRule>
  </conditionalFormatting>
  <conditionalFormatting sqref="F32">
    <cfRule type="cellIs" dxfId="1072" priority="3691" operator="equal">
      <formula>"YES"</formula>
    </cfRule>
    <cfRule type="cellIs" dxfId="1071" priority="3692" operator="equal">
      <formula>"NO"</formula>
    </cfRule>
  </conditionalFormatting>
  <conditionalFormatting sqref="F33">
    <cfRule type="cellIs" dxfId="1070" priority="3689" operator="equal">
      <formula>"YES"</formula>
    </cfRule>
    <cfRule type="cellIs" dxfId="1069" priority="3690" operator="equal">
      <formula>"NO"</formula>
    </cfRule>
  </conditionalFormatting>
  <conditionalFormatting sqref="G6 G10 G14 G18 G22">
    <cfRule type="cellIs" dxfId="1068" priority="3439" operator="equal">
      <formula>"YES"</formula>
    </cfRule>
    <cfRule type="cellIs" dxfId="1067" priority="3440" operator="equal">
      <formula>"NO"</formula>
    </cfRule>
  </conditionalFormatting>
  <conditionalFormatting sqref="G26 G30">
    <cfRule type="cellIs" dxfId="1066" priority="3437" operator="equal">
      <formula>"YES"</formula>
    </cfRule>
    <cfRule type="cellIs" dxfId="1065" priority="3438" operator="equal">
      <formula>"NO"</formula>
    </cfRule>
  </conditionalFormatting>
  <conditionalFormatting sqref="G3:G5">
    <cfRule type="cellIs" dxfId="1064" priority="3435" operator="equal">
      <formula>"YES"</formula>
    </cfRule>
    <cfRule type="cellIs" dxfId="1063" priority="3436" operator="equal">
      <formula>"NO"</formula>
    </cfRule>
  </conditionalFormatting>
  <conditionalFormatting sqref="G8:G9">
    <cfRule type="cellIs" dxfId="1062" priority="3433" operator="equal">
      <formula>"YES"</formula>
    </cfRule>
    <cfRule type="cellIs" dxfId="1061" priority="3434" operator="equal">
      <formula>"NO"</formula>
    </cfRule>
  </conditionalFormatting>
  <conditionalFormatting sqref="G12:G13">
    <cfRule type="cellIs" dxfId="1060" priority="3431" operator="equal">
      <formula>"YES"</formula>
    </cfRule>
    <cfRule type="cellIs" dxfId="1059" priority="3432" operator="equal">
      <formula>"NO"</formula>
    </cfRule>
  </conditionalFormatting>
  <conditionalFormatting sqref="G16:G17">
    <cfRule type="cellIs" dxfId="1058" priority="3429" operator="equal">
      <formula>"YES"</formula>
    </cfRule>
    <cfRule type="cellIs" dxfId="1057" priority="3430" operator="equal">
      <formula>"NO"</formula>
    </cfRule>
  </conditionalFormatting>
  <conditionalFormatting sqref="G20:G21">
    <cfRule type="cellIs" dxfId="1056" priority="3427" operator="equal">
      <formula>"YES"</formula>
    </cfRule>
    <cfRule type="cellIs" dxfId="1055" priority="3428" operator="equal">
      <formula>"NO"</formula>
    </cfRule>
  </conditionalFormatting>
  <conditionalFormatting sqref="G24:G25">
    <cfRule type="cellIs" dxfId="1054" priority="3425" operator="equal">
      <formula>"YES"</formula>
    </cfRule>
    <cfRule type="cellIs" dxfId="1053" priority="3426" operator="equal">
      <formula>"NO"</formula>
    </cfRule>
  </conditionalFormatting>
  <conditionalFormatting sqref="G28:G29">
    <cfRule type="cellIs" dxfId="1052" priority="3423" operator="equal">
      <formula>"YES"</formula>
    </cfRule>
    <cfRule type="cellIs" dxfId="1051" priority="3424" operator="equal">
      <formula>"NO"</formula>
    </cfRule>
  </conditionalFormatting>
  <conditionalFormatting sqref="G32:G33">
    <cfRule type="cellIs" dxfId="1050" priority="3421" operator="equal">
      <formula>"YES"</formula>
    </cfRule>
    <cfRule type="cellIs" dxfId="1049" priority="3422" operator="equal">
      <formula>"NO"</formula>
    </cfRule>
  </conditionalFormatting>
  <conditionalFormatting sqref="G7">
    <cfRule type="cellIs" dxfId="1048" priority="3419" operator="equal">
      <formula>"YES"</formula>
    </cfRule>
    <cfRule type="cellIs" dxfId="1047" priority="3420" operator="equal">
      <formula>"NO"</formula>
    </cfRule>
  </conditionalFormatting>
  <conditionalFormatting sqref="G11">
    <cfRule type="cellIs" dxfId="1046" priority="3417" operator="equal">
      <formula>"YES"</formula>
    </cfRule>
    <cfRule type="cellIs" dxfId="1045" priority="3418" operator="equal">
      <formula>"NO"</formula>
    </cfRule>
  </conditionalFormatting>
  <conditionalFormatting sqref="G15">
    <cfRule type="cellIs" dxfId="1044" priority="3415" operator="equal">
      <formula>"YES"</formula>
    </cfRule>
    <cfRule type="cellIs" dxfId="1043" priority="3416" operator="equal">
      <formula>"NO"</formula>
    </cfRule>
  </conditionalFormatting>
  <conditionalFormatting sqref="G19">
    <cfRule type="cellIs" dxfId="1042" priority="3413" operator="equal">
      <formula>"YES"</formula>
    </cfRule>
    <cfRule type="cellIs" dxfId="1041" priority="3414" operator="equal">
      <formula>"NO"</formula>
    </cfRule>
  </conditionalFormatting>
  <conditionalFormatting sqref="G23">
    <cfRule type="cellIs" dxfId="1040" priority="3411" operator="equal">
      <formula>"YES"</formula>
    </cfRule>
    <cfRule type="cellIs" dxfId="1039" priority="3412" operator="equal">
      <formula>"NO"</formula>
    </cfRule>
  </conditionalFormatting>
  <conditionalFormatting sqref="G27">
    <cfRule type="cellIs" dxfId="1038" priority="3409" operator="equal">
      <formula>"YES"</formula>
    </cfRule>
    <cfRule type="cellIs" dxfId="1037" priority="3410" operator="equal">
      <formula>"NO"</formula>
    </cfRule>
  </conditionalFormatting>
  <conditionalFormatting sqref="G31">
    <cfRule type="cellIs" dxfId="1036" priority="3407" operator="equal">
      <formula>"YES"</formula>
    </cfRule>
    <cfRule type="cellIs" dxfId="1035" priority="3408" operator="equal">
      <formula>"NO"</formula>
    </cfRule>
  </conditionalFormatting>
  <conditionalFormatting sqref="F3">
    <cfRule type="cellIs" dxfId="1034" priority="3241" operator="equal">
      <formula>"YES"</formula>
    </cfRule>
    <cfRule type="cellIs" dxfId="1033" priority="3242" operator="equal">
      <formula>"NO"</formula>
    </cfRule>
  </conditionalFormatting>
  <conditionalFormatting sqref="F7">
    <cfRule type="cellIs" dxfId="1032" priority="3239" operator="equal">
      <formula>"YES"</formula>
    </cfRule>
    <cfRule type="cellIs" dxfId="1031" priority="3240" operator="equal">
      <formula>"NO"</formula>
    </cfRule>
  </conditionalFormatting>
  <conditionalFormatting sqref="F11">
    <cfRule type="cellIs" dxfId="1030" priority="3237" operator="equal">
      <formula>"YES"</formula>
    </cfRule>
    <cfRule type="cellIs" dxfId="1029" priority="3238" operator="equal">
      <formula>"NO"</formula>
    </cfRule>
  </conditionalFormatting>
  <conditionalFormatting sqref="F15">
    <cfRule type="cellIs" dxfId="1028" priority="3235" operator="equal">
      <formula>"YES"</formula>
    </cfRule>
    <cfRule type="cellIs" dxfId="1027" priority="3236" operator="equal">
      <formula>"NO"</formula>
    </cfRule>
  </conditionalFormatting>
  <conditionalFormatting sqref="F19">
    <cfRule type="cellIs" dxfId="1026" priority="3233" operator="equal">
      <formula>"YES"</formula>
    </cfRule>
    <cfRule type="cellIs" dxfId="1025" priority="3234" operator="equal">
      <formula>"NO"</formula>
    </cfRule>
  </conditionalFormatting>
  <conditionalFormatting sqref="F23">
    <cfRule type="cellIs" dxfId="1024" priority="3231" operator="equal">
      <formula>"YES"</formula>
    </cfRule>
    <cfRule type="cellIs" dxfId="1023" priority="3232" operator="equal">
      <formula>"NO"</formula>
    </cfRule>
  </conditionalFormatting>
  <conditionalFormatting sqref="F27">
    <cfRule type="cellIs" dxfId="1022" priority="3229" operator="equal">
      <formula>"YES"</formula>
    </cfRule>
    <cfRule type="cellIs" dxfId="1021" priority="3230" operator="equal">
      <formula>"NO"</formula>
    </cfRule>
  </conditionalFormatting>
  <conditionalFormatting sqref="F31">
    <cfRule type="cellIs" dxfId="1020" priority="3227" operator="equal">
      <formula>"YES"</formula>
    </cfRule>
    <cfRule type="cellIs" dxfId="1019" priority="3228" operator="equal">
      <formula>"NO"</formula>
    </cfRule>
  </conditionalFormatting>
  <conditionalFormatting sqref="AR4">
    <cfRule type="containsText" dxfId="1018" priority="952" operator="containsText" text="POS/NEUT">
      <formula>NOT(ISERROR(SEARCH("POS/NEUT",AR4)))</formula>
    </cfRule>
    <cfRule type="cellIs" dxfId="1017" priority="953" operator="equal">
      <formula>"NEUT/NEG"</formula>
    </cfRule>
    <cfRule type="cellIs" dxfId="1016" priority="954" operator="equal">
      <formula>"NEUT"</formula>
    </cfRule>
    <cfRule type="cellIs" dxfId="1015" priority="955" operator="equal">
      <formula>"NEG"</formula>
    </cfRule>
    <cfRule type="cellIs" dxfId="1014" priority="956" operator="equal">
      <formula>"POS"</formula>
    </cfRule>
  </conditionalFormatting>
  <conditionalFormatting sqref="P10">
    <cfRule type="containsText" dxfId="1013" priority="887" operator="containsText" text="POS/NEUT">
      <formula>NOT(ISERROR(SEARCH("POS/NEUT",P10)))</formula>
    </cfRule>
    <cfRule type="cellIs" dxfId="1012" priority="888" operator="equal">
      <formula>"NEUT/NEG"</formula>
    </cfRule>
    <cfRule type="cellIs" dxfId="1011" priority="889" operator="equal">
      <formula>"NEUT"</formula>
    </cfRule>
    <cfRule type="cellIs" dxfId="1010" priority="890" operator="equal">
      <formula>"NEG"</formula>
    </cfRule>
    <cfRule type="cellIs" dxfId="1009" priority="891" operator="equal">
      <formula>"POS"</formula>
    </cfRule>
  </conditionalFormatting>
  <conditionalFormatting sqref="BG4">
    <cfRule type="containsText" dxfId="1008" priority="1555" operator="containsText" text="POS/NEUT">
      <formula>NOT(ISERROR(SEARCH("POS/NEUT",BG4)))</formula>
    </cfRule>
    <cfRule type="cellIs" dxfId="1007" priority="1556" operator="equal">
      <formula>"NEUT/NEG"</formula>
    </cfRule>
    <cfRule type="cellIs" dxfId="1006" priority="1557" operator="equal">
      <formula>"NEUT"</formula>
    </cfRule>
    <cfRule type="cellIs" dxfId="1005" priority="1558" operator="equal">
      <formula>"NEG"</formula>
    </cfRule>
    <cfRule type="cellIs" dxfId="1004" priority="1559" operator="equal">
      <formula>"POS"</formula>
    </cfRule>
  </conditionalFormatting>
  <conditionalFormatting sqref="BG5">
    <cfRule type="containsText" dxfId="1003" priority="1550" operator="containsText" text="POS/NEUT">
      <formula>NOT(ISERROR(SEARCH("POS/NEUT",BG5)))</formula>
    </cfRule>
    <cfRule type="cellIs" dxfId="1002" priority="1551" operator="equal">
      <formula>"NEUT/NEG"</formula>
    </cfRule>
    <cfRule type="cellIs" dxfId="1001" priority="1552" operator="equal">
      <formula>"NEUT"</formula>
    </cfRule>
    <cfRule type="cellIs" dxfId="1000" priority="1553" operator="equal">
      <formula>"NEG"</formula>
    </cfRule>
    <cfRule type="cellIs" dxfId="999" priority="1554" operator="equal">
      <formula>"POS"</formula>
    </cfRule>
  </conditionalFormatting>
  <conditionalFormatting sqref="AE4">
    <cfRule type="containsText" dxfId="998" priority="1577" operator="containsText" text="POS/NEUT">
      <formula>NOT(ISERROR(SEARCH("POS/NEUT",AE4)))</formula>
    </cfRule>
    <cfRule type="cellIs" dxfId="997" priority="1578" operator="equal">
      <formula>"NEUT/NEG"</formula>
    </cfRule>
    <cfRule type="cellIs" dxfId="996" priority="1579" operator="equal">
      <formula>"NEUT"</formula>
    </cfRule>
    <cfRule type="cellIs" dxfId="995" priority="1580" operator="equal">
      <formula>"NEG"</formula>
    </cfRule>
    <cfRule type="cellIs" dxfId="994" priority="1581" operator="equal">
      <formula>"POS"</formula>
    </cfRule>
  </conditionalFormatting>
  <conditionalFormatting sqref="AE5">
    <cfRule type="containsText" dxfId="993" priority="1572" operator="containsText" text="POS/NEUT">
      <formula>NOT(ISERROR(SEARCH("POS/NEUT",AE5)))</formula>
    </cfRule>
    <cfRule type="cellIs" dxfId="992" priority="1573" operator="equal">
      <formula>"NEUT/NEG"</formula>
    </cfRule>
    <cfRule type="cellIs" dxfId="991" priority="1574" operator="equal">
      <formula>"NEUT"</formula>
    </cfRule>
    <cfRule type="cellIs" dxfId="990" priority="1575" operator="equal">
      <formula>"NEG"</formula>
    </cfRule>
    <cfRule type="cellIs" dxfId="989" priority="1576" operator="equal">
      <formula>"POS"</formula>
    </cfRule>
  </conditionalFormatting>
  <conditionalFormatting sqref="AF4:AF5">
    <cfRule type="cellIs" dxfId="988" priority="1571" operator="equal">
      <formula>"YES"</formula>
    </cfRule>
  </conditionalFormatting>
  <conditionalFormatting sqref="AS4">
    <cfRule type="containsText" dxfId="987" priority="1566" operator="containsText" text="POS/NEUT">
      <formula>NOT(ISERROR(SEARCH("POS/NEUT",AS4)))</formula>
    </cfRule>
    <cfRule type="cellIs" dxfId="986" priority="1567" operator="equal">
      <formula>"NEUT/NEG"</formula>
    </cfRule>
    <cfRule type="cellIs" dxfId="985" priority="1568" operator="equal">
      <formula>"NEUT"</formula>
    </cfRule>
    <cfRule type="cellIs" dxfId="984" priority="1569" operator="equal">
      <formula>"NEG"</formula>
    </cfRule>
    <cfRule type="cellIs" dxfId="983" priority="1570" operator="equal">
      <formula>"POS"</formula>
    </cfRule>
  </conditionalFormatting>
  <conditionalFormatting sqref="AS5">
    <cfRule type="containsText" dxfId="982" priority="1561" operator="containsText" text="POS/NEUT">
      <formula>NOT(ISERROR(SEARCH("POS/NEUT",AS5)))</formula>
    </cfRule>
    <cfRule type="cellIs" dxfId="981" priority="1562" operator="equal">
      <formula>"NEUT/NEG"</formula>
    </cfRule>
    <cfRule type="cellIs" dxfId="980" priority="1563" operator="equal">
      <formula>"NEUT"</formula>
    </cfRule>
    <cfRule type="cellIs" dxfId="979" priority="1564" operator="equal">
      <formula>"NEG"</formula>
    </cfRule>
    <cfRule type="cellIs" dxfId="978" priority="1565" operator="equal">
      <formula>"POS"</formula>
    </cfRule>
  </conditionalFormatting>
  <conditionalFormatting sqref="AT4:AT5">
    <cfRule type="cellIs" dxfId="977" priority="1560" operator="equal">
      <formula>"YES"</formula>
    </cfRule>
  </conditionalFormatting>
  <conditionalFormatting sqref="BH4:BH5">
    <cfRule type="cellIs" dxfId="976" priority="1549" operator="equal">
      <formula>"YES"</formula>
    </cfRule>
  </conditionalFormatting>
  <conditionalFormatting sqref="BU4">
    <cfRule type="containsText" dxfId="975" priority="1544" operator="containsText" text="POS/NEUT">
      <formula>NOT(ISERROR(SEARCH("POS/NEUT",BU4)))</formula>
    </cfRule>
    <cfRule type="cellIs" dxfId="974" priority="1545" operator="equal">
      <formula>"NEUT/NEG"</formula>
    </cfRule>
    <cfRule type="cellIs" dxfId="973" priority="1546" operator="equal">
      <formula>"NEUT"</formula>
    </cfRule>
    <cfRule type="cellIs" dxfId="972" priority="1547" operator="equal">
      <formula>"NEG"</formula>
    </cfRule>
    <cfRule type="cellIs" dxfId="971" priority="1548" operator="equal">
      <formula>"POS"</formula>
    </cfRule>
  </conditionalFormatting>
  <conditionalFormatting sqref="BU5">
    <cfRule type="containsText" dxfId="970" priority="1539" operator="containsText" text="POS/NEUT">
      <formula>NOT(ISERROR(SEARCH("POS/NEUT",BU5)))</formula>
    </cfRule>
    <cfRule type="cellIs" dxfId="969" priority="1540" operator="equal">
      <formula>"NEUT/NEG"</formula>
    </cfRule>
    <cfRule type="cellIs" dxfId="968" priority="1541" operator="equal">
      <formula>"NEUT"</formula>
    </cfRule>
    <cfRule type="cellIs" dxfId="967" priority="1542" operator="equal">
      <formula>"NEG"</formula>
    </cfRule>
    <cfRule type="cellIs" dxfId="966" priority="1543" operator="equal">
      <formula>"POS"</formula>
    </cfRule>
  </conditionalFormatting>
  <conditionalFormatting sqref="BV4:BV5">
    <cfRule type="cellIs" dxfId="965" priority="1538" operator="equal">
      <formula>"YES"</formula>
    </cfRule>
  </conditionalFormatting>
  <conditionalFormatting sqref="CI4">
    <cfRule type="containsText" dxfId="964" priority="1533" operator="containsText" text="POS/NEUT">
      <formula>NOT(ISERROR(SEARCH("POS/NEUT",CI4)))</formula>
    </cfRule>
    <cfRule type="cellIs" dxfId="963" priority="1534" operator="equal">
      <formula>"NEUT/NEG"</formula>
    </cfRule>
    <cfRule type="cellIs" dxfId="962" priority="1535" operator="equal">
      <formula>"NEUT"</formula>
    </cfRule>
    <cfRule type="cellIs" dxfId="961" priority="1536" operator="equal">
      <formula>"NEG"</formula>
    </cfRule>
    <cfRule type="cellIs" dxfId="960" priority="1537" operator="equal">
      <formula>"POS"</formula>
    </cfRule>
  </conditionalFormatting>
  <conditionalFormatting sqref="CI5">
    <cfRule type="containsText" dxfId="959" priority="1528" operator="containsText" text="POS/NEUT">
      <formula>NOT(ISERROR(SEARCH("POS/NEUT",CI5)))</formula>
    </cfRule>
    <cfRule type="cellIs" dxfId="958" priority="1529" operator="equal">
      <formula>"NEUT/NEG"</formula>
    </cfRule>
    <cfRule type="cellIs" dxfId="957" priority="1530" operator="equal">
      <formula>"NEUT"</formula>
    </cfRule>
    <cfRule type="cellIs" dxfId="956" priority="1531" operator="equal">
      <formula>"NEG"</formula>
    </cfRule>
    <cfRule type="cellIs" dxfId="955" priority="1532" operator="equal">
      <formula>"POS"</formula>
    </cfRule>
  </conditionalFormatting>
  <conditionalFormatting sqref="CJ4:CJ5">
    <cfRule type="cellIs" dxfId="954" priority="1527" operator="equal">
      <formula>"YES"</formula>
    </cfRule>
  </conditionalFormatting>
  <conditionalFormatting sqref="CW4">
    <cfRule type="containsText" dxfId="953" priority="1522" operator="containsText" text="POS/NEUT">
      <formula>NOT(ISERROR(SEARCH("POS/NEUT",CW4)))</formula>
    </cfRule>
    <cfRule type="cellIs" dxfId="952" priority="1523" operator="equal">
      <formula>"NEUT/NEG"</formula>
    </cfRule>
    <cfRule type="cellIs" dxfId="951" priority="1524" operator="equal">
      <formula>"NEUT"</formula>
    </cfRule>
    <cfRule type="cellIs" dxfId="950" priority="1525" operator="equal">
      <formula>"NEG"</formula>
    </cfRule>
    <cfRule type="cellIs" dxfId="949" priority="1526" operator="equal">
      <formula>"POS"</formula>
    </cfRule>
  </conditionalFormatting>
  <conditionalFormatting sqref="CW5">
    <cfRule type="containsText" dxfId="948" priority="1517" operator="containsText" text="POS/NEUT">
      <formula>NOT(ISERROR(SEARCH("POS/NEUT",CW5)))</formula>
    </cfRule>
    <cfRule type="cellIs" dxfId="947" priority="1518" operator="equal">
      <formula>"NEUT/NEG"</formula>
    </cfRule>
    <cfRule type="cellIs" dxfId="946" priority="1519" operator="equal">
      <formula>"NEUT"</formula>
    </cfRule>
    <cfRule type="cellIs" dxfId="945" priority="1520" operator="equal">
      <formula>"NEG"</formula>
    </cfRule>
    <cfRule type="cellIs" dxfId="944" priority="1521" operator="equal">
      <formula>"POS"</formula>
    </cfRule>
  </conditionalFormatting>
  <conditionalFormatting sqref="CX4:CX5">
    <cfRule type="cellIs" dxfId="943" priority="1516" operator="equal">
      <formula>"YES"</formula>
    </cfRule>
  </conditionalFormatting>
  <conditionalFormatting sqref="DK4">
    <cfRule type="containsText" dxfId="942" priority="1511" operator="containsText" text="POS/NEUT">
      <formula>NOT(ISERROR(SEARCH("POS/NEUT",DK4)))</formula>
    </cfRule>
    <cfRule type="cellIs" dxfId="941" priority="1512" operator="equal">
      <formula>"NEUT/NEG"</formula>
    </cfRule>
    <cfRule type="cellIs" dxfId="940" priority="1513" operator="equal">
      <formula>"NEUT"</formula>
    </cfRule>
    <cfRule type="cellIs" dxfId="939" priority="1514" operator="equal">
      <formula>"NEG"</formula>
    </cfRule>
    <cfRule type="cellIs" dxfId="938" priority="1515" operator="equal">
      <formula>"POS"</formula>
    </cfRule>
  </conditionalFormatting>
  <conditionalFormatting sqref="DK5">
    <cfRule type="containsText" dxfId="937" priority="1506" operator="containsText" text="POS/NEUT">
      <formula>NOT(ISERROR(SEARCH("POS/NEUT",DK5)))</formula>
    </cfRule>
    <cfRule type="cellIs" dxfId="936" priority="1507" operator="equal">
      <formula>"NEUT/NEG"</formula>
    </cfRule>
    <cfRule type="cellIs" dxfId="935" priority="1508" operator="equal">
      <formula>"NEUT"</formula>
    </cfRule>
    <cfRule type="cellIs" dxfId="934" priority="1509" operator="equal">
      <formula>"NEG"</formula>
    </cfRule>
    <cfRule type="cellIs" dxfId="933" priority="1510" operator="equal">
      <formula>"POS"</formula>
    </cfRule>
  </conditionalFormatting>
  <conditionalFormatting sqref="DL4:DL5">
    <cfRule type="cellIs" dxfId="932" priority="1505" operator="equal">
      <formula>"YES"</formula>
    </cfRule>
  </conditionalFormatting>
  <conditionalFormatting sqref="AD5">
    <cfRule type="containsText" dxfId="931" priority="957" operator="containsText" text="POS/NEUT">
      <formula>NOT(ISERROR(SEARCH("POS/NEUT",AD5)))</formula>
    </cfRule>
    <cfRule type="cellIs" dxfId="930" priority="958" operator="equal">
      <formula>"NEUT/NEG"</formula>
    </cfRule>
    <cfRule type="cellIs" dxfId="929" priority="959" operator="equal">
      <formula>"NEUT"</formula>
    </cfRule>
    <cfRule type="cellIs" dxfId="928" priority="960" operator="equal">
      <formula>"NEG"</formula>
    </cfRule>
    <cfRule type="cellIs" dxfId="927" priority="961" operator="equal">
      <formula>"POS"</formula>
    </cfRule>
  </conditionalFormatting>
  <conditionalFormatting sqref="Q4">
    <cfRule type="containsText" dxfId="926" priority="1143" operator="containsText" text="POS/NEUT">
      <formula>NOT(ISERROR(SEARCH("POS/NEUT",Q4)))</formula>
    </cfRule>
    <cfRule type="cellIs" dxfId="925" priority="1144" operator="equal">
      <formula>"NEUT/NEG"</formula>
    </cfRule>
    <cfRule type="cellIs" dxfId="924" priority="1145" operator="equal">
      <formula>"NEUT"</formula>
    </cfRule>
    <cfRule type="cellIs" dxfId="923" priority="1146" operator="equal">
      <formula>"NEG"</formula>
    </cfRule>
    <cfRule type="cellIs" dxfId="922" priority="1147" operator="equal">
      <formula>"POS"</formula>
    </cfRule>
  </conditionalFormatting>
  <conditionalFormatting sqref="Q5">
    <cfRule type="containsText" dxfId="921" priority="1138" operator="containsText" text="POS/NEUT">
      <formula>NOT(ISERROR(SEARCH("POS/NEUT",Q5)))</formula>
    </cfRule>
    <cfRule type="cellIs" dxfId="920" priority="1139" operator="equal">
      <formula>"NEUT/NEG"</formula>
    </cfRule>
    <cfRule type="cellIs" dxfId="919" priority="1140" operator="equal">
      <formula>"NEUT"</formula>
    </cfRule>
    <cfRule type="cellIs" dxfId="918" priority="1141" operator="equal">
      <formula>"NEG"</formula>
    </cfRule>
    <cfRule type="cellIs" dxfId="917" priority="1142" operator="equal">
      <formula>"POS"</formula>
    </cfRule>
  </conditionalFormatting>
  <conditionalFormatting sqref="R4:R5">
    <cfRule type="cellIs" dxfId="916" priority="1126" operator="equal">
      <formula>"YES"</formula>
    </cfRule>
  </conditionalFormatting>
  <conditionalFormatting sqref="P4">
    <cfRule type="containsText" dxfId="915" priority="972" operator="containsText" text="POS/NEUT">
      <formula>NOT(ISERROR(SEARCH("POS/NEUT",P4)))</formula>
    </cfRule>
    <cfRule type="cellIs" dxfId="914" priority="973" operator="equal">
      <formula>"NEUT/NEG"</formula>
    </cfRule>
    <cfRule type="cellIs" dxfId="913" priority="974" operator="equal">
      <formula>"NEUT"</formula>
    </cfRule>
    <cfRule type="cellIs" dxfId="912" priority="975" operator="equal">
      <formula>"NEG"</formula>
    </cfRule>
    <cfRule type="cellIs" dxfId="911" priority="976" operator="equal">
      <formula>"POS"</formula>
    </cfRule>
  </conditionalFormatting>
  <conditionalFormatting sqref="P5">
    <cfRule type="containsText" dxfId="910" priority="967" operator="containsText" text="POS/NEUT">
      <formula>NOT(ISERROR(SEARCH("POS/NEUT",P5)))</formula>
    </cfRule>
    <cfRule type="cellIs" dxfId="909" priority="968" operator="equal">
      <formula>"NEUT/NEG"</formula>
    </cfRule>
    <cfRule type="cellIs" dxfId="908" priority="969" operator="equal">
      <formula>"NEUT"</formula>
    </cfRule>
    <cfRule type="cellIs" dxfId="907" priority="970" operator="equal">
      <formula>"NEG"</formula>
    </cfRule>
    <cfRule type="cellIs" dxfId="906" priority="971" operator="equal">
      <formula>"POS"</formula>
    </cfRule>
  </conditionalFormatting>
  <conditionalFormatting sqref="AD4">
    <cfRule type="containsText" dxfId="905" priority="962" operator="containsText" text="POS/NEUT">
      <formula>NOT(ISERROR(SEARCH("POS/NEUT",AD4)))</formula>
    </cfRule>
    <cfRule type="cellIs" dxfId="904" priority="963" operator="equal">
      <formula>"NEUT/NEG"</formula>
    </cfRule>
    <cfRule type="cellIs" dxfId="903" priority="964" operator="equal">
      <formula>"NEUT"</formula>
    </cfRule>
    <cfRule type="cellIs" dxfId="902" priority="965" operator="equal">
      <formula>"NEG"</formula>
    </cfRule>
    <cfRule type="cellIs" dxfId="901" priority="966" operator="equal">
      <formula>"POS"</formula>
    </cfRule>
  </conditionalFormatting>
  <conditionalFormatting sqref="AR5">
    <cfRule type="containsText" dxfId="900" priority="947" operator="containsText" text="POS/NEUT">
      <formula>NOT(ISERROR(SEARCH("POS/NEUT",AR5)))</formula>
    </cfRule>
    <cfRule type="cellIs" dxfId="899" priority="948" operator="equal">
      <formula>"NEUT/NEG"</formula>
    </cfRule>
    <cfRule type="cellIs" dxfId="898" priority="949" operator="equal">
      <formula>"NEUT"</formula>
    </cfRule>
    <cfRule type="cellIs" dxfId="897" priority="950" operator="equal">
      <formula>"NEG"</formula>
    </cfRule>
    <cfRule type="cellIs" dxfId="896" priority="951" operator="equal">
      <formula>"POS"</formula>
    </cfRule>
  </conditionalFormatting>
  <conditionalFormatting sqref="BF4">
    <cfRule type="containsText" dxfId="895" priority="942" operator="containsText" text="POS/NEUT">
      <formula>NOT(ISERROR(SEARCH("POS/NEUT",BF4)))</formula>
    </cfRule>
    <cfRule type="cellIs" dxfId="894" priority="943" operator="equal">
      <formula>"NEUT/NEG"</formula>
    </cfRule>
    <cfRule type="cellIs" dxfId="893" priority="944" operator="equal">
      <formula>"NEUT"</formula>
    </cfRule>
    <cfRule type="cellIs" dxfId="892" priority="945" operator="equal">
      <formula>"NEG"</formula>
    </cfRule>
    <cfRule type="cellIs" dxfId="891" priority="946" operator="equal">
      <formula>"POS"</formula>
    </cfRule>
  </conditionalFormatting>
  <conditionalFormatting sqref="BF5">
    <cfRule type="containsText" dxfId="890" priority="937" operator="containsText" text="POS/NEUT">
      <formula>NOT(ISERROR(SEARCH("POS/NEUT",BF5)))</formula>
    </cfRule>
    <cfRule type="cellIs" dxfId="889" priority="938" operator="equal">
      <formula>"NEUT/NEG"</formula>
    </cfRule>
    <cfRule type="cellIs" dxfId="888" priority="939" operator="equal">
      <formula>"NEUT"</formula>
    </cfRule>
    <cfRule type="cellIs" dxfId="887" priority="940" operator="equal">
      <formula>"NEG"</formula>
    </cfRule>
    <cfRule type="cellIs" dxfId="886" priority="941" operator="equal">
      <formula>"POS"</formula>
    </cfRule>
  </conditionalFormatting>
  <conditionalFormatting sqref="BT4">
    <cfRule type="containsText" dxfId="885" priority="932" operator="containsText" text="POS/NEUT">
      <formula>NOT(ISERROR(SEARCH("POS/NEUT",BT4)))</formula>
    </cfRule>
    <cfRule type="cellIs" dxfId="884" priority="933" operator="equal">
      <formula>"NEUT/NEG"</formula>
    </cfRule>
    <cfRule type="cellIs" dxfId="883" priority="934" operator="equal">
      <formula>"NEUT"</formula>
    </cfRule>
    <cfRule type="cellIs" dxfId="882" priority="935" operator="equal">
      <formula>"NEG"</formula>
    </cfRule>
    <cfRule type="cellIs" dxfId="881" priority="936" operator="equal">
      <formula>"POS"</formula>
    </cfRule>
  </conditionalFormatting>
  <conditionalFormatting sqref="BT5">
    <cfRule type="containsText" dxfId="880" priority="927" operator="containsText" text="POS/NEUT">
      <formula>NOT(ISERROR(SEARCH("POS/NEUT",BT5)))</formula>
    </cfRule>
    <cfRule type="cellIs" dxfId="879" priority="928" operator="equal">
      <formula>"NEUT/NEG"</formula>
    </cfRule>
    <cfRule type="cellIs" dxfId="878" priority="929" operator="equal">
      <formula>"NEUT"</formula>
    </cfRule>
    <cfRule type="cellIs" dxfId="877" priority="930" operator="equal">
      <formula>"NEG"</formula>
    </cfRule>
    <cfRule type="cellIs" dxfId="876" priority="931" operator="equal">
      <formula>"POS"</formula>
    </cfRule>
  </conditionalFormatting>
  <conditionalFormatting sqref="CH4">
    <cfRule type="containsText" dxfId="875" priority="922" operator="containsText" text="POS/NEUT">
      <formula>NOT(ISERROR(SEARCH("POS/NEUT",CH4)))</formula>
    </cfRule>
    <cfRule type="cellIs" dxfId="874" priority="923" operator="equal">
      <formula>"NEUT/NEG"</formula>
    </cfRule>
    <cfRule type="cellIs" dxfId="873" priority="924" operator="equal">
      <formula>"NEUT"</formula>
    </cfRule>
    <cfRule type="cellIs" dxfId="872" priority="925" operator="equal">
      <formula>"NEG"</formula>
    </cfRule>
    <cfRule type="cellIs" dxfId="871" priority="926" operator="equal">
      <formula>"POS"</formula>
    </cfRule>
  </conditionalFormatting>
  <conditionalFormatting sqref="CH5">
    <cfRule type="containsText" dxfId="870" priority="917" operator="containsText" text="POS/NEUT">
      <formula>NOT(ISERROR(SEARCH("POS/NEUT",CH5)))</formula>
    </cfRule>
    <cfRule type="cellIs" dxfId="869" priority="918" operator="equal">
      <formula>"NEUT/NEG"</formula>
    </cfRule>
    <cfRule type="cellIs" dxfId="868" priority="919" operator="equal">
      <formula>"NEUT"</formula>
    </cfRule>
    <cfRule type="cellIs" dxfId="867" priority="920" operator="equal">
      <formula>"NEG"</formula>
    </cfRule>
    <cfRule type="cellIs" dxfId="866" priority="921" operator="equal">
      <formula>"POS"</formula>
    </cfRule>
  </conditionalFormatting>
  <conditionalFormatting sqref="CV4">
    <cfRule type="containsText" dxfId="865" priority="912" operator="containsText" text="POS/NEUT">
      <formula>NOT(ISERROR(SEARCH("POS/NEUT",CV4)))</formula>
    </cfRule>
    <cfRule type="cellIs" dxfId="864" priority="913" operator="equal">
      <formula>"NEUT/NEG"</formula>
    </cfRule>
    <cfRule type="cellIs" dxfId="863" priority="914" operator="equal">
      <formula>"NEUT"</formula>
    </cfRule>
    <cfRule type="cellIs" dxfId="862" priority="915" operator="equal">
      <formula>"NEG"</formula>
    </cfRule>
    <cfRule type="cellIs" dxfId="861" priority="916" operator="equal">
      <formula>"POS"</formula>
    </cfRule>
  </conditionalFormatting>
  <conditionalFormatting sqref="CV5">
    <cfRule type="containsText" dxfId="860" priority="907" operator="containsText" text="POS/NEUT">
      <formula>NOT(ISERROR(SEARCH("POS/NEUT",CV5)))</formula>
    </cfRule>
    <cfRule type="cellIs" dxfId="859" priority="908" operator="equal">
      <formula>"NEUT/NEG"</formula>
    </cfRule>
    <cfRule type="cellIs" dxfId="858" priority="909" operator="equal">
      <formula>"NEUT"</formula>
    </cfRule>
    <cfRule type="cellIs" dxfId="857" priority="910" operator="equal">
      <formula>"NEG"</formula>
    </cfRule>
    <cfRule type="cellIs" dxfId="856" priority="911" operator="equal">
      <formula>"POS"</formula>
    </cfRule>
  </conditionalFormatting>
  <conditionalFormatting sqref="DJ4">
    <cfRule type="containsText" dxfId="855" priority="902" operator="containsText" text="POS/NEUT">
      <formula>NOT(ISERROR(SEARCH("POS/NEUT",DJ4)))</formula>
    </cfRule>
    <cfRule type="cellIs" dxfId="854" priority="903" operator="equal">
      <formula>"NEUT/NEG"</formula>
    </cfRule>
    <cfRule type="cellIs" dxfId="853" priority="904" operator="equal">
      <formula>"NEUT"</formula>
    </cfRule>
    <cfRule type="cellIs" dxfId="852" priority="905" operator="equal">
      <formula>"NEG"</formula>
    </cfRule>
    <cfRule type="cellIs" dxfId="851" priority="906" operator="equal">
      <formula>"POS"</formula>
    </cfRule>
  </conditionalFormatting>
  <conditionalFormatting sqref="DJ5">
    <cfRule type="containsText" dxfId="850" priority="897" operator="containsText" text="POS/NEUT">
      <formula>NOT(ISERROR(SEARCH("POS/NEUT",DJ5)))</formula>
    </cfRule>
    <cfRule type="cellIs" dxfId="849" priority="898" operator="equal">
      <formula>"NEUT/NEG"</formula>
    </cfRule>
    <cfRule type="cellIs" dxfId="848" priority="899" operator="equal">
      <formula>"NEUT"</formula>
    </cfRule>
    <cfRule type="cellIs" dxfId="847" priority="900" operator="equal">
      <formula>"NEG"</formula>
    </cfRule>
    <cfRule type="cellIs" dxfId="846" priority="901" operator="equal">
      <formula>"POS"</formula>
    </cfRule>
  </conditionalFormatting>
  <conditionalFormatting sqref="W10">
    <cfRule type="containsText" dxfId="845" priority="892" operator="containsText" text="POS/NEUT">
      <formula>NOT(ISERROR(SEARCH("POS/NEUT",W10)))</formula>
    </cfRule>
    <cfRule type="cellIs" dxfId="844" priority="893" operator="equal">
      <formula>"NEUT/NEG"</formula>
    </cfRule>
    <cfRule type="cellIs" dxfId="843" priority="894" operator="equal">
      <formula>"NEUT"</formula>
    </cfRule>
    <cfRule type="cellIs" dxfId="842" priority="895" operator="equal">
      <formula>"NEG"</formula>
    </cfRule>
    <cfRule type="cellIs" dxfId="841" priority="896" operator="equal">
      <formula>"POS"</formula>
    </cfRule>
  </conditionalFormatting>
  <conditionalFormatting sqref="AD10">
    <cfRule type="containsText" dxfId="840" priority="784" operator="containsText" text="POS/NEUT">
      <formula>NOT(ISERROR(SEARCH("POS/NEUT",AD10)))</formula>
    </cfRule>
    <cfRule type="cellIs" dxfId="839" priority="785" operator="equal">
      <formula>"NEUT/NEG"</formula>
    </cfRule>
    <cfRule type="cellIs" dxfId="838" priority="786" operator="equal">
      <formula>"NEUT"</formula>
    </cfRule>
    <cfRule type="cellIs" dxfId="837" priority="787" operator="equal">
      <formula>"NEG"</formula>
    </cfRule>
    <cfRule type="cellIs" dxfId="836" priority="788" operator="equal">
      <formula>"POS"</formula>
    </cfRule>
  </conditionalFormatting>
  <conditionalFormatting sqref="AR10">
    <cfRule type="containsText" dxfId="835" priority="757" operator="containsText" text="POS/NEUT">
      <formula>NOT(ISERROR(SEARCH("POS/NEUT",AR10)))</formula>
    </cfRule>
    <cfRule type="cellIs" dxfId="834" priority="758" operator="equal">
      <formula>"NEUT/NEG"</formula>
    </cfRule>
    <cfRule type="cellIs" dxfId="833" priority="759" operator="equal">
      <formula>"NEUT"</formula>
    </cfRule>
    <cfRule type="cellIs" dxfId="832" priority="760" operator="equal">
      <formula>"NEG"</formula>
    </cfRule>
    <cfRule type="cellIs" dxfId="831" priority="761" operator="equal">
      <formula>"POS"</formula>
    </cfRule>
  </conditionalFormatting>
  <conditionalFormatting sqref="BF10">
    <cfRule type="containsText" dxfId="830" priority="730" operator="containsText" text="POS/NEUT">
      <formula>NOT(ISERROR(SEARCH("POS/NEUT",BF10)))</formula>
    </cfRule>
    <cfRule type="cellIs" dxfId="829" priority="731" operator="equal">
      <formula>"NEUT/NEG"</formula>
    </cfRule>
    <cfRule type="cellIs" dxfId="828" priority="732" operator="equal">
      <formula>"NEUT"</formula>
    </cfRule>
    <cfRule type="cellIs" dxfId="827" priority="733" operator="equal">
      <formula>"NEG"</formula>
    </cfRule>
    <cfRule type="cellIs" dxfId="826" priority="734" operator="equal">
      <formula>"POS"</formula>
    </cfRule>
  </conditionalFormatting>
  <conditionalFormatting sqref="CA10">
    <cfRule type="containsText" dxfId="825" priority="703" operator="containsText" text="POS/NEUT">
      <formula>NOT(ISERROR(SEARCH("POS/NEUT",CA10)))</formula>
    </cfRule>
    <cfRule type="cellIs" dxfId="824" priority="704" operator="equal">
      <formula>"NEUT/NEG"</formula>
    </cfRule>
    <cfRule type="cellIs" dxfId="823" priority="705" operator="equal">
      <formula>"NEUT"</formula>
    </cfRule>
    <cfRule type="cellIs" dxfId="822" priority="706" operator="equal">
      <formula>"NEG"</formula>
    </cfRule>
    <cfRule type="cellIs" dxfId="821" priority="707" operator="equal">
      <formula>"POS"</formula>
    </cfRule>
  </conditionalFormatting>
  <conditionalFormatting sqref="BT10">
    <cfRule type="containsText" dxfId="820" priority="698" operator="containsText" text="POS/NEUT">
      <formula>NOT(ISERROR(SEARCH("POS/NEUT",BT10)))</formula>
    </cfRule>
    <cfRule type="cellIs" dxfId="819" priority="699" operator="equal">
      <formula>"NEUT/NEG"</formula>
    </cfRule>
    <cfRule type="cellIs" dxfId="818" priority="700" operator="equal">
      <formula>"NEUT"</formula>
    </cfRule>
    <cfRule type="cellIs" dxfId="817" priority="701" operator="equal">
      <formula>"NEG"</formula>
    </cfRule>
    <cfRule type="cellIs" dxfId="816" priority="702" operator="equal">
      <formula>"POS"</formula>
    </cfRule>
  </conditionalFormatting>
  <conditionalFormatting sqref="CH10">
    <cfRule type="containsText" dxfId="815" priority="671" operator="containsText" text="POS/NEUT">
      <formula>NOT(ISERROR(SEARCH("POS/NEUT",CH10)))</formula>
    </cfRule>
    <cfRule type="cellIs" dxfId="814" priority="672" operator="equal">
      <formula>"NEUT/NEG"</formula>
    </cfRule>
    <cfRule type="cellIs" dxfId="813" priority="673" operator="equal">
      <formula>"NEUT"</formula>
    </cfRule>
    <cfRule type="cellIs" dxfId="812" priority="674" operator="equal">
      <formula>"NEG"</formula>
    </cfRule>
    <cfRule type="cellIs" dxfId="811" priority="675" operator="equal">
      <formula>"POS"</formula>
    </cfRule>
  </conditionalFormatting>
  <conditionalFormatting sqref="CV10">
    <cfRule type="containsText" dxfId="810" priority="644" operator="containsText" text="POS/NEUT">
      <formula>NOT(ISERROR(SEARCH("POS/NEUT",CV10)))</formula>
    </cfRule>
    <cfRule type="cellIs" dxfId="809" priority="645" operator="equal">
      <formula>"NEUT/NEG"</formula>
    </cfRule>
    <cfRule type="cellIs" dxfId="808" priority="646" operator="equal">
      <formula>"NEUT"</formula>
    </cfRule>
    <cfRule type="cellIs" dxfId="807" priority="647" operator="equal">
      <formula>"NEG"</formula>
    </cfRule>
    <cfRule type="cellIs" dxfId="806" priority="648" operator="equal">
      <formula>"POS"</formula>
    </cfRule>
  </conditionalFormatting>
  <conditionalFormatting sqref="DJ10">
    <cfRule type="containsText" dxfId="805" priority="617" operator="containsText" text="POS/NEUT">
      <formula>NOT(ISERROR(SEARCH("POS/NEUT",DJ10)))</formula>
    </cfRule>
    <cfRule type="cellIs" dxfId="804" priority="618" operator="equal">
      <formula>"NEUT/NEG"</formula>
    </cfRule>
    <cfRule type="cellIs" dxfId="803" priority="619" operator="equal">
      <formula>"NEUT"</formula>
    </cfRule>
    <cfRule type="cellIs" dxfId="802" priority="620" operator="equal">
      <formula>"NEG"</formula>
    </cfRule>
    <cfRule type="cellIs" dxfId="801" priority="621" operator="equal">
      <formula>"POS"</formula>
    </cfRule>
  </conditionalFormatting>
  <conditionalFormatting sqref="O18">
    <cfRule type="cellIs" dxfId="800" priority="484" operator="equal">
      <formula>"NEUT"</formula>
    </cfRule>
    <cfRule type="cellIs" dxfId="799" priority="485" operator="equal">
      <formula>"POS"</formula>
    </cfRule>
    <cfRule type="cellIs" dxfId="798" priority="486" operator="equal">
      <formula>"NEG"</formula>
    </cfRule>
  </conditionalFormatting>
  <conditionalFormatting sqref="R17:R18">
    <cfRule type="cellIs" dxfId="797" priority="482" operator="equal">
      <formula>"YES"</formula>
    </cfRule>
    <cfRule type="cellIs" dxfId="796" priority="483" operator="equal">
      <formula>"NO"</formula>
    </cfRule>
  </conditionalFormatting>
  <conditionalFormatting sqref="O17">
    <cfRule type="cellIs" dxfId="795" priority="479" operator="equal">
      <formula>"NEUT"</formula>
    </cfRule>
    <cfRule type="cellIs" dxfId="794" priority="480" operator="equal">
      <formula>"POS"</formula>
    </cfRule>
    <cfRule type="cellIs" dxfId="793" priority="481" operator="equal">
      <formula>"NEG"</formula>
    </cfRule>
  </conditionalFormatting>
  <conditionalFormatting sqref="O17:O18">
    <cfRule type="cellIs" dxfId="792" priority="478" operator="equal">
      <formula>"INCOMP"</formula>
    </cfRule>
  </conditionalFormatting>
  <conditionalFormatting sqref="AC18">
    <cfRule type="cellIs" dxfId="791" priority="475" operator="equal">
      <formula>"NEUT"</formula>
    </cfRule>
    <cfRule type="cellIs" dxfId="790" priority="476" operator="equal">
      <formula>"POS"</formula>
    </cfRule>
    <cfRule type="cellIs" dxfId="789" priority="477" operator="equal">
      <formula>"NEG"</formula>
    </cfRule>
  </conditionalFormatting>
  <conditionalFormatting sqref="AC17">
    <cfRule type="cellIs" dxfId="788" priority="472" operator="equal">
      <formula>"NEUT"</formula>
    </cfRule>
    <cfRule type="cellIs" dxfId="787" priority="473" operator="equal">
      <formula>"POS"</formula>
    </cfRule>
    <cfRule type="cellIs" dxfId="786" priority="474" operator="equal">
      <formula>"NEG"</formula>
    </cfRule>
  </conditionalFormatting>
  <conditionalFormatting sqref="AC17:AC18">
    <cfRule type="cellIs" dxfId="785" priority="471" operator="equal">
      <formula>"INCOMP"</formula>
    </cfRule>
  </conditionalFormatting>
  <conditionalFormatting sqref="AQ18">
    <cfRule type="cellIs" dxfId="784" priority="468" operator="equal">
      <formula>"NEUT"</formula>
    </cfRule>
    <cfRule type="cellIs" dxfId="783" priority="469" operator="equal">
      <formula>"POS"</formula>
    </cfRule>
    <cfRule type="cellIs" dxfId="782" priority="470" operator="equal">
      <formula>"NEG"</formula>
    </cfRule>
  </conditionalFormatting>
  <conditionalFormatting sqref="AQ17">
    <cfRule type="cellIs" dxfId="781" priority="465" operator="equal">
      <formula>"NEUT"</formula>
    </cfRule>
    <cfRule type="cellIs" dxfId="780" priority="466" operator="equal">
      <formula>"POS"</formula>
    </cfRule>
    <cfRule type="cellIs" dxfId="779" priority="467" operator="equal">
      <formula>"NEG"</formula>
    </cfRule>
  </conditionalFormatting>
  <conditionalFormatting sqref="AQ17:AQ18">
    <cfRule type="cellIs" dxfId="778" priority="464" operator="equal">
      <formula>"INCOMP"</formula>
    </cfRule>
  </conditionalFormatting>
  <conditionalFormatting sqref="BE18">
    <cfRule type="cellIs" dxfId="777" priority="461" operator="equal">
      <formula>"NEUT"</formula>
    </cfRule>
    <cfRule type="cellIs" dxfId="776" priority="462" operator="equal">
      <formula>"POS"</formula>
    </cfRule>
    <cfRule type="cellIs" dxfId="775" priority="463" operator="equal">
      <formula>"NEG"</formula>
    </cfRule>
  </conditionalFormatting>
  <conditionalFormatting sqref="BE17">
    <cfRule type="cellIs" dxfId="774" priority="458" operator="equal">
      <formula>"NEUT"</formula>
    </cfRule>
    <cfRule type="cellIs" dxfId="773" priority="459" operator="equal">
      <formula>"POS"</formula>
    </cfRule>
    <cfRule type="cellIs" dxfId="772" priority="460" operator="equal">
      <formula>"NEG"</formula>
    </cfRule>
  </conditionalFormatting>
  <conditionalFormatting sqref="BE17:BE18">
    <cfRule type="cellIs" dxfId="771" priority="457" operator="equal">
      <formula>"INCOMP"</formula>
    </cfRule>
  </conditionalFormatting>
  <conditionalFormatting sqref="BS18">
    <cfRule type="cellIs" dxfId="770" priority="454" operator="equal">
      <formula>"NEUT"</formula>
    </cfRule>
    <cfRule type="cellIs" dxfId="769" priority="455" operator="equal">
      <formula>"POS"</formula>
    </cfRule>
    <cfRule type="cellIs" dxfId="768" priority="456" operator="equal">
      <formula>"NEG"</formula>
    </cfRule>
  </conditionalFormatting>
  <conditionalFormatting sqref="BS17">
    <cfRule type="cellIs" dxfId="767" priority="451" operator="equal">
      <formula>"NEUT"</formula>
    </cfRule>
    <cfRule type="cellIs" dxfId="766" priority="452" operator="equal">
      <formula>"POS"</formula>
    </cfRule>
    <cfRule type="cellIs" dxfId="765" priority="453" operator="equal">
      <formula>"NEG"</formula>
    </cfRule>
  </conditionalFormatting>
  <conditionalFormatting sqref="BS17:BS18">
    <cfRule type="cellIs" dxfId="764" priority="450" operator="equal">
      <formula>"INCOMP"</formula>
    </cfRule>
  </conditionalFormatting>
  <conditionalFormatting sqref="CG18">
    <cfRule type="cellIs" dxfId="763" priority="447" operator="equal">
      <formula>"NEUT"</formula>
    </cfRule>
    <cfRule type="cellIs" dxfId="762" priority="448" operator="equal">
      <formula>"POS"</formula>
    </cfRule>
    <cfRule type="cellIs" dxfId="761" priority="449" operator="equal">
      <formula>"NEG"</formula>
    </cfRule>
  </conditionalFormatting>
  <conditionalFormatting sqref="CG17">
    <cfRule type="cellIs" dxfId="760" priority="444" operator="equal">
      <formula>"NEUT"</formula>
    </cfRule>
    <cfRule type="cellIs" dxfId="759" priority="445" operator="equal">
      <formula>"POS"</formula>
    </cfRule>
    <cfRule type="cellIs" dxfId="758" priority="446" operator="equal">
      <formula>"NEG"</formula>
    </cfRule>
  </conditionalFormatting>
  <conditionalFormatting sqref="CG17:CG18">
    <cfRule type="cellIs" dxfId="757" priority="443" operator="equal">
      <formula>"INCOMP"</formula>
    </cfRule>
  </conditionalFormatting>
  <conditionalFormatting sqref="CU18">
    <cfRule type="cellIs" dxfId="756" priority="440" operator="equal">
      <formula>"NEUT"</formula>
    </cfRule>
    <cfRule type="cellIs" dxfId="755" priority="441" operator="equal">
      <formula>"POS"</formula>
    </cfRule>
    <cfRule type="cellIs" dxfId="754" priority="442" operator="equal">
      <formula>"NEG"</formula>
    </cfRule>
  </conditionalFormatting>
  <conditionalFormatting sqref="CU17">
    <cfRule type="cellIs" dxfId="753" priority="437" operator="equal">
      <formula>"NEUT"</formula>
    </cfRule>
    <cfRule type="cellIs" dxfId="752" priority="438" operator="equal">
      <formula>"POS"</formula>
    </cfRule>
    <cfRule type="cellIs" dxfId="751" priority="439" operator="equal">
      <formula>"NEG"</formula>
    </cfRule>
  </conditionalFormatting>
  <conditionalFormatting sqref="CU17:CU18">
    <cfRule type="cellIs" dxfId="750" priority="436" operator="equal">
      <formula>"INCOMP"</formula>
    </cfRule>
  </conditionalFormatting>
  <conditionalFormatting sqref="DI18">
    <cfRule type="cellIs" dxfId="749" priority="433" operator="equal">
      <formula>"NEUT"</formula>
    </cfRule>
    <cfRule type="cellIs" dxfId="748" priority="434" operator="equal">
      <formula>"POS"</formula>
    </cfRule>
    <cfRule type="cellIs" dxfId="747" priority="435" operator="equal">
      <formula>"NEG"</formula>
    </cfRule>
  </conditionalFormatting>
  <conditionalFormatting sqref="DI17">
    <cfRule type="cellIs" dxfId="746" priority="430" operator="equal">
      <formula>"NEUT"</formula>
    </cfRule>
    <cfRule type="cellIs" dxfId="745" priority="431" operator="equal">
      <formula>"POS"</formula>
    </cfRule>
    <cfRule type="cellIs" dxfId="744" priority="432" operator="equal">
      <formula>"NEG"</formula>
    </cfRule>
  </conditionalFormatting>
  <conditionalFormatting sqref="DI17:DI18">
    <cfRule type="cellIs" dxfId="743" priority="429" operator="equal">
      <formula>"INCOMP"</formula>
    </cfRule>
  </conditionalFormatting>
  <conditionalFormatting sqref="AF17:AF18">
    <cfRule type="cellIs" dxfId="742" priority="427" operator="equal">
      <formula>"YES"</formula>
    </cfRule>
    <cfRule type="cellIs" dxfId="741" priority="428" operator="equal">
      <formula>"NO"</formula>
    </cfRule>
  </conditionalFormatting>
  <conditionalFormatting sqref="AT17:AT18">
    <cfRule type="cellIs" dxfId="740" priority="425" operator="equal">
      <formula>"YES"</formula>
    </cfRule>
    <cfRule type="cellIs" dxfId="739" priority="426" operator="equal">
      <formula>"NO"</formula>
    </cfRule>
  </conditionalFormatting>
  <conditionalFormatting sqref="BH17:BH18">
    <cfRule type="cellIs" dxfId="738" priority="423" operator="equal">
      <formula>"YES"</formula>
    </cfRule>
    <cfRule type="cellIs" dxfId="737" priority="424" operator="equal">
      <formula>"NO"</formula>
    </cfRule>
  </conditionalFormatting>
  <conditionalFormatting sqref="BV17:BV18">
    <cfRule type="cellIs" dxfId="736" priority="421" operator="equal">
      <formula>"YES"</formula>
    </cfRule>
    <cfRule type="cellIs" dxfId="735" priority="422" operator="equal">
      <formula>"NO"</formula>
    </cfRule>
  </conditionalFormatting>
  <conditionalFormatting sqref="CJ17:CJ18">
    <cfRule type="cellIs" dxfId="734" priority="419" operator="equal">
      <formula>"YES"</formula>
    </cfRule>
    <cfRule type="cellIs" dxfId="733" priority="420" operator="equal">
      <formula>"NO"</formula>
    </cfRule>
  </conditionalFormatting>
  <conditionalFormatting sqref="CX17:CX18">
    <cfRule type="cellIs" dxfId="732" priority="417" operator="equal">
      <formula>"YES"</formula>
    </cfRule>
    <cfRule type="cellIs" dxfId="731" priority="418" operator="equal">
      <formula>"NO"</formula>
    </cfRule>
  </conditionalFormatting>
  <conditionalFormatting sqref="DL17:DL18">
    <cfRule type="cellIs" dxfId="730" priority="415" operator="equal">
      <formula>"YES"</formula>
    </cfRule>
    <cfRule type="cellIs" dxfId="729" priority="416" operator="equal">
      <formula>"NO"</formula>
    </cfRule>
  </conditionalFormatting>
  <conditionalFormatting sqref="R14">
    <cfRule type="cellIs" dxfId="728" priority="322" operator="equal">
      <formula>"INCOMP"</formula>
    </cfRule>
  </conditionalFormatting>
  <conditionalFormatting sqref="T14">
    <cfRule type="containsText" dxfId="727" priority="328" operator="containsText" text="POS/NEUT">
      <formula>NOT(ISERROR(SEARCH("POS/NEUT",T14)))</formula>
    </cfRule>
    <cfRule type="cellIs" dxfId="726" priority="329" operator="equal">
      <formula>"NEUT/NEG"</formula>
    </cfRule>
    <cfRule type="cellIs" dxfId="725" priority="330" operator="equal">
      <formula>"NEUT"</formula>
    </cfRule>
    <cfRule type="cellIs" dxfId="724" priority="331" operator="equal">
      <formula>"NEG"</formula>
    </cfRule>
    <cfRule type="cellIs" dxfId="723" priority="332" operator="equal">
      <formula>"POS"</formula>
    </cfRule>
  </conditionalFormatting>
  <conditionalFormatting sqref="Q14">
    <cfRule type="containsText" dxfId="722" priority="323" operator="containsText" text="POS/NEUT">
      <formula>NOT(ISERROR(SEARCH("POS/NEUT",Q14)))</formula>
    </cfRule>
    <cfRule type="cellIs" dxfId="721" priority="324" operator="equal">
      <formula>"NEUT/NEG"</formula>
    </cfRule>
    <cfRule type="cellIs" dxfId="720" priority="325" operator="equal">
      <formula>"NEUT"</formula>
    </cfRule>
    <cfRule type="cellIs" dxfId="719" priority="326" operator="equal">
      <formula>"NEG"</formula>
    </cfRule>
    <cfRule type="cellIs" dxfId="718" priority="327" operator="equal">
      <formula>"POS"</formula>
    </cfRule>
  </conditionalFormatting>
  <conditionalFormatting sqref="N14">
    <cfRule type="containsText" dxfId="717" priority="317" operator="containsText" text="POS/NEUT">
      <formula>NOT(ISERROR(SEARCH("POS/NEUT",N14)))</formula>
    </cfRule>
    <cfRule type="cellIs" dxfId="716" priority="318" operator="equal">
      <formula>"NEUT/NEG"</formula>
    </cfRule>
    <cfRule type="cellIs" dxfId="715" priority="319" operator="equal">
      <formula>"NEUT"</formula>
    </cfRule>
    <cfRule type="cellIs" dxfId="714" priority="320" operator="equal">
      <formula>"NEG"</formula>
    </cfRule>
    <cfRule type="cellIs" dxfId="713" priority="321" operator="equal">
      <formula>"POS"</formula>
    </cfRule>
  </conditionalFormatting>
  <conditionalFormatting sqref="K14">
    <cfRule type="containsText" dxfId="712" priority="312" operator="containsText" text="POS/NEUT">
      <formula>NOT(ISERROR(SEARCH("POS/NEUT",K14)))</formula>
    </cfRule>
    <cfRule type="cellIs" dxfId="711" priority="313" operator="equal">
      <formula>"NEUT/NEG"</formula>
    </cfRule>
    <cfRule type="cellIs" dxfId="710" priority="314" operator="equal">
      <formula>"NEUT"</formula>
    </cfRule>
    <cfRule type="cellIs" dxfId="709" priority="315" operator="equal">
      <formula>"NEG"</formula>
    </cfRule>
    <cfRule type="cellIs" dxfId="708" priority="316" operator="equal">
      <formula>"POS"</formula>
    </cfRule>
  </conditionalFormatting>
  <conditionalFormatting sqref="L14">
    <cfRule type="cellIs" dxfId="707" priority="311" operator="equal">
      <formula>"INCOMP"</formula>
    </cfRule>
  </conditionalFormatting>
  <conditionalFormatting sqref="AF14">
    <cfRule type="cellIs" dxfId="706" priority="300" operator="equal">
      <formula>"INCOMP"</formula>
    </cfRule>
  </conditionalFormatting>
  <conditionalFormatting sqref="AH14">
    <cfRule type="containsText" dxfId="705" priority="306" operator="containsText" text="POS/NEUT">
      <formula>NOT(ISERROR(SEARCH("POS/NEUT",AH14)))</formula>
    </cfRule>
    <cfRule type="cellIs" dxfId="704" priority="307" operator="equal">
      <formula>"NEUT/NEG"</formula>
    </cfRule>
    <cfRule type="cellIs" dxfId="703" priority="308" operator="equal">
      <formula>"NEUT"</formula>
    </cfRule>
    <cfRule type="cellIs" dxfId="702" priority="309" operator="equal">
      <formula>"NEG"</formula>
    </cfRule>
    <cfRule type="cellIs" dxfId="701" priority="310" operator="equal">
      <formula>"POS"</formula>
    </cfRule>
  </conditionalFormatting>
  <conditionalFormatting sqref="AE14">
    <cfRule type="containsText" dxfId="700" priority="301" operator="containsText" text="POS/NEUT">
      <formula>NOT(ISERROR(SEARCH("POS/NEUT",AE14)))</formula>
    </cfRule>
    <cfRule type="cellIs" dxfId="699" priority="302" operator="equal">
      <formula>"NEUT/NEG"</formula>
    </cfRule>
    <cfRule type="cellIs" dxfId="698" priority="303" operator="equal">
      <formula>"NEUT"</formula>
    </cfRule>
    <cfRule type="cellIs" dxfId="697" priority="304" operator="equal">
      <formula>"NEG"</formula>
    </cfRule>
    <cfRule type="cellIs" dxfId="696" priority="305" operator="equal">
      <formula>"POS"</formula>
    </cfRule>
  </conditionalFormatting>
  <conditionalFormatting sqref="AB14">
    <cfRule type="containsText" dxfId="695" priority="295" operator="containsText" text="POS/NEUT">
      <formula>NOT(ISERROR(SEARCH("POS/NEUT",AB14)))</formula>
    </cfRule>
    <cfRule type="cellIs" dxfId="694" priority="296" operator="equal">
      <formula>"NEUT/NEG"</formula>
    </cfRule>
    <cfRule type="cellIs" dxfId="693" priority="297" operator="equal">
      <formula>"NEUT"</formula>
    </cfRule>
    <cfRule type="cellIs" dxfId="692" priority="298" operator="equal">
      <formula>"NEG"</formula>
    </cfRule>
    <cfRule type="cellIs" dxfId="691" priority="299" operator="equal">
      <formula>"POS"</formula>
    </cfRule>
  </conditionalFormatting>
  <conditionalFormatting sqref="Y14">
    <cfRule type="containsText" dxfId="690" priority="290" operator="containsText" text="POS/NEUT">
      <formula>NOT(ISERROR(SEARCH("POS/NEUT",Y14)))</formula>
    </cfRule>
    <cfRule type="cellIs" dxfId="689" priority="291" operator="equal">
      <formula>"NEUT/NEG"</formula>
    </cfRule>
    <cfRule type="cellIs" dxfId="688" priority="292" operator="equal">
      <formula>"NEUT"</formula>
    </cfRule>
    <cfRule type="cellIs" dxfId="687" priority="293" operator="equal">
      <formula>"NEG"</formula>
    </cfRule>
    <cfRule type="cellIs" dxfId="686" priority="294" operator="equal">
      <formula>"POS"</formula>
    </cfRule>
  </conditionalFormatting>
  <conditionalFormatting sqref="Z14">
    <cfRule type="cellIs" dxfId="685" priority="289" operator="equal">
      <formula>"INCOMP"</formula>
    </cfRule>
  </conditionalFormatting>
  <conditionalFormatting sqref="AT14">
    <cfRule type="cellIs" dxfId="684" priority="278" operator="equal">
      <formula>"INCOMP"</formula>
    </cfRule>
  </conditionalFormatting>
  <conditionalFormatting sqref="AV14">
    <cfRule type="containsText" dxfId="683" priority="284" operator="containsText" text="POS/NEUT">
      <formula>NOT(ISERROR(SEARCH("POS/NEUT",AV14)))</formula>
    </cfRule>
    <cfRule type="cellIs" dxfId="682" priority="285" operator="equal">
      <formula>"NEUT/NEG"</formula>
    </cfRule>
    <cfRule type="cellIs" dxfId="681" priority="286" operator="equal">
      <formula>"NEUT"</formula>
    </cfRule>
    <cfRule type="cellIs" dxfId="680" priority="287" operator="equal">
      <formula>"NEG"</formula>
    </cfRule>
    <cfRule type="cellIs" dxfId="679" priority="288" operator="equal">
      <formula>"POS"</formula>
    </cfRule>
  </conditionalFormatting>
  <conditionalFormatting sqref="AS14">
    <cfRule type="containsText" dxfId="678" priority="279" operator="containsText" text="POS/NEUT">
      <formula>NOT(ISERROR(SEARCH("POS/NEUT",AS14)))</formula>
    </cfRule>
    <cfRule type="cellIs" dxfId="677" priority="280" operator="equal">
      <formula>"NEUT/NEG"</formula>
    </cfRule>
    <cfRule type="cellIs" dxfId="676" priority="281" operator="equal">
      <formula>"NEUT"</formula>
    </cfRule>
    <cfRule type="cellIs" dxfId="675" priority="282" operator="equal">
      <formula>"NEG"</formula>
    </cfRule>
    <cfRule type="cellIs" dxfId="674" priority="283" operator="equal">
      <formula>"POS"</formula>
    </cfRule>
  </conditionalFormatting>
  <conditionalFormatting sqref="AP14">
    <cfRule type="containsText" dxfId="673" priority="273" operator="containsText" text="POS/NEUT">
      <formula>NOT(ISERROR(SEARCH("POS/NEUT",AP14)))</formula>
    </cfRule>
    <cfRule type="cellIs" dxfId="672" priority="274" operator="equal">
      <formula>"NEUT/NEG"</formula>
    </cfRule>
    <cfRule type="cellIs" dxfId="671" priority="275" operator="equal">
      <formula>"NEUT"</formula>
    </cfRule>
    <cfRule type="cellIs" dxfId="670" priority="276" operator="equal">
      <formula>"NEG"</formula>
    </cfRule>
    <cfRule type="cellIs" dxfId="669" priority="277" operator="equal">
      <formula>"POS"</formula>
    </cfRule>
  </conditionalFormatting>
  <conditionalFormatting sqref="AM14">
    <cfRule type="containsText" dxfId="668" priority="268" operator="containsText" text="POS/NEUT">
      <formula>NOT(ISERROR(SEARCH("POS/NEUT",AM14)))</formula>
    </cfRule>
    <cfRule type="cellIs" dxfId="667" priority="269" operator="equal">
      <formula>"NEUT/NEG"</formula>
    </cfRule>
    <cfRule type="cellIs" dxfId="666" priority="270" operator="equal">
      <formula>"NEUT"</formula>
    </cfRule>
    <cfRule type="cellIs" dxfId="665" priority="271" operator="equal">
      <formula>"NEG"</formula>
    </cfRule>
    <cfRule type="cellIs" dxfId="664" priority="272" operator="equal">
      <formula>"POS"</formula>
    </cfRule>
  </conditionalFormatting>
  <conditionalFormatting sqref="AN14">
    <cfRule type="cellIs" dxfId="663" priority="267" operator="equal">
      <formula>"INCOMP"</formula>
    </cfRule>
  </conditionalFormatting>
  <conditionalFormatting sqref="BH14">
    <cfRule type="cellIs" dxfId="662" priority="256" operator="equal">
      <formula>"INCOMP"</formula>
    </cfRule>
  </conditionalFormatting>
  <conditionalFormatting sqref="BJ14">
    <cfRule type="containsText" dxfId="661" priority="262" operator="containsText" text="POS/NEUT">
      <formula>NOT(ISERROR(SEARCH("POS/NEUT",BJ14)))</formula>
    </cfRule>
    <cfRule type="cellIs" dxfId="660" priority="263" operator="equal">
      <formula>"NEUT/NEG"</formula>
    </cfRule>
    <cfRule type="cellIs" dxfId="659" priority="264" operator="equal">
      <formula>"NEUT"</formula>
    </cfRule>
    <cfRule type="cellIs" dxfId="658" priority="265" operator="equal">
      <formula>"NEG"</formula>
    </cfRule>
    <cfRule type="cellIs" dxfId="657" priority="266" operator="equal">
      <formula>"POS"</formula>
    </cfRule>
  </conditionalFormatting>
  <conditionalFormatting sqref="BG14">
    <cfRule type="containsText" dxfId="656" priority="257" operator="containsText" text="POS/NEUT">
      <formula>NOT(ISERROR(SEARCH("POS/NEUT",BG14)))</formula>
    </cfRule>
    <cfRule type="cellIs" dxfId="655" priority="258" operator="equal">
      <formula>"NEUT/NEG"</formula>
    </cfRule>
    <cfRule type="cellIs" dxfId="654" priority="259" operator="equal">
      <formula>"NEUT"</formula>
    </cfRule>
    <cfRule type="cellIs" dxfId="653" priority="260" operator="equal">
      <formula>"NEG"</formula>
    </cfRule>
    <cfRule type="cellIs" dxfId="652" priority="261" operator="equal">
      <formula>"POS"</formula>
    </cfRule>
  </conditionalFormatting>
  <conditionalFormatting sqref="BD14">
    <cfRule type="containsText" dxfId="651" priority="251" operator="containsText" text="POS/NEUT">
      <formula>NOT(ISERROR(SEARCH("POS/NEUT",BD14)))</formula>
    </cfRule>
    <cfRule type="cellIs" dxfId="650" priority="252" operator="equal">
      <formula>"NEUT/NEG"</formula>
    </cfRule>
    <cfRule type="cellIs" dxfId="649" priority="253" operator="equal">
      <formula>"NEUT"</formula>
    </cfRule>
    <cfRule type="cellIs" dxfId="648" priority="254" operator="equal">
      <formula>"NEG"</formula>
    </cfRule>
    <cfRule type="cellIs" dxfId="647" priority="255" operator="equal">
      <formula>"POS"</formula>
    </cfRule>
  </conditionalFormatting>
  <conditionalFormatting sqref="BA14">
    <cfRule type="containsText" dxfId="646" priority="246" operator="containsText" text="POS/NEUT">
      <formula>NOT(ISERROR(SEARCH("POS/NEUT",BA14)))</formula>
    </cfRule>
    <cfRule type="cellIs" dxfId="645" priority="247" operator="equal">
      <formula>"NEUT/NEG"</formula>
    </cfRule>
    <cfRule type="cellIs" dxfId="644" priority="248" operator="equal">
      <formula>"NEUT"</formula>
    </cfRule>
    <cfRule type="cellIs" dxfId="643" priority="249" operator="equal">
      <formula>"NEG"</formula>
    </cfRule>
    <cfRule type="cellIs" dxfId="642" priority="250" operator="equal">
      <formula>"POS"</formula>
    </cfRule>
  </conditionalFormatting>
  <conditionalFormatting sqref="BB14">
    <cfRule type="cellIs" dxfId="641" priority="245" operator="equal">
      <formula>"INCOMP"</formula>
    </cfRule>
  </conditionalFormatting>
  <conditionalFormatting sqref="BV14">
    <cfRule type="cellIs" dxfId="640" priority="234" operator="equal">
      <formula>"INCOMP"</formula>
    </cfRule>
  </conditionalFormatting>
  <conditionalFormatting sqref="BX14">
    <cfRule type="containsText" dxfId="639" priority="240" operator="containsText" text="POS/NEUT">
      <formula>NOT(ISERROR(SEARCH("POS/NEUT",BX14)))</formula>
    </cfRule>
    <cfRule type="cellIs" dxfId="638" priority="241" operator="equal">
      <formula>"NEUT/NEG"</formula>
    </cfRule>
    <cfRule type="cellIs" dxfId="637" priority="242" operator="equal">
      <formula>"NEUT"</formula>
    </cfRule>
    <cfRule type="cellIs" dxfId="636" priority="243" operator="equal">
      <formula>"NEG"</formula>
    </cfRule>
    <cfRule type="cellIs" dxfId="635" priority="244" operator="equal">
      <formula>"POS"</formula>
    </cfRule>
  </conditionalFormatting>
  <conditionalFormatting sqref="BU14">
    <cfRule type="containsText" dxfId="634" priority="235" operator="containsText" text="POS/NEUT">
      <formula>NOT(ISERROR(SEARCH("POS/NEUT",BU14)))</formula>
    </cfRule>
    <cfRule type="cellIs" dxfId="633" priority="236" operator="equal">
      <formula>"NEUT/NEG"</formula>
    </cfRule>
    <cfRule type="cellIs" dxfId="632" priority="237" operator="equal">
      <formula>"NEUT"</formula>
    </cfRule>
    <cfRule type="cellIs" dxfId="631" priority="238" operator="equal">
      <formula>"NEG"</formula>
    </cfRule>
    <cfRule type="cellIs" dxfId="630" priority="239" operator="equal">
      <formula>"POS"</formula>
    </cfRule>
  </conditionalFormatting>
  <conditionalFormatting sqref="BR14">
    <cfRule type="containsText" dxfId="629" priority="229" operator="containsText" text="POS/NEUT">
      <formula>NOT(ISERROR(SEARCH("POS/NEUT",BR14)))</formula>
    </cfRule>
    <cfRule type="cellIs" dxfId="628" priority="230" operator="equal">
      <formula>"NEUT/NEG"</formula>
    </cfRule>
    <cfRule type="cellIs" dxfId="627" priority="231" operator="equal">
      <formula>"NEUT"</formula>
    </cfRule>
    <cfRule type="cellIs" dxfId="626" priority="232" operator="equal">
      <formula>"NEG"</formula>
    </cfRule>
    <cfRule type="cellIs" dxfId="625" priority="233" operator="equal">
      <formula>"POS"</formula>
    </cfRule>
  </conditionalFormatting>
  <conditionalFormatting sqref="BO14">
    <cfRule type="containsText" dxfId="624" priority="224" operator="containsText" text="POS/NEUT">
      <formula>NOT(ISERROR(SEARCH("POS/NEUT",BO14)))</formula>
    </cfRule>
    <cfRule type="cellIs" dxfId="623" priority="225" operator="equal">
      <formula>"NEUT/NEG"</formula>
    </cfRule>
    <cfRule type="cellIs" dxfId="622" priority="226" operator="equal">
      <formula>"NEUT"</formula>
    </cfRule>
    <cfRule type="cellIs" dxfId="621" priority="227" operator="equal">
      <formula>"NEG"</formula>
    </cfRule>
    <cfRule type="cellIs" dxfId="620" priority="228" operator="equal">
      <formula>"POS"</formula>
    </cfRule>
  </conditionalFormatting>
  <conditionalFormatting sqref="BP14">
    <cfRule type="cellIs" dxfId="619" priority="223" operator="equal">
      <formula>"INCOMP"</formula>
    </cfRule>
  </conditionalFormatting>
  <conditionalFormatting sqref="CJ14">
    <cfRule type="cellIs" dxfId="618" priority="212" operator="equal">
      <formula>"INCOMP"</formula>
    </cfRule>
  </conditionalFormatting>
  <conditionalFormatting sqref="CL14">
    <cfRule type="containsText" dxfId="617" priority="218" operator="containsText" text="POS/NEUT">
      <formula>NOT(ISERROR(SEARCH("POS/NEUT",CL14)))</formula>
    </cfRule>
    <cfRule type="cellIs" dxfId="616" priority="219" operator="equal">
      <formula>"NEUT/NEG"</formula>
    </cfRule>
    <cfRule type="cellIs" dxfId="615" priority="220" operator="equal">
      <formula>"NEUT"</formula>
    </cfRule>
    <cfRule type="cellIs" dxfId="614" priority="221" operator="equal">
      <formula>"NEG"</formula>
    </cfRule>
    <cfRule type="cellIs" dxfId="613" priority="222" operator="equal">
      <formula>"POS"</formula>
    </cfRule>
  </conditionalFormatting>
  <conditionalFormatting sqref="CI14">
    <cfRule type="containsText" dxfId="612" priority="213" operator="containsText" text="POS/NEUT">
      <formula>NOT(ISERROR(SEARCH("POS/NEUT",CI14)))</formula>
    </cfRule>
    <cfRule type="cellIs" dxfId="611" priority="214" operator="equal">
      <formula>"NEUT/NEG"</formula>
    </cfRule>
    <cfRule type="cellIs" dxfId="610" priority="215" operator="equal">
      <formula>"NEUT"</formula>
    </cfRule>
    <cfRule type="cellIs" dxfId="609" priority="216" operator="equal">
      <formula>"NEG"</formula>
    </cfRule>
    <cfRule type="cellIs" dxfId="608" priority="217" operator="equal">
      <formula>"POS"</formula>
    </cfRule>
  </conditionalFormatting>
  <conditionalFormatting sqref="CF14">
    <cfRule type="containsText" dxfId="607" priority="207" operator="containsText" text="POS/NEUT">
      <formula>NOT(ISERROR(SEARCH("POS/NEUT",CF14)))</formula>
    </cfRule>
    <cfRule type="cellIs" dxfId="606" priority="208" operator="equal">
      <formula>"NEUT/NEG"</formula>
    </cfRule>
    <cfRule type="cellIs" dxfId="605" priority="209" operator="equal">
      <formula>"NEUT"</formula>
    </cfRule>
    <cfRule type="cellIs" dxfId="604" priority="210" operator="equal">
      <formula>"NEG"</formula>
    </cfRule>
    <cfRule type="cellIs" dxfId="603" priority="211" operator="equal">
      <formula>"POS"</formula>
    </cfRule>
  </conditionalFormatting>
  <conditionalFormatting sqref="CC14">
    <cfRule type="containsText" dxfId="602" priority="202" operator="containsText" text="POS/NEUT">
      <formula>NOT(ISERROR(SEARCH("POS/NEUT",CC14)))</formula>
    </cfRule>
    <cfRule type="cellIs" dxfId="601" priority="203" operator="equal">
      <formula>"NEUT/NEG"</formula>
    </cfRule>
    <cfRule type="cellIs" dxfId="600" priority="204" operator="equal">
      <formula>"NEUT"</formula>
    </cfRule>
    <cfRule type="cellIs" dxfId="599" priority="205" operator="equal">
      <formula>"NEG"</formula>
    </cfRule>
    <cfRule type="cellIs" dxfId="598" priority="206" operator="equal">
      <formula>"POS"</formula>
    </cfRule>
  </conditionalFormatting>
  <conditionalFormatting sqref="CD14">
    <cfRule type="cellIs" dxfId="597" priority="201" operator="equal">
      <formula>"INCOMP"</formula>
    </cfRule>
  </conditionalFormatting>
  <conditionalFormatting sqref="CX14">
    <cfRule type="cellIs" dxfId="596" priority="190" operator="equal">
      <formula>"INCOMP"</formula>
    </cfRule>
  </conditionalFormatting>
  <conditionalFormatting sqref="CZ14">
    <cfRule type="containsText" dxfId="595" priority="196" operator="containsText" text="POS/NEUT">
      <formula>NOT(ISERROR(SEARCH("POS/NEUT",CZ14)))</formula>
    </cfRule>
    <cfRule type="cellIs" dxfId="594" priority="197" operator="equal">
      <formula>"NEUT/NEG"</formula>
    </cfRule>
    <cfRule type="cellIs" dxfId="593" priority="198" operator="equal">
      <formula>"NEUT"</formula>
    </cfRule>
    <cfRule type="cellIs" dxfId="592" priority="199" operator="equal">
      <formula>"NEG"</formula>
    </cfRule>
    <cfRule type="cellIs" dxfId="591" priority="200" operator="equal">
      <formula>"POS"</formula>
    </cfRule>
  </conditionalFormatting>
  <conditionalFormatting sqref="CW14">
    <cfRule type="containsText" dxfId="590" priority="191" operator="containsText" text="POS/NEUT">
      <formula>NOT(ISERROR(SEARCH("POS/NEUT",CW14)))</formula>
    </cfRule>
    <cfRule type="cellIs" dxfId="589" priority="192" operator="equal">
      <formula>"NEUT/NEG"</formula>
    </cfRule>
    <cfRule type="cellIs" dxfId="588" priority="193" operator="equal">
      <formula>"NEUT"</formula>
    </cfRule>
    <cfRule type="cellIs" dxfId="587" priority="194" operator="equal">
      <formula>"NEG"</formula>
    </cfRule>
    <cfRule type="cellIs" dxfId="586" priority="195" operator="equal">
      <formula>"POS"</formula>
    </cfRule>
  </conditionalFormatting>
  <conditionalFormatting sqref="CT14">
    <cfRule type="containsText" dxfId="585" priority="185" operator="containsText" text="POS/NEUT">
      <formula>NOT(ISERROR(SEARCH("POS/NEUT",CT14)))</formula>
    </cfRule>
    <cfRule type="cellIs" dxfId="584" priority="186" operator="equal">
      <formula>"NEUT/NEG"</formula>
    </cfRule>
    <cfRule type="cellIs" dxfId="583" priority="187" operator="equal">
      <formula>"NEUT"</formula>
    </cfRule>
    <cfRule type="cellIs" dxfId="582" priority="188" operator="equal">
      <formula>"NEG"</formula>
    </cfRule>
    <cfRule type="cellIs" dxfId="581" priority="189" operator="equal">
      <formula>"POS"</formula>
    </cfRule>
  </conditionalFormatting>
  <conditionalFormatting sqref="CQ14">
    <cfRule type="containsText" dxfId="580" priority="180" operator="containsText" text="POS/NEUT">
      <formula>NOT(ISERROR(SEARCH("POS/NEUT",CQ14)))</formula>
    </cfRule>
    <cfRule type="cellIs" dxfId="579" priority="181" operator="equal">
      <formula>"NEUT/NEG"</formula>
    </cfRule>
    <cfRule type="cellIs" dxfId="578" priority="182" operator="equal">
      <formula>"NEUT"</formula>
    </cfRule>
    <cfRule type="cellIs" dxfId="577" priority="183" operator="equal">
      <formula>"NEG"</formula>
    </cfRule>
    <cfRule type="cellIs" dxfId="576" priority="184" operator="equal">
      <formula>"POS"</formula>
    </cfRule>
  </conditionalFormatting>
  <conditionalFormatting sqref="CR14">
    <cfRule type="cellIs" dxfId="575" priority="179" operator="equal">
      <formula>"INCOMP"</formula>
    </cfRule>
  </conditionalFormatting>
  <conditionalFormatting sqref="DL14">
    <cfRule type="cellIs" dxfId="574" priority="168" operator="equal">
      <formula>"INCOMP"</formula>
    </cfRule>
  </conditionalFormatting>
  <conditionalFormatting sqref="DN14">
    <cfRule type="containsText" dxfId="573" priority="174" operator="containsText" text="POS/NEUT">
      <formula>NOT(ISERROR(SEARCH("POS/NEUT",DN14)))</formula>
    </cfRule>
    <cfRule type="cellIs" dxfId="572" priority="175" operator="equal">
      <formula>"NEUT/NEG"</formula>
    </cfRule>
    <cfRule type="cellIs" dxfId="571" priority="176" operator="equal">
      <formula>"NEUT"</formula>
    </cfRule>
    <cfRule type="cellIs" dxfId="570" priority="177" operator="equal">
      <formula>"NEG"</formula>
    </cfRule>
    <cfRule type="cellIs" dxfId="569" priority="178" operator="equal">
      <formula>"POS"</formula>
    </cfRule>
  </conditionalFormatting>
  <conditionalFormatting sqref="DK14">
    <cfRule type="containsText" dxfId="568" priority="169" operator="containsText" text="POS/NEUT">
      <formula>NOT(ISERROR(SEARCH("POS/NEUT",DK14)))</formula>
    </cfRule>
    <cfRule type="cellIs" dxfId="567" priority="170" operator="equal">
      <formula>"NEUT/NEG"</formula>
    </cfRule>
    <cfRule type="cellIs" dxfId="566" priority="171" operator="equal">
      <formula>"NEUT"</formula>
    </cfRule>
    <cfRule type="cellIs" dxfId="565" priority="172" operator="equal">
      <formula>"NEG"</formula>
    </cfRule>
    <cfRule type="cellIs" dxfId="564" priority="173" operator="equal">
      <formula>"POS"</formula>
    </cfRule>
  </conditionalFormatting>
  <conditionalFormatting sqref="DH14">
    <cfRule type="containsText" dxfId="563" priority="163" operator="containsText" text="POS/NEUT">
      <formula>NOT(ISERROR(SEARCH("POS/NEUT",DH14)))</formula>
    </cfRule>
    <cfRule type="cellIs" dxfId="562" priority="164" operator="equal">
      <formula>"NEUT/NEG"</formula>
    </cfRule>
    <cfRule type="cellIs" dxfId="561" priority="165" operator="equal">
      <formula>"NEUT"</formula>
    </cfRule>
    <cfRule type="cellIs" dxfId="560" priority="166" operator="equal">
      <formula>"NEG"</formula>
    </cfRule>
    <cfRule type="cellIs" dxfId="559" priority="167" operator="equal">
      <formula>"POS"</formula>
    </cfRule>
  </conditionalFormatting>
  <conditionalFormatting sqref="DE14">
    <cfRule type="containsText" dxfId="558" priority="158" operator="containsText" text="POS/NEUT">
      <formula>NOT(ISERROR(SEARCH("POS/NEUT",DE14)))</formula>
    </cfRule>
    <cfRule type="cellIs" dxfId="557" priority="159" operator="equal">
      <formula>"NEUT/NEG"</formula>
    </cfRule>
    <cfRule type="cellIs" dxfId="556" priority="160" operator="equal">
      <formula>"NEUT"</formula>
    </cfRule>
    <cfRule type="cellIs" dxfId="555" priority="161" operator="equal">
      <formula>"NEG"</formula>
    </cfRule>
    <cfRule type="cellIs" dxfId="554" priority="162" operator="equal">
      <formula>"POS"</formula>
    </cfRule>
  </conditionalFormatting>
  <conditionalFormatting sqref="DF14">
    <cfRule type="cellIs" dxfId="553" priority="157" operator="equal">
      <formula>"INCOMP"</formula>
    </cfRule>
  </conditionalFormatting>
  <conditionalFormatting sqref="BT49:BT50">
    <cfRule type="cellIs" dxfId="552" priority="43" operator="equal">
      <formula>"NO BET"</formula>
    </cfRule>
    <cfRule type="cellIs" dxfId="551" priority="44" operator="equal">
      <formula>"BET"</formula>
    </cfRule>
  </conditionalFormatting>
  <conditionalFormatting sqref="CM44">
    <cfRule type="cellIs" dxfId="550" priority="41" operator="equal">
      <formula>"NO BET"</formula>
    </cfRule>
    <cfRule type="cellIs" dxfId="549" priority="42" operator="equal">
      <formula>"BET"</formula>
    </cfRule>
  </conditionalFormatting>
  <conditionalFormatting sqref="CM45">
    <cfRule type="cellIs" dxfId="548" priority="39" operator="equal">
      <formula>"NO BET"</formula>
    </cfRule>
    <cfRule type="cellIs" dxfId="547" priority="40" operator="equal">
      <formula>"BET"</formula>
    </cfRule>
  </conditionalFormatting>
  <conditionalFormatting sqref="CG49">
    <cfRule type="cellIs" dxfId="546" priority="37" operator="equal">
      <formula>"NO BET"</formula>
    </cfRule>
    <cfRule type="cellIs" dxfId="545" priority="38" operator="equal">
      <formula>"BET"</formula>
    </cfRule>
  </conditionalFormatting>
  <conditionalFormatting sqref="CG50">
    <cfRule type="cellIs" dxfId="544" priority="35" operator="equal">
      <formula>"NO BET"</formula>
    </cfRule>
    <cfRule type="cellIs" dxfId="543" priority="36" operator="equal">
      <formula>"BET"</formula>
    </cfRule>
  </conditionalFormatting>
  <conditionalFormatting sqref="CI49">
    <cfRule type="cellIs" dxfId="542" priority="33" operator="equal">
      <formula>"NO BET"</formula>
    </cfRule>
    <cfRule type="cellIs" dxfId="541" priority="34" operator="equal">
      <formula>"BET"</formula>
    </cfRule>
  </conditionalFormatting>
  <conditionalFormatting sqref="CI50">
    <cfRule type="cellIs" dxfId="540" priority="31" operator="equal">
      <formula>"NO BET"</formula>
    </cfRule>
    <cfRule type="cellIs" dxfId="539" priority="32" operator="equal">
      <formula>"BET"</formula>
    </cfRule>
  </conditionalFormatting>
  <conditionalFormatting sqref="CH49:CH50">
    <cfRule type="cellIs" dxfId="538" priority="29" operator="equal">
      <formula>"NO BET"</formula>
    </cfRule>
    <cfRule type="cellIs" dxfId="537" priority="30" operator="equal">
      <formula>"BET"</formula>
    </cfRule>
  </conditionalFormatting>
  <conditionalFormatting sqref="DA44">
    <cfRule type="cellIs" dxfId="536" priority="27" operator="equal">
      <formula>"NO BET"</formula>
    </cfRule>
    <cfRule type="cellIs" dxfId="535" priority="28" operator="equal">
      <formula>"BET"</formula>
    </cfRule>
  </conditionalFormatting>
  <conditionalFormatting sqref="DA45">
    <cfRule type="cellIs" dxfId="534" priority="25" operator="equal">
      <formula>"NO BET"</formula>
    </cfRule>
    <cfRule type="cellIs" dxfId="533" priority="26" operator="equal">
      <formula>"BET"</formula>
    </cfRule>
  </conditionalFormatting>
  <conditionalFormatting sqref="CU49">
    <cfRule type="cellIs" dxfId="532" priority="23" operator="equal">
      <formula>"NO BET"</formula>
    </cfRule>
    <cfRule type="cellIs" dxfId="531" priority="24" operator="equal">
      <formula>"BET"</formula>
    </cfRule>
  </conditionalFormatting>
  <conditionalFormatting sqref="CU50">
    <cfRule type="cellIs" dxfId="530" priority="21" operator="equal">
      <formula>"NO BET"</formula>
    </cfRule>
    <cfRule type="cellIs" dxfId="529" priority="22" operator="equal">
      <formula>"BET"</formula>
    </cfRule>
  </conditionalFormatting>
  <conditionalFormatting sqref="CW49">
    <cfRule type="cellIs" dxfId="528" priority="19" operator="equal">
      <formula>"NO BET"</formula>
    </cfRule>
    <cfRule type="cellIs" dxfId="527" priority="20" operator="equal">
      <formula>"BET"</formula>
    </cfRule>
  </conditionalFormatting>
  <conditionalFormatting sqref="CW50">
    <cfRule type="cellIs" dxfId="526" priority="17" operator="equal">
      <formula>"NO BET"</formula>
    </cfRule>
    <cfRule type="cellIs" dxfId="525" priority="18" operator="equal">
      <formula>"BET"</formula>
    </cfRule>
  </conditionalFormatting>
  <conditionalFormatting sqref="CV49:CV50">
    <cfRule type="cellIs" dxfId="524" priority="15" operator="equal">
      <formula>"NO BET"</formula>
    </cfRule>
    <cfRule type="cellIs" dxfId="523" priority="16" operator="equal">
      <formula>"BET"</formula>
    </cfRule>
  </conditionalFormatting>
  <conditionalFormatting sqref="DO44">
    <cfRule type="cellIs" dxfId="522" priority="13" operator="equal">
      <formula>"NO BET"</formula>
    </cfRule>
    <cfRule type="cellIs" dxfId="521" priority="14" operator="equal">
      <formula>"BET"</formula>
    </cfRule>
  </conditionalFormatting>
  <conditionalFormatting sqref="DO45">
    <cfRule type="cellIs" dxfId="520" priority="11" operator="equal">
      <formula>"NO BET"</formula>
    </cfRule>
    <cfRule type="cellIs" dxfId="519" priority="12" operator="equal">
      <formula>"BET"</formula>
    </cfRule>
  </conditionalFormatting>
  <conditionalFormatting sqref="DI49">
    <cfRule type="cellIs" dxfId="518" priority="9" operator="equal">
      <formula>"NO BET"</formula>
    </cfRule>
    <cfRule type="cellIs" dxfId="517" priority="10" operator="equal">
      <formula>"BET"</formula>
    </cfRule>
  </conditionalFormatting>
  <conditionalFormatting sqref="DI50">
    <cfRule type="cellIs" dxfId="516" priority="7" operator="equal">
      <formula>"NO BET"</formula>
    </cfRule>
    <cfRule type="cellIs" dxfId="515" priority="8" operator="equal">
      <formula>"BET"</formula>
    </cfRule>
  </conditionalFormatting>
  <conditionalFormatting sqref="DK49">
    <cfRule type="cellIs" dxfId="514" priority="5" operator="equal">
      <formula>"NO BET"</formula>
    </cfRule>
    <cfRule type="cellIs" dxfId="513" priority="6" operator="equal">
      <formula>"BET"</formula>
    </cfRule>
  </conditionalFormatting>
  <conditionalFormatting sqref="DK50">
    <cfRule type="cellIs" dxfId="512" priority="3" operator="equal">
      <formula>"NO BET"</formula>
    </cfRule>
    <cfRule type="cellIs" dxfId="511" priority="4" operator="equal">
      <formula>"BET"</formula>
    </cfRule>
  </conditionalFormatting>
  <conditionalFormatting sqref="DJ49:DJ50">
    <cfRule type="cellIs" dxfId="510" priority="1" operator="equal">
      <formula>"NO BET"</formula>
    </cfRule>
    <cfRule type="cellIs" dxfId="509" priority="2" operator="equal">
      <formula>"BET"</formula>
    </cfRule>
  </conditionalFormatting>
  <conditionalFormatting sqref="U44">
    <cfRule type="cellIs" dxfId="508" priority="111" operator="equal">
      <formula>"NO BET"</formula>
    </cfRule>
    <cfRule type="cellIs" dxfId="507" priority="112" operator="equal">
      <formula>"BET"</formula>
    </cfRule>
  </conditionalFormatting>
  <conditionalFormatting sqref="U45">
    <cfRule type="cellIs" dxfId="506" priority="109" operator="equal">
      <formula>"NO BET"</formula>
    </cfRule>
    <cfRule type="cellIs" dxfId="505" priority="110" operator="equal">
      <formula>"BET"</formula>
    </cfRule>
  </conditionalFormatting>
  <conditionalFormatting sqref="O49">
    <cfRule type="cellIs" dxfId="504" priority="107" operator="equal">
      <formula>"NO BET"</formula>
    </cfRule>
    <cfRule type="cellIs" dxfId="503" priority="108" operator="equal">
      <formula>"BET"</formula>
    </cfRule>
  </conditionalFormatting>
  <conditionalFormatting sqref="O50">
    <cfRule type="cellIs" dxfId="502" priority="105" operator="equal">
      <formula>"NO BET"</formula>
    </cfRule>
    <cfRule type="cellIs" dxfId="501" priority="106" operator="equal">
      <formula>"BET"</formula>
    </cfRule>
  </conditionalFormatting>
  <conditionalFormatting sqref="Q49">
    <cfRule type="cellIs" dxfId="500" priority="103" operator="equal">
      <formula>"NO BET"</formula>
    </cfRule>
    <cfRule type="cellIs" dxfId="499" priority="104" operator="equal">
      <formula>"BET"</formula>
    </cfRule>
  </conditionalFormatting>
  <conditionalFormatting sqref="Q50">
    <cfRule type="cellIs" dxfId="498" priority="101" operator="equal">
      <formula>"NO BET"</formula>
    </cfRule>
    <cfRule type="cellIs" dxfId="497" priority="102" operator="equal">
      <formula>"BET"</formula>
    </cfRule>
  </conditionalFormatting>
  <conditionalFormatting sqref="P49:P50">
    <cfRule type="cellIs" dxfId="496" priority="99" operator="equal">
      <formula>"NO BET"</formula>
    </cfRule>
    <cfRule type="cellIs" dxfId="495" priority="100" operator="equal">
      <formula>"BET"</formula>
    </cfRule>
  </conditionalFormatting>
  <conditionalFormatting sqref="BS50">
    <cfRule type="cellIs" dxfId="494" priority="49" operator="equal">
      <formula>"NO BET"</formula>
    </cfRule>
    <cfRule type="cellIs" dxfId="493" priority="50" operator="equal">
      <formula>"BET"</formula>
    </cfRule>
  </conditionalFormatting>
  <conditionalFormatting sqref="BG49">
    <cfRule type="cellIs" dxfId="492" priority="61" operator="equal">
      <formula>"NO BET"</formula>
    </cfRule>
    <cfRule type="cellIs" dxfId="491" priority="62" operator="equal">
      <formula>"BET"</formula>
    </cfRule>
  </conditionalFormatting>
  <conditionalFormatting sqref="BG50">
    <cfRule type="cellIs" dxfId="490" priority="59" operator="equal">
      <formula>"NO BET"</formula>
    </cfRule>
    <cfRule type="cellIs" dxfId="489" priority="60" operator="equal">
      <formula>"BET"</formula>
    </cfRule>
  </conditionalFormatting>
  <conditionalFormatting sqref="BF49:BF50">
    <cfRule type="cellIs" dxfId="488" priority="57" operator="equal">
      <formula>"NO BET"</formula>
    </cfRule>
    <cfRule type="cellIs" dxfId="487" priority="58" operator="equal">
      <formula>"BET"</formula>
    </cfRule>
  </conditionalFormatting>
  <conditionalFormatting sqref="BY44">
    <cfRule type="cellIs" dxfId="486" priority="55" operator="equal">
      <formula>"NO BET"</formula>
    </cfRule>
    <cfRule type="cellIs" dxfId="485" priority="56" operator="equal">
      <formula>"BET"</formula>
    </cfRule>
  </conditionalFormatting>
  <conditionalFormatting sqref="BY45">
    <cfRule type="cellIs" dxfId="484" priority="53" operator="equal">
      <formula>"NO BET"</formula>
    </cfRule>
    <cfRule type="cellIs" dxfId="483" priority="54" operator="equal">
      <formula>"BET"</formula>
    </cfRule>
  </conditionalFormatting>
  <conditionalFormatting sqref="BS49">
    <cfRule type="cellIs" dxfId="482" priority="51" operator="equal">
      <formula>"NO BET"</formula>
    </cfRule>
    <cfRule type="cellIs" dxfId="481" priority="52" operator="equal">
      <formula>"BET"</formula>
    </cfRule>
  </conditionalFormatting>
  <conditionalFormatting sqref="BU49">
    <cfRule type="cellIs" dxfId="480" priority="47" operator="equal">
      <formula>"NO BET"</formula>
    </cfRule>
    <cfRule type="cellIs" dxfId="479" priority="48" operator="equal">
      <formula>"BET"</formula>
    </cfRule>
  </conditionalFormatting>
  <conditionalFormatting sqref="BU50">
    <cfRule type="cellIs" dxfId="478" priority="45" operator="equal">
      <formula>"NO BET"</formula>
    </cfRule>
    <cfRule type="cellIs" dxfId="477" priority="46" operator="equal">
      <formula>"BET"</formula>
    </cfRule>
  </conditionalFormatting>
  <conditionalFormatting sqref="AI44">
    <cfRule type="cellIs" dxfId="476" priority="97" operator="equal">
      <formula>"NO BET"</formula>
    </cfRule>
    <cfRule type="cellIs" dxfId="475" priority="98" operator="equal">
      <formula>"BET"</formula>
    </cfRule>
  </conditionalFormatting>
  <conditionalFormatting sqref="AI45">
    <cfRule type="cellIs" dxfId="474" priority="95" operator="equal">
      <formula>"NO BET"</formula>
    </cfRule>
    <cfRule type="cellIs" dxfId="473" priority="96" operator="equal">
      <formula>"BET"</formula>
    </cfRule>
  </conditionalFormatting>
  <conditionalFormatting sqref="AC49">
    <cfRule type="cellIs" dxfId="472" priority="93" operator="equal">
      <formula>"NO BET"</formula>
    </cfRule>
    <cfRule type="cellIs" dxfId="471" priority="94" operator="equal">
      <formula>"BET"</formula>
    </cfRule>
  </conditionalFormatting>
  <conditionalFormatting sqref="AC50">
    <cfRule type="cellIs" dxfId="470" priority="91" operator="equal">
      <formula>"NO BET"</formula>
    </cfRule>
    <cfRule type="cellIs" dxfId="469" priority="92" operator="equal">
      <formula>"BET"</formula>
    </cfRule>
  </conditionalFormatting>
  <conditionalFormatting sqref="AE49">
    <cfRule type="cellIs" dxfId="468" priority="89" operator="equal">
      <formula>"NO BET"</formula>
    </cfRule>
    <cfRule type="cellIs" dxfId="467" priority="90" operator="equal">
      <formula>"BET"</formula>
    </cfRule>
  </conditionalFormatting>
  <conditionalFormatting sqref="AE50">
    <cfRule type="cellIs" dxfId="466" priority="87" operator="equal">
      <formula>"NO BET"</formula>
    </cfRule>
    <cfRule type="cellIs" dxfId="465" priority="88" operator="equal">
      <formula>"BET"</formula>
    </cfRule>
  </conditionalFormatting>
  <conditionalFormatting sqref="AD49:AD50">
    <cfRule type="cellIs" dxfId="464" priority="85" operator="equal">
      <formula>"NO BET"</formula>
    </cfRule>
    <cfRule type="cellIs" dxfId="463" priority="86" operator="equal">
      <formula>"BET"</formula>
    </cfRule>
  </conditionalFormatting>
  <conditionalFormatting sqref="AW44">
    <cfRule type="cellIs" dxfId="462" priority="83" operator="equal">
      <formula>"NO BET"</formula>
    </cfRule>
    <cfRule type="cellIs" dxfId="461" priority="84" operator="equal">
      <formula>"BET"</formula>
    </cfRule>
  </conditionalFormatting>
  <conditionalFormatting sqref="AW45">
    <cfRule type="cellIs" dxfId="460" priority="81" operator="equal">
      <formula>"NO BET"</formula>
    </cfRule>
    <cfRule type="cellIs" dxfId="459" priority="82" operator="equal">
      <formula>"BET"</formula>
    </cfRule>
  </conditionalFormatting>
  <conditionalFormatting sqref="AQ49">
    <cfRule type="cellIs" dxfId="458" priority="79" operator="equal">
      <formula>"NO BET"</formula>
    </cfRule>
    <cfRule type="cellIs" dxfId="457" priority="80" operator="equal">
      <formula>"BET"</formula>
    </cfRule>
  </conditionalFormatting>
  <conditionalFormatting sqref="AQ50">
    <cfRule type="cellIs" dxfId="456" priority="77" operator="equal">
      <formula>"NO BET"</formula>
    </cfRule>
    <cfRule type="cellIs" dxfId="455" priority="78" operator="equal">
      <formula>"BET"</formula>
    </cfRule>
  </conditionalFormatting>
  <conditionalFormatting sqref="AS49">
    <cfRule type="cellIs" dxfId="454" priority="75" operator="equal">
      <formula>"NO BET"</formula>
    </cfRule>
    <cfRule type="cellIs" dxfId="453" priority="76" operator="equal">
      <formula>"BET"</formula>
    </cfRule>
  </conditionalFormatting>
  <conditionalFormatting sqref="AS50">
    <cfRule type="cellIs" dxfId="452" priority="73" operator="equal">
      <formula>"NO BET"</formula>
    </cfRule>
    <cfRule type="cellIs" dxfId="451" priority="74" operator="equal">
      <formula>"BET"</formula>
    </cfRule>
  </conditionalFormatting>
  <conditionalFormatting sqref="AR49:AR50">
    <cfRule type="cellIs" dxfId="450" priority="71" operator="equal">
      <formula>"NO BET"</formula>
    </cfRule>
    <cfRule type="cellIs" dxfId="449" priority="72" operator="equal">
      <formula>"BET"</formula>
    </cfRule>
  </conditionalFormatting>
  <conditionalFormatting sqref="BK44">
    <cfRule type="cellIs" dxfId="448" priority="69" operator="equal">
      <formula>"NO BET"</formula>
    </cfRule>
    <cfRule type="cellIs" dxfId="447" priority="70" operator="equal">
      <formula>"BET"</formula>
    </cfRule>
  </conditionalFormatting>
  <conditionalFormatting sqref="BK45">
    <cfRule type="cellIs" dxfId="446" priority="67" operator="equal">
      <formula>"NO BET"</formula>
    </cfRule>
    <cfRule type="cellIs" dxfId="445" priority="68" operator="equal">
      <formula>"BET"</formula>
    </cfRule>
  </conditionalFormatting>
  <conditionalFormatting sqref="BE49">
    <cfRule type="cellIs" dxfId="444" priority="65" operator="equal">
      <formula>"NO BET"</formula>
    </cfRule>
    <cfRule type="cellIs" dxfId="443" priority="66" operator="equal">
      <formula>"BET"</formula>
    </cfRule>
  </conditionalFormatting>
  <conditionalFormatting sqref="BE50">
    <cfRule type="cellIs" dxfId="442" priority="63" operator="equal">
      <formula>"NO BET"</formula>
    </cfRule>
    <cfRule type="cellIs" dxfId="441" priority="64" operator="equal">
      <formula>"BET"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68"/>
  <sheetViews>
    <sheetView topLeftCell="C1" workbookViewId="0">
      <selection activeCell="Z6" sqref="Z6"/>
    </sheetView>
  </sheetViews>
  <sheetFormatPr baseColWidth="10" defaultRowHeight="16" x14ac:dyDescent="0.2"/>
  <sheetData>
    <row r="2" spans="2:33" x14ac:dyDescent="0.2">
      <c r="B2" s="31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32"/>
      <c r="R2" s="31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32"/>
    </row>
    <row r="3" spans="2:33" ht="17" thickBot="1" x14ac:dyDescent="0.25">
      <c r="B3" s="13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4"/>
      <c r="R3" s="13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4"/>
    </row>
    <row r="4" spans="2:33" x14ac:dyDescent="0.2">
      <c r="B4" s="13"/>
      <c r="C4" s="81" t="s">
        <v>25</v>
      </c>
      <c r="D4" s="52" t="s">
        <v>19</v>
      </c>
      <c r="E4" s="52" t="s">
        <v>22</v>
      </c>
      <c r="F4" s="52" t="s">
        <v>21</v>
      </c>
      <c r="G4" s="52" t="s">
        <v>11</v>
      </c>
      <c r="H4" s="81" t="s">
        <v>37</v>
      </c>
      <c r="I4" s="50" t="s">
        <v>12</v>
      </c>
      <c r="J4" s="52" t="s">
        <v>16</v>
      </c>
      <c r="K4" s="52" t="s">
        <v>17</v>
      </c>
      <c r="L4" s="52" t="s">
        <v>7</v>
      </c>
      <c r="M4" s="81" t="s">
        <v>40</v>
      </c>
      <c r="N4" s="52" t="s">
        <v>41</v>
      </c>
      <c r="O4" s="52" t="s">
        <v>42</v>
      </c>
      <c r="P4" s="50" t="s">
        <v>73</v>
      </c>
      <c r="Q4" s="14"/>
      <c r="R4" s="13"/>
      <c r="S4" s="81" t="s">
        <v>25</v>
      </c>
      <c r="T4" s="52" t="s">
        <v>19</v>
      </c>
      <c r="U4" s="52" t="s">
        <v>22</v>
      </c>
      <c r="V4" s="52" t="s">
        <v>21</v>
      </c>
      <c r="W4" s="52" t="s">
        <v>11</v>
      </c>
      <c r="X4" s="81" t="s">
        <v>37</v>
      </c>
      <c r="Y4" s="50" t="s">
        <v>12</v>
      </c>
      <c r="Z4" s="81" t="s">
        <v>16</v>
      </c>
      <c r="AA4" s="52" t="s">
        <v>17</v>
      </c>
      <c r="AB4" s="50" t="s">
        <v>7</v>
      </c>
      <c r="AC4" s="81" t="s">
        <v>40</v>
      </c>
      <c r="AD4" s="52" t="s">
        <v>41</v>
      </c>
      <c r="AE4" s="52" t="s">
        <v>42</v>
      </c>
      <c r="AF4" s="50" t="s">
        <v>73</v>
      </c>
      <c r="AG4" s="14"/>
    </row>
    <row r="5" spans="2:33" x14ac:dyDescent="0.2">
      <c r="B5" s="83">
        <v>1</v>
      </c>
      <c r="C5" s="163" t="str">
        <f>PROFILING!D5</f>
        <v>DET</v>
      </c>
      <c r="D5" s="68" t="str">
        <f>PROFILING!E5</f>
        <v>A</v>
      </c>
      <c r="E5" s="17" t="str">
        <f>PROFILING!J5</f>
        <v/>
      </c>
      <c r="F5" s="17" t="str">
        <f>'RATINGS - 1'!O17</f>
        <v/>
      </c>
      <c r="G5" s="107">
        <f>PROFILING!L5</f>
        <v>0</v>
      </c>
      <c r="H5" s="7" t="str">
        <f>'RATINGS - 1'!P17</f>
        <v/>
      </c>
      <c r="I5" s="102" t="str">
        <f>IF(E5="","",IF(F5="INCOMP","INCOMP",IF(H5="NO BET","NO BET",IF(AND(H5=1,G5&gt;1.49),"BET",IF(AND(H5=2,G5&gt;1.65),"BET",IF(AND(H5&gt;2,G5&gt;2.04),"BET","NO BET"))))))</f>
        <v/>
      </c>
      <c r="J5" s="12" t="str">
        <f>IF(OR(I5="NO BET",I5=""),"",'RATINGS - 1'!O49)</f>
        <v/>
      </c>
      <c r="K5" s="12" t="str">
        <f>IF(OR(I5="NO BET",I5=""),"",'RATINGS - 1'!P49)</f>
        <v/>
      </c>
      <c r="L5" s="12" t="str">
        <f>IF(OR(I5="NO BET",I5=""),"",'RATINGS - 1'!Q49)</f>
        <v/>
      </c>
      <c r="M5" s="120" t="str">
        <f>IF(OR(H5="",I5=""),"",IF(AND(J5="BET",K5="BET",L5="BET"),"BET","NO BET"))</f>
        <v/>
      </c>
      <c r="N5" s="33" t="str">
        <f>IF(M5="BET",IF(H5=1,4,IF(H5=2,2.5,IF(OR(H5=3,H5=4),2,0))),"")</f>
        <v/>
      </c>
      <c r="O5" s="33" t="str">
        <f>IF(M5="BET",IF(AND(H5=1,G5&gt;1.99),1,IF(AND(H5=2,G5&gt;1.99),0.5,0))+'RATINGS - 1'!R49,"")</f>
        <v/>
      </c>
      <c r="P5" s="112" t="str">
        <f>IF(M5="BET",N5+O5,"")</f>
        <v/>
      </c>
      <c r="Q5" s="14"/>
      <c r="R5" s="83">
        <f>B33+1</f>
        <v>9</v>
      </c>
      <c r="S5" s="163" t="str">
        <f>PROFILING!Q5</f>
        <v>TEAM A</v>
      </c>
      <c r="T5" s="68" t="str">
        <f>PROFILING!R5</f>
        <v>A</v>
      </c>
      <c r="U5" s="17" t="str">
        <f>PROFILING!W5</f>
        <v/>
      </c>
      <c r="V5" s="17" t="str">
        <f>'RATINGS - 2'!O17</f>
        <v/>
      </c>
      <c r="W5" s="107">
        <f>PROFILING!Y5</f>
        <v>0</v>
      </c>
      <c r="X5" s="7" t="str">
        <f>'RATINGS - 2'!P17</f>
        <v/>
      </c>
      <c r="Y5" s="102" t="str">
        <f>IF(U5="","",IF(V5="INCOMP","INCOMP",IF(X5="NO BET","NO BET",IF(AND(X5=1,W5&gt;1.49),"BET",IF(AND(X5=2,W5&gt;1.65),"BET",IF(AND(X5&gt;2,W5&gt;2.04),"BET","NO BET"))))))</f>
        <v/>
      </c>
      <c r="Z5" s="119" t="str">
        <f>IF(OR(Y5="NO BET",Y5=""),"",'RATINGS - 2'!O49)</f>
        <v/>
      </c>
      <c r="AA5" s="12" t="str">
        <f>IF(OR(Y5="NO BET",Y5=""),"",'RATINGS - 2'!P49)</f>
        <v/>
      </c>
      <c r="AB5" s="9" t="str">
        <f>IF(OR(Y5="NO BET",Y5=""),"",'RATINGS - 2'!Q49)</f>
        <v/>
      </c>
      <c r="AC5" s="120" t="str">
        <f>IF(OR(X5="",Y5=""),"",IF(AND(Z5="BET",AA5="BET",AB5="BET"),"BET","NO BET"))</f>
        <v/>
      </c>
      <c r="AD5" s="33" t="str">
        <f>IF(AC5="BET",IF(X5=1,4,IF(X5=2,2.5,IF(OR(X5=3,X5=4),2,0))),"")</f>
        <v/>
      </c>
      <c r="AE5" s="33" t="str">
        <f>IF(AC5="BET",IF(AND(X5=1,W5&gt;1.99),1,IF(AND(X5=2,W5&gt;1.99),0.5,0))+'RATINGS - 2'!R49,"")</f>
        <v/>
      </c>
      <c r="AF5" s="112" t="str">
        <f>IF(AC5="BET",AD5+AE5,"")</f>
        <v/>
      </c>
      <c r="AG5" s="14"/>
    </row>
    <row r="6" spans="2:33" ht="17" thickBot="1" x14ac:dyDescent="0.25">
      <c r="B6" s="13"/>
      <c r="C6" s="164" t="str">
        <f>PROFILING!D6</f>
        <v>PIT</v>
      </c>
      <c r="D6" s="108" t="str">
        <f>PROFILING!E6</f>
        <v>B</v>
      </c>
      <c r="E6" s="40" t="str">
        <f>PROFILING!J6</f>
        <v/>
      </c>
      <c r="F6" s="40" t="str">
        <f>'RATINGS - 1'!O18</f>
        <v/>
      </c>
      <c r="G6" s="109">
        <f>PROFILING!L6</f>
        <v>0</v>
      </c>
      <c r="H6" s="25" t="str">
        <f>'RATINGS - 1'!P18</f>
        <v/>
      </c>
      <c r="I6" s="103" t="str">
        <f>IF(E6="","",IF(F6="INCOMP","INCOMP",IF(H6="NO BET","NO BET",IF(AND(H6=1,G6&gt;1.49),"BET",IF(AND(H6=2,G6&gt;1.65),"BET",IF(AND(H6&gt;2,G6&gt;2.04),"BET","NO BET"))))))</f>
        <v/>
      </c>
      <c r="J6" s="12" t="str">
        <f>IF(OR(I6="NO BET",I6=""),"",'RATINGS - 1'!O50)</f>
        <v/>
      </c>
      <c r="K6" s="12" t="str">
        <f>IF(OR(I6="NO BET",I6=""),"",'RATINGS - 1'!P50)</f>
        <v/>
      </c>
      <c r="L6" s="12" t="str">
        <f>IF(OR(I6="NO BET",I6=""),"",'RATINGS - 1'!Q50)</f>
        <v/>
      </c>
      <c r="M6" s="25" t="str">
        <f>IF(OR(H6="",I6=""),"",IF(AND(J6="BET",K6="BET",L6="BET"),"BET","NO BET"))</f>
        <v/>
      </c>
      <c r="N6" s="34" t="str">
        <f>IF(M6="BET",IF(H6=1,4,IF(H6=2,2.5,IF(OR(H6=3,H6=4),2,0))),"")</f>
        <v/>
      </c>
      <c r="O6" s="34" t="str">
        <f>IF(M6="BET",IF(AND(H6=1,G6&gt;1.99),1,IF(AND(H6=2,G6&gt;1.99),0.5,0))+'RATINGS - 1'!R50,"")</f>
        <v/>
      </c>
      <c r="P6" s="36" t="str">
        <f>IF(M6="BET",N6+O6,"")</f>
        <v/>
      </c>
      <c r="Q6" s="14"/>
      <c r="R6" s="13"/>
      <c r="S6" s="164" t="str">
        <f>PROFILING!Q6</f>
        <v>TEAM B</v>
      </c>
      <c r="T6" s="108" t="str">
        <f>PROFILING!R6</f>
        <v>B</v>
      </c>
      <c r="U6" s="40" t="str">
        <f>PROFILING!W6</f>
        <v/>
      </c>
      <c r="V6" s="40" t="str">
        <f>'RATINGS - 2'!O18</f>
        <v/>
      </c>
      <c r="W6" s="109">
        <f>PROFILING!Y6</f>
        <v>0</v>
      </c>
      <c r="X6" s="25" t="str">
        <f>'RATINGS - 2'!P18</f>
        <v/>
      </c>
      <c r="Y6" s="103" t="str">
        <f>IF(U6="","",IF(V6="INCOMP","INCOMP",IF(X6="NO BET","NO BET",IF(AND(X6=1,W6&gt;1.49),"BET",IF(AND(X6=2,W6&gt;1.65),"BET",IF(AND(X6&gt;2,W6&gt;2.04),"BET","NO BET"))))))</f>
        <v/>
      </c>
      <c r="Z6" s="55" t="str">
        <f>IF(OR(Y6="NO BET",Y6=""),"",'RATINGS - 2'!O50)</f>
        <v/>
      </c>
      <c r="AA6" s="22" t="str">
        <f>IF(OR(Y6="NO BET",Y6=""),"",'RATINGS - 2'!P50)</f>
        <v/>
      </c>
      <c r="AB6" s="10" t="str">
        <f>IF(OR(Y6="NO BET",Y6=""),"",'RATINGS - 2'!Q50)</f>
        <v/>
      </c>
      <c r="AC6" s="25" t="str">
        <f>IF(OR(X6="",Y6=""),"",IF(AND(Z6="BET",AA6="BET",AB6="BET"),"BET","NO BET"))</f>
        <v/>
      </c>
      <c r="AD6" s="34" t="str">
        <f>IF(AC6="BET",IF(X6=1,4,IF(X6=2,2.5,IF(OR(X6=3,X6=4),2,0))),"")</f>
        <v/>
      </c>
      <c r="AE6" s="34" t="str">
        <f>IF(AC6="BET",IF(AND(X6=1,W6&gt;1.99),1,IF(AND(X6=2,W6&gt;1.99),0.5,0))+'RATINGS - 2'!R50,"")</f>
        <v/>
      </c>
      <c r="AF6" s="36" t="str">
        <f>IF(AC6="BET",AD6+AE6,"")</f>
        <v/>
      </c>
      <c r="AG6" s="14"/>
    </row>
    <row r="7" spans="2:33" ht="17" thickBot="1" x14ac:dyDescent="0.25">
      <c r="B7" s="13"/>
      <c r="C7" s="161"/>
      <c r="D7" s="11"/>
      <c r="E7" s="11"/>
      <c r="F7" s="11"/>
      <c r="G7" s="11"/>
      <c r="H7" s="11"/>
      <c r="I7" s="11"/>
      <c r="J7" s="121"/>
      <c r="K7" s="121"/>
      <c r="L7" s="121"/>
      <c r="M7" s="111"/>
      <c r="N7" s="111"/>
      <c r="O7" s="11"/>
      <c r="P7" s="11"/>
      <c r="Q7" s="14"/>
      <c r="R7" s="13"/>
      <c r="S7" s="16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1"/>
      <c r="AE7" s="11"/>
      <c r="AF7" s="11"/>
      <c r="AG7" s="14"/>
    </row>
    <row r="8" spans="2:33" x14ac:dyDescent="0.2">
      <c r="B8" s="13"/>
      <c r="C8" s="81" t="s">
        <v>25</v>
      </c>
      <c r="D8" s="52" t="s">
        <v>19</v>
      </c>
      <c r="E8" s="52" t="s">
        <v>22</v>
      </c>
      <c r="F8" s="52" t="s">
        <v>21</v>
      </c>
      <c r="G8" s="52" t="s">
        <v>11</v>
      </c>
      <c r="H8" s="81" t="s">
        <v>37</v>
      </c>
      <c r="I8" s="50" t="s">
        <v>12</v>
      </c>
      <c r="J8" s="81" t="s">
        <v>16</v>
      </c>
      <c r="K8" s="52" t="s">
        <v>17</v>
      </c>
      <c r="L8" s="50" t="s">
        <v>7</v>
      </c>
      <c r="M8" s="81" t="s">
        <v>40</v>
      </c>
      <c r="N8" s="52" t="s">
        <v>41</v>
      </c>
      <c r="O8" s="52" t="s">
        <v>42</v>
      </c>
      <c r="P8" s="50" t="s">
        <v>73</v>
      </c>
      <c r="Q8" s="14"/>
      <c r="R8" s="13"/>
      <c r="S8" s="81" t="s">
        <v>25</v>
      </c>
      <c r="T8" s="52" t="s">
        <v>19</v>
      </c>
      <c r="U8" s="52" t="s">
        <v>22</v>
      </c>
      <c r="V8" s="52" t="s">
        <v>21</v>
      </c>
      <c r="W8" s="52" t="s">
        <v>11</v>
      </c>
      <c r="X8" s="81" t="s">
        <v>37</v>
      </c>
      <c r="Y8" s="50" t="s">
        <v>12</v>
      </c>
      <c r="Z8" s="81" t="s">
        <v>16</v>
      </c>
      <c r="AA8" s="52" t="s">
        <v>17</v>
      </c>
      <c r="AB8" s="50" t="s">
        <v>7</v>
      </c>
      <c r="AC8" s="81" t="s">
        <v>40</v>
      </c>
      <c r="AD8" s="52" t="s">
        <v>41</v>
      </c>
      <c r="AE8" s="52" t="s">
        <v>42</v>
      </c>
      <c r="AF8" s="50" t="s">
        <v>73</v>
      </c>
      <c r="AG8" s="14"/>
    </row>
    <row r="9" spans="2:33" x14ac:dyDescent="0.2">
      <c r="B9" s="83">
        <f>B5+1</f>
        <v>2</v>
      </c>
      <c r="C9" s="163" t="str">
        <f>PROFILING!D9</f>
        <v>TEAM A</v>
      </c>
      <c r="D9" s="68" t="str">
        <f>PROFILING!E9</f>
        <v>A</v>
      </c>
      <c r="E9" s="17" t="str">
        <f>PROFILING!J9</f>
        <v/>
      </c>
      <c r="F9" s="17" t="str">
        <f>'RATINGS - 1'!AC17</f>
        <v/>
      </c>
      <c r="G9" s="107">
        <f>PROFILING!L9</f>
        <v>0</v>
      </c>
      <c r="H9" s="7" t="str">
        <f>'RATINGS - 1'!AD17</f>
        <v/>
      </c>
      <c r="I9" s="102" t="str">
        <f>IF(E9="","",IF(F9="INCOMP","INCOMP",IF(H9="NO BET","NO BET",IF(AND(H9=1,G9&gt;1.49),"BET",IF(AND(H9=2,G9&gt;1.65),"BET",IF(AND(H9&gt;2,G9&gt;2.04),"BET","NO BET"))))))</f>
        <v/>
      </c>
      <c r="J9" s="119" t="str">
        <f>IF(OR(I9="NO BET",I9=""),"",'RATINGS - 1'!AC49)</f>
        <v/>
      </c>
      <c r="K9" s="12" t="str">
        <f>IF(OR(I9="NO BET",I9=""),"",'RATINGS - 1'!AD49)</f>
        <v/>
      </c>
      <c r="L9" s="9" t="str">
        <f>IF(OR(I9="NO BET",I9=""),"",'RATINGS - 1'!AE49)</f>
        <v/>
      </c>
      <c r="M9" s="120" t="str">
        <f>IF(OR(H9="",I9=""),"",IF(AND(J9="BET",K9="BET",L9="BET"),"BET","NO BET"))</f>
        <v/>
      </c>
      <c r="N9" s="33" t="str">
        <f>IF(M9="BET",IF(H9=1,4,IF(H9=2,2.5,IF(OR(H9=3,H9=4),2,0))),"")</f>
        <v/>
      </c>
      <c r="O9" s="33" t="str">
        <f>IF(M9="BET",IF(AND(H9=1,G9&gt;1.99),1,IF(AND(H9=2,G9&gt;1.99),0.5,0))+'RATINGS - 1'!AF49,"")</f>
        <v/>
      </c>
      <c r="P9" s="112" t="str">
        <f>IF(M9="BET",N9+O9,"")</f>
        <v/>
      </c>
      <c r="Q9" s="14"/>
      <c r="R9" s="83">
        <f>R5+1</f>
        <v>10</v>
      </c>
      <c r="S9" s="163" t="str">
        <f>PROFILING!Q9</f>
        <v>TEAM A</v>
      </c>
      <c r="T9" s="68" t="str">
        <f>PROFILING!R9</f>
        <v>A</v>
      </c>
      <c r="U9" s="17" t="str">
        <f>PROFILING!W9</f>
        <v/>
      </c>
      <c r="V9" s="17" t="str">
        <f>'RATINGS - 2'!AC17</f>
        <v/>
      </c>
      <c r="W9" s="107">
        <f>PROFILING!Y9</f>
        <v>0</v>
      </c>
      <c r="X9" s="7" t="str">
        <f>'RATINGS - 2'!AD17</f>
        <v/>
      </c>
      <c r="Y9" s="102" t="str">
        <f>IF(U9="","",IF(V9="INCOMP","INCOMP",IF(X9="NO BET","NO BET",IF(AND(X9=1,W9&gt;1.49),"BET",IF(AND(X9=2,W9&gt;1.65),"BET",IF(AND(X9&gt;2,W9&gt;2.04),"BET","NO BET"))))))</f>
        <v/>
      </c>
      <c r="Z9" s="119" t="str">
        <f>IF(OR(Y9="NO BET",Y9=""),"",'RATINGS - 2'!AC49)</f>
        <v/>
      </c>
      <c r="AA9" s="12" t="str">
        <f>IF(OR(Y9="NO BET",Y9=""),"",'RATINGS - 2'!AD49)</f>
        <v/>
      </c>
      <c r="AB9" s="9" t="str">
        <f>IF(OR(Y9="NO BET",Y9=""),"",'RATINGS - 2'!AE49)</f>
        <v/>
      </c>
      <c r="AC9" s="120" t="str">
        <f>IF(OR(X9="",Y9=""),"",IF(AND(Z9="BET",AA9="BET",AB9="BET"),"BET","NO BET"))</f>
        <v/>
      </c>
      <c r="AD9" s="33" t="str">
        <f>IF(AC9="BET",IF(X9=1,4,IF(X9=2,2.5,IF(OR(X9=3,X9=4),2,0))),"")</f>
        <v/>
      </c>
      <c r="AE9" s="33" t="str">
        <f>IF(AC9="BET",IF(AND(X9=1,W9&gt;1.99),1,IF(AND(X9=2,W9&gt;1.99),0.5,0))+'RATINGS - 2'!AF49,"")</f>
        <v/>
      </c>
      <c r="AF9" s="112" t="str">
        <f>IF(AC9="BET",AD9+AE9,"")</f>
        <v/>
      </c>
      <c r="AG9" s="14"/>
    </row>
    <row r="10" spans="2:33" ht="17" thickBot="1" x14ac:dyDescent="0.25">
      <c r="B10" s="13"/>
      <c r="C10" s="164" t="str">
        <f>PROFILING!D10</f>
        <v>TEAM B</v>
      </c>
      <c r="D10" s="108" t="str">
        <f>PROFILING!E10</f>
        <v>B</v>
      </c>
      <c r="E10" s="40" t="str">
        <f>PROFILING!J10</f>
        <v/>
      </c>
      <c r="F10" s="40" t="str">
        <f>'RATINGS - 1'!AC18</f>
        <v/>
      </c>
      <c r="G10" s="109">
        <f>PROFILING!L10</f>
        <v>0</v>
      </c>
      <c r="H10" s="25" t="str">
        <f>'RATINGS - 1'!AD18</f>
        <v/>
      </c>
      <c r="I10" s="103" t="str">
        <f>IF(E10="","",IF(F10="INCOMP","INCOMP",IF(H10="NO BET","NO BET",IF(AND(H10=1,G10&gt;1.49),"BET",IF(AND(H10=2,G10&gt;1.65),"BET",IF(AND(H10&gt;2,G10&gt;2.04),"BET","NO BET"))))))</f>
        <v/>
      </c>
      <c r="J10" s="55" t="str">
        <f>IF(OR(I10="NO BET",I10=""),"",'RATINGS - 1'!AC50)</f>
        <v/>
      </c>
      <c r="K10" s="22" t="str">
        <f>IF(OR(I10="NO BET",I10=""),"",'RATINGS - 1'!AD50)</f>
        <v/>
      </c>
      <c r="L10" s="10" t="str">
        <f>IF(OR(I10="NO BET",I10=""),"",'RATINGS - 1'!AE50)</f>
        <v/>
      </c>
      <c r="M10" s="25" t="str">
        <f>IF(OR(H10="",I10=""),"",IF(AND(J10="BET",K10="BET",L10="BET"),"BET","NO BET"))</f>
        <v/>
      </c>
      <c r="N10" s="34" t="str">
        <f>IF(M10="BET",IF(H10=1,4,IF(H10=2,2.5,IF(OR(H10=3,H10=4),2,0))),"")</f>
        <v/>
      </c>
      <c r="O10" s="34" t="str">
        <f>IF(M10="BET",IF(AND(H10=1,G10&gt;1.99),1,IF(AND(H10=2,G10&gt;1.99),0.5,0))+'RATINGS - 1'!AF50,"")</f>
        <v/>
      </c>
      <c r="P10" s="36" t="str">
        <f>IF(M10="BET",N10+O10,"")</f>
        <v/>
      </c>
      <c r="Q10" s="14"/>
      <c r="R10" s="13"/>
      <c r="S10" s="164" t="str">
        <f>PROFILING!Q10</f>
        <v>TEAM B</v>
      </c>
      <c r="T10" s="108" t="str">
        <f>PROFILING!R10</f>
        <v>B</v>
      </c>
      <c r="U10" s="40" t="str">
        <f>PROFILING!W10</f>
        <v/>
      </c>
      <c r="V10" s="40" t="str">
        <f>'RATINGS - 2'!AC18</f>
        <v/>
      </c>
      <c r="W10" s="109">
        <f>PROFILING!Y10</f>
        <v>0</v>
      </c>
      <c r="X10" s="25" t="str">
        <f>'RATINGS - 2'!AD18</f>
        <v/>
      </c>
      <c r="Y10" s="103" t="str">
        <f>IF(U10="","",IF(V10="INCOMP","INCOMP",IF(X10="NO BET","NO BET",IF(AND(X10=1,W10&gt;1.49),"BET",IF(AND(X10=2,W10&gt;1.65),"BET",IF(AND(X10&gt;2,W10&gt;2.04),"BET","NO BET"))))))</f>
        <v/>
      </c>
      <c r="Z10" s="55" t="str">
        <f>IF(OR(Y10="NO BET",Y10=""),"",'RATINGS - 2'!AC50)</f>
        <v/>
      </c>
      <c r="AA10" s="22" t="str">
        <f>IF(OR(Y10="NO BET",Y10=""),"",'RATINGS - 2'!AD50)</f>
        <v/>
      </c>
      <c r="AB10" s="10" t="str">
        <f>IF(OR(Y10="NO BET",Y10=""),"",'RATINGS - 2'!AE50)</f>
        <v/>
      </c>
      <c r="AC10" s="25" t="str">
        <f>IF(OR(X10="",Y10=""),"",IF(AND(Z10="BET",AA10="BET",AB10="BET"),"BET","NO BET"))</f>
        <v/>
      </c>
      <c r="AD10" s="34" t="str">
        <f>IF(AC10="BET",IF(X10=1,4,IF(X10=2,2.5,IF(OR(X10=3,X10=4),2,0))),"")</f>
        <v/>
      </c>
      <c r="AE10" s="34" t="str">
        <f>IF(AC10="BET",IF(AND(X10=1,W10&gt;1.99),1,IF(AND(X10=2,W10&gt;1.99),0.5,0))+'RATINGS - 2'!AF50,"")</f>
        <v/>
      </c>
      <c r="AF10" s="36" t="str">
        <f>IF(AC10="BET",AD10+AE10,"")</f>
        <v/>
      </c>
      <c r="AG10" s="14"/>
    </row>
    <row r="11" spans="2:33" ht="17" thickBot="1" x14ac:dyDescent="0.25">
      <c r="B11" s="13"/>
      <c r="C11" s="16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4"/>
      <c r="R11" s="13"/>
      <c r="S11" s="16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4"/>
    </row>
    <row r="12" spans="2:33" x14ac:dyDescent="0.2">
      <c r="B12" s="13"/>
      <c r="C12" s="81" t="s">
        <v>25</v>
      </c>
      <c r="D12" s="52" t="s">
        <v>19</v>
      </c>
      <c r="E12" s="52" t="s">
        <v>22</v>
      </c>
      <c r="F12" s="52" t="s">
        <v>21</v>
      </c>
      <c r="G12" s="52" t="s">
        <v>11</v>
      </c>
      <c r="H12" s="81" t="s">
        <v>37</v>
      </c>
      <c r="I12" s="50" t="s">
        <v>12</v>
      </c>
      <c r="J12" s="81" t="s">
        <v>16</v>
      </c>
      <c r="K12" s="52" t="s">
        <v>17</v>
      </c>
      <c r="L12" s="50" t="s">
        <v>7</v>
      </c>
      <c r="M12" s="81" t="s">
        <v>40</v>
      </c>
      <c r="N12" s="52" t="s">
        <v>41</v>
      </c>
      <c r="O12" s="52" t="s">
        <v>42</v>
      </c>
      <c r="P12" s="50" t="s">
        <v>73</v>
      </c>
      <c r="Q12" s="14"/>
      <c r="R12" s="13"/>
      <c r="S12" s="81" t="s">
        <v>25</v>
      </c>
      <c r="T12" s="52" t="s">
        <v>19</v>
      </c>
      <c r="U12" s="52" t="s">
        <v>22</v>
      </c>
      <c r="V12" s="52" t="s">
        <v>21</v>
      </c>
      <c r="W12" s="52" t="s">
        <v>11</v>
      </c>
      <c r="X12" s="81" t="s">
        <v>37</v>
      </c>
      <c r="Y12" s="50" t="s">
        <v>12</v>
      </c>
      <c r="Z12" s="81" t="s">
        <v>16</v>
      </c>
      <c r="AA12" s="52" t="s">
        <v>17</v>
      </c>
      <c r="AB12" s="50" t="s">
        <v>7</v>
      </c>
      <c r="AC12" s="81" t="s">
        <v>40</v>
      </c>
      <c r="AD12" s="52" t="s">
        <v>41</v>
      </c>
      <c r="AE12" s="52" t="s">
        <v>42</v>
      </c>
      <c r="AF12" s="50" t="s">
        <v>73</v>
      </c>
      <c r="AG12" s="14"/>
    </row>
    <row r="13" spans="2:33" x14ac:dyDescent="0.2">
      <c r="B13" s="83">
        <f>B9+1</f>
        <v>3</v>
      </c>
      <c r="C13" s="163" t="str">
        <f>PROFILING!D13</f>
        <v>TEAM A</v>
      </c>
      <c r="D13" s="68" t="str">
        <f>PROFILING!E13</f>
        <v>A</v>
      </c>
      <c r="E13" s="17" t="str">
        <f>PROFILING!J13</f>
        <v/>
      </c>
      <c r="F13" s="17" t="str">
        <f>'RATINGS - 1'!AQ17</f>
        <v/>
      </c>
      <c r="G13" s="107">
        <f>PROFILING!L13</f>
        <v>0</v>
      </c>
      <c r="H13" s="7" t="str">
        <f>'RATINGS - 1'!AR17</f>
        <v/>
      </c>
      <c r="I13" s="102" t="str">
        <f>IF(E13="","",IF(F13="INCOMP","INCOMP",IF(H13="NO BET","NO BET",IF(AND(H13=1,G13&gt;1.49),"BET",IF(AND(H13=2,G13&gt;1.65),"BET",IF(AND(H13&gt;2,G13&gt;2.04),"BET","NO BET"))))))</f>
        <v/>
      </c>
      <c r="J13" s="119" t="str">
        <f>IF(OR(I13="NO BET",I13=""),"",'RATINGS - 1'!AQ49)</f>
        <v/>
      </c>
      <c r="K13" s="12" t="str">
        <f>IF(OR(I13="NO BET",I13=""),"",'RATINGS - 1'!AR49)</f>
        <v/>
      </c>
      <c r="L13" s="9" t="str">
        <f>IF(OR(I13="NO BET",I13=""),"",'RATINGS - 1'!AS49)</f>
        <v/>
      </c>
      <c r="M13" s="120" t="str">
        <f>IF(OR(H13="",I13=""),"",IF(AND(J13="BET",K13="BET",L13="BET"),"BET","NO BET"))</f>
        <v/>
      </c>
      <c r="N13" s="33" t="str">
        <f>IF(M13="BET",IF(H13=1,4,IF(H13=2,2.5,IF(OR(H13=3,H13=4),2,0))),"")</f>
        <v/>
      </c>
      <c r="O13" s="33" t="str">
        <f>IF(M13="BET",IF(AND(H13=1,G13&gt;1.99),1,IF(AND(H13=2,G13&gt;1.99),0.5,0))+'RATINGS - 1'!AT49,"")</f>
        <v/>
      </c>
      <c r="P13" s="112" t="str">
        <f>IF(M13="BET",N13+O13,"")</f>
        <v/>
      </c>
      <c r="Q13" s="14"/>
      <c r="R13" s="83">
        <f>R9+1</f>
        <v>11</v>
      </c>
      <c r="S13" s="163" t="str">
        <f>PROFILING!Q13</f>
        <v>TEAM A</v>
      </c>
      <c r="T13" s="68" t="str">
        <f>PROFILING!R13</f>
        <v>A</v>
      </c>
      <c r="U13" s="17" t="str">
        <f>PROFILING!W13</f>
        <v/>
      </c>
      <c r="V13" s="17" t="str">
        <f>'RATINGS - 2'!AQ17</f>
        <v/>
      </c>
      <c r="W13" s="107">
        <f>PROFILING!Y13</f>
        <v>0</v>
      </c>
      <c r="X13" s="7" t="str">
        <f>'RATINGS - 2'!AR17</f>
        <v/>
      </c>
      <c r="Y13" s="102" t="str">
        <f>IF(U13="","",IF(V13="INCOMP","INCOMP",IF(X13="NO BET","NO BET",IF(AND(X13=1,W13&gt;1.49),"BET",IF(AND(X13=2,W13&gt;1.65),"BET",IF(AND(X13&gt;2,W13&gt;2.04),"BET","NO BET"))))))</f>
        <v/>
      </c>
      <c r="Z13" s="119" t="str">
        <f>IF(OR(Y13="NO BET",Y13=""),"",'RATINGS - 2'!AQ49)</f>
        <v/>
      </c>
      <c r="AA13" s="12" t="str">
        <f>IF(OR(Y13="NO BET",Y13=""),"",'RATINGS - 2'!AR49)</f>
        <v/>
      </c>
      <c r="AB13" s="9" t="str">
        <f>IF(OR(Y13="NO BET",Y13=""),"",'RATINGS - 2'!AS49)</f>
        <v/>
      </c>
      <c r="AC13" s="120" t="str">
        <f>IF(OR(X13="",Y13=""),"",IF(AND(Z13="BET",AA13="BET",AB13="BET"),"BET","NO BET"))</f>
        <v/>
      </c>
      <c r="AD13" s="33" t="str">
        <f>IF(AC13="BET",IF(X13=1,4,IF(X13=2,2.5,IF(OR(X13=3,X13=4),2,0))),"")</f>
        <v/>
      </c>
      <c r="AE13" s="33" t="str">
        <f>IF(AC13="BET",IF(AND(X13=1,W13&gt;1.99),1,IF(AND(X13=2,W13&gt;1.99),0.5,0))+'RATINGS - 2'!AT49,"")</f>
        <v/>
      </c>
      <c r="AF13" s="112" t="str">
        <f>IF(AC13="BET",AD13+AE13,"")</f>
        <v/>
      </c>
      <c r="AG13" s="14"/>
    </row>
    <row r="14" spans="2:33" ht="17" thickBot="1" x14ac:dyDescent="0.25">
      <c r="B14" s="13"/>
      <c r="C14" s="164" t="str">
        <f>PROFILING!D14</f>
        <v>TEAM B</v>
      </c>
      <c r="D14" s="108" t="str">
        <f>PROFILING!E14</f>
        <v>B</v>
      </c>
      <c r="E14" s="40" t="str">
        <f>PROFILING!J14</f>
        <v/>
      </c>
      <c r="F14" s="40" t="str">
        <f>'RATINGS - 1'!AQ18</f>
        <v/>
      </c>
      <c r="G14" s="109">
        <f>PROFILING!L14</f>
        <v>0</v>
      </c>
      <c r="H14" s="25" t="str">
        <f>'RATINGS - 1'!AR18</f>
        <v/>
      </c>
      <c r="I14" s="103" t="str">
        <f>IF(E14="","",IF(F14="INCOMP","INCOMP",IF(H14="NO BET","NO BET",IF(AND(H14=1,G14&gt;1.49),"BET",IF(AND(H14=2,G14&gt;1.65),"BET",IF(AND(H14&gt;2,G14&gt;2.04),"BET","NO BET"))))))</f>
        <v/>
      </c>
      <c r="J14" s="55" t="str">
        <f>IF(OR(I14="NO BET",I14=""),"",'RATINGS - 1'!AQ50)</f>
        <v/>
      </c>
      <c r="K14" s="22" t="str">
        <f>IF(OR(I14="NO BET",I14=""),"",'RATINGS - 1'!AR50)</f>
        <v/>
      </c>
      <c r="L14" s="10" t="str">
        <f>IF(OR(I14="NO BET",I14=""),"",'RATINGS - 1'!AS50)</f>
        <v/>
      </c>
      <c r="M14" s="25" t="str">
        <f>IF(OR(H14="",I14=""),"",IF(AND(J14="BET",K14="BET",L14="BET"),"BET","NO BET"))</f>
        <v/>
      </c>
      <c r="N14" s="34" t="str">
        <f>IF(M14="BET",IF(H14=1,4,IF(H14=2,2.5,IF(OR(H14=3,H14=4),2,0))),"")</f>
        <v/>
      </c>
      <c r="O14" s="34" t="str">
        <f>IF(M14="BET",IF(AND(H14=1,G14&gt;1.99),1,IF(AND(H14=2,G14&gt;1.99),0.5,0))+'RATINGS - 1'!AT50,"")</f>
        <v/>
      </c>
      <c r="P14" s="36" t="str">
        <f>IF(M14="BET",N14+O14,"")</f>
        <v/>
      </c>
      <c r="Q14" s="14"/>
      <c r="R14" s="13"/>
      <c r="S14" s="164" t="str">
        <f>PROFILING!Q14</f>
        <v>TEAM B</v>
      </c>
      <c r="T14" s="108" t="str">
        <f>PROFILING!R14</f>
        <v>B</v>
      </c>
      <c r="U14" s="40" t="str">
        <f>PROFILING!W14</f>
        <v/>
      </c>
      <c r="V14" s="40" t="str">
        <f>'RATINGS - 2'!AQ18</f>
        <v/>
      </c>
      <c r="W14" s="109">
        <f>PROFILING!Y14</f>
        <v>0</v>
      </c>
      <c r="X14" s="25" t="str">
        <f>'RATINGS - 2'!AR18</f>
        <v/>
      </c>
      <c r="Y14" s="103" t="str">
        <f>IF(U14="","",IF(V14="INCOMP","INCOMP",IF(X14="NO BET","NO BET",IF(AND(X14=1,W14&gt;1.49),"BET",IF(AND(X14=2,W14&gt;1.65),"BET",IF(AND(X14&gt;2,W14&gt;2.04),"BET","NO BET"))))))</f>
        <v/>
      </c>
      <c r="Z14" s="55" t="str">
        <f>IF(OR(Y14="NO BET",Y14=""),"",'RATINGS - 2'!AQ50)</f>
        <v/>
      </c>
      <c r="AA14" s="22" t="str">
        <f>IF(OR(Y14="NO BET",Y14=""),"",'RATINGS - 2'!AR50)</f>
        <v/>
      </c>
      <c r="AB14" s="10" t="str">
        <f>IF(OR(Y14="NO BET",Y14=""),"",'RATINGS - 2'!AS50)</f>
        <v/>
      </c>
      <c r="AC14" s="25" t="str">
        <f>IF(OR(X14="",Y14=""),"",IF(AND(Z14="BET",AA14="BET",AB14="BET"),"BET","NO BET"))</f>
        <v/>
      </c>
      <c r="AD14" s="34" t="str">
        <f>IF(AC14="BET",IF(X14=1,4,IF(X14=2,2.5,IF(OR(X14=3,X14=4),2,0))),"")</f>
        <v/>
      </c>
      <c r="AE14" s="34" t="str">
        <f>IF(AC14="BET",IF(AND(X14=1,W14&gt;1.99),1,IF(AND(X14=2,W14&gt;1.99),0.5,0))+'RATINGS - 2'!AT50,"")</f>
        <v/>
      </c>
      <c r="AF14" s="36" t="str">
        <f>IF(AC14="BET",AD14+AE14,"")</f>
        <v/>
      </c>
      <c r="AG14" s="14"/>
    </row>
    <row r="15" spans="2:33" ht="17" thickBot="1" x14ac:dyDescent="0.25">
      <c r="B15" s="13"/>
      <c r="C15" s="16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4"/>
      <c r="R15" s="13"/>
      <c r="S15" s="16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4"/>
    </row>
    <row r="16" spans="2:33" x14ac:dyDescent="0.2">
      <c r="B16" s="13"/>
      <c r="C16" s="81" t="s">
        <v>25</v>
      </c>
      <c r="D16" s="52" t="s">
        <v>19</v>
      </c>
      <c r="E16" s="52" t="s">
        <v>22</v>
      </c>
      <c r="F16" s="52" t="s">
        <v>21</v>
      </c>
      <c r="G16" s="52" t="s">
        <v>11</v>
      </c>
      <c r="H16" s="81" t="s">
        <v>37</v>
      </c>
      <c r="I16" s="50" t="s">
        <v>12</v>
      </c>
      <c r="J16" s="81" t="s">
        <v>16</v>
      </c>
      <c r="K16" s="52" t="s">
        <v>17</v>
      </c>
      <c r="L16" s="50" t="s">
        <v>7</v>
      </c>
      <c r="M16" s="81" t="s">
        <v>40</v>
      </c>
      <c r="N16" s="52" t="s">
        <v>41</v>
      </c>
      <c r="O16" s="52" t="s">
        <v>42</v>
      </c>
      <c r="P16" s="50" t="s">
        <v>73</v>
      </c>
      <c r="Q16" s="14"/>
      <c r="R16" s="13"/>
      <c r="S16" s="81" t="s">
        <v>25</v>
      </c>
      <c r="T16" s="52" t="s">
        <v>19</v>
      </c>
      <c r="U16" s="52" t="s">
        <v>22</v>
      </c>
      <c r="V16" s="52" t="s">
        <v>21</v>
      </c>
      <c r="W16" s="52" t="s">
        <v>11</v>
      </c>
      <c r="X16" s="81" t="s">
        <v>37</v>
      </c>
      <c r="Y16" s="50" t="s">
        <v>12</v>
      </c>
      <c r="Z16" s="81" t="s">
        <v>16</v>
      </c>
      <c r="AA16" s="52" t="s">
        <v>17</v>
      </c>
      <c r="AB16" s="50" t="s">
        <v>7</v>
      </c>
      <c r="AC16" s="81" t="s">
        <v>40</v>
      </c>
      <c r="AD16" s="52" t="s">
        <v>41</v>
      </c>
      <c r="AE16" s="52" t="s">
        <v>42</v>
      </c>
      <c r="AF16" s="50" t="s">
        <v>73</v>
      </c>
      <c r="AG16" s="14"/>
    </row>
    <row r="17" spans="2:33" x14ac:dyDescent="0.2">
      <c r="B17" s="83">
        <f>B13+1</f>
        <v>4</v>
      </c>
      <c r="C17" s="163" t="str">
        <f>PROFILING!D17</f>
        <v>TEAM A</v>
      </c>
      <c r="D17" s="68" t="str">
        <f>PROFILING!E17</f>
        <v>A</v>
      </c>
      <c r="E17" s="17" t="str">
        <f>PROFILING!J17</f>
        <v/>
      </c>
      <c r="F17" s="17" t="str">
        <f>'RATINGS - 1'!BE17</f>
        <v/>
      </c>
      <c r="G17" s="107">
        <f>PROFILING!L17</f>
        <v>0</v>
      </c>
      <c r="H17" s="7" t="str">
        <f>'RATINGS - 1'!BF17</f>
        <v/>
      </c>
      <c r="I17" s="102" t="str">
        <f>IF(E17="","",IF(F17="INCOMP","INCOMP",IF(H17="NO BET","NO BET",IF(AND(H17=1,G17&gt;1.49),"BET",IF(AND(H17=2,G17&gt;1.65),"BET",IF(AND(H17&gt;2,G17&gt;2.04),"BET","NO BET"))))))</f>
        <v/>
      </c>
      <c r="J17" s="119" t="str">
        <f>IF(OR(I17="NO BET",I17=""),"",'RATINGS - 1'!BE49)</f>
        <v/>
      </c>
      <c r="K17" s="12" t="str">
        <f>IF(OR(I17="NO BET",I17=""),"",'RATINGS - 1'!BF49)</f>
        <v/>
      </c>
      <c r="L17" s="9" t="str">
        <f>IF(OR(I17="NO BET",I17=""),"",'RATINGS - 1'!BG49)</f>
        <v/>
      </c>
      <c r="M17" s="120" t="str">
        <f>IF(OR(H17="",I17=""),"",IF(AND(J17="BET",K17="BET",L17="BET"),"BET","NO BET"))</f>
        <v/>
      </c>
      <c r="N17" s="33" t="str">
        <f>IF(M17="BET",IF(H17=1,4,IF(H17=2,2.5,IF(OR(H17=3,H17=4),2,0))),"")</f>
        <v/>
      </c>
      <c r="O17" s="33" t="str">
        <f>IF(M17="BET",IF(AND(H17=1,G17&gt;1.99),1,IF(AND(H17=2,G17&gt;1.99),0.5,0))+'RATINGS - 1'!BH49,"")</f>
        <v/>
      </c>
      <c r="P17" s="112" t="str">
        <f>IF(M17="BET",N17+O17,"")</f>
        <v/>
      </c>
      <c r="Q17" s="14"/>
      <c r="R17" s="83">
        <f>R13+1</f>
        <v>12</v>
      </c>
      <c r="S17" s="163" t="str">
        <f>PROFILING!Q17</f>
        <v>TEAM A</v>
      </c>
      <c r="T17" s="68" t="str">
        <f>PROFILING!R17</f>
        <v>A</v>
      </c>
      <c r="U17" s="17" t="str">
        <f>PROFILING!W17</f>
        <v/>
      </c>
      <c r="V17" s="17" t="str">
        <f>'RATINGS - 2'!BE17</f>
        <v/>
      </c>
      <c r="W17" s="107">
        <f>PROFILING!Y17</f>
        <v>0</v>
      </c>
      <c r="X17" s="7" t="str">
        <f>'RATINGS - 2'!BF17</f>
        <v/>
      </c>
      <c r="Y17" s="102" t="str">
        <f>IF(U17="","",IF(V17="INCOMP","INCOMP",IF(X17="NO BET","NO BET",IF(AND(X17=1,W17&gt;1.49),"BET",IF(AND(X17=2,W17&gt;1.65),"BET",IF(AND(X17&gt;2,W17&gt;2.04),"BET","NO BET"))))))</f>
        <v/>
      </c>
      <c r="Z17" s="119" t="str">
        <f>IF(OR(Y17="NO BET",Y17=""),"",'RATINGS - 2'!BE49)</f>
        <v/>
      </c>
      <c r="AA17" s="12" t="str">
        <f>IF(OR(Y17="NO BET",Y17=""),"",'RATINGS - 2'!BF49)</f>
        <v/>
      </c>
      <c r="AB17" s="9" t="str">
        <f>IF(OR(Y17="NO BET",Y17=""),"",'RATINGS - 2'!BG49)</f>
        <v/>
      </c>
      <c r="AC17" s="120" t="str">
        <f>IF(OR(X17="",Y17=""),"",IF(AND(Z17="BET",AA17="BET",AB17="BET"),"BET","NO BET"))</f>
        <v/>
      </c>
      <c r="AD17" s="33" t="str">
        <f>IF(AC17="BET",IF(X17=1,4,IF(X17=2,2.5,IF(OR(X17=3,X17=4),2,0))),"")</f>
        <v/>
      </c>
      <c r="AE17" s="33" t="str">
        <f>IF(AC17="BET",IF(AND(X17=1,W17&gt;1.99),1,IF(AND(X17=2,W17&gt;1.99),0.5,0))+'RATINGS - 2'!BH49,"")</f>
        <v/>
      </c>
      <c r="AF17" s="112" t="str">
        <f>IF(AC17="BET",AD17+AE17,"")</f>
        <v/>
      </c>
      <c r="AG17" s="14"/>
    </row>
    <row r="18" spans="2:33" ht="17" thickBot="1" x14ac:dyDescent="0.25">
      <c r="B18" s="13"/>
      <c r="C18" s="164" t="str">
        <f>PROFILING!D18</f>
        <v>TEAM B</v>
      </c>
      <c r="D18" s="108" t="str">
        <f>PROFILING!E18</f>
        <v>B</v>
      </c>
      <c r="E18" s="40" t="str">
        <f>PROFILING!J18</f>
        <v/>
      </c>
      <c r="F18" s="40" t="str">
        <f>'RATINGS - 1'!BE18</f>
        <v/>
      </c>
      <c r="G18" s="109">
        <f>PROFILING!L18</f>
        <v>0</v>
      </c>
      <c r="H18" s="25" t="str">
        <f>'RATINGS - 1'!BF18</f>
        <v/>
      </c>
      <c r="I18" s="103" t="str">
        <f>IF(E18="","",IF(F18="INCOMP","INCOMP",IF(H18="NO BET","NO BET",IF(AND(H18=1,G18&gt;1.49),"BET",IF(AND(H18=2,G18&gt;1.65),"BET",IF(AND(H18&gt;2,G18&gt;2.04),"BET","NO BET"))))))</f>
        <v/>
      </c>
      <c r="J18" s="55" t="str">
        <f>IF(OR(I18="NO BET",I18=""),"",'RATINGS - 1'!BE50)</f>
        <v/>
      </c>
      <c r="K18" s="22" t="str">
        <f>IF(OR(I18="NO BET",I18=""),"",'RATINGS - 1'!BF50)</f>
        <v/>
      </c>
      <c r="L18" s="10" t="str">
        <f>IF(OR(I18="NO BET",I18=""),"",'RATINGS - 1'!BG50)</f>
        <v/>
      </c>
      <c r="M18" s="25" t="str">
        <f>IF(OR(H18="",I18=""),"",IF(AND(J18="BET",K18="BET",L18="BET"),"BET","NO BET"))</f>
        <v/>
      </c>
      <c r="N18" s="34" t="str">
        <f>IF(M18="BET",IF(H18=1,4,IF(H18=2,2.5,IF(OR(H18=3,H18=4),2,0))),"")</f>
        <v/>
      </c>
      <c r="O18" s="34" t="str">
        <f>IF(M18="BET",IF(AND(H18=1,G18&gt;1.99),1,IF(AND(H18=2,G18&gt;1.99),0.5,0))+'RATINGS - 1'!BH50,"")</f>
        <v/>
      </c>
      <c r="P18" s="36" t="str">
        <f>IF(M18="BET",N18+O18,"")</f>
        <v/>
      </c>
      <c r="Q18" s="14"/>
      <c r="R18" s="13"/>
      <c r="S18" s="164" t="str">
        <f>PROFILING!Q18</f>
        <v>TEAM B</v>
      </c>
      <c r="T18" s="108" t="str">
        <f>PROFILING!R18</f>
        <v>B</v>
      </c>
      <c r="U18" s="40" t="str">
        <f>PROFILING!W18</f>
        <v/>
      </c>
      <c r="V18" s="40" t="str">
        <f>'RATINGS - 2'!BE18</f>
        <v/>
      </c>
      <c r="W18" s="109">
        <f>PROFILING!Y18</f>
        <v>0</v>
      </c>
      <c r="X18" s="25" t="str">
        <f>'RATINGS - 2'!BF18</f>
        <v/>
      </c>
      <c r="Y18" s="103" t="str">
        <f>IF(U18="","",IF(V18="INCOMP","INCOMP",IF(X18="NO BET","NO BET",IF(AND(X18=1,W18&gt;1.49),"BET",IF(AND(X18=2,W18&gt;1.65),"BET",IF(AND(X18&gt;2,W18&gt;2.04),"BET","NO BET"))))))</f>
        <v/>
      </c>
      <c r="Z18" s="55" t="str">
        <f>IF(OR(Y18="NO BET",Y18=""),"",'RATINGS - 2'!BE50)</f>
        <v/>
      </c>
      <c r="AA18" s="22" t="str">
        <f>IF(OR(Y18="NO BET",Y18=""),"",'RATINGS - 2'!BF50)</f>
        <v/>
      </c>
      <c r="AB18" s="10" t="str">
        <f>IF(OR(Y18="NO BET",Y18=""),"",'RATINGS - 2'!BG50)</f>
        <v/>
      </c>
      <c r="AC18" s="25" t="str">
        <f>IF(OR(X18="",Y18=""),"",IF(AND(Z18="BET",AA18="BET",AB18="BET"),"BET","NO BET"))</f>
        <v/>
      </c>
      <c r="AD18" s="34" t="str">
        <f>IF(AC18="BET",IF(X18=1,4,IF(X18=2,2.5,IF(OR(X18=3,X18=4),2,0))),"")</f>
        <v/>
      </c>
      <c r="AE18" s="34" t="str">
        <f>IF(AC18="BET",IF(AND(X18=1,W18&gt;1.99),1,IF(AND(X18=2,W18&gt;1.99),0.5,0))+'RATINGS - 2'!BH50,"")</f>
        <v/>
      </c>
      <c r="AF18" s="36" t="str">
        <f>IF(AC18="BET",AD18+AE18,"")</f>
        <v/>
      </c>
      <c r="AG18" s="14"/>
    </row>
    <row r="19" spans="2:33" ht="17" thickBot="1" x14ac:dyDescent="0.25">
      <c r="B19" s="13"/>
      <c r="C19" s="16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4"/>
      <c r="R19" s="13"/>
      <c r="S19" s="16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4"/>
    </row>
    <row r="20" spans="2:33" x14ac:dyDescent="0.2">
      <c r="B20" s="13"/>
      <c r="C20" s="81" t="s">
        <v>25</v>
      </c>
      <c r="D20" s="52" t="s">
        <v>19</v>
      </c>
      <c r="E20" s="52" t="s">
        <v>22</v>
      </c>
      <c r="F20" s="52" t="s">
        <v>21</v>
      </c>
      <c r="G20" s="52" t="s">
        <v>11</v>
      </c>
      <c r="H20" s="81" t="s">
        <v>37</v>
      </c>
      <c r="I20" s="50" t="s">
        <v>12</v>
      </c>
      <c r="J20" s="81" t="s">
        <v>16</v>
      </c>
      <c r="K20" s="52" t="s">
        <v>17</v>
      </c>
      <c r="L20" s="50" t="s">
        <v>7</v>
      </c>
      <c r="M20" s="81" t="s">
        <v>40</v>
      </c>
      <c r="N20" s="52" t="s">
        <v>41</v>
      </c>
      <c r="O20" s="52" t="s">
        <v>42</v>
      </c>
      <c r="P20" s="50" t="s">
        <v>73</v>
      </c>
      <c r="Q20" s="14"/>
      <c r="R20" s="13"/>
      <c r="S20" s="81" t="s">
        <v>25</v>
      </c>
      <c r="T20" s="52" t="s">
        <v>19</v>
      </c>
      <c r="U20" s="52" t="s">
        <v>22</v>
      </c>
      <c r="V20" s="52" t="s">
        <v>21</v>
      </c>
      <c r="W20" s="52" t="s">
        <v>11</v>
      </c>
      <c r="X20" s="81" t="s">
        <v>37</v>
      </c>
      <c r="Y20" s="50" t="s">
        <v>12</v>
      </c>
      <c r="Z20" s="81" t="s">
        <v>16</v>
      </c>
      <c r="AA20" s="52" t="s">
        <v>17</v>
      </c>
      <c r="AB20" s="50" t="s">
        <v>7</v>
      </c>
      <c r="AC20" s="81" t="s">
        <v>40</v>
      </c>
      <c r="AD20" s="52" t="s">
        <v>41</v>
      </c>
      <c r="AE20" s="52" t="s">
        <v>42</v>
      </c>
      <c r="AF20" s="50" t="s">
        <v>73</v>
      </c>
      <c r="AG20" s="14"/>
    </row>
    <row r="21" spans="2:33" x14ac:dyDescent="0.2">
      <c r="B21" s="83">
        <f>B17+1</f>
        <v>5</v>
      </c>
      <c r="C21" s="163" t="str">
        <f>PROFILING!D21</f>
        <v>TEAM A</v>
      </c>
      <c r="D21" s="68" t="str">
        <f>PROFILING!E21</f>
        <v>A</v>
      </c>
      <c r="E21" s="17" t="str">
        <f>PROFILING!J21</f>
        <v/>
      </c>
      <c r="F21" s="17" t="str">
        <f>'RATINGS - 1'!BS17</f>
        <v/>
      </c>
      <c r="G21" s="107">
        <f>PROFILING!L21</f>
        <v>0</v>
      </c>
      <c r="H21" s="7" t="str">
        <f>'RATINGS - 1'!BT17</f>
        <v/>
      </c>
      <c r="I21" s="102" t="str">
        <f>IF(E21="","",IF(F21="INCOMP","INCOMP",IF(H21="NO BET","NO BET",IF(AND(H21=1,G21&gt;1.49),"BET",IF(AND(H21=2,G21&gt;1.65),"BET",IF(AND(H21&gt;2,G21&gt;2.04),"BET","NO BET"))))))</f>
        <v/>
      </c>
      <c r="J21" s="119" t="str">
        <f>IF(OR(I21="NO BET",I21=""),"",'RATINGS - 1'!BS49)</f>
        <v/>
      </c>
      <c r="K21" s="12" t="str">
        <f>IF(OR(I21="NO BET",I21=""),"",'RATINGS - 1'!BT49)</f>
        <v/>
      </c>
      <c r="L21" s="9" t="str">
        <f>IF(OR(I21="NO BET",I21=""),"",'RATINGS - 1'!BU49)</f>
        <v/>
      </c>
      <c r="M21" s="120" t="str">
        <f>IF(OR(H21="",I21=""),"",IF(AND(J21="BET",K21="BET",L21="BET"),"BET","NO BET"))</f>
        <v/>
      </c>
      <c r="N21" s="33" t="str">
        <f>IF(M21="BET",IF(H21=1,4,IF(H21=2,2.5,IF(OR(H21=3,H21=4),2,0))),"")</f>
        <v/>
      </c>
      <c r="O21" s="33" t="str">
        <f>IF(M21="BET",IF(AND(H21=1,G21&gt;1.99),1,IF(AND(H21=2,G21&gt;1.99),0.5,0))+'RATINGS - 1'!BV49,"")</f>
        <v/>
      </c>
      <c r="P21" s="112" t="str">
        <f>IF(M21="BET",N21+O21,"")</f>
        <v/>
      </c>
      <c r="Q21" s="14"/>
      <c r="R21" s="83">
        <f>R17+1</f>
        <v>13</v>
      </c>
      <c r="S21" s="163" t="str">
        <f>PROFILING!Q21</f>
        <v>TEAM A</v>
      </c>
      <c r="T21" s="68" t="str">
        <f>PROFILING!R21</f>
        <v>A</v>
      </c>
      <c r="U21" s="17" t="str">
        <f>PROFILING!W21</f>
        <v/>
      </c>
      <c r="V21" s="17" t="str">
        <f>'RATINGS - 2'!BS17</f>
        <v/>
      </c>
      <c r="W21" s="107">
        <f>PROFILING!Y21</f>
        <v>0</v>
      </c>
      <c r="X21" s="7" t="str">
        <f>'RATINGS - 2'!BT17</f>
        <v/>
      </c>
      <c r="Y21" s="102" t="str">
        <f>IF(U21="","",IF(V21="INCOMP","INCOMP",IF(X21="NO BET","NO BET",IF(AND(X21=1,W21&gt;1.49),"BET",IF(AND(X21=2,W21&gt;1.65),"BET",IF(AND(X21&gt;2,W21&gt;2.04),"BET","NO BET"))))))</f>
        <v/>
      </c>
      <c r="Z21" s="119" t="str">
        <f>IF(OR(Y21="NO BET",Y21=""),"",'RATINGS - 2'!BS49)</f>
        <v/>
      </c>
      <c r="AA21" s="12" t="str">
        <f>IF(OR(Y21="NO BET",Y21=""),"",'RATINGS - 2'!BT49)</f>
        <v/>
      </c>
      <c r="AB21" s="9" t="str">
        <f>IF(OR(Y21="NO BET",Y21=""),"",'RATINGS - 2'!BU49)</f>
        <v/>
      </c>
      <c r="AC21" s="120" t="str">
        <f>IF(OR(X21="",Y21=""),"",IF(AND(Z21="BET",AA21="BET",AB21="BET"),"BET","NO BET"))</f>
        <v/>
      </c>
      <c r="AD21" s="33" t="str">
        <f>IF(AC21="BET",IF(X21=1,4,IF(X21=2,2.5,IF(OR(X21=3,X21=4),2,0))),"")</f>
        <v/>
      </c>
      <c r="AE21" s="33" t="str">
        <f>IF(AC21="BET",IF(AND(X21=1,W21&gt;1.99),1,IF(AND(X21=2,W21&gt;1.99),0.5,0))+'RATINGS - 2'!BV49,"")</f>
        <v/>
      </c>
      <c r="AF21" s="112" t="str">
        <f>IF(AC21="BET",AD21+AE21,"")</f>
        <v/>
      </c>
      <c r="AG21" s="14"/>
    </row>
    <row r="22" spans="2:33" ht="17" thickBot="1" x14ac:dyDescent="0.25">
      <c r="B22" s="13"/>
      <c r="C22" s="164" t="str">
        <f>PROFILING!D22</f>
        <v>TEAM B</v>
      </c>
      <c r="D22" s="108" t="str">
        <f>PROFILING!E22</f>
        <v>B</v>
      </c>
      <c r="E22" s="40" t="str">
        <f>PROFILING!J22</f>
        <v/>
      </c>
      <c r="F22" s="40" t="str">
        <f>'RATINGS - 1'!BS18</f>
        <v/>
      </c>
      <c r="G22" s="109">
        <f>PROFILING!L22</f>
        <v>0</v>
      </c>
      <c r="H22" s="25" t="str">
        <f>'RATINGS - 1'!BT18</f>
        <v/>
      </c>
      <c r="I22" s="103" t="str">
        <f>IF(E22="","",IF(F22="INCOMP","INCOMP",IF(H22="NO BET","NO BET",IF(AND(H22=1,G22&gt;1.49),"BET",IF(AND(H22=2,G22&gt;1.65),"BET",IF(AND(H22&gt;2,G22&gt;2.04),"BET","NO BET"))))))</f>
        <v/>
      </c>
      <c r="J22" s="55" t="str">
        <f>IF(OR(I22="NO BET",I22=""),"",'RATINGS - 1'!BS50)</f>
        <v/>
      </c>
      <c r="K22" s="22" t="str">
        <f>IF(OR(I22="NO BET",I22=""),"",'RATINGS - 1'!BT50)</f>
        <v/>
      </c>
      <c r="L22" s="10" t="str">
        <f>IF(OR(I22="NO BET",I22=""),"",'RATINGS - 1'!BU50)</f>
        <v/>
      </c>
      <c r="M22" s="25" t="str">
        <f>IF(OR(H22="",I22=""),"",IF(AND(J22="BET",K22="BET",L22="BET"),"BET","NO BET"))</f>
        <v/>
      </c>
      <c r="N22" s="34" t="str">
        <f>IF(M22="BET",IF(H22=1,4,IF(H22=2,2.5,IF(OR(H22=3,H22=4),2,0))),"")</f>
        <v/>
      </c>
      <c r="O22" s="34" t="str">
        <f>IF(M22="BET",IF(AND(H22=1,G22&gt;1.99),1,IF(AND(H22=2,G22&gt;1.99),0.5,0))+'RATINGS - 1'!BV50,"")</f>
        <v/>
      </c>
      <c r="P22" s="36" t="str">
        <f>IF(M22="BET",N22+O22,"")</f>
        <v/>
      </c>
      <c r="Q22" s="14"/>
      <c r="R22" s="13"/>
      <c r="S22" s="164" t="str">
        <f>PROFILING!Q22</f>
        <v>TEAM B</v>
      </c>
      <c r="T22" s="108" t="str">
        <f>PROFILING!R22</f>
        <v>B</v>
      </c>
      <c r="U22" s="40" t="str">
        <f>PROFILING!W22</f>
        <v/>
      </c>
      <c r="V22" s="40" t="str">
        <f>'RATINGS - 2'!BS18</f>
        <v/>
      </c>
      <c r="W22" s="109">
        <f>PROFILING!Y22</f>
        <v>0</v>
      </c>
      <c r="X22" s="25" t="str">
        <f>'RATINGS - 2'!BT18</f>
        <v/>
      </c>
      <c r="Y22" s="103" t="str">
        <f>IF(U22="","",IF(V22="INCOMP","INCOMP",IF(X22="NO BET","NO BET",IF(AND(X22=1,W22&gt;1.49),"BET",IF(AND(X22=2,W22&gt;1.65),"BET",IF(AND(X22&gt;2,W22&gt;2.04),"BET","NO BET"))))))</f>
        <v/>
      </c>
      <c r="Z22" s="55" t="str">
        <f>IF(OR(Y22="NO BET",Y22=""),"",'RATINGS - 2'!BS50)</f>
        <v/>
      </c>
      <c r="AA22" s="22" t="str">
        <f>IF(OR(Y22="NO BET",Y22=""),"",'RATINGS - 2'!BT50)</f>
        <v/>
      </c>
      <c r="AB22" s="10" t="str">
        <f>IF(OR(Y22="NO BET",Y22=""),"",'RATINGS - 2'!BU50)</f>
        <v/>
      </c>
      <c r="AC22" s="25" t="str">
        <f>IF(OR(X22="",Y22=""),"",IF(AND(Z22="BET",AA22="BET",AB22="BET"),"BET","NO BET"))</f>
        <v/>
      </c>
      <c r="AD22" s="34" t="str">
        <f>IF(AC22="BET",IF(X22=1,4,IF(X22=2,2.5,IF(OR(X22=3,X22=4),2,0))),"")</f>
        <v/>
      </c>
      <c r="AE22" s="34" t="str">
        <f>IF(AC22="BET",IF(AND(X22=1,W22&gt;1.99),1,IF(AND(X22=2,W22&gt;1.99),0.5,0))+'RATINGS - 2'!BV50,"")</f>
        <v/>
      </c>
      <c r="AF22" s="36" t="str">
        <f>IF(AC22="BET",AD22+AE22,"")</f>
        <v/>
      </c>
      <c r="AG22" s="14"/>
    </row>
    <row r="23" spans="2:33" ht="17" thickBot="1" x14ac:dyDescent="0.25">
      <c r="B23" s="13"/>
      <c r="C23" s="16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1"/>
      <c r="O23" s="11"/>
      <c r="P23" s="11"/>
      <c r="Q23" s="14"/>
      <c r="R23" s="13"/>
      <c r="S23" s="16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1"/>
      <c r="AE23" s="11"/>
      <c r="AF23" s="11"/>
      <c r="AG23" s="14"/>
    </row>
    <row r="24" spans="2:33" x14ac:dyDescent="0.2">
      <c r="B24" s="13"/>
      <c r="C24" s="81" t="s">
        <v>25</v>
      </c>
      <c r="D24" s="52" t="s">
        <v>19</v>
      </c>
      <c r="E24" s="52" t="s">
        <v>22</v>
      </c>
      <c r="F24" s="52" t="s">
        <v>21</v>
      </c>
      <c r="G24" s="52" t="s">
        <v>11</v>
      </c>
      <c r="H24" s="81" t="s">
        <v>37</v>
      </c>
      <c r="I24" s="50" t="s">
        <v>12</v>
      </c>
      <c r="J24" s="81" t="s">
        <v>16</v>
      </c>
      <c r="K24" s="52" t="s">
        <v>17</v>
      </c>
      <c r="L24" s="50" t="s">
        <v>7</v>
      </c>
      <c r="M24" s="81" t="s">
        <v>40</v>
      </c>
      <c r="N24" s="52" t="s">
        <v>41</v>
      </c>
      <c r="O24" s="52" t="s">
        <v>42</v>
      </c>
      <c r="P24" s="50" t="s">
        <v>73</v>
      </c>
      <c r="Q24" s="14"/>
      <c r="R24" s="13"/>
      <c r="S24" s="81" t="s">
        <v>25</v>
      </c>
      <c r="T24" s="52" t="s">
        <v>19</v>
      </c>
      <c r="U24" s="52" t="s">
        <v>22</v>
      </c>
      <c r="V24" s="52" t="s">
        <v>21</v>
      </c>
      <c r="W24" s="52" t="s">
        <v>11</v>
      </c>
      <c r="X24" s="81" t="s">
        <v>37</v>
      </c>
      <c r="Y24" s="50" t="s">
        <v>12</v>
      </c>
      <c r="Z24" s="81" t="s">
        <v>16</v>
      </c>
      <c r="AA24" s="52" t="s">
        <v>17</v>
      </c>
      <c r="AB24" s="50" t="s">
        <v>7</v>
      </c>
      <c r="AC24" s="81" t="s">
        <v>40</v>
      </c>
      <c r="AD24" s="52" t="s">
        <v>41</v>
      </c>
      <c r="AE24" s="52" t="s">
        <v>42</v>
      </c>
      <c r="AF24" s="50" t="s">
        <v>73</v>
      </c>
      <c r="AG24" s="14"/>
    </row>
    <row r="25" spans="2:33" x14ac:dyDescent="0.2">
      <c r="B25" s="83">
        <f>B21+1</f>
        <v>6</v>
      </c>
      <c r="C25" s="163" t="str">
        <f>PROFILING!D25</f>
        <v>TEAM A</v>
      </c>
      <c r="D25" s="68" t="str">
        <f>PROFILING!E25</f>
        <v>A</v>
      </c>
      <c r="E25" s="17" t="str">
        <f>PROFILING!J25</f>
        <v/>
      </c>
      <c r="F25" s="17" t="str">
        <f>'RATINGS - 1'!CG17</f>
        <v/>
      </c>
      <c r="G25" s="107">
        <f>PROFILING!L25</f>
        <v>0</v>
      </c>
      <c r="H25" s="7" t="str">
        <f>'RATINGS - 1'!CH17</f>
        <v/>
      </c>
      <c r="I25" s="102" t="str">
        <f>IF(E25="","",IF(F25="INCOMP","INCOMP",IF(H25="NO BET","NO BET",IF(AND(H25=1,G25&gt;1.49),"BET",IF(AND(H25=2,G25&gt;1.65),"BET",IF(AND(H25&gt;2,G25&gt;2.04),"BET","NO BET"))))))</f>
        <v/>
      </c>
      <c r="J25" s="119" t="str">
        <f>IF(OR(I25="NO BET",I25=""),"",'RATINGS - 1'!CG49)</f>
        <v/>
      </c>
      <c r="K25" s="12" t="str">
        <f>IF(OR(I25="NO BET",I25=""),"",'RATINGS - 1'!CH49)</f>
        <v/>
      </c>
      <c r="L25" s="9" t="str">
        <f>IF(OR(I25="NO BET",I25=""),"",'RATINGS - 1'!CI49)</f>
        <v/>
      </c>
      <c r="M25" s="120" t="str">
        <f>IF(OR(H25="",I25=""),"",IF(AND(J25="BET",K25="BET",L25="BET"),"BET","NO BET"))</f>
        <v/>
      </c>
      <c r="N25" s="33" t="str">
        <f>IF(M25="BET",IF(H25=1,4,IF(H25=2,2.5,IF(OR(H25=3,H25=4),2,0))),"")</f>
        <v/>
      </c>
      <c r="O25" s="33" t="str">
        <f>IF(M25="BET",IF(AND(H25=1,G25&gt;1.99),1,IF(AND(H25=2,G25&gt;1.99),0.5,0))+'RATINGS - 1'!CJ49,"")</f>
        <v/>
      </c>
      <c r="P25" s="112" t="str">
        <f>IF(M25="BET",N25+O25,"")</f>
        <v/>
      </c>
      <c r="Q25" s="14"/>
      <c r="R25" s="83">
        <f>R21+1</f>
        <v>14</v>
      </c>
      <c r="S25" s="163" t="str">
        <f>PROFILING!Q25</f>
        <v>TEAM A</v>
      </c>
      <c r="T25" s="68" t="str">
        <f>PROFILING!R25</f>
        <v>A</v>
      </c>
      <c r="U25" s="17" t="str">
        <f>PROFILING!W25</f>
        <v/>
      </c>
      <c r="V25" s="17" t="str">
        <f>'RATINGS - 2'!CG17</f>
        <v/>
      </c>
      <c r="W25" s="107">
        <f>PROFILING!Y25</f>
        <v>0</v>
      </c>
      <c r="X25" s="7" t="str">
        <f>'RATINGS - 2'!CH17</f>
        <v/>
      </c>
      <c r="Y25" s="102" t="str">
        <f>IF(U25="","",IF(V25="INCOMP","INCOMP",IF(X25="NO BET","NO BET",IF(AND(X25=1,W25&gt;1.49),"BET",IF(AND(X25=2,W25&gt;1.65),"BET",IF(AND(X25&gt;2,W25&gt;2.04),"BET","NO BET"))))))</f>
        <v/>
      </c>
      <c r="Z25" s="119" t="str">
        <f>IF(OR(Y25="NO BET",Y25=""),"",'RATINGS - 2'!CG49)</f>
        <v/>
      </c>
      <c r="AA25" s="12" t="str">
        <f>IF(OR(Y25="NO BET",Y25=""),"",'RATINGS - 2'!CH49)</f>
        <v/>
      </c>
      <c r="AB25" s="9" t="str">
        <f>IF(OR(Y25="NO BET",Y25=""),"",'RATINGS - 2'!CI49)</f>
        <v/>
      </c>
      <c r="AC25" s="120" t="str">
        <f>IF(OR(X25="",Y25=""),"",IF(AND(Z25="BET",AA25="BET",AB25="BET"),"BET","NO BET"))</f>
        <v/>
      </c>
      <c r="AD25" s="33" t="str">
        <f>IF(AC25="BET",IF(X25=1,4,IF(X25=2,2.5,IF(OR(X25=3,X25=4),2,0))),"")</f>
        <v/>
      </c>
      <c r="AE25" s="33" t="str">
        <f>IF(AC25="BET",IF(AND(X25=1,W25&gt;1.99),1,IF(AND(X25=2,W25&gt;1.99),0.5,0))+'RATINGS - 2'!CJ49,"")</f>
        <v/>
      </c>
      <c r="AF25" s="112" t="str">
        <f>IF(AC25="BET",AD25+AE25,"")</f>
        <v/>
      </c>
      <c r="AG25" s="14"/>
    </row>
    <row r="26" spans="2:33" ht="17" thickBot="1" x14ac:dyDescent="0.25">
      <c r="B26" s="13"/>
      <c r="C26" s="164" t="str">
        <f>PROFILING!D26</f>
        <v>TEAM B</v>
      </c>
      <c r="D26" s="108" t="str">
        <f>PROFILING!E26</f>
        <v>B</v>
      </c>
      <c r="E26" s="40" t="str">
        <f>PROFILING!J26</f>
        <v/>
      </c>
      <c r="F26" s="40" t="str">
        <f>'RATINGS - 1'!CG18</f>
        <v/>
      </c>
      <c r="G26" s="109">
        <f>PROFILING!L26</f>
        <v>0</v>
      </c>
      <c r="H26" s="25" t="str">
        <f>'RATINGS - 1'!CH18</f>
        <v/>
      </c>
      <c r="I26" s="103" t="str">
        <f>IF(E26="","",IF(F26="INCOMP","INCOMP",IF(H26="NO BET","NO BET",IF(AND(H26=1,G26&gt;1.49),"BET",IF(AND(H26=2,G26&gt;1.65),"BET",IF(AND(H26&gt;2,G26&gt;2.04),"BET","NO BET"))))))</f>
        <v/>
      </c>
      <c r="J26" s="55" t="str">
        <f>IF(OR(I26="NO BET",I26=""),"",'RATINGS - 1'!CG50)</f>
        <v/>
      </c>
      <c r="K26" s="22" t="str">
        <f>IF(OR(I26="NO BET",I26=""),"",'RATINGS - 1'!CH50)</f>
        <v/>
      </c>
      <c r="L26" s="10" t="str">
        <f>IF(OR(I26="NO BET",I26=""),"",'RATINGS - 1'!CI50)</f>
        <v/>
      </c>
      <c r="M26" s="25" t="str">
        <f>IF(OR(H26="",I26=""),"",IF(AND(J26="BET",K26="BET",L26="BET"),"BET","NO BET"))</f>
        <v/>
      </c>
      <c r="N26" s="34" t="str">
        <f>IF(M26="BET",IF(H26=1,4,IF(H26=2,2.5,IF(OR(H26=3,H26=4),2,0))),"")</f>
        <v/>
      </c>
      <c r="O26" s="34" t="str">
        <f>IF(M26="BET",IF(AND(H26=1,G26&gt;1.99),1,IF(AND(H26=2,G26&gt;1.99),0.5,0))+'RATINGS - 1'!CJ50,"")</f>
        <v/>
      </c>
      <c r="P26" s="36" t="str">
        <f>IF(M26="BET",N26+O26,"")</f>
        <v/>
      </c>
      <c r="Q26" s="14"/>
      <c r="R26" s="13"/>
      <c r="S26" s="164" t="str">
        <f>PROFILING!Q26</f>
        <v>TEAM B</v>
      </c>
      <c r="T26" s="108" t="str">
        <f>PROFILING!R26</f>
        <v>B</v>
      </c>
      <c r="U26" s="40" t="str">
        <f>PROFILING!W26</f>
        <v/>
      </c>
      <c r="V26" s="40" t="str">
        <f>'RATINGS - 2'!CG18</f>
        <v/>
      </c>
      <c r="W26" s="109">
        <f>PROFILING!Y26</f>
        <v>0</v>
      </c>
      <c r="X26" s="25" t="str">
        <f>'RATINGS - 2'!CH18</f>
        <v/>
      </c>
      <c r="Y26" s="103" t="str">
        <f>IF(U26="","",IF(V26="INCOMP","INCOMP",IF(X26="NO BET","NO BET",IF(AND(X26=1,W26&gt;1.49),"BET",IF(AND(X26=2,W26&gt;1.65),"BET",IF(AND(X26&gt;2,W26&gt;2.04),"BET","NO BET"))))))</f>
        <v/>
      </c>
      <c r="Z26" s="55" t="str">
        <f>IF(OR(Y26="NO BET",Y26=""),"",'RATINGS - 2'!CG50)</f>
        <v/>
      </c>
      <c r="AA26" s="22" t="str">
        <f>IF(OR(Y26="NO BET",Y26=""),"",'RATINGS - 2'!CH50)</f>
        <v/>
      </c>
      <c r="AB26" s="10" t="str">
        <f>IF(OR(Y26="NO BET",Y26=""),"",'RATINGS - 2'!CI50)</f>
        <v/>
      </c>
      <c r="AC26" s="25" t="str">
        <f>IF(OR(X26="",Y26=""),"",IF(AND(Z26="BET",AA26="BET",AB26="BET"),"BET","NO BET"))</f>
        <v/>
      </c>
      <c r="AD26" s="34" t="str">
        <f>IF(AC26="BET",IF(X26=1,4,IF(X26=2,2.5,IF(OR(X26=3,X26=4),2,0))),"")</f>
        <v/>
      </c>
      <c r="AE26" s="34" t="str">
        <f>IF(AC26="BET",IF(AND(X26=1,W26&gt;1.99),1,IF(AND(X26=2,W26&gt;1.99),0.5,0))+'RATINGS - 2'!CJ50,"")</f>
        <v/>
      </c>
      <c r="AF26" s="36" t="str">
        <f>IF(AC26="BET",AD26+AE26,"")</f>
        <v/>
      </c>
      <c r="AG26" s="14"/>
    </row>
    <row r="27" spans="2:33" ht="17" thickBot="1" x14ac:dyDescent="0.25">
      <c r="B27" s="13"/>
      <c r="C27" s="16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4"/>
      <c r="R27" s="13"/>
      <c r="S27" s="16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4"/>
    </row>
    <row r="28" spans="2:33" x14ac:dyDescent="0.2">
      <c r="B28" s="13"/>
      <c r="C28" s="81" t="s">
        <v>25</v>
      </c>
      <c r="D28" s="52" t="s">
        <v>19</v>
      </c>
      <c r="E28" s="52" t="s">
        <v>22</v>
      </c>
      <c r="F28" s="52" t="s">
        <v>21</v>
      </c>
      <c r="G28" s="52" t="s">
        <v>11</v>
      </c>
      <c r="H28" s="81" t="s">
        <v>37</v>
      </c>
      <c r="I28" s="50" t="s">
        <v>12</v>
      </c>
      <c r="J28" s="81" t="s">
        <v>16</v>
      </c>
      <c r="K28" s="52" t="s">
        <v>17</v>
      </c>
      <c r="L28" s="50" t="s">
        <v>7</v>
      </c>
      <c r="M28" s="81" t="s">
        <v>40</v>
      </c>
      <c r="N28" s="52" t="s">
        <v>41</v>
      </c>
      <c r="O28" s="52" t="s">
        <v>42</v>
      </c>
      <c r="P28" s="50" t="s">
        <v>73</v>
      </c>
      <c r="Q28" s="14"/>
      <c r="R28" s="13"/>
      <c r="S28" s="81" t="s">
        <v>25</v>
      </c>
      <c r="T28" s="52" t="s">
        <v>19</v>
      </c>
      <c r="U28" s="52" t="s">
        <v>22</v>
      </c>
      <c r="V28" s="52" t="s">
        <v>21</v>
      </c>
      <c r="W28" s="52" t="s">
        <v>11</v>
      </c>
      <c r="X28" s="81" t="s">
        <v>37</v>
      </c>
      <c r="Y28" s="50" t="s">
        <v>12</v>
      </c>
      <c r="Z28" s="81" t="s">
        <v>16</v>
      </c>
      <c r="AA28" s="52" t="s">
        <v>17</v>
      </c>
      <c r="AB28" s="50" t="s">
        <v>7</v>
      </c>
      <c r="AC28" s="81" t="s">
        <v>40</v>
      </c>
      <c r="AD28" s="52" t="s">
        <v>41</v>
      </c>
      <c r="AE28" s="52" t="s">
        <v>42</v>
      </c>
      <c r="AF28" s="50" t="s">
        <v>73</v>
      </c>
      <c r="AG28" s="14"/>
    </row>
    <row r="29" spans="2:33" x14ac:dyDescent="0.2">
      <c r="B29" s="83">
        <f>B25+1</f>
        <v>7</v>
      </c>
      <c r="C29" s="163" t="str">
        <f>PROFILING!D29</f>
        <v>TEAM A</v>
      </c>
      <c r="D29" s="68" t="str">
        <f>PROFILING!E29</f>
        <v>A</v>
      </c>
      <c r="E29" s="17" t="str">
        <f>PROFILING!J29</f>
        <v/>
      </c>
      <c r="F29" s="17" t="str">
        <f>'RATINGS - 1'!CU17</f>
        <v/>
      </c>
      <c r="G29" s="107">
        <f>PROFILING!L29</f>
        <v>0</v>
      </c>
      <c r="H29" s="7" t="str">
        <f>'RATINGS - 1'!CV17</f>
        <v/>
      </c>
      <c r="I29" s="102" t="str">
        <f>IF(E29="","",IF(F29="INCOMP","INCOMP",IF(H29="NO BET","NO BET",IF(AND(H29=1,G29&gt;1.49),"BET",IF(AND(H29=2,G29&gt;1.65),"BET",IF(AND(H29&gt;2,G29&gt;2.04),"BET","NO BET"))))))</f>
        <v/>
      </c>
      <c r="J29" s="119" t="str">
        <f>IF(OR(I29="NO BET",I29=""),"",'RATINGS - 1'!CU49)</f>
        <v/>
      </c>
      <c r="K29" s="12" t="str">
        <f>IF(OR(I29="NO BET",I29=""),"",'RATINGS - 1'!CV49)</f>
        <v/>
      </c>
      <c r="L29" s="9" t="str">
        <f>IF(OR(I29="NO BET",I29=""),"",'RATINGS - 1'!CW49)</f>
        <v/>
      </c>
      <c r="M29" s="120" t="str">
        <f>IF(OR(H29="",I29=""),"",IF(AND(J29="BET",K29="BET",L29="BET"),"BET","NO BET"))</f>
        <v/>
      </c>
      <c r="N29" s="33" t="str">
        <f>IF(M29="BET",IF(H29=1,4,IF(H29=2,2.5,IF(OR(H29=3,H29=4),2,0))),"")</f>
        <v/>
      </c>
      <c r="O29" s="33" t="str">
        <f>IF(M29="BET",IF(AND(H29=1,G29&gt;1.99),1,IF(AND(H29=2,G29&gt;1.99),0.5,0))+'RATINGS - 1'!CX49,"")</f>
        <v/>
      </c>
      <c r="P29" s="112" t="str">
        <f>IF(M29="BET",N29+O29,"")</f>
        <v/>
      </c>
      <c r="Q29" s="14"/>
      <c r="R29" s="83">
        <f>R25+1</f>
        <v>15</v>
      </c>
      <c r="S29" s="163" t="str">
        <f>PROFILING!Q29</f>
        <v>TEAM A</v>
      </c>
      <c r="T29" s="68" t="str">
        <f>PROFILING!R29</f>
        <v>A</v>
      </c>
      <c r="U29" s="17" t="str">
        <f>PROFILING!W29</f>
        <v/>
      </c>
      <c r="V29" s="17" t="str">
        <f>'RATINGS - 2'!CU17</f>
        <v/>
      </c>
      <c r="W29" s="107">
        <f>PROFILING!Y29</f>
        <v>0</v>
      </c>
      <c r="X29" s="7" t="str">
        <f>'RATINGS - 2'!CV17</f>
        <v/>
      </c>
      <c r="Y29" s="102" t="str">
        <f>IF(U29="","",IF(V29="INCOMP","INCOMP",IF(X29="NO BET","NO BET",IF(AND(X29=1,W29&gt;1.49),"BET",IF(AND(X29=2,W29&gt;1.65),"BET",IF(AND(X29&gt;2,W29&gt;2.04),"BET","NO BET"))))))</f>
        <v/>
      </c>
      <c r="Z29" s="119" t="str">
        <f>IF(OR(Y29="NO BET",Y29=""),"",'RATINGS - 2'!CU49)</f>
        <v/>
      </c>
      <c r="AA29" s="12" t="str">
        <f>IF(OR(Y29="NO BET",Y29=""),"",'RATINGS - 2'!CV49)</f>
        <v/>
      </c>
      <c r="AB29" s="9" t="str">
        <f>IF(OR(Y29="NO BET",Y29=""),"",'RATINGS - 2'!CW49)</f>
        <v/>
      </c>
      <c r="AC29" s="120" t="str">
        <f>IF(OR(X29="",Y29=""),"",IF(AND(Z29="BET",AA29="BET",AB29="BET"),"BET","NO BET"))</f>
        <v/>
      </c>
      <c r="AD29" s="33" t="str">
        <f>IF(AC29="BET",IF(X29=1,4,IF(X29=2,2.5,IF(OR(X29=3,X29=4),2,0))),"")</f>
        <v/>
      </c>
      <c r="AE29" s="33" t="str">
        <f>IF(AC29="BET",IF(AND(X29=1,W29&gt;1.99),1,IF(AND(X29=2,W29&gt;1.99),0.5,0))+'RATINGS - 2'!CX49,"")</f>
        <v/>
      </c>
      <c r="AF29" s="112" t="str">
        <f>IF(AC29="BET",AD29+AE29,"")</f>
        <v/>
      </c>
      <c r="AG29" s="14"/>
    </row>
    <row r="30" spans="2:33" ht="17" thickBot="1" x14ac:dyDescent="0.25">
      <c r="B30" s="13"/>
      <c r="C30" s="164" t="str">
        <f>PROFILING!D30</f>
        <v>TEAM B</v>
      </c>
      <c r="D30" s="108" t="str">
        <f>PROFILING!E30</f>
        <v>B</v>
      </c>
      <c r="E30" s="40" t="str">
        <f>PROFILING!J30</f>
        <v/>
      </c>
      <c r="F30" s="40" t="str">
        <f>'RATINGS - 1'!CU18</f>
        <v/>
      </c>
      <c r="G30" s="109">
        <f>PROFILING!L30</f>
        <v>0</v>
      </c>
      <c r="H30" s="25" t="str">
        <f>'RATINGS - 1'!CV18</f>
        <v/>
      </c>
      <c r="I30" s="103" t="str">
        <f>IF(E30="","",IF(F30="INCOMP","INCOMP",IF(H30="NO BET","NO BET",IF(AND(H30=1,G30&gt;1.49),"BET",IF(AND(H30=2,G30&gt;1.65),"BET",IF(AND(H30&gt;2,G30&gt;2.04),"BET","NO BET"))))))</f>
        <v/>
      </c>
      <c r="J30" s="55" t="str">
        <f>IF(OR(I30="NO BET",I30=""),"",'RATINGS - 1'!CU50)</f>
        <v/>
      </c>
      <c r="K30" s="22" t="str">
        <f>IF(OR(I30="NO BET",I30=""),"",'RATINGS - 1'!CV50)</f>
        <v/>
      </c>
      <c r="L30" s="10" t="str">
        <f>IF(OR(I30="NO BET",I30=""),"",'RATINGS - 1'!CW50)</f>
        <v/>
      </c>
      <c r="M30" s="25" t="str">
        <f>IF(OR(H30="",I30=""),"",IF(AND(J30="BET",K30="BET",L30="BET"),"BET","NO BET"))</f>
        <v/>
      </c>
      <c r="N30" s="34" t="str">
        <f>IF(M30="BET",IF(H30=1,4,IF(H30=2,2.5,IF(OR(H30=3,H30=4),2,0))),"")</f>
        <v/>
      </c>
      <c r="O30" s="34" t="str">
        <f>IF(M30="BET",IF(AND(H30=1,G30&gt;1.99),1,IF(AND(H30=2,G30&gt;1.99),0.5,0))+'RATINGS - 1'!CX50,"")</f>
        <v/>
      </c>
      <c r="P30" s="36" t="str">
        <f>IF(M30="BET",N30+O30,"")</f>
        <v/>
      </c>
      <c r="Q30" s="14"/>
      <c r="R30" s="13"/>
      <c r="S30" s="164" t="str">
        <f>PROFILING!Q30</f>
        <v>TEAM B</v>
      </c>
      <c r="T30" s="108" t="str">
        <f>PROFILING!R30</f>
        <v>B</v>
      </c>
      <c r="U30" s="40" t="str">
        <f>PROFILING!W30</f>
        <v/>
      </c>
      <c r="V30" s="40" t="str">
        <f>'RATINGS - 2'!CU18</f>
        <v/>
      </c>
      <c r="W30" s="109">
        <f>PROFILING!Y30</f>
        <v>0</v>
      </c>
      <c r="X30" s="25" t="str">
        <f>'RATINGS - 2'!CV18</f>
        <v/>
      </c>
      <c r="Y30" s="103" t="str">
        <f>IF(U30="","",IF(V30="INCOMP","INCOMP",IF(X30="NO BET","NO BET",IF(AND(X30=1,W30&gt;1.49),"BET",IF(AND(X30=2,W30&gt;1.65),"BET",IF(AND(X30&gt;2,W30&gt;2.04),"BET","NO BET"))))))</f>
        <v/>
      </c>
      <c r="Z30" s="55" t="str">
        <f>IF(OR(Y30="NO BET",Y30=""),"",'RATINGS - 2'!CU50)</f>
        <v/>
      </c>
      <c r="AA30" s="22" t="str">
        <f>IF(OR(Y30="NO BET",Y30=""),"",'RATINGS - 2'!CV50)</f>
        <v/>
      </c>
      <c r="AB30" s="10" t="str">
        <f>IF(OR(Y30="NO BET",Y30=""),"",'RATINGS - 2'!CW50)</f>
        <v/>
      </c>
      <c r="AC30" s="25" t="str">
        <f>IF(OR(X30="",Y30=""),"",IF(AND(Z30="BET",AA30="BET",AB30="BET"),"BET","NO BET"))</f>
        <v/>
      </c>
      <c r="AD30" s="34" t="str">
        <f>IF(AC30="BET",IF(X30=1,4,IF(X30=2,2.5,IF(OR(X30=3,X30=4),2,0))),"")</f>
        <v/>
      </c>
      <c r="AE30" s="34" t="str">
        <f>IF(AC30="BET",IF(AND(X30=1,W30&gt;1.99),1,IF(AND(X30=2,W30&gt;1.99),0.5,0))+'RATINGS - 2'!CX50,"")</f>
        <v/>
      </c>
      <c r="AF30" s="36" t="str">
        <f>IF(AC30="BET",AD30+AE30,"")</f>
        <v/>
      </c>
      <c r="AG30" s="14"/>
    </row>
    <row r="31" spans="2:33" ht="17" thickBot="1" x14ac:dyDescent="0.25">
      <c r="B31" s="13"/>
      <c r="C31" s="16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4"/>
      <c r="R31" s="13"/>
      <c r="S31" s="16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4"/>
    </row>
    <row r="32" spans="2:33" x14ac:dyDescent="0.2">
      <c r="B32" s="13"/>
      <c r="C32" s="81" t="s">
        <v>25</v>
      </c>
      <c r="D32" s="52" t="s">
        <v>19</v>
      </c>
      <c r="E32" s="52" t="s">
        <v>22</v>
      </c>
      <c r="F32" s="52" t="s">
        <v>21</v>
      </c>
      <c r="G32" s="52" t="s">
        <v>11</v>
      </c>
      <c r="H32" s="81" t="s">
        <v>37</v>
      </c>
      <c r="I32" s="50" t="s">
        <v>12</v>
      </c>
      <c r="J32" s="81" t="s">
        <v>16</v>
      </c>
      <c r="K32" s="52" t="s">
        <v>17</v>
      </c>
      <c r="L32" s="50" t="s">
        <v>7</v>
      </c>
      <c r="M32" s="81" t="s">
        <v>40</v>
      </c>
      <c r="N32" s="52" t="s">
        <v>41</v>
      </c>
      <c r="O32" s="52" t="s">
        <v>42</v>
      </c>
      <c r="P32" s="50" t="s">
        <v>73</v>
      </c>
      <c r="Q32" s="14"/>
      <c r="R32" s="13"/>
      <c r="S32" s="81" t="s">
        <v>25</v>
      </c>
      <c r="T32" s="52" t="s">
        <v>19</v>
      </c>
      <c r="U32" s="52" t="s">
        <v>22</v>
      </c>
      <c r="V32" s="52" t="s">
        <v>21</v>
      </c>
      <c r="W32" s="52" t="s">
        <v>11</v>
      </c>
      <c r="X32" s="81" t="s">
        <v>37</v>
      </c>
      <c r="Y32" s="50" t="s">
        <v>12</v>
      </c>
      <c r="Z32" s="81" t="s">
        <v>16</v>
      </c>
      <c r="AA32" s="52" t="s">
        <v>17</v>
      </c>
      <c r="AB32" s="50" t="s">
        <v>7</v>
      </c>
      <c r="AC32" s="81" t="s">
        <v>40</v>
      </c>
      <c r="AD32" s="52" t="s">
        <v>41</v>
      </c>
      <c r="AE32" s="52" t="s">
        <v>42</v>
      </c>
      <c r="AF32" s="50" t="s">
        <v>73</v>
      </c>
      <c r="AG32" s="14"/>
    </row>
    <row r="33" spans="2:33" x14ac:dyDescent="0.2">
      <c r="B33" s="83">
        <f>B29+1</f>
        <v>8</v>
      </c>
      <c r="C33" s="163" t="str">
        <f>PROFILING!D33</f>
        <v>TEAM A</v>
      </c>
      <c r="D33" s="68" t="str">
        <f>PROFILING!E33</f>
        <v>A</v>
      </c>
      <c r="E33" s="17" t="str">
        <f>PROFILING!J33</f>
        <v/>
      </c>
      <c r="F33" s="17" t="str">
        <f>'RATINGS - 1'!DI17</f>
        <v/>
      </c>
      <c r="G33" s="107">
        <f>PROFILING!L33</f>
        <v>0</v>
      </c>
      <c r="H33" s="7" t="str">
        <f>'RATINGS - 1'!DJ17</f>
        <v/>
      </c>
      <c r="I33" s="102" t="str">
        <f>IF(E33="","",IF(F33="INCOMP","INCOMP",IF(H33="NO BET","NO BET",IF(AND(H33=1,G33&gt;1.49),"BET",IF(AND(H33=2,G33&gt;1.65),"BET",IF(AND(H33&gt;2,G33&gt;2.04),"BET","NO BET"))))))</f>
        <v/>
      </c>
      <c r="J33" s="119" t="str">
        <f>IF(OR(I33="NO BET",I33=""),"",'RATINGS - 1'!DI49)</f>
        <v/>
      </c>
      <c r="K33" s="12" t="str">
        <f>IF(OR(I33="NO BET",I33=""),"",'RATINGS - 1'!DJ49)</f>
        <v/>
      </c>
      <c r="L33" s="9" t="str">
        <f>IF(OR(I33="NO BET",I33=""),"",'RATINGS - 1'!DK49)</f>
        <v/>
      </c>
      <c r="M33" s="120" t="str">
        <f>IF(OR(H33="",I33=""),"",IF(AND(J33="BET",K33="BET",L33="BET"),"BET","NO BET"))</f>
        <v/>
      </c>
      <c r="N33" s="33" t="str">
        <f>IF(M33="BET",IF(H33=1,4,IF(H33=2,2.5,IF(OR(H33=3,H33=4),2,0))),"")</f>
        <v/>
      </c>
      <c r="O33" s="33" t="str">
        <f>IF(M33="BET",IF(AND(H33=1,G33&gt;1.99),1,IF(AND(H33=2,G33&gt;1.99),0.5,0))+'RATINGS - 1'!DL49,"")</f>
        <v/>
      </c>
      <c r="P33" s="112" t="str">
        <f>IF(M33="BET",N33+O33,"")</f>
        <v/>
      </c>
      <c r="Q33" s="14"/>
      <c r="R33" s="83">
        <f>R29+1</f>
        <v>16</v>
      </c>
      <c r="S33" s="163" t="str">
        <f>PROFILING!Q33</f>
        <v>TEAM A</v>
      </c>
      <c r="T33" s="68" t="str">
        <f>PROFILING!R33</f>
        <v>A</v>
      </c>
      <c r="U33" s="17" t="str">
        <f>PROFILING!W33</f>
        <v/>
      </c>
      <c r="V33" s="17" t="str">
        <f>'RATINGS - 2'!DI17</f>
        <v/>
      </c>
      <c r="W33" s="107">
        <f>PROFILING!Y33</f>
        <v>0</v>
      </c>
      <c r="X33" s="7" t="str">
        <f>'RATINGS - 2'!DJ17</f>
        <v/>
      </c>
      <c r="Y33" s="102" t="str">
        <f>IF(U33="","",IF(V33="INCOMP","INCOMP",IF(X33="NO BET","NO BET",IF(AND(X33=1,W33&gt;1.49),"BET",IF(AND(X33=2,W33&gt;1.65),"BET",IF(AND(X33&gt;2,W33&gt;2.04),"BET","NO BET"))))))</f>
        <v/>
      </c>
      <c r="Z33" s="119" t="str">
        <f>IF(OR(Y33="NO BET",Y33=""),"",'RATINGS - 2'!DI49)</f>
        <v/>
      </c>
      <c r="AA33" s="12" t="str">
        <f>IF(OR(Y33="NO BET",Y33=""),"",'RATINGS - 2'!DJ49)</f>
        <v/>
      </c>
      <c r="AB33" s="9" t="str">
        <f>IF(OR(Y33="NO BET",Y33=""),"",'RATINGS - 2'!DK49)</f>
        <v/>
      </c>
      <c r="AC33" s="120" t="str">
        <f>IF(OR(X33="",Y33=""),"",IF(AND(Z33="BET",AA33="BET",AB33="BET"),"BET","NO BET"))</f>
        <v/>
      </c>
      <c r="AD33" s="33" t="str">
        <f>IF(AC33="BET",IF(X33=1,4,IF(X33=2,2.5,IF(OR(X33=3,X33=4),2,0))),"")</f>
        <v/>
      </c>
      <c r="AE33" s="33" t="str">
        <f>IF(AC33="BET",IF(AND(X33=1,W33&gt;1.99),1,IF(AND(X33=2,W33&gt;1.99),0.5,0))+'RATINGS - 2'!DL49,"")</f>
        <v/>
      </c>
      <c r="AF33" s="112" t="str">
        <f>IF(AC33="BET",AD33+AE33,"")</f>
        <v/>
      </c>
      <c r="AG33" s="14"/>
    </row>
    <row r="34" spans="2:33" ht="17" thickBot="1" x14ac:dyDescent="0.25">
      <c r="B34" s="13"/>
      <c r="C34" s="164" t="str">
        <f>PROFILING!D34</f>
        <v>TEAM B</v>
      </c>
      <c r="D34" s="108" t="str">
        <f>PROFILING!E34</f>
        <v>B</v>
      </c>
      <c r="E34" s="40" t="str">
        <f>PROFILING!J34</f>
        <v/>
      </c>
      <c r="F34" s="40" t="str">
        <f>'RATINGS - 1'!DI18</f>
        <v/>
      </c>
      <c r="G34" s="109">
        <f>PROFILING!L34</f>
        <v>0</v>
      </c>
      <c r="H34" s="25" t="str">
        <f>'RATINGS - 1'!DJ18</f>
        <v/>
      </c>
      <c r="I34" s="103" t="str">
        <f>IF(E34="","",IF(F34="INCOMP","INCOMP",IF(H34="NO BET","NO BET",IF(AND(H34=1,G34&gt;1.49),"BET",IF(AND(H34=2,G34&gt;1.65),"BET",IF(AND(H34&gt;2,G34&gt;2.04),"BET","NO BET"))))))</f>
        <v/>
      </c>
      <c r="J34" s="55" t="str">
        <f>IF(OR(I34="NO BET",I34=""),"",'RATINGS - 1'!DI50)</f>
        <v/>
      </c>
      <c r="K34" s="22" t="str">
        <f>IF(OR(I34="NO BET",I34=""),"",'RATINGS - 1'!DJ50)</f>
        <v/>
      </c>
      <c r="L34" s="10" t="str">
        <f>IF(OR(I34="NO BET",I34=""),"",'RATINGS - 1'!DK50)</f>
        <v/>
      </c>
      <c r="M34" s="25" t="str">
        <f>IF(OR(H34="",I34=""),"",IF(AND(J34="BET",K34="BET",L34="BET"),"BET","NO BET"))</f>
        <v/>
      </c>
      <c r="N34" s="34" t="str">
        <f>IF(M34="BET",IF(H34=1,4,IF(H34=2,2.5,IF(OR(H34=3,H34=4),2,0))),"")</f>
        <v/>
      </c>
      <c r="O34" s="34" t="str">
        <f>IF(M34="BET",IF(AND(H34=1,G34&gt;1.99),1,IF(AND(H34=2,G34&gt;1.99),0.5,0))+'RATINGS - 1'!DL50,"")</f>
        <v/>
      </c>
      <c r="P34" s="36" t="str">
        <f>IF(M34="BET",N34+O34,"")</f>
        <v/>
      </c>
      <c r="Q34" s="14"/>
      <c r="R34" s="13"/>
      <c r="S34" s="164" t="str">
        <f>PROFILING!Q34</f>
        <v>TEAM B</v>
      </c>
      <c r="T34" s="108" t="str">
        <f>PROFILING!R34</f>
        <v>B</v>
      </c>
      <c r="U34" s="40" t="str">
        <f>PROFILING!W34</f>
        <v/>
      </c>
      <c r="V34" s="40" t="str">
        <f>'RATINGS - 2'!DI18</f>
        <v/>
      </c>
      <c r="W34" s="109">
        <f>PROFILING!Y34</f>
        <v>0</v>
      </c>
      <c r="X34" s="25" t="str">
        <f>'RATINGS - 2'!DJ18</f>
        <v/>
      </c>
      <c r="Y34" s="103" t="str">
        <f>IF(U34="","",IF(V34="INCOMP","INCOMP",IF(X34="NO BET","NO BET",IF(AND(X34=1,W34&gt;1.49),"BET",IF(AND(X34=2,W34&gt;1.65),"BET",IF(AND(X34&gt;2,W34&gt;2.04),"BET","NO BET"))))))</f>
        <v/>
      </c>
      <c r="Z34" s="55" t="str">
        <f>IF(OR(Y34="NO BET",Y34=""),"",'RATINGS - 2'!DI50)</f>
        <v/>
      </c>
      <c r="AA34" s="22" t="str">
        <f>IF(OR(Y34="NO BET",Y34=""),"",'RATINGS - 2'!DJ50)</f>
        <v/>
      </c>
      <c r="AB34" s="10" t="str">
        <f>IF(OR(Y34="NO BET",Y34=""),"",'RATINGS - 2'!DK50)</f>
        <v/>
      </c>
      <c r="AC34" s="25" t="str">
        <f>IF(OR(X34="",Y34=""),"",IF(AND(Z34="BET",AA34="BET",AB34="BET"),"BET","NO BET"))</f>
        <v/>
      </c>
      <c r="AD34" s="34" t="str">
        <f>IF(AC34="BET",IF(X34=1,4,IF(X34=2,2.5,IF(OR(X34=3,X34=4),2,0))),"")</f>
        <v/>
      </c>
      <c r="AE34" s="34" t="str">
        <f>IF(AC34="BET",IF(AND(X34=1,W34&gt;1.99),1,IF(AND(X34=2,W34&gt;1.99),0.5,0))+'RATINGS - 2'!DL50,"")</f>
        <v/>
      </c>
      <c r="AF34" s="36" t="str">
        <f>IF(AC34="BET",AD34+AE34,"")</f>
        <v/>
      </c>
      <c r="AG34" s="14"/>
    </row>
    <row r="35" spans="2:33" x14ac:dyDescent="0.2">
      <c r="B35" s="13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4"/>
      <c r="R35" s="13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4"/>
    </row>
    <row r="36" spans="2:33" x14ac:dyDescent="0.2"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4"/>
      <c r="R36" s="2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4"/>
    </row>
    <row r="38" spans="2:33" x14ac:dyDescent="0.2">
      <c r="L38" s="31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32"/>
      <c r="Z38" s="11"/>
      <c r="AA38" s="11"/>
    </row>
    <row r="39" spans="2:33" ht="17" thickBot="1" x14ac:dyDescent="0.25">
      <c r="L39" s="13"/>
      <c r="M39" s="11"/>
      <c r="N39" s="11"/>
      <c r="O39" s="11"/>
      <c r="P39" s="11"/>
      <c r="Q39" s="11"/>
      <c r="R39" s="11"/>
      <c r="S39" s="17"/>
      <c r="T39" s="11"/>
      <c r="U39" s="11"/>
      <c r="V39" s="11"/>
      <c r="W39" s="14"/>
      <c r="Z39" s="11"/>
      <c r="AA39" s="11"/>
    </row>
    <row r="40" spans="2:33" x14ac:dyDescent="0.2">
      <c r="L40" s="13"/>
      <c r="M40" s="35" t="s">
        <v>6</v>
      </c>
      <c r="N40" s="5" t="s">
        <v>25</v>
      </c>
      <c r="O40" s="5" t="s">
        <v>37</v>
      </c>
      <c r="P40" s="5" t="s">
        <v>45</v>
      </c>
      <c r="Q40" s="29" t="s">
        <v>46</v>
      </c>
      <c r="R40" s="29" t="s">
        <v>47</v>
      </c>
      <c r="S40" s="29" t="s">
        <v>2</v>
      </c>
      <c r="T40" s="29" t="s">
        <v>48</v>
      </c>
      <c r="U40" s="29" t="s">
        <v>49</v>
      </c>
      <c r="V40" s="27" t="s">
        <v>43</v>
      </c>
      <c r="W40" s="14"/>
      <c r="Z40" s="11"/>
      <c r="AA40" s="11"/>
    </row>
    <row r="41" spans="2:33" x14ac:dyDescent="0.2">
      <c r="L41" s="13"/>
      <c r="M41" s="7">
        <v>1</v>
      </c>
      <c r="N41" s="54" t="str">
        <f>IF(M5="BET",C5,IF(M6="BET",C6,""))</f>
        <v/>
      </c>
      <c r="O41" s="89" t="str">
        <f>IF(M5="BET",H5,IF(M6="BET",H6,""))</f>
        <v/>
      </c>
      <c r="P41" s="28" t="str">
        <f>IF(M5="BET",P5,IF(M6="BET",P6,""))</f>
        <v/>
      </c>
      <c r="Q41" s="151" t="str">
        <f>IFERROR(P41*N59,"")</f>
        <v/>
      </c>
      <c r="R41" s="122"/>
      <c r="S41" s="1"/>
      <c r="T41" s="28" t="str">
        <f>IFERROR(IF(S41=1,(P41*(R41-1)),-P41),"")</f>
        <v/>
      </c>
      <c r="U41" s="151" t="str">
        <f>IFERROR(IF(S41=1,(Q41*(R41-1)),-Q41),"")</f>
        <v/>
      </c>
      <c r="V41" s="150"/>
      <c r="W41" s="14"/>
    </row>
    <row r="42" spans="2:33" x14ac:dyDescent="0.2">
      <c r="L42" s="13"/>
      <c r="M42" s="7">
        <v>2</v>
      </c>
      <c r="N42" s="162" t="str">
        <f>IF(M9="BET",C9,IF(M10="BET",C10,""))</f>
        <v/>
      </c>
      <c r="O42" s="17" t="str">
        <f>IF(M9="BET",H9,IF(M10="BET",H10,""))</f>
        <v/>
      </c>
      <c r="P42" s="33" t="str">
        <f>IF(M9="BET",P9,IF(M10="BET",P10,""))</f>
        <v/>
      </c>
      <c r="Q42" s="107" t="str">
        <f>IFERROR(P42*N59,"")</f>
        <v/>
      </c>
      <c r="R42" s="122"/>
      <c r="S42" s="1"/>
      <c r="T42" s="33" t="str">
        <f>IFERROR(IF(S42=1,(P42*(R42-1)),-P42),"")</f>
        <v/>
      </c>
      <c r="U42" s="107" t="str">
        <f>IFERROR(IF(S42=1,(Q42*(R42-1)),-Q42),"")</f>
        <v/>
      </c>
      <c r="V42" s="152"/>
      <c r="W42" s="14"/>
    </row>
    <row r="43" spans="2:33" x14ac:dyDescent="0.2">
      <c r="L43" s="13"/>
      <c r="M43" s="7">
        <v>3</v>
      </c>
      <c r="N43" s="162" t="str">
        <f>IF(M13="BET",C13,IF(M14="BET",C14,""))</f>
        <v/>
      </c>
      <c r="O43" s="17" t="str">
        <f>IF(M13="BET",H13,IF(M14="BET",H14,""))</f>
        <v/>
      </c>
      <c r="P43" s="33" t="str">
        <f>IF(M13="BET",P13,IF(M14="BET",P14,""))</f>
        <v/>
      </c>
      <c r="Q43" s="107" t="str">
        <f>IFERROR(P43*N59,"")</f>
        <v/>
      </c>
      <c r="R43" s="122"/>
      <c r="S43" s="1"/>
      <c r="T43" s="33" t="str">
        <f>IFERROR(IF(S43=1,(P43*(R43-1)),-P43),"")</f>
        <v/>
      </c>
      <c r="U43" s="107" t="str">
        <f>IFERROR(IF(S43=1,(Q43*(R43-1)),-Q43),"")</f>
        <v/>
      </c>
      <c r="V43" s="152"/>
      <c r="W43" s="14"/>
    </row>
    <row r="44" spans="2:33" x14ac:dyDescent="0.2">
      <c r="L44" s="13"/>
      <c r="M44" s="7">
        <v>4</v>
      </c>
      <c r="N44" s="162" t="str">
        <f>IF(M17="BET",C17,IF(M18="BET",C18,""))</f>
        <v/>
      </c>
      <c r="O44" s="17" t="str">
        <f>IF(M17="BET",H17,IF(M18="BET",H18,""))</f>
        <v/>
      </c>
      <c r="P44" s="33" t="str">
        <f>IF(M17="BET",P17,IF(M18="BET",P18,""))</f>
        <v/>
      </c>
      <c r="Q44" s="107" t="str">
        <f>IFERROR(P44*N59,"")</f>
        <v/>
      </c>
      <c r="R44" s="122"/>
      <c r="S44" s="1"/>
      <c r="T44" s="33" t="str">
        <f t="shared" ref="T44:T56" si="0">IFERROR(IF(S44=1,(P44*(R44-1)),-P44),"")</f>
        <v/>
      </c>
      <c r="U44" s="107" t="str">
        <f>IFERROR(IF(S44=1,(Q44*(R44-1)),-Q44),"")</f>
        <v/>
      </c>
      <c r="V44" s="152"/>
      <c r="W44" s="14"/>
    </row>
    <row r="45" spans="2:33" x14ac:dyDescent="0.2">
      <c r="L45" s="13"/>
      <c r="M45" s="7">
        <v>5</v>
      </c>
      <c r="N45" s="162" t="str">
        <f>IF(M21="BET",C21,IF(M22="BET",C22,""))</f>
        <v/>
      </c>
      <c r="O45" s="17" t="str">
        <f>IF(M21="BET",H21,IF(M22="BET",H22,""))</f>
        <v/>
      </c>
      <c r="P45" s="33" t="str">
        <f>IF(M21="BET",P21,IF(M22="BET",P22,""))</f>
        <v/>
      </c>
      <c r="Q45" s="107" t="str">
        <f>IFERROR(P45*N59,"")</f>
        <v/>
      </c>
      <c r="R45" s="122"/>
      <c r="S45" s="1"/>
      <c r="T45" s="33" t="str">
        <f t="shared" si="0"/>
        <v/>
      </c>
      <c r="U45" s="107" t="str">
        <f t="shared" ref="U45:U56" si="1">IFERROR(IF(S45=1,(Q45*(R45-1)),-Q45),"")</f>
        <v/>
      </c>
      <c r="V45" s="152"/>
      <c r="W45" s="14"/>
    </row>
    <row r="46" spans="2:33" x14ac:dyDescent="0.2">
      <c r="L46" s="13"/>
      <c r="M46" s="7">
        <v>6</v>
      </c>
      <c r="N46" s="162" t="str">
        <f>IF(M25="BET",C25,IF(M26="BET",C26,""))</f>
        <v/>
      </c>
      <c r="O46" s="17" t="str">
        <f>IF(M25="BET",H25,IF(M26="BET",H26,""))</f>
        <v/>
      </c>
      <c r="P46" s="33" t="str">
        <f>IF(M25="BET",P25,IF(M26="BET",P26,""))</f>
        <v/>
      </c>
      <c r="Q46" s="107" t="str">
        <f>IFERROR(P46*N59,"")</f>
        <v/>
      </c>
      <c r="R46" s="122"/>
      <c r="S46" s="1"/>
      <c r="T46" s="33" t="str">
        <f t="shared" si="0"/>
        <v/>
      </c>
      <c r="U46" s="107" t="str">
        <f t="shared" si="1"/>
        <v/>
      </c>
      <c r="V46" s="152"/>
      <c r="W46" s="130"/>
    </row>
    <row r="47" spans="2:33" x14ac:dyDescent="0.2">
      <c r="L47" s="13"/>
      <c r="M47" s="7">
        <v>7</v>
      </c>
      <c r="N47" s="162" t="str">
        <f>IF(M29="BET",C29,IF(M30="BET",C30,""))</f>
        <v/>
      </c>
      <c r="O47" s="17" t="str">
        <f>IF(M29="BET",H29,IF(M30="BET",H30,""))</f>
        <v/>
      </c>
      <c r="P47" s="33" t="str">
        <f>IF(M29="BET",P29,IF(M30="BET",P30,""))</f>
        <v/>
      </c>
      <c r="Q47" s="107" t="str">
        <f>IFERROR(P47*N59,"")</f>
        <v/>
      </c>
      <c r="R47" s="122"/>
      <c r="S47" s="1"/>
      <c r="T47" s="33" t="str">
        <f t="shared" si="0"/>
        <v/>
      </c>
      <c r="U47" s="107" t="str">
        <f t="shared" si="1"/>
        <v/>
      </c>
      <c r="V47" s="152"/>
      <c r="W47" s="131"/>
    </row>
    <row r="48" spans="2:33" x14ac:dyDescent="0.2">
      <c r="L48" s="13"/>
      <c r="M48" s="7">
        <v>8</v>
      </c>
      <c r="N48" s="162" t="str">
        <f>IF(M33="BET",C33,IF(M34="BET",C34,""))</f>
        <v/>
      </c>
      <c r="O48" s="17" t="str">
        <f>IF(M33="BET",H33,IF(M34="BET",H34,""))</f>
        <v/>
      </c>
      <c r="P48" s="33" t="str">
        <f>IF(M33="BET",P33,IF(M34="BET",P34,""))</f>
        <v/>
      </c>
      <c r="Q48" s="107" t="str">
        <f>IFERROR(P48*N59,"")</f>
        <v/>
      </c>
      <c r="R48" s="122"/>
      <c r="S48" s="1"/>
      <c r="T48" s="33" t="str">
        <f t="shared" si="0"/>
        <v/>
      </c>
      <c r="U48" s="107" t="str">
        <f t="shared" si="1"/>
        <v/>
      </c>
      <c r="V48" s="152"/>
      <c r="W48" s="131"/>
    </row>
    <row r="49" spans="12:27" x14ac:dyDescent="0.2">
      <c r="L49" s="13"/>
      <c r="M49" s="7">
        <v>9</v>
      </c>
      <c r="N49" s="162" t="str">
        <f>IF(AC5="BET",S5,IF(AC6="BET",S6,""))</f>
        <v/>
      </c>
      <c r="O49" s="17" t="str">
        <f>IF(AC5="BET",X5,IF(AC6="BET",X6,""))</f>
        <v/>
      </c>
      <c r="P49" s="33" t="str">
        <f>IF(AC5="BET",AF5,IF(AC6="BET",AF6,""))</f>
        <v/>
      </c>
      <c r="Q49" s="107" t="str">
        <f>IFERROR(P49*N59,"")</f>
        <v/>
      </c>
      <c r="R49" s="122"/>
      <c r="S49" s="1"/>
      <c r="T49" s="33" t="str">
        <f t="shared" si="0"/>
        <v/>
      </c>
      <c r="U49" s="107" t="str">
        <f t="shared" si="1"/>
        <v/>
      </c>
      <c r="V49" s="152"/>
      <c r="W49" s="131"/>
    </row>
    <row r="50" spans="12:27" x14ac:dyDescent="0.2">
      <c r="L50" s="13"/>
      <c r="M50" s="7">
        <v>10</v>
      </c>
      <c r="N50" s="162" t="str">
        <f>IF(AC9="BET",S9,IF(AC10="BET",S10,""))</f>
        <v/>
      </c>
      <c r="O50" s="17" t="str">
        <f>IF(AC9="BET",X9,IF(AC10="BET",X10,""))</f>
        <v/>
      </c>
      <c r="P50" s="33" t="str">
        <f>IF(AC9="BET",AF9,IF(AC10="BET",AF10,""))</f>
        <v/>
      </c>
      <c r="Q50" s="107" t="str">
        <f>IFERROR(P50*N59,"")</f>
        <v/>
      </c>
      <c r="R50" s="122"/>
      <c r="S50" s="1"/>
      <c r="T50" s="33" t="str">
        <f t="shared" si="0"/>
        <v/>
      </c>
      <c r="U50" s="107" t="str">
        <f t="shared" si="1"/>
        <v/>
      </c>
      <c r="V50" s="152"/>
      <c r="W50" s="131"/>
    </row>
    <row r="51" spans="12:27" x14ac:dyDescent="0.2">
      <c r="L51" s="13"/>
      <c r="M51" s="7">
        <v>11</v>
      </c>
      <c r="N51" s="162" t="str">
        <f>IF(AC13="BET",S13,IF(AC14="BET",S14,""))</f>
        <v/>
      </c>
      <c r="O51" s="17" t="str">
        <f>IF(AC13="BET",X13,IF(AC14="BET",X14,""))</f>
        <v/>
      </c>
      <c r="P51" s="33" t="str">
        <f>IF(AC13="BET",AF13,IF(AC14="BET",AF14,""))</f>
        <v/>
      </c>
      <c r="Q51" s="107" t="str">
        <f>IFERROR(P51*N59,"")</f>
        <v/>
      </c>
      <c r="R51" s="122"/>
      <c r="S51" s="1"/>
      <c r="T51" s="33" t="str">
        <f t="shared" si="0"/>
        <v/>
      </c>
      <c r="U51" s="107" t="str">
        <f t="shared" si="1"/>
        <v/>
      </c>
      <c r="V51" s="152"/>
      <c r="W51" s="131"/>
    </row>
    <row r="52" spans="12:27" x14ac:dyDescent="0.2">
      <c r="L52" s="13"/>
      <c r="M52" s="7">
        <v>12</v>
      </c>
      <c r="N52" s="162" t="str">
        <f>IF(AC17="BET",S17,IF(AC18="BET",S18,""))</f>
        <v/>
      </c>
      <c r="O52" s="17" t="str">
        <f>IF(AC17="BET",X17,IF(AC18="BET",X18,""))</f>
        <v/>
      </c>
      <c r="P52" s="33" t="str">
        <f>IF(AC17="BET",AF17,IF(AC18="BET",AF18,""))</f>
        <v/>
      </c>
      <c r="Q52" s="107" t="str">
        <f>IFERROR(P52*N59,"")</f>
        <v/>
      </c>
      <c r="R52" s="122"/>
      <c r="S52" s="1"/>
      <c r="T52" s="33" t="str">
        <f t="shared" si="0"/>
        <v/>
      </c>
      <c r="U52" s="107" t="str">
        <f t="shared" si="1"/>
        <v/>
      </c>
      <c r="V52" s="152"/>
      <c r="W52" s="131"/>
    </row>
    <row r="53" spans="12:27" x14ac:dyDescent="0.2">
      <c r="L53" s="13"/>
      <c r="M53" s="7">
        <v>13</v>
      </c>
      <c r="N53" s="162" t="str">
        <f>IF(AC21="BET",S21,IF(AC22="BET",S22,""))</f>
        <v/>
      </c>
      <c r="O53" s="17" t="str">
        <f>IF(AC21="BET",X21,IF(AC22="BET",X22,""))</f>
        <v/>
      </c>
      <c r="P53" s="33" t="str">
        <f>IF(AC21="BET",AF21,IF(AC22="BET",AF22,""))</f>
        <v/>
      </c>
      <c r="Q53" s="107" t="str">
        <f>IFERROR(P53*N59,"")</f>
        <v/>
      </c>
      <c r="R53" s="122"/>
      <c r="S53" s="1"/>
      <c r="T53" s="33" t="str">
        <f t="shared" si="0"/>
        <v/>
      </c>
      <c r="U53" s="107" t="str">
        <f t="shared" si="1"/>
        <v/>
      </c>
      <c r="V53" s="152"/>
      <c r="W53" s="131"/>
    </row>
    <row r="54" spans="12:27" x14ac:dyDescent="0.2">
      <c r="L54" s="13"/>
      <c r="M54" s="7">
        <v>14</v>
      </c>
      <c r="N54" s="162" t="str">
        <f>IF(AC25="BET",S25,IF(AC26="BET",S26,""))</f>
        <v/>
      </c>
      <c r="O54" s="17" t="str">
        <f>IF(AC25="BET",X25,IF(AC26="BET",X26,""))</f>
        <v/>
      </c>
      <c r="P54" s="33" t="str">
        <f>IF(AC25="BET",AF25,IF(AC26="BET",AF26,""))</f>
        <v/>
      </c>
      <c r="Q54" s="107" t="str">
        <f>IFERROR(P54*N59,"")</f>
        <v/>
      </c>
      <c r="R54" s="122"/>
      <c r="S54" s="1"/>
      <c r="T54" s="33" t="str">
        <f t="shared" si="0"/>
        <v/>
      </c>
      <c r="U54" s="107" t="str">
        <f t="shared" si="1"/>
        <v/>
      </c>
      <c r="V54" s="152"/>
      <c r="W54" s="131"/>
    </row>
    <row r="55" spans="12:27" x14ac:dyDescent="0.2">
      <c r="L55" s="13"/>
      <c r="M55" s="7">
        <v>15</v>
      </c>
      <c r="N55" s="162" t="str">
        <f>IF(AC29="BET",S29,IF(AC30="BET",S30,""))</f>
        <v/>
      </c>
      <c r="O55" s="17" t="str">
        <f>IF(AC29="BET",X29,IF(AC30="BET",X30,""))</f>
        <v/>
      </c>
      <c r="P55" s="33" t="str">
        <f>IF(AC29="BET",AF29,IF(AC30="BET",AF30,""))</f>
        <v/>
      </c>
      <c r="Q55" s="107" t="str">
        <f>IFERROR(P55*N59,"")</f>
        <v/>
      </c>
      <c r="R55" s="122"/>
      <c r="S55" s="1"/>
      <c r="T55" s="33" t="str">
        <f t="shared" si="0"/>
        <v/>
      </c>
      <c r="U55" s="107" t="str">
        <f t="shared" si="1"/>
        <v/>
      </c>
      <c r="V55" s="152"/>
      <c r="W55" s="131"/>
    </row>
    <row r="56" spans="12:27" ht="17" thickBot="1" x14ac:dyDescent="0.25">
      <c r="L56" s="13"/>
      <c r="M56" s="25">
        <v>16</v>
      </c>
      <c r="N56" s="64" t="str">
        <f>IF(AC33="BET",S33,IF(AC34="BET",S34,""))</f>
        <v/>
      </c>
      <c r="O56" s="40" t="str">
        <f>IF(AC33="BET",X33,IF(AC34="BET",X34,""))</f>
        <v/>
      </c>
      <c r="P56" s="34" t="str">
        <f>IF(AC33="BET",AF33,IF(AC34="BET",AF34,""))</f>
        <v/>
      </c>
      <c r="Q56" s="109" t="str">
        <f>IFERROR(P56*N59,"")</f>
        <v/>
      </c>
      <c r="R56" s="124"/>
      <c r="S56" s="23"/>
      <c r="T56" s="34" t="str">
        <f t="shared" si="0"/>
        <v/>
      </c>
      <c r="U56" s="109" t="str">
        <f t="shared" si="1"/>
        <v/>
      </c>
      <c r="V56" s="142"/>
      <c r="W56" s="131"/>
    </row>
    <row r="57" spans="12:27" ht="17" thickBot="1" x14ac:dyDescent="0.25">
      <c r="L57" s="13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4"/>
    </row>
    <row r="58" spans="12:27" x14ac:dyDescent="0.2">
      <c r="L58" s="13"/>
      <c r="M58" s="81" t="s">
        <v>51</v>
      </c>
      <c r="N58" s="50" t="s">
        <v>52</v>
      </c>
      <c r="O58" s="11"/>
      <c r="P58" s="95" t="s">
        <v>44</v>
      </c>
      <c r="Q58" s="82" t="s">
        <v>50</v>
      </c>
      <c r="R58" s="82" t="s">
        <v>53</v>
      </c>
      <c r="S58" s="82" t="s">
        <v>48</v>
      </c>
      <c r="T58" s="82" t="s">
        <v>54</v>
      </c>
      <c r="U58" s="78" t="s">
        <v>49</v>
      </c>
      <c r="V58" s="11"/>
      <c r="W58" s="14"/>
    </row>
    <row r="59" spans="12:27" ht="17" thickBot="1" x14ac:dyDescent="0.25">
      <c r="L59" s="13"/>
      <c r="M59" s="115"/>
      <c r="N59" s="116">
        <f>M59/100</f>
        <v>0</v>
      </c>
      <c r="O59" s="11"/>
      <c r="P59" s="113">
        <f>16-COUNTIF(N41:N56,"")</f>
        <v>0</v>
      </c>
      <c r="Q59" s="111">
        <f>SUM(S41:S56)</f>
        <v>0</v>
      </c>
      <c r="R59" s="114">
        <f>SUM(P41:P56)</f>
        <v>0</v>
      </c>
      <c r="S59" s="114">
        <f>SUM(T41:T56)</f>
        <v>0</v>
      </c>
      <c r="T59" s="44">
        <f>SUM(Q41:Q56)</f>
        <v>0</v>
      </c>
      <c r="U59" s="116">
        <f>SUM(U41:U56)</f>
        <v>0</v>
      </c>
      <c r="V59" s="11"/>
      <c r="W59" s="14"/>
    </row>
    <row r="60" spans="12:27" ht="17" thickBot="1" x14ac:dyDescent="0.25">
      <c r="L60" s="13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4"/>
    </row>
    <row r="61" spans="12:27" x14ac:dyDescent="0.2">
      <c r="L61" s="13"/>
      <c r="M61" s="132" t="s">
        <v>57</v>
      </c>
      <c r="N61" s="126" t="s">
        <v>58</v>
      </c>
      <c r="O61" s="126" t="s">
        <v>59</v>
      </c>
      <c r="P61" s="127" t="s">
        <v>60</v>
      </c>
      <c r="Q61" s="125" t="s">
        <v>61</v>
      </c>
      <c r="R61" s="126" t="s">
        <v>62</v>
      </c>
      <c r="S61" s="128" t="s">
        <v>63</v>
      </c>
      <c r="T61" s="128" t="s">
        <v>64</v>
      </c>
      <c r="U61" s="52" t="s">
        <v>65</v>
      </c>
      <c r="V61" s="50" t="s">
        <v>66</v>
      </c>
      <c r="W61" s="14"/>
    </row>
    <row r="62" spans="12:27" x14ac:dyDescent="0.2">
      <c r="L62" s="13"/>
      <c r="M62" s="133"/>
      <c r="N62" s="134"/>
      <c r="O62" s="134"/>
      <c r="P62" s="135">
        <f>IF(N62="",0,((1/(1+1/(O62-1)))/(1/N62)-1))</f>
        <v>0</v>
      </c>
      <c r="Q62" s="136"/>
      <c r="R62" s="137">
        <f>(M62*(N62+(Q62-1)))/(Q62*O62-(Q62-1))</f>
        <v>0</v>
      </c>
      <c r="S62" s="138">
        <f>(M62*(N62-1))-R62</f>
        <v>0</v>
      </c>
      <c r="T62" s="138">
        <f>(R62*(O62-1))-M62</f>
        <v>0</v>
      </c>
      <c r="U62" s="139">
        <f>M62*(N62-1)</f>
        <v>0</v>
      </c>
      <c r="V62" s="140" t="e">
        <f>S62/U62</f>
        <v>#DIV/0!</v>
      </c>
      <c r="W62" s="14"/>
    </row>
    <row r="63" spans="12:27" ht="17" thickBot="1" x14ac:dyDescent="0.25">
      <c r="L63" s="13"/>
      <c r="M63" s="141">
        <f>M62*N59</f>
        <v>0</v>
      </c>
      <c r="N63" s="111"/>
      <c r="O63" s="111"/>
      <c r="P63" s="111"/>
      <c r="Q63" s="111"/>
      <c r="R63" s="44">
        <f>R62*N59</f>
        <v>0</v>
      </c>
      <c r="S63" s="44">
        <f>S62*N59</f>
        <v>0</v>
      </c>
      <c r="T63" s="44">
        <f>T62*N59</f>
        <v>0</v>
      </c>
      <c r="U63" s="111"/>
      <c r="V63" s="142"/>
      <c r="W63" s="14"/>
    </row>
    <row r="64" spans="12:27" x14ac:dyDescent="0.2">
      <c r="L64" s="13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4"/>
      <c r="Z64" s="11"/>
      <c r="AA64" s="11"/>
    </row>
    <row r="65" spans="12:27" x14ac:dyDescent="0.2">
      <c r="L65" s="2"/>
      <c r="M65" s="3"/>
      <c r="N65" s="3"/>
      <c r="O65" s="3"/>
      <c r="P65" s="3"/>
      <c r="Q65" s="3"/>
      <c r="R65" s="3"/>
      <c r="S65" s="3"/>
      <c r="T65" s="3"/>
      <c r="U65" s="3"/>
      <c r="V65" s="3"/>
      <c r="W65" s="4"/>
    </row>
    <row r="66" spans="12:27" x14ac:dyDescent="0.2">
      <c r="L66" s="123"/>
      <c r="M66" s="17"/>
      <c r="N66" s="33"/>
    </row>
    <row r="67" spans="12:27" x14ac:dyDescent="0.2">
      <c r="Z67" s="11"/>
      <c r="AA67" s="11"/>
    </row>
    <row r="68" spans="12:27" x14ac:dyDescent="0.2">
      <c r="Z68" s="11"/>
      <c r="AA68" s="11"/>
    </row>
  </sheetData>
  <conditionalFormatting sqref="E5">
    <cfRule type="containsText" dxfId="440" priority="1681" operator="containsText" text="POS/NEUT">
      <formula>NOT(ISERROR(SEARCH("POS/NEUT",E5)))</formula>
    </cfRule>
    <cfRule type="cellIs" dxfId="439" priority="1682" operator="equal">
      <formula>"NEUT/NEG"</formula>
    </cfRule>
    <cfRule type="cellIs" dxfId="438" priority="1683" operator="equal">
      <formula>"NEUT"</formula>
    </cfRule>
    <cfRule type="cellIs" dxfId="437" priority="1684" operator="equal">
      <formula>"NEG"</formula>
    </cfRule>
    <cfRule type="cellIs" dxfId="436" priority="1685" operator="equal">
      <formula>"POS"</formula>
    </cfRule>
  </conditionalFormatting>
  <conditionalFormatting sqref="E6">
    <cfRule type="containsText" dxfId="435" priority="1671" operator="containsText" text="POS/NEUT">
      <formula>NOT(ISERROR(SEARCH("POS/NEUT",E6)))</formula>
    </cfRule>
    <cfRule type="cellIs" dxfId="434" priority="1672" operator="equal">
      <formula>"NEUT/NEG"</formula>
    </cfRule>
    <cfRule type="cellIs" dxfId="433" priority="1673" operator="equal">
      <formula>"NEUT"</formula>
    </cfRule>
    <cfRule type="cellIs" dxfId="432" priority="1674" operator="equal">
      <formula>"NEG"</formula>
    </cfRule>
    <cfRule type="cellIs" dxfId="431" priority="1675" operator="equal">
      <formula>"POS"</formula>
    </cfRule>
  </conditionalFormatting>
  <conditionalFormatting sqref="F5">
    <cfRule type="containsText" dxfId="430" priority="1666" operator="containsText" text="POS/NEUT">
      <formula>NOT(ISERROR(SEARCH("POS/NEUT",F5)))</formula>
    </cfRule>
    <cfRule type="cellIs" dxfId="429" priority="1667" operator="equal">
      <formula>"NEUT/NEG"</formula>
    </cfRule>
    <cfRule type="cellIs" dxfId="428" priority="1668" operator="equal">
      <formula>"NEUT"</formula>
    </cfRule>
    <cfRule type="cellIs" dxfId="427" priority="1669" operator="equal">
      <formula>"NEG"</formula>
    </cfRule>
    <cfRule type="cellIs" dxfId="426" priority="1670" operator="equal">
      <formula>"POS"</formula>
    </cfRule>
  </conditionalFormatting>
  <conditionalFormatting sqref="F6">
    <cfRule type="containsText" dxfId="425" priority="1661" operator="containsText" text="POS/NEUT">
      <formula>NOT(ISERROR(SEARCH("POS/NEUT",F6)))</formula>
    </cfRule>
    <cfRule type="cellIs" dxfId="424" priority="1662" operator="equal">
      <formula>"NEUT/NEG"</formula>
    </cfRule>
    <cfRule type="cellIs" dxfId="423" priority="1663" operator="equal">
      <formula>"NEUT"</formula>
    </cfRule>
    <cfRule type="cellIs" dxfId="422" priority="1664" operator="equal">
      <formula>"NEG"</formula>
    </cfRule>
    <cfRule type="cellIs" dxfId="421" priority="1665" operator="equal">
      <formula>"POS"</formula>
    </cfRule>
  </conditionalFormatting>
  <conditionalFormatting sqref="H5:H6 J7:N7 J4:L6">
    <cfRule type="cellIs" dxfId="420" priority="1212" operator="equal">
      <formula>"INCOMP"</formula>
    </cfRule>
  </conditionalFormatting>
  <conditionalFormatting sqref="H4:H7">
    <cfRule type="cellIs" dxfId="419" priority="1211" operator="equal">
      <formula>"INCOMP"</formula>
    </cfRule>
  </conditionalFormatting>
  <conditionalFormatting sqref="M5:M6">
    <cfRule type="cellIs" dxfId="418" priority="1191" operator="equal">
      <formula>"BET"</formula>
    </cfRule>
  </conditionalFormatting>
  <conditionalFormatting sqref="O7 M4:M6">
    <cfRule type="cellIs" dxfId="417" priority="1183" operator="equal">
      <formula>"NO BET"</formula>
    </cfRule>
  </conditionalFormatting>
  <conditionalFormatting sqref="I4:I7">
    <cfRule type="cellIs" dxfId="416" priority="1173" operator="equal">
      <formula>"BET"</formula>
    </cfRule>
    <cfRule type="cellIs" dxfId="415" priority="1174" operator="equal">
      <formula>"NO BET"</formula>
    </cfRule>
    <cfRule type="cellIs" dxfId="414" priority="1175" operator="equal">
      <formula>"INCOMP"</formula>
    </cfRule>
  </conditionalFormatting>
  <conditionalFormatting sqref="F9">
    <cfRule type="containsText" dxfId="413" priority="760" operator="containsText" text="POS/NEUT">
      <formula>NOT(ISERROR(SEARCH("POS/NEUT",F9)))</formula>
    </cfRule>
    <cfRule type="cellIs" dxfId="412" priority="761" operator="equal">
      <formula>"NEUT/NEG"</formula>
    </cfRule>
    <cfRule type="cellIs" dxfId="411" priority="762" operator="equal">
      <formula>"NEUT"</formula>
    </cfRule>
    <cfRule type="cellIs" dxfId="410" priority="763" operator="equal">
      <formula>"NEG"</formula>
    </cfRule>
    <cfRule type="cellIs" dxfId="409" priority="764" operator="equal">
      <formula>"POS"</formula>
    </cfRule>
  </conditionalFormatting>
  <conditionalFormatting sqref="F10">
    <cfRule type="containsText" dxfId="408" priority="755" operator="containsText" text="POS/NEUT">
      <formula>NOT(ISERROR(SEARCH("POS/NEUT",F10)))</formula>
    </cfRule>
    <cfRule type="cellIs" dxfId="407" priority="756" operator="equal">
      <formula>"NEUT/NEG"</formula>
    </cfRule>
    <cfRule type="cellIs" dxfId="406" priority="757" operator="equal">
      <formula>"NEUT"</formula>
    </cfRule>
    <cfRule type="cellIs" dxfId="405" priority="758" operator="equal">
      <formula>"NEG"</formula>
    </cfRule>
    <cfRule type="cellIs" dxfId="404" priority="759" operator="equal">
      <formula>"POS"</formula>
    </cfRule>
  </conditionalFormatting>
  <conditionalFormatting sqref="H9:H10 J8:L10">
    <cfRule type="cellIs" dxfId="403" priority="754" operator="equal">
      <formula>"INCOMP"</formula>
    </cfRule>
  </conditionalFormatting>
  <conditionalFormatting sqref="H8:H10">
    <cfRule type="cellIs" dxfId="402" priority="753" operator="equal">
      <formula>"INCOMP"</formula>
    </cfRule>
  </conditionalFormatting>
  <conditionalFormatting sqref="M9:M10">
    <cfRule type="cellIs" dxfId="401" priority="752" operator="equal">
      <formula>"BET"</formula>
    </cfRule>
  </conditionalFormatting>
  <conditionalFormatting sqref="M8:M10">
    <cfRule type="cellIs" dxfId="400" priority="751" operator="equal">
      <formula>"NO BET"</formula>
    </cfRule>
  </conditionalFormatting>
  <conditionalFormatting sqref="I8:I10">
    <cfRule type="cellIs" dxfId="399" priority="748" operator="equal">
      <formula>"BET"</formula>
    </cfRule>
    <cfRule type="cellIs" dxfId="398" priority="749" operator="equal">
      <formula>"NO BET"</formula>
    </cfRule>
    <cfRule type="cellIs" dxfId="397" priority="750" operator="equal">
      <formula>"INCOMP"</formula>
    </cfRule>
  </conditionalFormatting>
  <conditionalFormatting sqref="F13">
    <cfRule type="containsText" dxfId="396" priority="733" operator="containsText" text="POS/NEUT">
      <formula>NOT(ISERROR(SEARCH("POS/NEUT",F13)))</formula>
    </cfRule>
    <cfRule type="cellIs" dxfId="395" priority="734" operator="equal">
      <formula>"NEUT/NEG"</formula>
    </cfRule>
    <cfRule type="cellIs" dxfId="394" priority="735" operator="equal">
      <formula>"NEUT"</formula>
    </cfRule>
    <cfRule type="cellIs" dxfId="393" priority="736" operator="equal">
      <formula>"NEG"</formula>
    </cfRule>
    <cfRule type="cellIs" dxfId="392" priority="737" operator="equal">
      <formula>"POS"</formula>
    </cfRule>
  </conditionalFormatting>
  <conditionalFormatting sqref="F14">
    <cfRule type="containsText" dxfId="391" priority="728" operator="containsText" text="POS/NEUT">
      <formula>NOT(ISERROR(SEARCH("POS/NEUT",F14)))</formula>
    </cfRule>
    <cfRule type="cellIs" dxfId="390" priority="729" operator="equal">
      <formula>"NEUT/NEG"</formula>
    </cfRule>
    <cfRule type="cellIs" dxfId="389" priority="730" operator="equal">
      <formula>"NEUT"</formula>
    </cfRule>
    <cfRule type="cellIs" dxfId="388" priority="731" operator="equal">
      <formula>"NEG"</formula>
    </cfRule>
    <cfRule type="cellIs" dxfId="387" priority="732" operator="equal">
      <formula>"POS"</formula>
    </cfRule>
  </conditionalFormatting>
  <conditionalFormatting sqref="H13:H14 J12:L14">
    <cfRule type="cellIs" dxfId="386" priority="727" operator="equal">
      <formula>"INCOMP"</formula>
    </cfRule>
  </conditionalFormatting>
  <conditionalFormatting sqref="H12:H14">
    <cfRule type="cellIs" dxfId="385" priority="726" operator="equal">
      <formula>"INCOMP"</formula>
    </cfRule>
  </conditionalFormatting>
  <conditionalFormatting sqref="M13:M14">
    <cfRule type="cellIs" dxfId="384" priority="725" operator="equal">
      <formula>"BET"</formula>
    </cfRule>
  </conditionalFormatting>
  <conditionalFormatting sqref="M12:M14">
    <cfRule type="cellIs" dxfId="383" priority="724" operator="equal">
      <formula>"NO BET"</formula>
    </cfRule>
  </conditionalFormatting>
  <conditionalFormatting sqref="I12:I14">
    <cfRule type="cellIs" dxfId="382" priority="721" operator="equal">
      <formula>"BET"</formula>
    </cfRule>
    <cfRule type="cellIs" dxfId="381" priority="722" operator="equal">
      <formula>"NO BET"</formula>
    </cfRule>
    <cfRule type="cellIs" dxfId="380" priority="723" operator="equal">
      <formula>"INCOMP"</formula>
    </cfRule>
  </conditionalFormatting>
  <conditionalFormatting sqref="F17">
    <cfRule type="containsText" dxfId="379" priority="706" operator="containsText" text="POS/NEUT">
      <formula>NOT(ISERROR(SEARCH("POS/NEUT",F17)))</formula>
    </cfRule>
    <cfRule type="cellIs" dxfId="378" priority="707" operator="equal">
      <formula>"NEUT/NEG"</formula>
    </cfRule>
    <cfRule type="cellIs" dxfId="377" priority="708" operator="equal">
      <formula>"NEUT"</formula>
    </cfRule>
    <cfRule type="cellIs" dxfId="376" priority="709" operator="equal">
      <formula>"NEG"</formula>
    </cfRule>
    <cfRule type="cellIs" dxfId="375" priority="710" operator="equal">
      <formula>"POS"</formula>
    </cfRule>
  </conditionalFormatting>
  <conditionalFormatting sqref="F18">
    <cfRule type="containsText" dxfId="374" priority="701" operator="containsText" text="POS/NEUT">
      <formula>NOT(ISERROR(SEARCH("POS/NEUT",F18)))</formula>
    </cfRule>
    <cfRule type="cellIs" dxfId="373" priority="702" operator="equal">
      <formula>"NEUT/NEG"</formula>
    </cfRule>
    <cfRule type="cellIs" dxfId="372" priority="703" operator="equal">
      <formula>"NEUT"</formula>
    </cfRule>
    <cfRule type="cellIs" dxfId="371" priority="704" operator="equal">
      <formula>"NEG"</formula>
    </cfRule>
    <cfRule type="cellIs" dxfId="370" priority="705" operator="equal">
      <formula>"POS"</formula>
    </cfRule>
  </conditionalFormatting>
  <conditionalFormatting sqref="H17:H18 J16:L18">
    <cfRule type="cellIs" dxfId="369" priority="700" operator="equal">
      <formula>"INCOMP"</formula>
    </cfRule>
  </conditionalFormatting>
  <conditionalFormatting sqref="H16:H18">
    <cfRule type="cellIs" dxfId="368" priority="699" operator="equal">
      <formula>"INCOMP"</formula>
    </cfRule>
  </conditionalFormatting>
  <conditionalFormatting sqref="M17:M18">
    <cfRule type="cellIs" dxfId="367" priority="698" operator="equal">
      <formula>"BET"</formula>
    </cfRule>
  </conditionalFormatting>
  <conditionalFormatting sqref="M16:M18">
    <cfRule type="cellIs" dxfId="366" priority="697" operator="equal">
      <formula>"NO BET"</formula>
    </cfRule>
  </conditionalFormatting>
  <conditionalFormatting sqref="I16:I18">
    <cfRule type="cellIs" dxfId="365" priority="694" operator="equal">
      <formula>"BET"</formula>
    </cfRule>
    <cfRule type="cellIs" dxfId="364" priority="695" operator="equal">
      <formula>"NO BET"</formula>
    </cfRule>
    <cfRule type="cellIs" dxfId="363" priority="696" operator="equal">
      <formula>"INCOMP"</formula>
    </cfRule>
  </conditionalFormatting>
  <conditionalFormatting sqref="F21">
    <cfRule type="containsText" dxfId="362" priority="679" operator="containsText" text="POS/NEUT">
      <formula>NOT(ISERROR(SEARCH("POS/NEUT",F21)))</formula>
    </cfRule>
    <cfRule type="cellIs" dxfId="361" priority="680" operator="equal">
      <formula>"NEUT/NEG"</formula>
    </cfRule>
    <cfRule type="cellIs" dxfId="360" priority="681" operator="equal">
      <formula>"NEUT"</formula>
    </cfRule>
    <cfRule type="cellIs" dxfId="359" priority="682" operator="equal">
      <formula>"NEG"</formula>
    </cfRule>
    <cfRule type="cellIs" dxfId="358" priority="683" operator="equal">
      <formula>"POS"</formula>
    </cfRule>
  </conditionalFormatting>
  <conditionalFormatting sqref="F22">
    <cfRule type="containsText" dxfId="357" priority="674" operator="containsText" text="POS/NEUT">
      <formula>NOT(ISERROR(SEARCH("POS/NEUT",F22)))</formula>
    </cfRule>
    <cfRule type="cellIs" dxfId="356" priority="675" operator="equal">
      <formula>"NEUT/NEG"</formula>
    </cfRule>
    <cfRule type="cellIs" dxfId="355" priority="676" operator="equal">
      <formula>"NEUT"</formula>
    </cfRule>
    <cfRule type="cellIs" dxfId="354" priority="677" operator="equal">
      <formula>"NEG"</formula>
    </cfRule>
    <cfRule type="cellIs" dxfId="353" priority="678" operator="equal">
      <formula>"POS"</formula>
    </cfRule>
  </conditionalFormatting>
  <conditionalFormatting sqref="H21:H22 J20:L22">
    <cfRule type="cellIs" dxfId="352" priority="673" operator="equal">
      <formula>"INCOMP"</formula>
    </cfRule>
  </conditionalFormatting>
  <conditionalFormatting sqref="H20:H22">
    <cfRule type="cellIs" dxfId="351" priority="672" operator="equal">
      <formula>"INCOMP"</formula>
    </cfRule>
  </conditionalFormatting>
  <conditionalFormatting sqref="M21:M22">
    <cfRule type="cellIs" dxfId="350" priority="671" operator="equal">
      <formula>"BET"</formula>
    </cfRule>
  </conditionalFormatting>
  <conditionalFormatting sqref="M20:M22">
    <cfRule type="cellIs" dxfId="349" priority="670" operator="equal">
      <formula>"NO BET"</formula>
    </cfRule>
  </conditionalFormatting>
  <conditionalFormatting sqref="I20:I22">
    <cfRule type="cellIs" dxfId="348" priority="667" operator="equal">
      <formula>"BET"</formula>
    </cfRule>
    <cfRule type="cellIs" dxfId="347" priority="668" operator="equal">
      <formula>"NO BET"</formula>
    </cfRule>
    <cfRule type="cellIs" dxfId="346" priority="669" operator="equal">
      <formula>"INCOMP"</formula>
    </cfRule>
  </conditionalFormatting>
  <conditionalFormatting sqref="F25">
    <cfRule type="containsText" dxfId="345" priority="652" operator="containsText" text="POS/NEUT">
      <formula>NOT(ISERROR(SEARCH("POS/NEUT",F25)))</formula>
    </cfRule>
    <cfRule type="cellIs" dxfId="344" priority="653" operator="equal">
      <formula>"NEUT/NEG"</formula>
    </cfRule>
    <cfRule type="cellIs" dxfId="343" priority="654" operator="equal">
      <formula>"NEUT"</formula>
    </cfRule>
    <cfRule type="cellIs" dxfId="342" priority="655" operator="equal">
      <formula>"NEG"</formula>
    </cfRule>
    <cfRule type="cellIs" dxfId="341" priority="656" operator="equal">
      <formula>"POS"</formula>
    </cfRule>
  </conditionalFormatting>
  <conditionalFormatting sqref="F26">
    <cfRule type="containsText" dxfId="340" priority="647" operator="containsText" text="POS/NEUT">
      <formula>NOT(ISERROR(SEARCH("POS/NEUT",F26)))</formula>
    </cfRule>
    <cfRule type="cellIs" dxfId="339" priority="648" operator="equal">
      <formula>"NEUT/NEG"</formula>
    </cfRule>
    <cfRule type="cellIs" dxfId="338" priority="649" operator="equal">
      <formula>"NEUT"</formula>
    </cfRule>
    <cfRule type="cellIs" dxfId="337" priority="650" operator="equal">
      <formula>"NEG"</formula>
    </cfRule>
    <cfRule type="cellIs" dxfId="336" priority="651" operator="equal">
      <formula>"POS"</formula>
    </cfRule>
  </conditionalFormatting>
  <conditionalFormatting sqref="H25:H26 J24:L26">
    <cfRule type="cellIs" dxfId="335" priority="646" operator="equal">
      <formula>"INCOMP"</formula>
    </cfRule>
  </conditionalFormatting>
  <conditionalFormatting sqref="H24:H26">
    <cfRule type="cellIs" dxfId="334" priority="645" operator="equal">
      <formula>"INCOMP"</formula>
    </cfRule>
  </conditionalFormatting>
  <conditionalFormatting sqref="M25:M26">
    <cfRule type="cellIs" dxfId="333" priority="644" operator="equal">
      <formula>"BET"</formula>
    </cfRule>
  </conditionalFormatting>
  <conditionalFormatting sqref="M24:M26">
    <cfRule type="cellIs" dxfId="332" priority="643" operator="equal">
      <formula>"NO BET"</formula>
    </cfRule>
  </conditionalFormatting>
  <conditionalFormatting sqref="I24:I26">
    <cfRule type="cellIs" dxfId="331" priority="640" operator="equal">
      <formula>"BET"</formula>
    </cfRule>
    <cfRule type="cellIs" dxfId="330" priority="641" operator="equal">
      <formula>"NO BET"</formula>
    </cfRule>
    <cfRule type="cellIs" dxfId="329" priority="642" operator="equal">
      <formula>"INCOMP"</formula>
    </cfRule>
  </conditionalFormatting>
  <conditionalFormatting sqref="F29">
    <cfRule type="containsText" dxfId="328" priority="625" operator="containsText" text="POS/NEUT">
      <formula>NOT(ISERROR(SEARCH("POS/NEUT",F29)))</formula>
    </cfRule>
    <cfRule type="cellIs" dxfId="327" priority="626" operator="equal">
      <formula>"NEUT/NEG"</formula>
    </cfRule>
    <cfRule type="cellIs" dxfId="326" priority="627" operator="equal">
      <formula>"NEUT"</formula>
    </cfRule>
    <cfRule type="cellIs" dxfId="325" priority="628" operator="equal">
      <formula>"NEG"</formula>
    </cfRule>
    <cfRule type="cellIs" dxfId="324" priority="629" operator="equal">
      <formula>"POS"</formula>
    </cfRule>
  </conditionalFormatting>
  <conditionalFormatting sqref="F30">
    <cfRule type="containsText" dxfId="323" priority="620" operator="containsText" text="POS/NEUT">
      <formula>NOT(ISERROR(SEARCH("POS/NEUT",F30)))</formula>
    </cfRule>
    <cfRule type="cellIs" dxfId="322" priority="621" operator="equal">
      <formula>"NEUT/NEG"</formula>
    </cfRule>
    <cfRule type="cellIs" dxfId="321" priority="622" operator="equal">
      <formula>"NEUT"</formula>
    </cfRule>
    <cfRule type="cellIs" dxfId="320" priority="623" operator="equal">
      <formula>"NEG"</formula>
    </cfRule>
    <cfRule type="cellIs" dxfId="319" priority="624" operator="equal">
      <formula>"POS"</formula>
    </cfRule>
  </conditionalFormatting>
  <conditionalFormatting sqref="H29:H30 J28:L30">
    <cfRule type="cellIs" dxfId="318" priority="619" operator="equal">
      <formula>"INCOMP"</formula>
    </cfRule>
  </conditionalFormatting>
  <conditionalFormatting sqref="H28:H30">
    <cfRule type="cellIs" dxfId="317" priority="618" operator="equal">
      <formula>"INCOMP"</formula>
    </cfRule>
  </conditionalFormatting>
  <conditionalFormatting sqref="M29:M30">
    <cfRule type="cellIs" dxfId="316" priority="617" operator="equal">
      <formula>"BET"</formula>
    </cfRule>
  </conditionalFormatting>
  <conditionalFormatting sqref="M28:M30">
    <cfRule type="cellIs" dxfId="315" priority="616" operator="equal">
      <formula>"NO BET"</formula>
    </cfRule>
  </conditionalFormatting>
  <conditionalFormatting sqref="I28:I30">
    <cfRule type="cellIs" dxfId="314" priority="613" operator="equal">
      <formula>"BET"</formula>
    </cfRule>
    <cfRule type="cellIs" dxfId="313" priority="614" operator="equal">
      <formula>"NO BET"</formula>
    </cfRule>
    <cfRule type="cellIs" dxfId="312" priority="615" operator="equal">
      <formula>"INCOMP"</formula>
    </cfRule>
  </conditionalFormatting>
  <conditionalFormatting sqref="F33">
    <cfRule type="containsText" dxfId="311" priority="598" operator="containsText" text="POS/NEUT">
      <formula>NOT(ISERROR(SEARCH("POS/NEUT",F33)))</formula>
    </cfRule>
    <cfRule type="cellIs" dxfId="310" priority="599" operator="equal">
      <formula>"NEUT/NEG"</formula>
    </cfRule>
    <cfRule type="cellIs" dxfId="309" priority="600" operator="equal">
      <formula>"NEUT"</formula>
    </cfRule>
    <cfRule type="cellIs" dxfId="308" priority="601" operator="equal">
      <formula>"NEG"</formula>
    </cfRule>
    <cfRule type="cellIs" dxfId="307" priority="602" operator="equal">
      <formula>"POS"</formula>
    </cfRule>
  </conditionalFormatting>
  <conditionalFormatting sqref="F34">
    <cfRule type="containsText" dxfId="306" priority="593" operator="containsText" text="POS/NEUT">
      <formula>NOT(ISERROR(SEARCH("POS/NEUT",F34)))</formula>
    </cfRule>
    <cfRule type="cellIs" dxfId="305" priority="594" operator="equal">
      <formula>"NEUT/NEG"</formula>
    </cfRule>
    <cfRule type="cellIs" dxfId="304" priority="595" operator="equal">
      <formula>"NEUT"</formula>
    </cfRule>
    <cfRule type="cellIs" dxfId="303" priority="596" operator="equal">
      <formula>"NEG"</formula>
    </cfRule>
    <cfRule type="cellIs" dxfId="302" priority="597" operator="equal">
      <formula>"POS"</formula>
    </cfRule>
  </conditionalFormatting>
  <conditionalFormatting sqref="H33:H34 J32:L34">
    <cfRule type="cellIs" dxfId="301" priority="592" operator="equal">
      <formula>"INCOMP"</formula>
    </cfRule>
  </conditionalFormatting>
  <conditionalFormatting sqref="H32:H34">
    <cfRule type="cellIs" dxfId="300" priority="591" operator="equal">
      <formula>"INCOMP"</formula>
    </cfRule>
  </conditionalFormatting>
  <conditionalFormatting sqref="M33:M34">
    <cfRule type="cellIs" dxfId="299" priority="590" operator="equal">
      <formula>"BET"</formula>
    </cfRule>
  </conditionalFormatting>
  <conditionalFormatting sqref="M32:M34">
    <cfRule type="cellIs" dxfId="298" priority="589" operator="equal">
      <formula>"NO BET"</formula>
    </cfRule>
  </conditionalFormatting>
  <conditionalFormatting sqref="I32:I34">
    <cfRule type="cellIs" dxfId="297" priority="586" operator="equal">
      <formula>"BET"</formula>
    </cfRule>
    <cfRule type="cellIs" dxfId="296" priority="587" operator="equal">
      <formula>"NO BET"</formula>
    </cfRule>
    <cfRule type="cellIs" dxfId="295" priority="588" operator="equal">
      <formula>"INCOMP"</formula>
    </cfRule>
  </conditionalFormatting>
  <conditionalFormatting sqref="E9">
    <cfRule type="containsText" dxfId="294" priority="581" operator="containsText" text="POS/NEUT">
      <formula>NOT(ISERROR(SEARCH("POS/NEUT",E9)))</formula>
    </cfRule>
    <cfRule type="cellIs" dxfId="293" priority="582" operator="equal">
      <formula>"NEUT/NEG"</formula>
    </cfRule>
    <cfRule type="cellIs" dxfId="292" priority="583" operator="equal">
      <formula>"NEUT"</formula>
    </cfRule>
    <cfRule type="cellIs" dxfId="291" priority="584" operator="equal">
      <formula>"NEG"</formula>
    </cfRule>
    <cfRule type="cellIs" dxfId="290" priority="585" operator="equal">
      <formula>"POS"</formula>
    </cfRule>
  </conditionalFormatting>
  <conditionalFormatting sqref="E10">
    <cfRule type="containsText" dxfId="289" priority="576" operator="containsText" text="POS/NEUT">
      <formula>NOT(ISERROR(SEARCH("POS/NEUT",E10)))</formula>
    </cfRule>
    <cfRule type="cellIs" dxfId="288" priority="577" operator="equal">
      <formula>"NEUT/NEG"</formula>
    </cfRule>
    <cfRule type="cellIs" dxfId="287" priority="578" operator="equal">
      <formula>"NEUT"</formula>
    </cfRule>
    <cfRule type="cellIs" dxfId="286" priority="579" operator="equal">
      <formula>"NEG"</formula>
    </cfRule>
    <cfRule type="cellIs" dxfId="285" priority="580" operator="equal">
      <formula>"POS"</formula>
    </cfRule>
  </conditionalFormatting>
  <conditionalFormatting sqref="E13">
    <cfRule type="containsText" dxfId="284" priority="571" operator="containsText" text="POS/NEUT">
      <formula>NOT(ISERROR(SEARCH("POS/NEUT",E13)))</formula>
    </cfRule>
    <cfRule type="cellIs" dxfId="283" priority="572" operator="equal">
      <formula>"NEUT/NEG"</formula>
    </cfRule>
    <cfRule type="cellIs" dxfId="282" priority="573" operator="equal">
      <formula>"NEUT"</formula>
    </cfRule>
    <cfRule type="cellIs" dxfId="281" priority="574" operator="equal">
      <formula>"NEG"</formula>
    </cfRule>
    <cfRule type="cellIs" dxfId="280" priority="575" operator="equal">
      <formula>"POS"</formula>
    </cfRule>
  </conditionalFormatting>
  <conditionalFormatting sqref="E14">
    <cfRule type="containsText" dxfId="279" priority="566" operator="containsText" text="POS/NEUT">
      <formula>NOT(ISERROR(SEARCH("POS/NEUT",E14)))</formula>
    </cfRule>
    <cfRule type="cellIs" dxfId="278" priority="567" operator="equal">
      <formula>"NEUT/NEG"</formula>
    </cfRule>
    <cfRule type="cellIs" dxfId="277" priority="568" operator="equal">
      <formula>"NEUT"</formula>
    </cfRule>
    <cfRule type="cellIs" dxfId="276" priority="569" operator="equal">
      <formula>"NEG"</formula>
    </cfRule>
    <cfRule type="cellIs" dxfId="275" priority="570" operator="equal">
      <formula>"POS"</formula>
    </cfRule>
  </conditionalFormatting>
  <conditionalFormatting sqref="E17">
    <cfRule type="containsText" dxfId="274" priority="561" operator="containsText" text="POS/NEUT">
      <formula>NOT(ISERROR(SEARCH("POS/NEUT",E17)))</formula>
    </cfRule>
    <cfRule type="cellIs" dxfId="273" priority="562" operator="equal">
      <formula>"NEUT/NEG"</formula>
    </cfRule>
    <cfRule type="cellIs" dxfId="272" priority="563" operator="equal">
      <formula>"NEUT"</formula>
    </cfRule>
    <cfRule type="cellIs" dxfId="271" priority="564" operator="equal">
      <formula>"NEG"</formula>
    </cfRule>
    <cfRule type="cellIs" dxfId="270" priority="565" operator="equal">
      <formula>"POS"</formula>
    </cfRule>
  </conditionalFormatting>
  <conditionalFormatting sqref="E18">
    <cfRule type="containsText" dxfId="269" priority="556" operator="containsText" text="POS/NEUT">
      <formula>NOT(ISERROR(SEARCH("POS/NEUT",E18)))</formula>
    </cfRule>
    <cfRule type="cellIs" dxfId="268" priority="557" operator="equal">
      <formula>"NEUT/NEG"</formula>
    </cfRule>
    <cfRule type="cellIs" dxfId="267" priority="558" operator="equal">
      <formula>"NEUT"</formula>
    </cfRule>
    <cfRule type="cellIs" dxfId="266" priority="559" operator="equal">
      <formula>"NEG"</formula>
    </cfRule>
    <cfRule type="cellIs" dxfId="265" priority="560" operator="equal">
      <formula>"POS"</formula>
    </cfRule>
  </conditionalFormatting>
  <conditionalFormatting sqref="E21">
    <cfRule type="containsText" dxfId="264" priority="551" operator="containsText" text="POS/NEUT">
      <formula>NOT(ISERROR(SEARCH("POS/NEUT",E21)))</formula>
    </cfRule>
    <cfRule type="cellIs" dxfId="263" priority="552" operator="equal">
      <formula>"NEUT/NEG"</formula>
    </cfRule>
    <cfRule type="cellIs" dxfId="262" priority="553" operator="equal">
      <formula>"NEUT"</formula>
    </cfRule>
    <cfRule type="cellIs" dxfId="261" priority="554" operator="equal">
      <formula>"NEG"</formula>
    </cfRule>
    <cfRule type="cellIs" dxfId="260" priority="555" operator="equal">
      <formula>"POS"</formula>
    </cfRule>
  </conditionalFormatting>
  <conditionalFormatting sqref="E22">
    <cfRule type="containsText" dxfId="259" priority="546" operator="containsText" text="POS/NEUT">
      <formula>NOT(ISERROR(SEARCH("POS/NEUT",E22)))</formula>
    </cfRule>
    <cfRule type="cellIs" dxfId="258" priority="547" operator="equal">
      <formula>"NEUT/NEG"</formula>
    </cfRule>
    <cfRule type="cellIs" dxfId="257" priority="548" operator="equal">
      <formula>"NEUT"</formula>
    </cfRule>
    <cfRule type="cellIs" dxfId="256" priority="549" operator="equal">
      <formula>"NEG"</formula>
    </cfRule>
    <cfRule type="cellIs" dxfId="255" priority="550" operator="equal">
      <formula>"POS"</formula>
    </cfRule>
  </conditionalFormatting>
  <conditionalFormatting sqref="E25">
    <cfRule type="containsText" dxfId="254" priority="541" operator="containsText" text="POS/NEUT">
      <formula>NOT(ISERROR(SEARCH("POS/NEUT",E25)))</formula>
    </cfRule>
    <cfRule type="cellIs" dxfId="253" priority="542" operator="equal">
      <formula>"NEUT/NEG"</formula>
    </cfRule>
    <cfRule type="cellIs" dxfId="252" priority="543" operator="equal">
      <formula>"NEUT"</formula>
    </cfRule>
    <cfRule type="cellIs" dxfId="251" priority="544" operator="equal">
      <formula>"NEG"</formula>
    </cfRule>
    <cfRule type="cellIs" dxfId="250" priority="545" operator="equal">
      <formula>"POS"</formula>
    </cfRule>
  </conditionalFormatting>
  <conditionalFormatting sqref="E26">
    <cfRule type="containsText" dxfId="249" priority="536" operator="containsText" text="POS/NEUT">
      <formula>NOT(ISERROR(SEARCH("POS/NEUT",E26)))</formula>
    </cfRule>
    <cfRule type="cellIs" dxfId="248" priority="537" operator="equal">
      <formula>"NEUT/NEG"</formula>
    </cfRule>
    <cfRule type="cellIs" dxfId="247" priority="538" operator="equal">
      <formula>"NEUT"</formula>
    </cfRule>
    <cfRule type="cellIs" dxfId="246" priority="539" operator="equal">
      <formula>"NEG"</formula>
    </cfRule>
    <cfRule type="cellIs" dxfId="245" priority="540" operator="equal">
      <formula>"POS"</formula>
    </cfRule>
  </conditionalFormatting>
  <conditionalFormatting sqref="E29">
    <cfRule type="containsText" dxfId="244" priority="531" operator="containsText" text="POS/NEUT">
      <formula>NOT(ISERROR(SEARCH("POS/NEUT",E29)))</formula>
    </cfRule>
    <cfRule type="cellIs" dxfId="243" priority="532" operator="equal">
      <formula>"NEUT/NEG"</formula>
    </cfRule>
    <cfRule type="cellIs" dxfId="242" priority="533" operator="equal">
      <formula>"NEUT"</formula>
    </cfRule>
    <cfRule type="cellIs" dxfId="241" priority="534" operator="equal">
      <formula>"NEG"</formula>
    </cfRule>
    <cfRule type="cellIs" dxfId="240" priority="535" operator="equal">
      <formula>"POS"</formula>
    </cfRule>
  </conditionalFormatting>
  <conditionalFormatting sqref="E30">
    <cfRule type="containsText" dxfId="239" priority="526" operator="containsText" text="POS/NEUT">
      <formula>NOT(ISERROR(SEARCH("POS/NEUT",E30)))</formula>
    </cfRule>
    <cfRule type="cellIs" dxfId="238" priority="527" operator="equal">
      <formula>"NEUT/NEG"</formula>
    </cfRule>
    <cfRule type="cellIs" dxfId="237" priority="528" operator="equal">
      <formula>"NEUT"</formula>
    </cfRule>
    <cfRule type="cellIs" dxfId="236" priority="529" operator="equal">
      <formula>"NEG"</formula>
    </cfRule>
    <cfRule type="cellIs" dxfId="235" priority="530" operator="equal">
      <formula>"POS"</formula>
    </cfRule>
  </conditionalFormatting>
  <conditionalFormatting sqref="E33">
    <cfRule type="containsText" dxfId="234" priority="521" operator="containsText" text="POS/NEUT">
      <formula>NOT(ISERROR(SEARCH("POS/NEUT",E33)))</formula>
    </cfRule>
    <cfRule type="cellIs" dxfId="233" priority="522" operator="equal">
      <formula>"NEUT/NEG"</formula>
    </cfRule>
    <cfRule type="cellIs" dxfId="232" priority="523" operator="equal">
      <formula>"NEUT"</formula>
    </cfRule>
    <cfRule type="cellIs" dxfId="231" priority="524" operator="equal">
      <formula>"NEG"</formula>
    </cfRule>
    <cfRule type="cellIs" dxfId="230" priority="525" operator="equal">
      <formula>"POS"</formula>
    </cfRule>
  </conditionalFormatting>
  <conditionalFormatting sqref="E34">
    <cfRule type="containsText" dxfId="229" priority="516" operator="containsText" text="POS/NEUT">
      <formula>NOT(ISERROR(SEARCH("POS/NEUT",E34)))</formula>
    </cfRule>
    <cfRule type="cellIs" dxfId="228" priority="517" operator="equal">
      <formula>"NEUT/NEG"</formula>
    </cfRule>
    <cfRule type="cellIs" dxfId="227" priority="518" operator="equal">
      <formula>"NEUT"</formula>
    </cfRule>
    <cfRule type="cellIs" dxfId="226" priority="519" operator="equal">
      <formula>"NEG"</formula>
    </cfRule>
    <cfRule type="cellIs" dxfId="225" priority="520" operator="equal">
      <formula>"POS"</formula>
    </cfRule>
  </conditionalFormatting>
  <conditionalFormatting sqref="Z7:AC7">
    <cfRule type="cellIs" dxfId="224" priority="495" operator="equal">
      <formula>"INCOMP"</formula>
    </cfRule>
  </conditionalFormatting>
  <conditionalFormatting sqref="X7">
    <cfRule type="cellIs" dxfId="223" priority="494" operator="equal">
      <formula>"INCOMP"</formula>
    </cfRule>
  </conditionalFormatting>
  <conditionalFormatting sqref="AE7">
    <cfRule type="cellIs" dxfId="222" priority="492" operator="equal">
      <formula>"NO BET"</formula>
    </cfRule>
  </conditionalFormatting>
  <conditionalFormatting sqref="Y7">
    <cfRule type="cellIs" dxfId="221" priority="489" operator="equal">
      <formula>"BET"</formula>
    </cfRule>
    <cfRule type="cellIs" dxfId="220" priority="490" operator="equal">
      <formula>"NO BET"</formula>
    </cfRule>
    <cfRule type="cellIs" dxfId="219" priority="491" operator="equal">
      <formula>"INCOMP"</formula>
    </cfRule>
  </conditionalFormatting>
  <conditionalFormatting sqref="U5">
    <cfRule type="containsText" dxfId="218" priority="278" operator="containsText" text="POS/NEUT">
      <formula>NOT(ISERROR(SEARCH("POS/NEUT",U5)))</formula>
    </cfRule>
    <cfRule type="cellIs" dxfId="217" priority="279" operator="equal">
      <formula>"NEUT/NEG"</formula>
    </cfRule>
    <cfRule type="cellIs" dxfId="216" priority="280" operator="equal">
      <formula>"NEUT"</formula>
    </cfRule>
    <cfRule type="cellIs" dxfId="215" priority="281" operator="equal">
      <formula>"NEG"</formula>
    </cfRule>
    <cfRule type="cellIs" dxfId="214" priority="282" operator="equal">
      <formula>"POS"</formula>
    </cfRule>
  </conditionalFormatting>
  <conditionalFormatting sqref="U6">
    <cfRule type="containsText" dxfId="213" priority="273" operator="containsText" text="POS/NEUT">
      <formula>NOT(ISERROR(SEARCH("POS/NEUT",U6)))</formula>
    </cfRule>
    <cfRule type="cellIs" dxfId="212" priority="274" operator="equal">
      <formula>"NEUT/NEG"</formula>
    </cfRule>
    <cfRule type="cellIs" dxfId="211" priority="275" operator="equal">
      <formula>"NEUT"</formula>
    </cfRule>
    <cfRule type="cellIs" dxfId="210" priority="276" operator="equal">
      <formula>"NEG"</formula>
    </cfRule>
    <cfRule type="cellIs" dxfId="209" priority="277" operator="equal">
      <formula>"POS"</formula>
    </cfRule>
  </conditionalFormatting>
  <conditionalFormatting sqref="V5">
    <cfRule type="containsText" dxfId="208" priority="295" operator="containsText" text="POS/NEUT">
      <formula>NOT(ISERROR(SEARCH("POS/NEUT",V5)))</formula>
    </cfRule>
    <cfRule type="cellIs" dxfId="207" priority="296" operator="equal">
      <formula>"NEUT/NEG"</formula>
    </cfRule>
    <cfRule type="cellIs" dxfId="206" priority="297" operator="equal">
      <formula>"NEUT"</formula>
    </cfRule>
    <cfRule type="cellIs" dxfId="205" priority="298" operator="equal">
      <formula>"NEG"</formula>
    </cfRule>
    <cfRule type="cellIs" dxfId="204" priority="299" operator="equal">
      <formula>"POS"</formula>
    </cfRule>
  </conditionalFormatting>
  <conditionalFormatting sqref="V6">
    <cfRule type="containsText" dxfId="203" priority="290" operator="containsText" text="POS/NEUT">
      <formula>NOT(ISERROR(SEARCH("POS/NEUT",V6)))</formula>
    </cfRule>
    <cfRule type="cellIs" dxfId="202" priority="291" operator="equal">
      <formula>"NEUT/NEG"</formula>
    </cfRule>
    <cfRule type="cellIs" dxfId="201" priority="292" operator="equal">
      <formula>"NEUT"</formula>
    </cfRule>
    <cfRule type="cellIs" dxfId="200" priority="293" operator="equal">
      <formula>"NEG"</formula>
    </cfRule>
    <cfRule type="cellIs" dxfId="199" priority="294" operator="equal">
      <formula>"POS"</formula>
    </cfRule>
  </conditionalFormatting>
  <conditionalFormatting sqref="X5:X6 Z4:AB6">
    <cfRule type="cellIs" dxfId="198" priority="289" operator="equal">
      <formula>"INCOMP"</formula>
    </cfRule>
  </conditionalFormatting>
  <conditionalFormatting sqref="X4:X6">
    <cfRule type="cellIs" dxfId="197" priority="288" operator="equal">
      <formula>"INCOMP"</formula>
    </cfRule>
  </conditionalFormatting>
  <conditionalFormatting sqref="AC5:AC6">
    <cfRule type="cellIs" dxfId="196" priority="287" operator="equal">
      <formula>"BET"</formula>
    </cfRule>
  </conditionalFormatting>
  <conditionalFormatting sqref="AC4:AC6">
    <cfRule type="cellIs" dxfId="195" priority="286" operator="equal">
      <formula>"NO BET"</formula>
    </cfRule>
  </conditionalFormatting>
  <conditionalFormatting sqref="Y4:Y6">
    <cfRule type="cellIs" dxfId="194" priority="283" operator="equal">
      <formula>"BET"</formula>
    </cfRule>
    <cfRule type="cellIs" dxfId="193" priority="284" operator="equal">
      <formula>"NO BET"</formula>
    </cfRule>
    <cfRule type="cellIs" dxfId="192" priority="285" operator="equal">
      <formula>"INCOMP"</formula>
    </cfRule>
  </conditionalFormatting>
  <conditionalFormatting sqref="V9">
    <cfRule type="containsText" dxfId="191" priority="268" operator="containsText" text="POS/NEUT">
      <formula>NOT(ISERROR(SEARCH("POS/NEUT",V9)))</formula>
    </cfRule>
    <cfRule type="cellIs" dxfId="190" priority="269" operator="equal">
      <formula>"NEUT/NEG"</formula>
    </cfRule>
    <cfRule type="cellIs" dxfId="189" priority="270" operator="equal">
      <formula>"NEUT"</formula>
    </cfRule>
    <cfRule type="cellIs" dxfId="188" priority="271" operator="equal">
      <formula>"NEG"</formula>
    </cfRule>
    <cfRule type="cellIs" dxfId="187" priority="272" operator="equal">
      <formula>"POS"</formula>
    </cfRule>
  </conditionalFormatting>
  <conditionalFormatting sqref="V10">
    <cfRule type="containsText" dxfId="186" priority="263" operator="containsText" text="POS/NEUT">
      <formula>NOT(ISERROR(SEARCH("POS/NEUT",V10)))</formula>
    </cfRule>
    <cfRule type="cellIs" dxfId="185" priority="264" operator="equal">
      <formula>"NEUT/NEG"</formula>
    </cfRule>
    <cfRule type="cellIs" dxfId="184" priority="265" operator="equal">
      <formula>"NEUT"</formula>
    </cfRule>
    <cfRule type="cellIs" dxfId="183" priority="266" operator="equal">
      <formula>"NEG"</formula>
    </cfRule>
    <cfRule type="cellIs" dxfId="182" priority="267" operator="equal">
      <formula>"POS"</formula>
    </cfRule>
  </conditionalFormatting>
  <conditionalFormatting sqref="X9:X10 Z8:AB10">
    <cfRule type="cellIs" dxfId="181" priority="262" operator="equal">
      <formula>"INCOMP"</formula>
    </cfRule>
  </conditionalFormatting>
  <conditionalFormatting sqref="X8:X10">
    <cfRule type="cellIs" dxfId="180" priority="261" operator="equal">
      <formula>"INCOMP"</formula>
    </cfRule>
  </conditionalFormatting>
  <conditionalFormatting sqref="AC9:AC10">
    <cfRule type="cellIs" dxfId="179" priority="260" operator="equal">
      <formula>"BET"</formula>
    </cfRule>
  </conditionalFormatting>
  <conditionalFormatting sqref="AC8:AC10">
    <cfRule type="cellIs" dxfId="178" priority="259" operator="equal">
      <formula>"NO BET"</formula>
    </cfRule>
  </conditionalFormatting>
  <conditionalFormatting sqref="Y8:Y10">
    <cfRule type="cellIs" dxfId="177" priority="256" operator="equal">
      <formula>"BET"</formula>
    </cfRule>
    <cfRule type="cellIs" dxfId="176" priority="257" operator="equal">
      <formula>"NO BET"</formula>
    </cfRule>
    <cfRule type="cellIs" dxfId="175" priority="258" operator="equal">
      <formula>"INCOMP"</formula>
    </cfRule>
  </conditionalFormatting>
  <conditionalFormatting sqref="V13">
    <cfRule type="containsText" dxfId="174" priority="241" operator="containsText" text="POS/NEUT">
      <formula>NOT(ISERROR(SEARCH("POS/NEUT",V13)))</formula>
    </cfRule>
    <cfRule type="cellIs" dxfId="173" priority="242" operator="equal">
      <formula>"NEUT/NEG"</formula>
    </cfRule>
    <cfRule type="cellIs" dxfId="172" priority="243" operator="equal">
      <formula>"NEUT"</formula>
    </cfRule>
    <cfRule type="cellIs" dxfId="171" priority="244" operator="equal">
      <formula>"NEG"</formula>
    </cfRule>
    <cfRule type="cellIs" dxfId="170" priority="245" operator="equal">
      <formula>"POS"</formula>
    </cfRule>
  </conditionalFormatting>
  <conditionalFormatting sqref="V14">
    <cfRule type="containsText" dxfId="169" priority="236" operator="containsText" text="POS/NEUT">
      <formula>NOT(ISERROR(SEARCH("POS/NEUT",V14)))</formula>
    </cfRule>
    <cfRule type="cellIs" dxfId="168" priority="237" operator="equal">
      <formula>"NEUT/NEG"</formula>
    </cfRule>
    <cfRule type="cellIs" dxfId="167" priority="238" operator="equal">
      <formula>"NEUT"</formula>
    </cfRule>
    <cfRule type="cellIs" dxfId="166" priority="239" operator="equal">
      <formula>"NEG"</formula>
    </cfRule>
    <cfRule type="cellIs" dxfId="165" priority="240" operator="equal">
      <formula>"POS"</formula>
    </cfRule>
  </conditionalFormatting>
  <conditionalFormatting sqref="X13:X14 Z12:AB14">
    <cfRule type="cellIs" dxfId="164" priority="235" operator="equal">
      <formula>"INCOMP"</formula>
    </cfRule>
  </conditionalFormatting>
  <conditionalFormatting sqref="X12:X14">
    <cfRule type="cellIs" dxfId="163" priority="234" operator="equal">
      <formula>"INCOMP"</formula>
    </cfRule>
  </conditionalFormatting>
  <conditionalFormatting sqref="AC13:AC14">
    <cfRule type="cellIs" dxfId="162" priority="233" operator="equal">
      <formula>"BET"</formula>
    </cfRule>
  </conditionalFormatting>
  <conditionalFormatting sqref="AC12:AC14">
    <cfRule type="cellIs" dxfId="161" priority="232" operator="equal">
      <formula>"NO BET"</formula>
    </cfRule>
  </conditionalFormatting>
  <conditionalFormatting sqref="Y12:Y14">
    <cfRule type="cellIs" dxfId="160" priority="229" operator="equal">
      <formula>"BET"</formula>
    </cfRule>
    <cfRule type="cellIs" dxfId="159" priority="230" operator="equal">
      <formula>"NO BET"</formula>
    </cfRule>
    <cfRule type="cellIs" dxfId="158" priority="231" operator="equal">
      <formula>"INCOMP"</formula>
    </cfRule>
  </conditionalFormatting>
  <conditionalFormatting sqref="V17">
    <cfRule type="containsText" dxfId="157" priority="214" operator="containsText" text="POS/NEUT">
      <formula>NOT(ISERROR(SEARCH("POS/NEUT",V17)))</formula>
    </cfRule>
    <cfRule type="cellIs" dxfId="156" priority="215" operator="equal">
      <formula>"NEUT/NEG"</formula>
    </cfRule>
    <cfRule type="cellIs" dxfId="155" priority="216" operator="equal">
      <formula>"NEUT"</formula>
    </cfRule>
    <cfRule type="cellIs" dxfId="154" priority="217" operator="equal">
      <formula>"NEG"</formula>
    </cfRule>
    <cfRule type="cellIs" dxfId="153" priority="218" operator="equal">
      <formula>"POS"</formula>
    </cfRule>
  </conditionalFormatting>
  <conditionalFormatting sqref="V18">
    <cfRule type="containsText" dxfId="152" priority="209" operator="containsText" text="POS/NEUT">
      <formula>NOT(ISERROR(SEARCH("POS/NEUT",V18)))</formula>
    </cfRule>
    <cfRule type="cellIs" dxfId="151" priority="210" operator="equal">
      <formula>"NEUT/NEG"</formula>
    </cfRule>
    <cfRule type="cellIs" dxfId="150" priority="211" operator="equal">
      <formula>"NEUT"</formula>
    </cfRule>
    <cfRule type="cellIs" dxfId="149" priority="212" operator="equal">
      <formula>"NEG"</formula>
    </cfRule>
    <cfRule type="cellIs" dxfId="148" priority="213" operator="equal">
      <formula>"POS"</formula>
    </cfRule>
  </conditionalFormatting>
  <conditionalFormatting sqref="X17:X18 Z16:AB18">
    <cfRule type="cellIs" dxfId="147" priority="208" operator="equal">
      <formula>"INCOMP"</formula>
    </cfRule>
  </conditionalFormatting>
  <conditionalFormatting sqref="X16:X18">
    <cfRule type="cellIs" dxfId="146" priority="207" operator="equal">
      <formula>"INCOMP"</formula>
    </cfRule>
  </conditionalFormatting>
  <conditionalFormatting sqref="AC17:AC18">
    <cfRule type="cellIs" dxfId="145" priority="206" operator="equal">
      <formula>"BET"</formula>
    </cfRule>
  </conditionalFormatting>
  <conditionalFormatting sqref="AC16:AC18">
    <cfRule type="cellIs" dxfId="144" priority="205" operator="equal">
      <formula>"NO BET"</formula>
    </cfRule>
  </conditionalFormatting>
  <conditionalFormatting sqref="Y16:Y18">
    <cfRule type="cellIs" dxfId="143" priority="202" operator="equal">
      <formula>"BET"</formula>
    </cfRule>
    <cfRule type="cellIs" dxfId="142" priority="203" operator="equal">
      <formula>"NO BET"</formula>
    </cfRule>
    <cfRule type="cellIs" dxfId="141" priority="204" operator="equal">
      <formula>"INCOMP"</formula>
    </cfRule>
  </conditionalFormatting>
  <conditionalFormatting sqref="V21">
    <cfRule type="containsText" dxfId="140" priority="187" operator="containsText" text="POS/NEUT">
      <formula>NOT(ISERROR(SEARCH("POS/NEUT",V21)))</formula>
    </cfRule>
    <cfRule type="cellIs" dxfId="139" priority="188" operator="equal">
      <formula>"NEUT/NEG"</formula>
    </cfRule>
    <cfRule type="cellIs" dxfId="138" priority="189" operator="equal">
      <formula>"NEUT"</formula>
    </cfRule>
    <cfRule type="cellIs" dxfId="137" priority="190" operator="equal">
      <formula>"NEG"</formula>
    </cfRule>
    <cfRule type="cellIs" dxfId="136" priority="191" operator="equal">
      <formula>"POS"</formula>
    </cfRule>
  </conditionalFormatting>
  <conditionalFormatting sqref="V22">
    <cfRule type="containsText" dxfId="135" priority="182" operator="containsText" text="POS/NEUT">
      <formula>NOT(ISERROR(SEARCH("POS/NEUT",V22)))</formula>
    </cfRule>
    <cfRule type="cellIs" dxfId="134" priority="183" operator="equal">
      <formula>"NEUT/NEG"</formula>
    </cfRule>
    <cfRule type="cellIs" dxfId="133" priority="184" operator="equal">
      <formula>"NEUT"</formula>
    </cfRule>
    <cfRule type="cellIs" dxfId="132" priority="185" operator="equal">
      <formula>"NEG"</formula>
    </cfRule>
    <cfRule type="cellIs" dxfId="131" priority="186" operator="equal">
      <formula>"POS"</formula>
    </cfRule>
  </conditionalFormatting>
  <conditionalFormatting sqref="X21:X22 Z20:AB22">
    <cfRule type="cellIs" dxfId="130" priority="181" operator="equal">
      <formula>"INCOMP"</formula>
    </cfRule>
  </conditionalFormatting>
  <conditionalFormatting sqref="X20:X22">
    <cfRule type="cellIs" dxfId="129" priority="180" operator="equal">
      <formula>"INCOMP"</formula>
    </cfRule>
  </conditionalFormatting>
  <conditionalFormatting sqref="AC21:AC22">
    <cfRule type="cellIs" dxfId="128" priority="179" operator="equal">
      <formula>"BET"</formula>
    </cfRule>
  </conditionalFormatting>
  <conditionalFormatting sqref="AC20:AC22">
    <cfRule type="cellIs" dxfId="127" priority="178" operator="equal">
      <formula>"NO BET"</formula>
    </cfRule>
  </conditionalFormatting>
  <conditionalFormatting sqref="Y20:Y22">
    <cfRule type="cellIs" dxfId="126" priority="175" operator="equal">
      <formula>"BET"</formula>
    </cfRule>
    <cfRule type="cellIs" dxfId="125" priority="176" operator="equal">
      <formula>"NO BET"</formula>
    </cfRule>
    <cfRule type="cellIs" dxfId="124" priority="177" operator="equal">
      <formula>"INCOMP"</formula>
    </cfRule>
  </conditionalFormatting>
  <conditionalFormatting sqref="V25">
    <cfRule type="containsText" dxfId="123" priority="160" operator="containsText" text="POS/NEUT">
      <formula>NOT(ISERROR(SEARCH("POS/NEUT",V25)))</formula>
    </cfRule>
    <cfRule type="cellIs" dxfId="122" priority="161" operator="equal">
      <formula>"NEUT/NEG"</formula>
    </cfRule>
    <cfRule type="cellIs" dxfId="121" priority="162" operator="equal">
      <formula>"NEUT"</formula>
    </cfRule>
    <cfRule type="cellIs" dxfId="120" priority="163" operator="equal">
      <formula>"NEG"</formula>
    </cfRule>
    <cfRule type="cellIs" dxfId="119" priority="164" operator="equal">
      <formula>"POS"</formula>
    </cfRule>
  </conditionalFormatting>
  <conditionalFormatting sqref="V26">
    <cfRule type="containsText" dxfId="118" priority="155" operator="containsText" text="POS/NEUT">
      <formula>NOT(ISERROR(SEARCH("POS/NEUT",V26)))</formula>
    </cfRule>
    <cfRule type="cellIs" dxfId="117" priority="156" operator="equal">
      <formula>"NEUT/NEG"</formula>
    </cfRule>
    <cfRule type="cellIs" dxfId="116" priority="157" operator="equal">
      <formula>"NEUT"</formula>
    </cfRule>
    <cfRule type="cellIs" dxfId="115" priority="158" operator="equal">
      <formula>"NEG"</formula>
    </cfRule>
    <cfRule type="cellIs" dxfId="114" priority="159" operator="equal">
      <formula>"POS"</formula>
    </cfRule>
  </conditionalFormatting>
  <conditionalFormatting sqref="X25:X26 Z24:AB26">
    <cfRule type="cellIs" dxfId="113" priority="154" operator="equal">
      <formula>"INCOMP"</formula>
    </cfRule>
  </conditionalFormatting>
  <conditionalFormatting sqref="X24:X26">
    <cfRule type="cellIs" dxfId="112" priority="153" operator="equal">
      <formula>"INCOMP"</formula>
    </cfRule>
  </conditionalFormatting>
  <conditionalFormatting sqref="AC25:AC26">
    <cfRule type="cellIs" dxfId="111" priority="152" operator="equal">
      <formula>"BET"</formula>
    </cfRule>
  </conditionalFormatting>
  <conditionalFormatting sqref="AC24:AC26">
    <cfRule type="cellIs" dxfId="110" priority="151" operator="equal">
      <formula>"NO BET"</formula>
    </cfRule>
  </conditionalFormatting>
  <conditionalFormatting sqref="Y24:Y26">
    <cfRule type="cellIs" dxfId="109" priority="148" operator="equal">
      <formula>"BET"</formula>
    </cfRule>
    <cfRule type="cellIs" dxfId="108" priority="149" operator="equal">
      <formula>"NO BET"</formula>
    </cfRule>
    <cfRule type="cellIs" dxfId="107" priority="150" operator="equal">
      <formula>"INCOMP"</formula>
    </cfRule>
  </conditionalFormatting>
  <conditionalFormatting sqref="V29">
    <cfRule type="containsText" dxfId="106" priority="133" operator="containsText" text="POS/NEUT">
      <formula>NOT(ISERROR(SEARCH("POS/NEUT",V29)))</formula>
    </cfRule>
    <cfRule type="cellIs" dxfId="105" priority="134" operator="equal">
      <formula>"NEUT/NEG"</formula>
    </cfRule>
    <cfRule type="cellIs" dxfId="104" priority="135" operator="equal">
      <formula>"NEUT"</formula>
    </cfRule>
    <cfRule type="cellIs" dxfId="103" priority="136" operator="equal">
      <formula>"NEG"</formula>
    </cfRule>
    <cfRule type="cellIs" dxfId="102" priority="137" operator="equal">
      <formula>"POS"</formula>
    </cfRule>
  </conditionalFormatting>
  <conditionalFormatting sqref="V30">
    <cfRule type="containsText" dxfId="101" priority="128" operator="containsText" text="POS/NEUT">
      <formula>NOT(ISERROR(SEARCH("POS/NEUT",V30)))</formula>
    </cfRule>
    <cfRule type="cellIs" dxfId="100" priority="129" operator="equal">
      <formula>"NEUT/NEG"</formula>
    </cfRule>
    <cfRule type="cellIs" dxfId="99" priority="130" operator="equal">
      <formula>"NEUT"</formula>
    </cfRule>
    <cfRule type="cellIs" dxfId="98" priority="131" operator="equal">
      <formula>"NEG"</formula>
    </cfRule>
    <cfRule type="cellIs" dxfId="97" priority="132" operator="equal">
      <formula>"POS"</formula>
    </cfRule>
  </conditionalFormatting>
  <conditionalFormatting sqref="X29:X30 Z28:AB30">
    <cfRule type="cellIs" dxfId="96" priority="127" operator="equal">
      <formula>"INCOMP"</formula>
    </cfRule>
  </conditionalFormatting>
  <conditionalFormatting sqref="X28:X30">
    <cfRule type="cellIs" dxfId="95" priority="126" operator="equal">
      <formula>"INCOMP"</formula>
    </cfRule>
  </conditionalFormatting>
  <conditionalFormatting sqref="AC29:AC30">
    <cfRule type="cellIs" dxfId="94" priority="125" operator="equal">
      <formula>"BET"</formula>
    </cfRule>
  </conditionalFormatting>
  <conditionalFormatting sqref="AC28:AC30">
    <cfRule type="cellIs" dxfId="93" priority="124" operator="equal">
      <formula>"NO BET"</formula>
    </cfRule>
  </conditionalFormatting>
  <conditionalFormatting sqref="Y28:Y30">
    <cfRule type="cellIs" dxfId="92" priority="121" operator="equal">
      <formula>"BET"</formula>
    </cfRule>
    <cfRule type="cellIs" dxfId="91" priority="122" operator="equal">
      <formula>"NO BET"</formula>
    </cfRule>
    <cfRule type="cellIs" dxfId="90" priority="123" operator="equal">
      <formula>"INCOMP"</formula>
    </cfRule>
  </conditionalFormatting>
  <conditionalFormatting sqref="U17">
    <cfRule type="containsText" dxfId="89" priority="49" operator="containsText" text="POS/NEUT">
      <formula>NOT(ISERROR(SEARCH("POS/NEUT",U17)))</formula>
    </cfRule>
    <cfRule type="cellIs" dxfId="88" priority="50" operator="equal">
      <formula>"NEUT/NEG"</formula>
    </cfRule>
    <cfRule type="cellIs" dxfId="87" priority="51" operator="equal">
      <formula>"NEUT"</formula>
    </cfRule>
    <cfRule type="cellIs" dxfId="86" priority="52" operator="equal">
      <formula>"NEG"</formula>
    </cfRule>
    <cfRule type="cellIs" dxfId="85" priority="53" operator="equal">
      <formula>"POS"</formula>
    </cfRule>
  </conditionalFormatting>
  <conditionalFormatting sqref="U18">
    <cfRule type="containsText" dxfId="84" priority="44" operator="containsText" text="POS/NEUT">
      <formula>NOT(ISERROR(SEARCH("POS/NEUT",U18)))</formula>
    </cfRule>
    <cfRule type="cellIs" dxfId="83" priority="45" operator="equal">
      <formula>"NEUT/NEG"</formula>
    </cfRule>
    <cfRule type="cellIs" dxfId="82" priority="46" operator="equal">
      <formula>"NEUT"</formula>
    </cfRule>
    <cfRule type="cellIs" dxfId="81" priority="47" operator="equal">
      <formula>"NEG"</formula>
    </cfRule>
    <cfRule type="cellIs" dxfId="80" priority="48" operator="equal">
      <formula>"POS"</formula>
    </cfRule>
  </conditionalFormatting>
  <conditionalFormatting sqref="V33">
    <cfRule type="containsText" dxfId="79" priority="106" operator="containsText" text="POS/NEUT">
      <formula>NOT(ISERROR(SEARCH("POS/NEUT",V33)))</formula>
    </cfRule>
    <cfRule type="cellIs" dxfId="78" priority="107" operator="equal">
      <formula>"NEUT/NEG"</formula>
    </cfRule>
    <cfRule type="cellIs" dxfId="77" priority="108" operator="equal">
      <formula>"NEUT"</formula>
    </cfRule>
    <cfRule type="cellIs" dxfId="76" priority="109" operator="equal">
      <formula>"NEG"</formula>
    </cfRule>
    <cfRule type="cellIs" dxfId="75" priority="110" operator="equal">
      <formula>"POS"</formula>
    </cfRule>
  </conditionalFormatting>
  <conditionalFormatting sqref="V34">
    <cfRule type="containsText" dxfId="74" priority="101" operator="containsText" text="POS/NEUT">
      <formula>NOT(ISERROR(SEARCH("POS/NEUT",V34)))</formula>
    </cfRule>
    <cfRule type="cellIs" dxfId="73" priority="102" operator="equal">
      <formula>"NEUT/NEG"</formula>
    </cfRule>
    <cfRule type="cellIs" dxfId="72" priority="103" operator="equal">
      <formula>"NEUT"</formula>
    </cfRule>
    <cfRule type="cellIs" dxfId="71" priority="104" operator="equal">
      <formula>"NEG"</formula>
    </cfRule>
    <cfRule type="cellIs" dxfId="70" priority="105" operator="equal">
      <formula>"POS"</formula>
    </cfRule>
  </conditionalFormatting>
  <conditionalFormatting sqref="X33:X34 Z32:AB34">
    <cfRule type="cellIs" dxfId="69" priority="100" operator="equal">
      <formula>"INCOMP"</formula>
    </cfRule>
  </conditionalFormatting>
  <conditionalFormatting sqref="X32:X34">
    <cfRule type="cellIs" dxfId="68" priority="99" operator="equal">
      <formula>"INCOMP"</formula>
    </cfRule>
  </conditionalFormatting>
  <conditionalFormatting sqref="AC33:AC34">
    <cfRule type="cellIs" dxfId="67" priority="98" operator="equal">
      <formula>"BET"</formula>
    </cfRule>
  </conditionalFormatting>
  <conditionalFormatting sqref="AC32:AC34">
    <cfRule type="cellIs" dxfId="66" priority="97" operator="equal">
      <formula>"NO BET"</formula>
    </cfRule>
  </conditionalFormatting>
  <conditionalFormatting sqref="Y32:Y34">
    <cfRule type="cellIs" dxfId="65" priority="94" operator="equal">
      <formula>"BET"</formula>
    </cfRule>
    <cfRule type="cellIs" dxfId="64" priority="95" operator="equal">
      <formula>"NO BET"</formula>
    </cfRule>
    <cfRule type="cellIs" dxfId="63" priority="96" operator="equal">
      <formula>"INCOMP"</formula>
    </cfRule>
  </conditionalFormatting>
  <conditionalFormatting sqref="U9">
    <cfRule type="containsText" dxfId="62" priority="69" operator="containsText" text="POS/NEUT">
      <formula>NOT(ISERROR(SEARCH("POS/NEUT",U9)))</formula>
    </cfRule>
    <cfRule type="cellIs" dxfId="61" priority="70" operator="equal">
      <formula>"NEUT/NEG"</formula>
    </cfRule>
    <cfRule type="cellIs" dxfId="60" priority="71" operator="equal">
      <formula>"NEUT"</formula>
    </cfRule>
    <cfRule type="cellIs" dxfId="59" priority="72" operator="equal">
      <formula>"NEG"</formula>
    </cfRule>
    <cfRule type="cellIs" dxfId="58" priority="73" operator="equal">
      <formula>"POS"</formula>
    </cfRule>
  </conditionalFormatting>
  <conditionalFormatting sqref="U10">
    <cfRule type="containsText" dxfId="57" priority="64" operator="containsText" text="POS/NEUT">
      <formula>NOT(ISERROR(SEARCH("POS/NEUT",U10)))</formula>
    </cfRule>
    <cfRule type="cellIs" dxfId="56" priority="65" operator="equal">
      <formula>"NEUT/NEG"</formula>
    </cfRule>
    <cfRule type="cellIs" dxfId="55" priority="66" operator="equal">
      <formula>"NEUT"</formula>
    </cfRule>
    <cfRule type="cellIs" dxfId="54" priority="67" operator="equal">
      <formula>"NEG"</formula>
    </cfRule>
    <cfRule type="cellIs" dxfId="53" priority="68" operator="equal">
      <formula>"POS"</formula>
    </cfRule>
  </conditionalFormatting>
  <conditionalFormatting sqref="U13">
    <cfRule type="containsText" dxfId="52" priority="59" operator="containsText" text="POS/NEUT">
      <formula>NOT(ISERROR(SEARCH("POS/NEUT",U13)))</formula>
    </cfRule>
    <cfRule type="cellIs" dxfId="51" priority="60" operator="equal">
      <formula>"NEUT/NEG"</formula>
    </cfRule>
    <cfRule type="cellIs" dxfId="50" priority="61" operator="equal">
      <formula>"NEUT"</formula>
    </cfRule>
    <cfRule type="cellIs" dxfId="49" priority="62" operator="equal">
      <formula>"NEG"</formula>
    </cfRule>
    <cfRule type="cellIs" dxfId="48" priority="63" operator="equal">
      <formula>"POS"</formula>
    </cfRule>
  </conditionalFormatting>
  <conditionalFormatting sqref="U14">
    <cfRule type="containsText" dxfId="47" priority="54" operator="containsText" text="POS/NEUT">
      <formula>NOT(ISERROR(SEARCH("POS/NEUT",U14)))</formula>
    </cfRule>
    <cfRule type="cellIs" dxfId="46" priority="55" operator="equal">
      <formula>"NEUT/NEG"</formula>
    </cfRule>
    <cfRule type="cellIs" dxfId="45" priority="56" operator="equal">
      <formula>"NEUT"</formula>
    </cfRule>
    <cfRule type="cellIs" dxfId="44" priority="57" operator="equal">
      <formula>"NEG"</formula>
    </cfRule>
    <cfRule type="cellIs" dxfId="43" priority="58" operator="equal">
      <formula>"POS"</formula>
    </cfRule>
  </conditionalFormatting>
  <conditionalFormatting sqref="U21">
    <cfRule type="containsText" dxfId="42" priority="39" operator="containsText" text="POS/NEUT">
      <formula>NOT(ISERROR(SEARCH("POS/NEUT",U21)))</formula>
    </cfRule>
    <cfRule type="cellIs" dxfId="41" priority="40" operator="equal">
      <formula>"NEUT/NEG"</formula>
    </cfRule>
    <cfRule type="cellIs" dxfId="40" priority="41" operator="equal">
      <formula>"NEUT"</formula>
    </cfRule>
    <cfRule type="cellIs" dxfId="39" priority="42" operator="equal">
      <formula>"NEG"</formula>
    </cfRule>
    <cfRule type="cellIs" dxfId="38" priority="43" operator="equal">
      <formula>"POS"</formula>
    </cfRule>
  </conditionalFormatting>
  <conditionalFormatting sqref="U22">
    <cfRule type="containsText" dxfId="37" priority="34" operator="containsText" text="POS/NEUT">
      <formula>NOT(ISERROR(SEARCH("POS/NEUT",U22)))</formula>
    </cfRule>
    <cfRule type="cellIs" dxfId="36" priority="35" operator="equal">
      <formula>"NEUT/NEG"</formula>
    </cfRule>
    <cfRule type="cellIs" dxfId="35" priority="36" operator="equal">
      <formula>"NEUT"</formula>
    </cfRule>
    <cfRule type="cellIs" dxfId="34" priority="37" operator="equal">
      <formula>"NEG"</formula>
    </cfRule>
    <cfRule type="cellIs" dxfId="33" priority="38" operator="equal">
      <formula>"POS"</formula>
    </cfRule>
  </conditionalFormatting>
  <conditionalFormatting sqref="U25">
    <cfRule type="containsText" dxfId="32" priority="29" operator="containsText" text="POS/NEUT">
      <formula>NOT(ISERROR(SEARCH("POS/NEUT",U25)))</formula>
    </cfRule>
    <cfRule type="cellIs" dxfId="31" priority="30" operator="equal">
      <formula>"NEUT/NEG"</formula>
    </cfRule>
    <cfRule type="cellIs" dxfId="30" priority="31" operator="equal">
      <formula>"NEUT"</formula>
    </cfRule>
    <cfRule type="cellIs" dxfId="29" priority="32" operator="equal">
      <formula>"NEG"</formula>
    </cfRule>
    <cfRule type="cellIs" dxfId="28" priority="33" operator="equal">
      <formula>"POS"</formula>
    </cfRule>
  </conditionalFormatting>
  <conditionalFormatting sqref="U26">
    <cfRule type="containsText" dxfId="27" priority="24" operator="containsText" text="POS/NEUT">
      <formula>NOT(ISERROR(SEARCH("POS/NEUT",U26)))</formula>
    </cfRule>
    <cfRule type="cellIs" dxfId="26" priority="25" operator="equal">
      <formula>"NEUT/NEG"</formula>
    </cfRule>
    <cfRule type="cellIs" dxfId="25" priority="26" operator="equal">
      <formula>"NEUT"</formula>
    </cfRule>
    <cfRule type="cellIs" dxfId="24" priority="27" operator="equal">
      <formula>"NEG"</formula>
    </cfRule>
    <cfRule type="cellIs" dxfId="23" priority="28" operator="equal">
      <formula>"POS"</formula>
    </cfRule>
  </conditionalFormatting>
  <conditionalFormatting sqref="U29">
    <cfRule type="containsText" dxfId="22" priority="19" operator="containsText" text="POS/NEUT">
      <formula>NOT(ISERROR(SEARCH("POS/NEUT",U29)))</formula>
    </cfRule>
    <cfRule type="cellIs" dxfId="21" priority="20" operator="equal">
      <formula>"NEUT/NEG"</formula>
    </cfRule>
    <cfRule type="cellIs" dxfId="20" priority="21" operator="equal">
      <formula>"NEUT"</formula>
    </cfRule>
    <cfRule type="cellIs" dxfId="19" priority="22" operator="equal">
      <formula>"NEG"</formula>
    </cfRule>
    <cfRule type="cellIs" dxfId="18" priority="23" operator="equal">
      <formula>"POS"</formula>
    </cfRule>
  </conditionalFormatting>
  <conditionalFormatting sqref="U30">
    <cfRule type="containsText" dxfId="17" priority="14" operator="containsText" text="POS/NEUT">
      <formula>NOT(ISERROR(SEARCH("POS/NEUT",U30)))</formula>
    </cfRule>
    <cfRule type="cellIs" dxfId="16" priority="15" operator="equal">
      <formula>"NEUT/NEG"</formula>
    </cfRule>
    <cfRule type="cellIs" dxfId="15" priority="16" operator="equal">
      <formula>"NEUT"</formula>
    </cfRule>
    <cfRule type="cellIs" dxfId="14" priority="17" operator="equal">
      <formula>"NEG"</formula>
    </cfRule>
    <cfRule type="cellIs" dxfId="13" priority="18" operator="equal">
      <formula>"POS"</formula>
    </cfRule>
  </conditionalFormatting>
  <conditionalFormatting sqref="U33">
    <cfRule type="containsText" dxfId="12" priority="9" operator="containsText" text="POS/NEUT">
      <formula>NOT(ISERROR(SEARCH("POS/NEUT",U33)))</formula>
    </cfRule>
    <cfRule type="cellIs" dxfId="11" priority="10" operator="equal">
      <formula>"NEUT/NEG"</formula>
    </cfRule>
    <cfRule type="cellIs" dxfId="10" priority="11" operator="equal">
      <formula>"NEUT"</formula>
    </cfRule>
    <cfRule type="cellIs" dxfId="9" priority="12" operator="equal">
      <formula>"NEG"</formula>
    </cfRule>
    <cfRule type="cellIs" dxfId="8" priority="13" operator="equal">
      <formula>"POS"</formula>
    </cfRule>
  </conditionalFormatting>
  <conditionalFormatting sqref="U34">
    <cfRule type="containsText" dxfId="7" priority="4" operator="containsText" text="POS/NEUT">
      <formula>NOT(ISERROR(SEARCH("POS/NEUT",U34)))</formula>
    </cfRule>
    <cfRule type="cellIs" dxfId="6" priority="5" operator="equal">
      <formula>"NEUT/NEG"</formula>
    </cfRule>
    <cfRule type="cellIs" dxfId="5" priority="6" operator="equal">
      <formula>"NEUT"</formula>
    </cfRule>
    <cfRule type="cellIs" dxfId="4" priority="7" operator="equal">
      <formula>"NEG"</formula>
    </cfRule>
    <cfRule type="cellIs" dxfId="3" priority="8" operator="equal">
      <formula>"POS"</formula>
    </cfRule>
  </conditionalFormatting>
  <conditionalFormatting sqref="N23">
    <cfRule type="cellIs" dxfId="2" priority="3" operator="equal">
      <formula>"INCOMP"</formula>
    </cfRule>
  </conditionalFormatting>
  <conditionalFormatting sqref="AD7">
    <cfRule type="cellIs" dxfId="1" priority="2" operator="equal">
      <formula>"INCOMP"</formula>
    </cfRule>
  </conditionalFormatting>
  <conditionalFormatting sqref="AD23">
    <cfRule type="cellIs" dxfId="0" priority="1" operator="equal">
      <formula>"INCOMP"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PROFILING</vt:lpstr>
      <vt:lpstr>RATINGS - 1</vt:lpstr>
      <vt:lpstr>RATINGS - 2</vt:lpstr>
      <vt:lpstr>BETTING 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Aneyrin Lloyd</dc:creator>
  <cp:lastModifiedBy>Microsoft Office User</cp:lastModifiedBy>
  <dcterms:created xsi:type="dcterms:W3CDTF">2017-04-08T03:38:59Z</dcterms:created>
  <dcterms:modified xsi:type="dcterms:W3CDTF">2017-08-08T11:43:32Z</dcterms:modified>
</cp:coreProperties>
</file>