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660" tabRatio="500"/>
  </bookViews>
  <sheets>
    <sheet name="dmch" sheetId="1" r:id="rId1"/>
    <sheet name="其他" sheetId="2" r:id="rId2"/>
  </sheets>
  <calcPr calcId="144525" calcCompleted="0" calcOnSave="0" concurrentCalc="0"/>
</workbook>
</file>

<file path=xl/sharedStrings.xml><?xml version="1.0" encoding="utf-8"?>
<sst xmlns="http://schemas.openxmlformats.org/spreadsheetml/2006/main" count="217">
  <si>
    <t>页面/弹层</t>
  </si>
  <si>
    <t>dmch定义</t>
  </si>
  <si>
    <t>pv属性值（除通用字段外pv需要带的字段）</t>
  </si>
  <si>
    <t>按钮</t>
  </si>
  <si>
    <t>ev属性值</t>
  </si>
  <si>
    <t>备注</t>
  </si>
  <si>
    <t>微信账号快速登录</t>
  </si>
  <si>
    <t>当前页面dmch</t>
  </si>
  <si>
    <t>微信极速登录</t>
  </si>
  <si>
    <t>无埋点信息</t>
  </si>
  <si>
    <t>公共组件</t>
  </si>
  <si>
    <t>跳过</t>
  </si>
  <si>
    <t>公共组件：建议补充埋点信息</t>
  </si>
  <si>
    <t>微信信息授权页</t>
  </si>
  <si>
    <t>取消</t>
  </si>
  <si>
    <t>微信用户授权弹层</t>
  </si>
  <si>
    <t>允许</t>
  </si>
  <si>
    <t>定位授权页</t>
  </si>
  <si>
    <t>/jianzhi/position_access</t>
  </si>
  <si>
    <t>from</t>
  </si>
  <si>
    <t>拒绝</t>
  </si>
  <si>
    <t>微信位置授权弹层</t>
  </si>
  <si>
    <t>埋点信息不准确，待确认</t>
  </si>
  <si>
    <t>确认</t>
  </si>
  <si>
    <t>未找到该埋点信息</t>
  </si>
  <si>
    <t>定位获取失败展示</t>
  </si>
  <si>
    <t>点击尝试获取定位</t>
  </si>
  <si>
    <t>用户信息获取失败展示</t>
  </si>
  <si>
    <t>请打开授权</t>
  </si>
  <si>
    <t>服务器请求异常展示</t>
  </si>
  <si>
    <t>点击重新加载</t>
  </si>
  <si>
    <t>断网异常展示</t>
  </si>
  <si>
    <t>请检查网络</t>
  </si>
  <si>
    <t>无数据展示</t>
  </si>
  <si>
    <t>右上角引导弹层</t>
  </si>
  <si>
    <t>展示</t>
  </si>
  <si>
    <t>我知道了</t>
  </si>
  <si>
    <t>筛选组件</t>
  </si>
  <si>
    <t>打开职位类型</t>
  </si>
  <si>
    <t>选择职位类型</t>
  </si>
  <si>
    <t>例如:@item=服务员</t>
  </si>
  <si>
    <t>打开区域</t>
  </si>
  <si>
    <t>选址区域</t>
  </si>
  <si>
    <t>"多级区域用逗号分隔
例如：
@item=北京
@item=北京_海淀
@item=北京_海淀_上地"</t>
  </si>
  <si>
    <t>打开排序</t>
  </si>
  <si>
    <t>选择排序</t>
  </si>
  <si>
    <t>打开筛选</t>
  </si>
  <si>
    <t>选择筛选-点击选项</t>
  </si>
  <si>
    <t>公共组件：没有细分埋点信息，建议补充</t>
  </si>
  <si>
    <t>选择筛选-完成</t>
  </si>
  <si>
    <t>例如：@item=[性别要求,身份要求,每日结算,推荐职位,工资保障]</t>
  </si>
  <si>
    <t>选择筛选-重置</t>
  </si>
  <si>
    <t>首页</t>
  </si>
  <si>
    <t>/jianzhi/index</t>
  </si>
  <si>
    <t>顶部左边职位</t>
  </si>
  <si>
    <t>原运营位，已弃用</t>
  </si>
  <si>
    <t>顶部右边职位</t>
  </si>
  <si>
    <t>运营位</t>
  </si>
  <si>
    <t>点击列表职位</t>
  </si>
  <si>
    <t>增加form和reqid参数，无pn参数</t>
  </si>
  <si>
    <t>列表滚动曝光</t>
  </si>
  <si>
    <t>@atype=scroll@ca_name=doumi@ca_source=h5@from=[from]@ca_from=post_list@show_post_id=[{"ad_type":[ad_type],"ca_kw":[ca_kw],"id":[id],"reqid":[reqid]}]</t>
  </si>
  <si>
    <t>点击刷新按钮</t>
  </si>
  <si>
    <t>@atype=click@ca_name=doumi@ca_source=h5@ca_from=refres</t>
  </si>
  <si>
    <t>加载更多职位</t>
  </si>
  <si>
    <t>点此发现更多靠谱职位</t>
  </si>
  <si>
    <t>更新为滚动加载，点击事件已启用</t>
  </si>
  <si>
    <t>求职记录</t>
  </si>
  <si>
    <t>Tab菜单更新，已替换为“我的”</t>
  </si>
  <si>
    <t>我的</t>
  </si>
  <si>
    <t>聚合列表页</t>
  </si>
  <si>
    <t>/jianzhi/juhe</t>
  </si>
  <si>
    <t>点击到这去</t>
  </si>
  <si>
    <t>该功能已弃用，无此埋点信息</t>
  </si>
  <si>
    <t>目前线上滚动曝光的dmch值展示错误，需修正</t>
  </si>
  <si>
    <t>点击查看全职专区详情</t>
  </si>
  <si>
    <t>点击查看兼职专区详情</t>
  </si>
  <si>
    <t>点击返回top</t>
  </si>
  <si>
    <t>目前线上没有该埋点信息，需添加</t>
  </si>
  <si>
    <t>点击右上角分享按钮</t>
  </si>
  <si>
    <t>目前线上此处有两个埋点信息</t>
  </si>
  <si>
    <t>聚合列表页-好玩兼职</t>
  </si>
  <si>
    <t>/jianzhi/haowanjianzhi/index</t>
  </si>
  <si>
    <t>目前线上没有该埋点信息，统一走/jianzhi/juhe</t>
  </si>
  <si>
    <t>聚合列表页-高薪全职</t>
  </si>
  <si>
    <t>/jianzhi/gaoxinjianzhi/index</t>
  </si>
  <si>
    <t>靠谱职位列表页</t>
  </si>
  <si>
    <t>/jianzhi/kpzw/list/</t>
  </si>
  <si>
    <t>原职位列表页，已弃用</t>
  </si>
  <si>
    <t>职位详情页</t>
  </si>
  <si>
    <t>/jianzhi/[职位类型]/detail/index</t>
  </si>
  <si>
    <t>post_id[,refer_page],ca_campaign</t>
  </si>
  <si>
    <t>展开</t>
  </si>
  <si>
    <t>refer_page参数如果有就传递，没有则不传，如下相同</t>
  </si>
  <si>
    <t>收起</t>
  </si>
  <si>
    <t>该埋点信息为上报数据，需修复代码逻辑</t>
  </si>
  <si>
    <t>点击地址进入地图</t>
  </si>
  <si>
    <t>分享</t>
  </si>
  <si>
    <t>微信好友</t>
  </si>
  <si>
    <t>报名参加</t>
  </si>
  <si>
    <t>报名-已登录态</t>
  </si>
  <si>
    <t>报名-未登录态</t>
  </si>
  <si>
    <t>极速报名</t>
  </si>
  <si>
    <t>报名成功</t>
  </si>
  <si>
    <t>取消报名</t>
  </si>
  <si>
    <t>赏金职位详情页</t>
  </si>
  <si>
    <t>/jianzhi/connection/detail_bakd</t>
  </si>
  <si>
    <t>post_id</t>
  </si>
  <si>
    <t>点击推荐职位</t>
  </si>
  <si>
    <t>赏金职位dmch不同，ev相同</t>
  </si>
  <si>
    <t>更多赏金职位</t>
  </si>
  <si>
    <t>分享-保存图片</t>
  </si>
  <si>
    <t>分享-微信好友</t>
  </si>
  <si>
    <t>直聘职位详情页-报名</t>
  </si>
  <si>
    <t>list_type=[zjbm]</t>
  </si>
  <si>
    <t>点击工资保障</t>
  </si>
  <si>
    <t>pv、ev需增加list_type字段，其他的同普贴详情页</t>
  </si>
  <si>
    <t>点击更多地点</t>
  </si>
  <si>
    <t>点击工作地点</t>
  </si>
  <si>
    <t>点击工作环境图片</t>
  </si>
  <si>
    <t>直聘职位详情页-约面</t>
  </si>
  <si>
    <t>list_type=[yyms]</t>
  </si>
  <si>
    <t>点击预约面试</t>
  </si>
  <si>
    <t>预约面试弹层_面试时间</t>
  </si>
  <si>
    <t>预约面试弹层_地址</t>
  </si>
  <si>
    <t>预约面试弹层_取消</t>
  </si>
  <si>
    <t>预约面试弹层_确定</t>
  </si>
  <si>
    <t>预约成功</t>
  </si>
  <si>
    <t>极速报名-未登录</t>
  </si>
  <si>
    <t>/jianzhi/[职位类目]/detail/applyconfirm/fastreg</t>
  </si>
  <si>
    <t>完成并报名</t>
  </si>
  <si>
    <t>去登录</t>
  </si>
  <si>
    <t>无法获取验证码</t>
  </si>
  <si>
    <t>极速报名-已登录无简历</t>
  </si>
  <si>
    <t>/jianzhi/[职位类目]/detail/applyconfirm/noresume</t>
  </si>
  <si>
    <t>极速报名-已登录有简历</t>
  </si>
  <si>
    <t>/jianzhi/[职位类目]/detail/applyconfirm/hasresume</t>
  </si>
  <si>
    <t>报名成功页</t>
  </si>
  <si>
    <t>/jianzhi/[职位类型]/detail/apply_success</t>
  </si>
  <si>
    <t>／／</t>
  </si>
  <si>
    <t>/jianzhi/mywechat</t>
  </si>
  <si>
    <t>默认加载</t>
  </si>
  <si>
    <t>@atype=click@ca_name=doumi@ca_source=h5@ca_from=mywechat</t>
  </si>
  <si>
    <t>@atype=click@ca_name=doumi@ca_source=h5@ca_from=myapply</t>
  </si>
  <si>
    <t>已报名</t>
  </si>
  <si>
    <t>待面试</t>
  </si>
  <si>
    <t>已录取</t>
  </si>
  <si>
    <t>已拒绝</t>
  </si>
  <si>
    <t>我的简历</t>
  </si>
  <si>
    <t>ca_source=h6这个值是否有误？</t>
  </si>
  <si>
    <t>我的钱包</t>
  </si>
  <si>
    <t>意见反馈</t>
  </si>
  <si>
    <t>ca_source=h7这个值是否有误？</t>
  </si>
  <si>
    <t>未登录态点各链接</t>
  </si>
  <si>
    <t>固定为当前埋点信息，是否需要做区分</t>
  </si>
  <si>
    <t>求职记录页-tab菜单</t>
  </si>
  <si>
    <t>/jianzhi/myapply</t>
  </si>
  <si>
    <t>list_type=[apply|interview|entry|refuse]</t>
  </si>
  <si>
    <t>pv增加list_type字段，ev是否也需要添加，下同</t>
  </si>
  <si>
    <t>求职记录页-已报名</t>
  </si>
  <si>
    <t>list_type=[apply]</t>
  </si>
  <si>
    <t>职位点击</t>
  </si>
  <si>
    <t>@atype=click@ca_name=doumi@ca_source=h5@ca_from=entry_post@post_id=[职位ID]</t>
  </si>
  <si>
    <t>@atype=click@ca_name=doumi@ca_source=h5@ca_from=cancel_apply@post_id=[职位ID]</t>
  </si>
  <si>
    <t>取消弹层-取消</t>
  </si>
  <si>
    <t>@atype=click@ca_name=doumi@ca_source=h5@ca_from=cancel</t>
  </si>
  <si>
    <t>是否添加post_id字段</t>
  </si>
  <si>
    <t>取消弹层-确认</t>
  </si>
  <si>
    <t>@atype=click@ca_name=doumi@ca_source=h5@ca_from=submit</t>
  </si>
  <si>
    <t>取消提交成功</t>
  </si>
  <si>
    <t>@atype=click@ca_name=doumi@ca_source=h5@ca_from=submit_success</t>
  </si>
  <si>
    <t>@atype=click@ca_name=doumi@ca_source=h5@ca_from=apply_post@post_id=[职位ID]</t>
  </si>
  <si>
    <t>投诉职位</t>
  </si>
  <si>
    <t>@atype=click@ca_name=doumi@ca_source=h5@ca_from=complain@post_id=[职位ID]</t>
  </si>
  <si>
    <t>投诉职位-取消</t>
  </si>
  <si>
    <t>@atype=click@ca_name=doumi@ca_source=h5@ca_from=cancel@post_id=[职位ID]</t>
  </si>
  <si>
    <t>投诉职位-拨打电话</t>
  </si>
  <si>
    <t>@atype=click@ca_name=doumi@ca_source=h5@ca_from=call@post_id=[职位ID]</t>
  </si>
  <si>
    <t>求职记录页-待面试</t>
  </si>
  <si>
    <t>list_type=[interview]</t>
  </si>
  <si>
    <t>@atype=click@ca_name=doumi@ca_source=h5@ca_from=interview_post@post_id=[职位ID]</t>
  </si>
  <si>
    <t>面试详情点击</t>
  </si>
  <si>
    <t>地图点击</t>
  </si>
  <si>
    <t>取消面试</t>
  </si>
  <si>
    <t>取消弹层-提交</t>
  </si>
  <si>
    <t>联系顾问</t>
  </si>
  <si>
    <t>评价</t>
  </si>
  <si>
    <t>@atype=click@ca_name=doumi@ca_source=h5@ca_from=ms_evaluate@post_id=[职位ID]</t>
  </si>
  <si>
    <t>未实现该功能</t>
  </si>
  <si>
    <t>投诉</t>
  </si>
  <si>
    <t>@atype=click@ca_name=doumi@ca_source=h5@ca_from=ms_complaint@post_id=[职位ID]</t>
  </si>
  <si>
    <t>已取消该功能</t>
  </si>
  <si>
    <t>求职记录页-已录取</t>
  </si>
  <si>
    <t>list_type=[entry]</t>
  </si>
  <si>
    <t>@atype=click@ca_name=doumi@ca_source=h5@ca_from=rz_evaluate@post_id=[职位ID]</t>
  </si>
  <si>
    <t>@atype=click@ca_name=doumi@ca_source=h5@ca_from=rz_complaint@post_id=[职位ID]</t>
  </si>
  <si>
    <t>求职记录页-已拒绝</t>
  </si>
  <si>
    <t>list_type=[refuse]</t>
  </si>
  <si>
    <t>@atype=click@ca_name=doumi@ca_source=h5@ca_from=jentry_post@post_id=[职位ID]</t>
  </si>
  <si>
    <t>更正埋点信息</t>
  </si>
  <si>
    <t>@atype=click@ca_name=doumi@ca_source=h5@ca_from=msdetail@post_id=[职位ID]</t>
  </si>
  <si>
    <t>面试详情页</t>
  </si>
  <si>
    <t>/jianzhi/interview</t>
  </si>
  <si>
    <t>取消弹层-提交按钮</t>
  </si>
  <si>
    <t>/jianzhi/my/apply</t>
  </si>
  <si>
    <t>已弃用</t>
  </si>
  <si>
    <t>拨打电话</t>
  </si>
  <si>
    <t>登录页面</t>
  </si>
  <si>
    <t>/jianzhi/login</t>
  </si>
  <si>
    <t>登录成功</t>
  </si>
  <si>
    <t>颜色说明：</t>
  </si>
  <si>
    <t>核心页面-已整理</t>
  </si>
  <si>
    <t>赏金页面</t>
  </si>
  <si>
    <t>核心页面-待整理</t>
  </si>
  <si>
    <t>废弃页面</t>
  </si>
  <si>
    <t>废弃或未实现功能</t>
  </si>
  <si>
    <t>1、注册渠道、报名渠道、简历完善渠道
ca_platform=4
ca_source=miniprogram
2、日志存储
pvlog和evlog，使用架构组新的日志服务，需要与所有其他日志区分开
3、通用传输字段
uuid、userid、定位城市ID、页面所在城市ID、操作系统、操作系统版本、手机品牌、手机系统、屏幕宽度、屏幕高度、ua、网络状态、运营商
4、聚合页在生成链接时，也要有&amp;ca_campaign，值跟pc和wap的相同即可。
产生的日志、报名、注册等，ca_campaign要传进去。退出聚合页后，ca_campaign清除，再次进入聚合页后再使用对应的ca_campaign。
Ca_campaign在日志中，跟dmch一同传，即pvlog和evlog中都有&amp;ca_campaign。
小程序原生聚合页链接，需要支持在链接后配from参数。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</si>
</sst>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6">
    <font>
      <sz val="12"/>
      <color theme="1"/>
      <name val="DengXian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theme="1"/>
      <name val="DengXian"/>
      <charset val="134"/>
      <scheme val="minor"/>
    </font>
    <font>
      <b/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3F3F76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8"/>
      <color theme="3"/>
      <name val="DengXian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2" fillId="1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11" borderId="8" applyNumberForma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6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49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1" fillId="6" borderId="0" xfId="0" applyFont="1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5" borderId="3" xfId="0" applyFont="1" applyFill="1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6" borderId="4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0" fontId="1" fillId="7" borderId="0" xfId="0" applyFont="1" applyFill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3"/>
  <sheetViews>
    <sheetView tabSelected="1" workbookViewId="0">
      <pane xSplit="1" ySplit="1" topLeftCell="C28" activePane="bottomRight" state="frozen"/>
      <selection/>
      <selection pane="topRight"/>
      <selection pane="bottomLeft"/>
      <selection pane="bottomRight" activeCell="E34" sqref="E34"/>
    </sheetView>
  </sheetViews>
  <sheetFormatPr defaultColWidth="11" defaultRowHeight="14" outlineLevelCol="5"/>
  <cols>
    <col min="1" max="1" width="19.375" style="11" customWidth="1"/>
    <col min="2" max="2" width="56.5666666666667" style="11" customWidth="1"/>
    <col min="3" max="3" width="35.875" style="11" customWidth="1"/>
    <col min="4" max="4" width="19.375" style="11" customWidth="1"/>
    <col min="5" max="5" width="138.625" style="11" customWidth="1"/>
    <col min="6" max="6" width="51.625" style="11" customWidth="1"/>
    <col min="7" max="16384" width="10.8333333333333" style="11"/>
  </cols>
  <sheetData>
    <row r="1" ht="40" customHeight="1" spans="1: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="2" customFormat="1" ht="25" customHeight="1" spans="1:6">
      <c r="A2" s="13" t="s">
        <v>6</v>
      </c>
      <c r="B2" s="13" t="s">
        <v>7</v>
      </c>
      <c r="C2" s="13"/>
      <c r="D2" s="14" t="s">
        <v>8</v>
      </c>
      <c r="E2" s="14" t="s">
        <v>9</v>
      </c>
      <c r="F2" s="14" t="s">
        <v>10</v>
      </c>
    </row>
    <row r="3" s="2" customFormat="1" ht="25" customHeight="1" spans="1:6">
      <c r="A3" s="15"/>
      <c r="B3" s="15"/>
      <c r="C3" s="15"/>
      <c r="D3" s="14" t="s">
        <v>11</v>
      </c>
      <c r="E3" s="14" t="s">
        <v>9</v>
      </c>
      <c r="F3" s="14" t="s">
        <v>12</v>
      </c>
    </row>
    <row r="4" s="2" customFormat="1" ht="25" customHeight="1" spans="1:6">
      <c r="A4" s="13" t="s">
        <v>13</v>
      </c>
      <c r="B4" s="13" t="s">
        <v>7</v>
      </c>
      <c r="C4" s="13"/>
      <c r="D4" s="14" t="s">
        <v>14</v>
      </c>
      <c r="E4" s="14" t="str">
        <f>"@atype=click@ca_name=doumi@ca_source=h5@ca_from=refuse_unionid"</f>
        <v>@atype=click@ca_name=doumi@ca_source=h5@ca_from=refuse_unionid</v>
      </c>
      <c r="F4" s="14" t="s">
        <v>15</v>
      </c>
    </row>
    <row r="5" s="2" customFormat="1" ht="25" customHeight="1" spans="1:6">
      <c r="A5" s="15"/>
      <c r="B5" s="15"/>
      <c r="C5" s="15"/>
      <c r="D5" s="14" t="s">
        <v>16</v>
      </c>
      <c r="E5" s="14" t="str">
        <f>"@atype=click@ca_name=doumi@ca_source=h5@ca_from=allow_unionid"</f>
        <v>@atype=click@ca_name=doumi@ca_source=h5@ca_from=allow_unionid</v>
      </c>
      <c r="F5" s="14" t="s">
        <v>15</v>
      </c>
    </row>
    <row r="6" s="2" customFormat="1" ht="25" customHeight="1" spans="1:6">
      <c r="A6" s="13" t="s">
        <v>17</v>
      </c>
      <c r="B6" s="13" t="s">
        <v>18</v>
      </c>
      <c r="C6" s="13" t="s">
        <v>19</v>
      </c>
      <c r="D6" s="14" t="s">
        <v>20</v>
      </c>
      <c r="E6" s="14" t="str">
        <f>"@atype=click@ca_name=doumi@ca_source=h5@ca_from=refuse"</f>
        <v>@atype=click@ca_name=doumi@ca_source=h5@ca_from=refuse</v>
      </c>
      <c r="F6" s="14" t="s">
        <v>21</v>
      </c>
    </row>
    <row r="7" s="2" customFormat="1" ht="25" customHeight="1" spans="1:6">
      <c r="A7" s="15"/>
      <c r="B7" s="15"/>
      <c r="C7" s="15"/>
      <c r="D7" s="14" t="s">
        <v>16</v>
      </c>
      <c r="E7" s="14" t="str">
        <f>"@atype=click@ca_name=doumi@ca_source=h5@ca_from=allow"</f>
        <v>@atype=click@ca_name=doumi@ca_source=h5@ca_from=allow</v>
      </c>
      <c r="F7" s="14" t="s">
        <v>21</v>
      </c>
    </row>
    <row r="8" s="2" customFormat="1" ht="25" customHeight="1" spans="1:6">
      <c r="A8" s="13" t="s">
        <v>17</v>
      </c>
      <c r="B8" s="13" t="s">
        <v>18</v>
      </c>
      <c r="C8" s="13"/>
      <c r="D8" s="14" t="s">
        <v>14</v>
      </c>
      <c r="E8" s="14" t="str">
        <f>"@atype=click@ca_name=doumi@ca_source=h5@ca_from=cancel"</f>
        <v>@atype=click@ca_name=doumi@ca_source=h5@ca_from=cancel</v>
      </c>
      <c r="F8" s="14" t="s">
        <v>22</v>
      </c>
    </row>
    <row r="9" s="2" customFormat="1" ht="25" customHeight="1" spans="1:6">
      <c r="A9" s="15"/>
      <c r="B9" s="15"/>
      <c r="C9" s="15"/>
      <c r="D9" s="14" t="s">
        <v>23</v>
      </c>
      <c r="E9" s="14" t="str">
        <f>"@atype=click@ca_name=doumi@ca_source=h5@ca_from=ok"</f>
        <v>@atype=click@ca_name=doumi@ca_source=h5@ca_from=ok</v>
      </c>
      <c r="F9" s="14" t="s">
        <v>24</v>
      </c>
    </row>
    <row r="10" s="3" customFormat="1" ht="25" customHeight="1" spans="1:6">
      <c r="A10" s="16" t="s">
        <v>25</v>
      </c>
      <c r="B10" s="17" t="s">
        <v>7</v>
      </c>
      <c r="C10" s="17"/>
      <c r="D10" s="17" t="s">
        <v>26</v>
      </c>
      <c r="E10" s="17" t="str">
        <f>"@atype=click@ca_name=doumi@ca_source=h5@ca_from=getposition"</f>
        <v>@atype=click@ca_name=doumi@ca_source=h5@ca_from=getposition</v>
      </c>
      <c r="F10" s="17" t="s">
        <v>12</v>
      </c>
    </row>
    <row r="11" s="3" customFormat="1" ht="25" customHeight="1" spans="1:6">
      <c r="A11" s="17" t="s">
        <v>27</v>
      </c>
      <c r="B11" s="17" t="s">
        <v>7</v>
      </c>
      <c r="C11" s="17"/>
      <c r="D11" s="17" t="s">
        <v>28</v>
      </c>
      <c r="E11" s="17" t="s">
        <v>9</v>
      </c>
      <c r="F11" s="17" t="s">
        <v>12</v>
      </c>
    </row>
    <row r="12" s="3" customFormat="1" ht="25" customHeight="1" spans="1:6">
      <c r="A12" s="17" t="s">
        <v>29</v>
      </c>
      <c r="B12" s="17" t="s">
        <v>7</v>
      </c>
      <c r="C12" s="17"/>
      <c r="D12" s="17" t="s">
        <v>30</v>
      </c>
      <c r="E12" s="17" t="s">
        <v>9</v>
      </c>
      <c r="F12" s="17" t="s">
        <v>12</v>
      </c>
    </row>
    <row r="13" s="3" customFormat="1" ht="25" customHeight="1" spans="1:6">
      <c r="A13" s="18" t="s">
        <v>31</v>
      </c>
      <c r="B13" s="17" t="s">
        <v>7</v>
      </c>
      <c r="C13" s="17"/>
      <c r="D13" s="17" t="s">
        <v>32</v>
      </c>
      <c r="E13" s="17" t="s">
        <v>9</v>
      </c>
      <c r="F13" s="17" t="s">
        <v>12</v>
      </c>
    </row>
    <row r="14" s="3" customFormat="1" ht="25" customHeight="1" spans="1:6">
      <c r="A14" s="18" t="s">
        <v>33</v>
      </c>
      <c r="B14" s="17" t="s">
        <v>7</v>
      </c>
      <c r="C14" s="17"/>
      <c r="D14" s="17"/>
      <c r="E14" s="17"/>
      <c r="F14" s="17" t="s">
        <v>10</v>
      </c>
    </row>
    <row r="15" s="2" customFormat="1" ht="25" customHeight="1" spans="1:6">
      <c r="A15" s="13" t="s">
        <v>34</v>
      </c>
      <c r="B15" s="13" t="s">
        <v>7</v>
      </c>
      <c r="C15" s="13"/>
      <c r="D15" s="14" t="s">
        <v>35</v>
      </c>
      <c r="E15" s="14" t="str">
        <f>"@atype=click@ca_source=h5@ca_name=doumi@ca_from=myminiprogram_show"</f>
        <v>@atype=click@ca_source=h5@ca_name=doumi@ca_from=myminiprogram_show</v>
      </c>
      <c r="F15" s="14" t="s">
        <v>10</v>
      </c>
    </row>
    <row r="16" s="2" customFormat="1" ht="25" customHeight="1" spans="1:6">
      <c r="A16" s="19"/>
      <c r="B16" s="15"/>
      <c r="C16" s="15"/>
      <c r="D16" s="14" t="s">
        <v>36</v>
      </c>
      <c r="E16" s="14" t="str">
        <f>"@atype=click@ca_source=h5@ca_name=doumi@ca_from=myminiprogram_know"</f>
        <v>@atype=click@ca_source=h5@ca_name=doumi@ca_from=myminiprogram_know</v>
      </c>
      <c r="F16" s="14" t="s">
        <v>10</v>
      </c>
    </row>
    <row r="17" s="2" customFormat="1" ht="25" customHeight="1" spans="1:6">
      <c r="A17" s="13" t="s">
        <v>37</v>
      </c>
      <c r="B17" s="13" t="s">
        <v>7</v>
      </c>
      <c r="C17" s="13"/>
      <c r="D17" s="14" t="s">
        <v>38</v>
      </c>
      <c r="E17" s="14" t="str">
        <f>"@atype=click@ca_source=h5@ca_name=doumi@ca_from=open_type"</f>
        <v>@atype=click@ca_source=h5@ca_name=doumi@ca_from=open_type</v>
      </c>
      <c r="F17" s="14" t="s">
        <v>10</v>
      </c>
    </row>
    <row r="18" s="2" customFormat="1" ht="25" customHeight="1" spans="1:6">
      <c r="A18" s="13"/>
      <c r="B18" s="19"/>
      <c r="C18" s="19"/>
      <c r="D18" s="14" t="s">
        <v>39</v>
      </c>
      <c r="E18" s="14" t="str">
        <f>"@atype=click@ca_source=h5@ca_name=doumi@ca_from=choose_type@item=[选择的职位类型_中文]"</f>
        <v>@atype=click@ca_source=h5@ca_name=doumi@ca_from=choose_type@item=[选择的职位类型_中文]</v>
      </c>
      <c r="F18" s="14" t="s">
        <v>40</v>
      </c>
    </row>
    <row r="19" s="2" customFormat="1" ht="25" customHeight="1" spans="1:6">
      <c r="A19" s="15"/>
      <c r="B19" s="19"/>
      <c r="C19" s="19"/>
      <c r="D19" s="14" t="s">
        <v>41</v>
      </c>
      <c r="E19" s="14" t="str">
        <f>"@atype=click@ca_source=h5@ca_name=doumi@ca_from=open_location"</f>
        <v>@atype=click@ca_source=h5@ca_name=doumi@ca_from=open_location</v>
      </c>
      <c r="F19" s="14" t="s">
        <v>10</v>
      </c>
    </row>
    <row r="20" s="2" customFormat="1" ht="100" customHeight="1" spans="1:6">
      <c r="A20" s="15"/>
      <c r="B20" s="19"/>
      <c r="C20" s="19"/>
      <c r="D20" s="14" t="s">
        <v>42</v>
      </c>
      <c r="E20" s="14" t="str">
        <f>"@atype=click@ca_source=h5@ca_name=doumi@ca_from=choose_location@item=[选择的区域_中文]"</f>
        <v>@atype=click@ca_source=h5@ca_name=doumi@ca_from=choose_location@item=[选择的区域_中文]</v>
      </c>
      <c r="F20" s="29" t="s">
        <v>43</v>
      </c>
    </row>
    <row r="21" s="2" customFormat="1" ht="25" customHeight="1" spans="1:6">
      <c r="A21" s="15"/>
      <c r="B21" s="19"/>
      <c r="C21" s="19"/>
      <c r="D21" s="14" t="s">
        <v>44</v>
      </c>
      <c r="E21" s="14" t="str">
        <f>"@atype=click@ca_source=h5@ca_name=doumi@ca_from=open_sort"</f>
        <v>@atype=click@ca_source=h5@ca_name=doumi@ca_from=open_sort</v>
      </c>
      <c r="F21" s="14" t="s">
        <v>10</v>
      </c>
    </row>
    <row r="22" s="2" customFormat="1" ht="25" customHeight="1" spans="1:6">
      <c r="A22" s="15"/>
      <c r="B22" s="19"/>
      <c r="C22" s="19"/>
      <c r="D22" s="14" t="s">
        <v>45</v>
      </c>
      <c r="E22" s="14" t="str">
        <f>"@atype=click@ca_source=h5@ca_name=doumi@ca_from=choose_sort@item=[选择的排序_中文]"</f>
        <v>@atype=click@ca_source=h5@ca_name=doumi@ca_from=choose_sort@item=[选择的排序_中文]</v>
      </c>
      <c r="F22" s="14" t="s">
        <v>10</v>
      </c>
    </row>
    <row r="23" s="2" customFormat="1" ht="25" customHeight="1" spans="1:6">
      <c r="A23" s="15"/>
      <c r="B23" s="19"/>
      <c r="C23" s="19"/>
      <c r="D23" s="14" t="s">
        <v>46</v>
      </c>
      <c r="E23" s="14" t="str">
        <f>"@atype=click@ca_source=h5@ca_name=doumi@ca_from=open_option"</f>
        <v>@atype=click@ca_source=h5@ca_name=doumi@ca_from=open_option</v>
      </c>
      <c r="F23" s="14" t="s">
        <v>10</v>
      </c>
    </row>
    <row r="24" s="2" customFormat="1" ht="25" customHeight="1" spans="1:6">
      <c r="A24" s="15"/>
      <c r="B24" s="19"/>
      <c r="C24" s="19"/>
      <c r="D24" s="14" t="s">
        <v>47</v>
      </c>
      <c r="E24" s="14" t="str">
        <f>"@atype=click@ca_source=h5@ca_name=doumi@ca_from=open_option"</f>
        <v>@atype=click@ca_source=h5@ca_name=doumi@ca_from=open_option</v>
      </c>
      <c r="F24" s="14" t="s">
        <v>48</v>
      </c>
    </row>
    <row r="25" s="2" customFormat="1" ht="25" customHeight="1" spans="1:6">
      <c r="A25" s="15"/>
      <c r="B25" s="19"/>
      <c r="C25" s="19"/>
      <c r="D25" s="14" t="s">
        <v>49</v>
      </c>
      <c r="E25" s="14" t="str">
        <f>"@atype=click@ca_source=h5@ca_name=doumi@ca_from=choose_option@item=[选择的排序_中文]"</f>
        <v>@atype=click@ca_source=h5@ca_name=doumi@ca_from=choose_option@item=[选择的排序_中文]</v>
      </c>
      <c r="F25" s="14" t="s">
        <v>50</v>
      </c>
    </row>
    <row r="26" s="2" customFormat="1" ht="25" customHeight="1" spans="1:6">
      <c r="A26" s="15"/>
      <c r="B26" s="15"/>
      <c r="C26" s="15"/>
      <c r="D26" s="14" t="s">
        <v>51</v>
      </c>
      <c r="E26" s="14" t="str">
        <f>"@atype=click@ca_source=h5@ca_name=doumi@ca_from=reset_option@item=[选择的排序_中文]"</f>
        <v>@atype=click@ca_source=h5@ca_name=doumi@ca_from=reset_option@item=[选择的排序_中文]</v>
      </c>
      <c r="F26" s="14" t="s">
        <v>10</v>
      </c>
    </row>
    <row r="27" s="4" customFormat="1" ht="25" customHeight="1" spans="1:6">
      <c r="A27" s="20" t="s">
        <v>52</v>
      </c>
      <c r="B27" s="20" t="s">
        <v>53</v>
      </c>
      <c r="C27" s="20"/>
      <c r="D27" s="21" t="s">
        <v>54</v>
      </c>
      <c r="E27" s="21" t="str">
        <f>"@atype=click@ca_name=doumi@ca_source=h5@ca_from=post_left@post_id=[职位ID]"</f>
        <v>@atype=click@ca_name=doumi@ca_source=h5@ca_from=post_left@post_id=[职位ID]</v>
      </c>
      <c r="F27" s="21" t="s">
        <v>55</v>
      </c>
    </row>
    <row r="28" s="4" customFormat="1" ht="25" customHeight="1" spans="1:6">
      <c r="A28" s="22"/>
      <c r="B28" s="22"/>
      <c r="C28" s="22"/>
      <c r="D28" s="21" t="s">
        <v>56</v>
      </c>
      <c r="E28" s="21" t="str">
        <f>"@atype=click@ca_name=doumi@ca_source=h5@ca_from=post_right@post_id=[职位ID]"</f>
        <v>@atype=click@ca_name=doumi@ca_source=h5@ca_from=post_right@post_id=[职位ID]</v>
      </c>
      <c r="F28" s="21" t="s">
        <v>55</v>
      </c>
    </row>
    <row r="29" s="4" customFormat="1" ht="25" customHeight="1" spans="1:6">
      <c r="A29" s="22"/>
      <c r="B29" s="22"/>
      <c r="C29" s="22"/>
      <c r="D29" s="23" t="s">
        <v>57</v>
      </c>
      <c r="E29" s="23" t="str">
        <f>"@atype=click@ca_name=doumi@ca_source=h5@ca_from=yyw_[位置]_[运营位名称]@from=yyw_[位置]_[运营位名称]"</f>
        <v>@atype=click@ca_name=doumi@ca_source=h5@ca_from=yyw_[位置]_[运营位名称]@from=yyw_[位置]_[运营位名称]</v>
      </c>
      <c r="F29" s="23" t="s">
        <v>57</v>
      </c>
    </row>
    <row r="30" s="4" customFormat="1" ht="25" customHeight="1" spans="1:6">
      <c r="A30" s="22"/>
      <c r="B30" s="22"/>
      <c r="C30" s="22"/>
      <c r="D30" s="23" t="s">
        <v>58</v>
      </c>
      <c r="E30" s="23" t="str">
        <f>"@atype=click@ca_name=doumi@ca_source=h5@from=[from]@ca_from=post_list@post_id=[职位ID]@ca_kw=[职位排序]@reqid=[reqid值]"</f>
        <v>@atype=click@ca_name=doumi@ca_source=h5@from=[from]@ca_from=post_list@post_id=[职位ID]@ca_kw=[职位排序]@reqid=[reqid值]</v>
      </c>
      <c r="F30" s="30" t="s">
        <v>59</v>
      </c>
    </row>
    <row r="31" s="4" customFormat="1" spans="1:6">
      <c r="A31" s="22"/>
      <c r="B31" s="22"/>
      <c r="C31" s="22"/>
      <c r="D31" s="23" t="s">
        <v>60</v>
      </c>
      <c r="E31" s="31" t="s">
        <v>61</v>
      </c>
      <c r="F31" s="30" t="s">
        <v>59</v>
      </c>
    </row>
    <row r="32" s="4" customFormat="1" spans="1:6">
      <c r="A32" s="22"/>
      <c r="B32" s="22"/>
      <c r="C32" s="22"/>
      <c r="D32" s="23" t="s">
        <v>62</v>
      </c>
      <c r="E32" s="31" t="s">
        <v>63</v>
      </c>
      <c r="F32" s="30"/>
    </row>
    <row r="33" s="4" customFormat="1" ht="25" customHeight="1" spans="1:6">
      <c r="A33" s="22"/>
      <c r="B33" s="22"/>
      <c r="C33" s="22"/>
      <c r="D33" s="23" t="s">
        <v>64</v>
      </c>
      <c r="E33" s="23" t="str">
        <f>"@atype=click@ca_name=doumi@ca_source=h5@ca_from=nextpage@pn=[翻到第几页]"</f>
        <v>@atype=click@ca_name=doumi@ca_source=h5@ca_from=nextpage@pn=[翻到第几页]</v>
      </c>
      <c r="F33" s="30"/>
    </row>
    <row r="34" s="4" customFormat="1" ht="25" customHeight="1" spans="1:6">
      <c r="A34" s="22"/>
      <c r="B34" s="22"/>
      <c r="C34" s="22"/>
      <c r="D34" s="21" t="s">
        <v>65</v>
      </c>
      <c r="E34" s="21" t="str">
        <f>"@atype=click@ca_name=doumi@ca_source=h5@ca_from=more"</f>
        <v>@atype=click@ca_name=doumi@ca_source=h5@ca_from=more</v>
      </c>
      <c r="F34" s="21" t="s">
        <v>66</v>
      </c>
    </row>
    <row r="35" s="4" customFormat="1" ht="25" customHeight="1" spans="1:6">
      <c r="A35" s="22"/>
      <c r="B35" s="22"/>
      <c r="C35" s="22"/>
      <c r="D35" s="21" t="s">
        <v>67</v>
      </c>
      <c r="E35" s="21" t="str">
        <f>"@atype=click@ca_name=doumi@ca_source=h5@ca_from=myapply"</f>
        <v>@atype=click@ca_name=doumi@ca_source=h5@ca_from=myapply</v>
      </c>
      <c r="F35" s="21" t="s">
        <v>68</v>
      </c>
    </row>
    <row r="36" s="4" customFormat="1" ht="25" customHeight="1" spans="1:6">
      <c r="A36" s="24"/>
      <c r="B36" s="24"/>
      <c r="C36" s="24"/>
      <c r="D36" s="23" t="s">
        <v>69</v>
      </c>
      <c r="E36" s="23" t="str">
        <f>"@atype=click@ca_name=doumi@ca_source=h5@ca_from=mywechat"</f>
        <v>@atype=click@ca_name=doumi@ca_source=h5@ca_from=mywechat</v>
      </c>
      <c r="F36" s="23"/>
    </row>
    <row r="37" s="4" customFormat="1" ht="25" customHeight="1" spans="1:6">
      <c r="A37" s="20" t="s">
        <v>70</v>
      </c>
      <c r="B37" s="20" t="s">
        <v>71</v>
      </c>
      <c r="C37" s="20"/>
      <c r="D37" s="23" t="s">
        <v>58</v>
      </c>
      <c r="E37" s="23" t="str">
        <f>"@atype=click@ca_name=doumi@from=[from]@ca_source=h5@ca_from=post_list@post_id=[职位ID]@ca_kw=[职位排序]@reqid=[reqid值]"</f>
        <v>@atype=click@ca_name=doumi@from=[from]@ca_source=h5@ca_from=post_list@post_id=[职位ID]@ca_kw=[职位排序]@reqid=[reqid值]</v>
      </c>
      <c r="F37" s="23" t="s">
        <v>59</v>
      </c>
    </row>
    <row r="38" s="4" customFormat="1" ht="25" customHeight="1" spans="1:6">
      <c r="A38" s="22"/>
      <c r="B38" s="22"/>
      <c r="C38" s="22"/>
      <c r="D38" s="23" t="s">
        <v>72</v>
      </c>
      <c r="E38" s="23" t="str">
        <f>"@atype=click@ca_name=doumi@ca_source=h5@ca_from=go@post_id=[职位ID]@ca_kw=[职位排序]@pn=[页数]"</f>
        <v>@atype=click@ca_name=doumi@ca_source=h5@ca_from=go@post_id=[职位ID]@ca_kw=[职位排序]@pn=[页数]</v>
      </c>
      <c r="F38" s="23" t="s">
        <v>73</v>
      </c>
    </row>
    <row r="39" s="4" customFormat="1" ht="25" customHeight="1" spans="1:6">
      <c r="A39" s="22"/>
      <c r="B39" s="22"/>
      <c r="C39" s="22"/>
      <c r="D39" s="23" t="s">
        <v>60</v>
      </c>
      <c r="E39" s="23" t="s">
        <v>61</v>
      </c>
      <c r="F39" s="30" t="s">
        <v>74</v>
      </c>
    </row>
    <row r="40" s="4" customFormat="1" ht="25" customHeight="1" spans="1:6">
      <c r="A40" s="22"/>
      <c r="B40" s="22"/>
      <c r="C40" s="22"/>
      <c r="D40" s="23" t="s">
        <v>75</v>
      </c>
      <c r="E40" s="23" t="str">
        <f>"@atype=click@ca_name=doumi@from=[from]@ca_source=h5@ca_from=post_list@post_id=[职位ID]@ca_kw=[职位排序]@reqid=[reqid值]"</f>
        <v>@atype=click@ca_name=doumi@from=[from]@ca_source=h5@ca_from=post_list@post_id=[职位ID]@ca_kw=[职位排序]@reqid=[reqid值]</v>
      </c>
      <c r="F40" s="23"/>
    </row>
    <row r="41" s="4" customFormat="1" ht="25" customHeight="1" spans="1:6">
      <c r="A41" s="22"/>
      <c r="B41" s="22"/>
      <c r="C41" s="22"/>
      <c r="D41" s="23" t="s">
        <v>76</v>
      </c>
      <c r="E41" s="23" t="str">
        <f>"@atype=click@ca_name=doumi@from=[from]@ca_source=h5@ca_from=post_list@post_id=[职位ID]@ca_kw=[职位排序]@reqid=[reqid值]"</f>
        <v>@atype=click@ca_name=doumi@from=[from]@ca_source=h5@ca_from=post_list@post_id=[职位ID]@ca_kw=[职位排序]@reqid=[reqid值]</v>
      </c>
      <c r="F41" s="30"/>
    </row>
    <row r="42" s="4" customFormat="1" ht="25" customHeight="1" spans="1:6">
      <c r="A42" s="22"/>
      <c r="B42" s="22"/>
      <c r="C42" s="22"/>
      <c r="D42" s="23" t="s">
        <v>64</v>
      </c>
      <c r="E42" s="23" t="str">
        <f>"@atype=click@ca_name=doumi@ca_source=h5@ca_from=nextpage@pn=[翻到第几页]"</f>
        <v>@atype=click@ca_name=doumi@ca_source=h5@ca_from=nextpage@pn=[翻到第几页]</v>
      </c>
      <c r="F42" s="23"/>
    </row>
    <row r="43" s="4" customFormat="1" ht="25" customHeight="1" spans="1:6">
      <c r="A43" s="24"/>
      <c r="B43" s="22"/>
      <c r="C43" s="22"/>
      <c r="D43" s="23" t="s">
        <v>77</v>
      </c>
      <c r="E43" s="23" t="str">
        <f>"@atype=click@ca_name=doumi@ca_source=h5@ca_from=top"</f>
        <v>@atype=click@ca_name=doumi@ca_source=h5@ca_from=top</v>
      </c>
      <c r="F43" s="30" t="s">
        <v>78</v>
      </c>
    </row>
    <row r="44" s="4" customFormat="1" ht="25" customHeight="1" spans="1:6">
      <c r="A44" s="24"/>
      <c r="B44" s="22"/>
      <c r="C44" s="22"/>
      <c r="D44" s="23" t="s">
        <v>79</v>
      </c>
      <c r="E44" s="23" t="str">
        <f>"@atype=click@ca_name=doumi@ca_source=h5@ca_from=share_topright"</f>
        <v>@atype=click@ca_name=doumi@ca_source=h5@ca_from=share_topright</v>
      </c>
      <c r="F44" s="32" t="s">
        <v>80</v>
      </c>
    </row>
    <row r="45" s="4" customFormat="1" ht="25" customHeight="1" spans="1:6">
      <c r="A45" s="24"/>
      <c r="B45" s="24"/>
      <c r="C45" s="24"/>
      <c r="D45" s="23" t="s">
        <v>79</v>
      </c>
      <c r="E45" s="23" t="str">
        <f>"@atype=click@ca_name=doumi@ca_source=h5@ca_from=share_auto"</f>
        <v>@atype=click@ca_name=doumi@ca_source=h5@ca_from=share_auto</v>
      </c>
      <c r="F45" s="32" t="s">
        <v>80</v>
      </c>
    </row>
    <row r="46" s="5" customFormat="1" ht="25" customHeight="1" spans="1:6">
      <c r="A46" s="25" t="s">
        <v>81</v>
      </c>
      <c r="B46" s="25" t="s">
        <v>82</v>
      </c>
      <c r="C46" s="25"/>
      <c r="D46" s="25"/>
      <c r="E46" s="25"/>
      <c r="F46" s="33" t="s">
        <v>83</v>
      </c>
    </row>
    <row r="47" s="5" customFormat="1" ht="25" customHeight="1" spans="1:6">
      <c r="A47" s="25" t="s">
        <v>84</v>
      </c>
      <c r="B47" s="25" t="s">
        <v>85</v>
      </c>
      <c r="C47" s="25"/>
      <c r="D47" s="25"/>
      <c r="E47" s="25"/>
      <c r="F47" s="33" t="s">
        <v>83</v>
      </c>
    </row>
    <row r="48" s="5" customFormat="1" ht="25" customHeight="1" spans="1:6">
      <c r="A48" s="26" t="s">
        <v>86</v>
      </c>
      <c r="B48" s="26" t="s">
        <v>87</v>
      </c>
      <c r="C48" s="26"/>
      <c r="D48" s="25" t="s">
        <v>58</v>
      </c>
      <c r="E48" s="25" t="str">
        <f>"@atype=click@ca_name=doumi@ca_source=h5@ca_from=post_list@post_id=[职位ID]@ca_kw=[职位排序]@pn=[页数]"</f>
        <v>@atype=click@ca_name=doumi@ca_source=h5@ca_from=post_list@post_id=[职位ID]@ca_kw=[职位排序]@pn=[页数]</v>
      </c>
      <c r="F48" s="25" t="s">
        <v>88</v>
      </c>
    </row>
    <row r="49" s="5" customFormat="1" ht="25" customHeight="1" spans="1:6">
      <c r="A49" s="27"/>
      <c r="B49" s="27"/>
      <c r="C49" s="27"/>
      <c r="D49" s="25" t="s">
        <v>72</v>
      </c>
      <c r="E49" s="25" t="str">
        <f>"@atype=click@ca_name=doumi@ca_source=h5@ca_from=go@post_id=[职位ID]@ca_kw=[职位排序]@pn=[页数]"</f>
        <v>@atype=click@ca_name=doumi@ca_source=h5@ca_from=go@post_id=[职位ID]@ca_kw=[职位排序]@pn=[页数]</v>
      </c>
      <c r="F49" s="25" t="s">
        <v>88</v>
      </c>
    </row>
    <row r="50" s="5" customFormat="1" ht="25" customHeight="1" spans="1:6">
      <c r="A50" s="28"/>
      <c r="B50" s="28"/>
      <c r="C50" s="28"/>
      <c r="D50" s="25" t="s">
        <v>77</v>
      </c>
      <c r="E50" s="25" t="str">
        <f>"@atype=click@ca_name=doumi@ca_source=h5@ca_from=top"</f>
        <v>@atype=click@ca_name=doumi@ca_source=h5@ca_from=top</v>
      </c>
      <c r="F50" s="25" t="s">
        <v>88</v>
      </c>
    </row>
    <row r="51" s="4" customFormat="1" ht="25" customHeight="1" spans="1:6">
      <c r="A51" s="20" t="s">
        <v>89</v>
      </c>
      <c r="B51" s="20" t="s">
        <v>90</v>
      </c>
      <c r="C51" s="20" t="s">
        <v>91</v>
      </c>
      <c r="D51" s="23" t="s">
        <v>92</v>
      </c>
      <c r="E51" s="23" t="str">
        <f>"@atype=click@ca_name=doumi@ca_source=h5@ca_from=job_location_open@post_id=[职位id]"</f>
        <v>@atype=click@ca_name=doumi@ca_source=h5@ca_from=job_location_open@post_id=[职位id]</v>
      </c>
      <c r="F51" s="23" t="s">
        <v>93</v>
      </c>
    </row>
    <row r="52" s="4" customFormat="1" ht="25" customHeight="1" spans="1:6">
      <c r="A52" s="22"/>
      <c r="B52" s="22"/>
      <c r="C52" s="22"/>
      <c r="D52" s="23" t="s">
        <v>94</v>
      </c>
      <c r="E52" s="23" t="str">
        <f>"@atype=click@ca_name=doumi@ca_source=h5@ca_from=job_location_close@post_id=[职位id]"</f>
        <v>@atype=click@ca_name=doumi@ca_source=h5@ca_from=job_location_close@post_id=[职位id]</v>
      </c>
      <c r="F52" s="30" t="s">
        <v>95</v>
      </c>
    </row>
    <row r="53" s="4" customFormat="1" ht="25" customHeight="1" spans="1:6">
      <c r="A53" s="22"/>
      <c r="B53" s="22"/>
      <c r="C53" s="22"/>
      <c r="D53" s="23" t="s">
        <v>96</v>
      </c>
      <c r="E53" s="23" t="str">
        <f>"@atype=click@ca_source=h5@ca_name=doumi@ca_from=addr"</f>
        <v>@atype=click@ca_source=h5@ca_name=doumi@ca_from=addr</v>
      </c>
      <c r="F53" s="23"/>
    </row>
    <row r="54" s="4" customFormat="1" ht="25" customHeight="1" spans="1:6">
      <c r="A54" s="22"/>
      <c r="B54" s="22"/>
      <c r="C54" s="22"/>
      <c r="D54" s="23" t="s">
        <v>97</v>
      </c>
      <c r="E54" s="23" t="str">
        <f>"@atype=click@ca_name=doumi@ca_source=h5@ca_from=share_topright"</f>
        <v>@atype=click@ca_name=doumi@ca_source=h5@ca_from=share_topright</v>
      </c>
      <c r="F54" s="23"/>
    </row>
    <row r="55" s="4" customFormat="1" ht="25" customHeight="1" spans="1:6">
      <c r="A55" s="22"/>
      <c r="B55" s="22"/>
      <c r="C55" s="22"/>
      <c r="D55" s="23" t="s">
        <v>97</v>
      </c>
      <c r="E55" s="23" t="str">
        <f>"@atype=click@ca_name=doumi@ca_source=h5@ca_from=share_auto"</f>
        <v>@atype=click@ca_name=doumi@ca_source=h5@ca_from=share_auto</v>
      </c>
      <c r="F55" s="23"/>
    </row>
    <row r="56" s="4" customFormat="1" ht="25" customHeight="1" spans="1:6">
      <c r="A56" s="22"/>
      <c r="B56" s="22"/>
      <c r="C56" s="22"/>
      <c r="D56" s="23" t="s">
        <v>97</v>
      </c>
      <c r="E56" s="23" t="str">
        <f>"@atype=click@ca_name=doumi@ca_source=h5@ca_from=share@post_id=[职位id]"</f>
        <v>@atype=click@ca_name=doumi@ca_source=h5@ca_from=share@post_id=[职位id]</v>
      </c>
      <c r="F56" s="23"/>
    </row>
    <row r="57" s="4" customFormat="1" ht="25" customHeight="1" spans="1:6">
      <c r="A57" s="22"/>
      <c r="B57" s="22"/>
      <c r="C57" s="22"/>
      <c r="D57" s="23" t="s">
        <v>98</v>
      </c>
      <c r="E57" s="23" t="str">
        <f>"@atype=click@ca_name=doumi@ca_source=h5@ca_from=wxfriend@post_id=[职位id]"</f>
        <v>@atype=click@ca_name=doumi@ca_source=h5@ca_from=wxfriend@post_id=[职位id]</v>
      </c>
      <c r="F57" s="23"/>
    </row>
    <row r="58" s="4" customFormat="1" ht="25" customHeight="1" spans="1:6">
      <c r="A58" s="22"/>
      <c r="B58" s="22"/>
      <c r="C58" s="22"/>
      <c r="D58" s="23" t="s">
        <v>99</v>
      </c>
      <c r="E58" s="23" t="str">
        <f>"@atype=click@ca_name=doumi@ca_source=h5@ca_from=apply@post_id=[职位id]"</f>
        <v>@atype=click@ca_name=doumi@ca_source=h5@ca_from=apply@post_id=[职位id]</v>
      </c>
      <c r="F58" s="23"/>
    </row>
    <row r="59" s="4" customFormat="1" ht="25" customHeight="1" spans="1:6">
      <c r="A59" s="22"/>
      <c r="B59" s="22"/>
      <c r="C59" s="22"/>
      <c r="D59" s="23" t="s">
        <v>100</v>
      </c>
      <c r="E59" s="23" t="str">
        <f>"@atype=click@ca_name=doumi@ca_source=h5@ca_from=apply_login@post_id=[职位id]"</f>
        <v>@atype=click@ca_name=doumi@ca_source=h5@ca_from=apply_login@post_id=[职位id]</v>
      </c>
      <c r="F59" s="23"/>
    </row>
    <row r="60" s="4" customFormat="1" ht="25" customHeight="1" spans="1:6">
      <c r="A60" s="22"/>
      <c r="B60" s="22"/>
      <c r="C60" s="22"/>
      <c r="D60" s="23" t="s">
        <v>101</v>
      </c>
      <c r="E60" s="23" t="str">
        <f>"@atype=click@ca_name=doumi@ca_source=h5@ca_from=apply_nologin@post_id=[职位id]"</f>
        <v>@atype=click@ca_name=doumi@ca_source=h5@ca_from=apply_nologin@post_id=[职位id]</v>
      </c>
      <c r="F60" s="23"/>
    </row>
    <row r="61" s="4" customFormat="1" ht="25" customHeight="1" spans="1:6">
      <c r="A61" s="22"/>
      <c r="B61" s="22"/>
      <c r="C61" s="22"/>
      <c r="D61" s="23" t="s">
        <v>14</v>
      </c>
      <c r="E61" s="23" t="str">
        <f>"@atype=click@ca_name=doumi@ca_source=h5@ca_from=cancel@post_id=[职位id]"</f>
        <v>@atype=click@ca_name=doumi@ca_source=h5@ca_from=cancel@post_id=[职位id]</v>
      </c>
      <c r="F61" s="23"/>
    </row>
    <row r="62" s="4" customFormat="1" ht="25" customHeight="1" spans="1:6">
      <c r="A62" s="22"/>
      <c r="B62" s="22"/>
      <c r="C62" s="22"/>
      <c r="D62" s="23" t="s">
        <v>102</v>
      </c>
      <c r="E62" s="23" t="str">
        <f>"@atype=click@ca_name=doumi@ca_source=h5@ca_from=fast_apply@post_id=[职位id]"</f>
        <v>@atype=click@ca_name=doumi@ca_source=h5@ca_from=fast_apply@post_id=[职位id]</v>
      </c>
      <c r="F62" s="23"/>
    </row>
    <row r="63" s="4" customFormat="1" ht="25" customHeight="1" spans="1:6">
      <c r="A63" s="22"/>
      <c r="B63" s="22"/>
      <c r="C63" s="22"/>
      <c r="D63" s="23" t="s">
        <v>103</v>
      </c>
      <c r="E63" s="23" t="str">
        <f>"@atype=click@ca_name=doumi@ca_source=h5@ca_from=apply_success@post_id=[职位id]"</f>
        <v>@atype=click@ca_name=doumi@ca_source=h5@ca_from=apply_success@post_id=[职位id]</v>
      </c>
      <c r="F63" s="23"/>
    </row>
    <row r="64" s="4" customFormat="1" ht="25" customHeight="1" spans="1:6">
      <c r="A64" s="24"/>
      <c r="B64" s="24"/>
      <c r="C64" s="24"/>
      <c r="D64" s="23" t="s">
        <v>104</v>
      </c>
      <c r="E64" s="23" t="str">
        <f>"@atype=click@ca_name=doumi@ca_source=h5@ca_from=cancel_apply@post_id=[职位id]"</f>
        <v>@atype=click@ca_name=doumi@ca_source=h5@ca_from=cancel_apply@post_id=[职位id]</v>
      </c>
      <c r="F64" s="23"/>
    </row>
    <row r="65" s="6" customFormat="1" ht="25" customHeight="1" spans="1:6">
      <c r="A65" s="34" t="s">
        <v>105</v>
      </c>
      <c r="B65" s="34" t="s">
        <v>106</v>
      </c>
      <c r="C65" s="34" t="s">
        <v>107</v>
      </c>
      <c r="D65" s="35" t="s">
        <v>108</v>
      </c>
      <c r="E65" s="35" t="str">
        <f>"@atype=click@ca_name=doumi@ca_source=h5@from=[from值]@ca_from=tuijianlist@post_id=[职位id]"</f>
        <v>@atype=click@ca_name=doumi@ca_source=h5@from=[from值]@ca_from=tuijianlist@post_id=[职位id]</v>
      </c>
      <c r="F65" s="34" t="s">
        <v>109</v>
      </c>
    </row>
    <row r="66" s="6" customFormat="1" ht="25" customHeight="1" spans="1:6">
      <c r="A66" s="36"/>
      <c r="B66" s="36"/>
      <c r="C66" s="36"/>
      <c r="D66" s="35" t="s">
        <v>110</v>
      </c>
      <c r="E66" s="35" t="str">
        <f>"@atype=click@ca_name=doumi@ca_source=h5@ca_from=gdsjzw@post_id=[职位id]"</f>
        <v>@atype=click@ca_name=doumi@ca_source=h5@ca_from=gdsjzw@post_id=[职位id]</v>
      </c>
      <c r="F66" s="36"/>
    </row>
    <row r="67" s="6" customFormat="1" ht="25" customHeight="1" spans="1:6">
      <c r="A67" s="36"/>
      <c r="B67" s="36"/>
      <c r="C67" s="36"/>
      <c r="D67" s="35" t="s">
        <v>97</v>
      </c>
      <c r="E67" s="35" t="str">
        <f>"@atype=click@ca_name=doumi@ca_source=h5@ca_from=wyzf@post_id=[职位id]"</f>
        <v>@atype=click@ca_name=doumi@ca_source=h5@ca_from=wyzf@post_id=[职位id]</v>
      </c>
      <c r="F67" s="36"/>
    </row>
    <row r="68" s="6" customFormat="1" ht="25" customHeight="1" spans="1:6">
      <c r="A68" s="36"/>
      <c r="B68" s="36"/>
      <c r="C68" s="36"/>
      <c r="D68" s="35" t="s">
        <v>111</v>
      </c>
      <c r="E68" s="35" t="str">
        <f>"@atype=click@ca_name=doumi@ca_source=h5@ca_from=xftc_tpfx@post_id=[职位id]"</f>
        <v>@atype=click@ca_name=doumi@ca_source=h5@ca_from=xftc_tpfx@post_id=[职位id]</v>
      </c>
      <c r="F68" s="36"/>
    </row>
    <row r="69" s="6" customFormat="1" ht="25" customHeight="1" spans="1:6">
      <c r="A69" s="37"/>
      <c r="B69" s="37"/>
      <c r="C69" s="37"/>
      <c r="D69" s="35" t="s">
        <v>112</v>
      </c>
      <c r="E69" s="35" t="str">
        <f>"@atype=click@ca_name=doumi@ca_source=h5@ca_from=xftc_fxhy@post_id=[职位id]"</f>
        <v>@atype=click@ca_name=doumi@ca_source=h5@ca_from=xftc_fxhy@post_id=[职位id]</v>
      </c>
      <c r="F69" s="37"/>
    </row>
    <row r="70" s="7" customFormat="1" ht="25" customHeight="1" spans="1:6">
      <c r="A70" s="20" t="s">
        <v>113</v>
      </c>
      <c r="B70" s="20" t="s">
        <v>90</v>
      </c>
      <c r="C70" s="20" t="s">
        <v>114</v>
      </c>
      <c r="D70" s="23" t="s">
        <v>115</v>
      </c>
      <c r="E70" s="23" t="str">
        <f>"@atype=click@ca_name=doumi@ca_source=h5@ca_from=gzbz@post_id=[职位id]"</f>
        <v>@atype=click@ca_name=doumi@ca_source=h5@ca_from=gzbz@post_id=[职位id]</v>
      </c>
      <c r="F70" s="20" t="s">
        <v>116</v>
      </c>
    </row>
    <row r="71" s="7" customFormat="1" ht="25" customHeight="1" spans="1:6">
      <c r="A71" s="22"/>
      <c r="B71" s="22"/>
      <c r="C71" s="22"/>
      <c r="D71" s="23" t="s">
        <v>117</v>
      </c>
      <c r="E71" s="23" t="str">
        <f>"@atype=click@ca_name=doumi@ca_source=h5@ca_from=shop@post_id=[职位id]"</f>
        <v>@atype=click@ca_name=doumi@ca_source=h5@ca_from=shop@post_id=[职位id]</v>
      </c>
      <c r="F71" s="22"/>
    </row>
    <row r="72" s="7" customFormat="1" ht="25" customHeight="1" spans="1:6">
      <c r="A72" s="22"/>
      <c r="B72" s="22"/>
      <c r="C72" s="22"/>
      <c r="D72" s="23" t="s">
        <v>118</v>
      </c>
      <c r="E72" s="23" t="str">
        <f>"@atype=click@ca_name=doumi@ca_source=h5@ca_from=workplace@post_id=[职位id]"</f>
        <v>@atype=click@ca_name=doumi@ca_source=h5@ca_from=workplace@post_id=[职位id]</v>
      </c>
      <c r="F72" s="22"/>
    </row>
    <row r="73" s="7" customFormat="1" ht="25" customHeight="1" spans="1:6">
      <c r="A73" s="22"/>
      <c r="B73" s="24"/>
      <c r="C73" s="24"/>
      <c r="D73" s="23" t="s">
        <v>119</v>
      </c>
      <c r="E73" s="23" t="str">
        <f>"@atype=click@ca_name=doumi@ca_source=h5@ca_from=environment@post_id=[职位id]"</f>
        <v>@atype=click@ca_name=doumi@ca_source=h5@ca_from=environment@post_id=[职位id]</v>
      </c>
      <c r="F73" s="24"/>
    </row>
    <row r="74" s="7" customFormat="1" ht="25" customHeight="1" spans="1:6">
      <c r="A74" s="20" t="s">
        <v>120</v>
      </c>
      <c r="B74" s="20" t="s">
        <v>90</v>
      </c>
      <c r="C74" s="20" t="s">
        <v>121</v>
      </c>
      <c r="D74" s="23" t="s">
        <v>122</v>
      </c>
      <c r="E74" s="23" t="str">
        <f>"@atype=click@ca_name=doumi@ca_source=h5@ca_from=apply_interviem@post_id=[职位id]"</f>
        <v>@atype=click@ca_name=doumi@ca_source=h5@ca_from=apply_interviem@post_id=[职位id]</v>
      </c>
      <c r="F74" s="20" t="s">
        <v>116</v>
      </c>
    </row>
    <row r="75" s="7" customFormat="1" ht="25" customHeight="1" spans="1:6">
      <c r="A75" s="22"/>
      <c r="B75" s="22"/>
      <c r="C75" s="22"/>
      <c r="D75" s="23" t="s">
        <v>123</v>
      </c>
      <c r="E75" s="23" t="str">
        <f>"@atype=click@ca_name=doumi@ca_source=h5@ca_from=ms_time@post_id=[职位id]"</f>
        <v>@atype=click@ca_name=doumi@ca_source=h5@ca_from=ms_time@post_id=[职位id]</v>
      </c>
      <c r="F75" s="22"/>
    </row>
    <row r="76" s="7" customFormat="1" ht="25" customHeight="1" spans="1:6">
      <c r="A76" s="22"/>
      <c r="B76" s="22"/>
      <c r="C76" s="22"/>
      <c r="D76" s="23" t="s">
        <v>124</v>
      </c>
      <c r="E76" s="23" t="str">
        <f>"@atype=click@ca_name=doumi@ca_source=h5@ca_from=ms_address@post_id=[职位id]"</f>
        <v>@atype=click@ca_name=doumi@ca_source=h5@ca_from=ms_address@post_id=[职位id]</v>
      </c>
      <c r="F76" s="22"/>
    </row>
    <row r="77" s="7" customFormat="1" ht="25" customHeight="1" spans="1:6">
      <c r="A77" s="22"/>
      <c r="B77" s="22"/>
      <c r="C77" s="22"/>
      <c r="D77" s="23" t="s">
        <v>125</v>
      </c>
      <c r="E77" s="23" t="str">
        <f>"@atype=click@ca_name=doumi@ca_source=h5@ca_from=ms_cancel@post_id=[职位id]"</f>
        <v>@atype=click@ca_name=doumi@ca_source=h5@ca_from=ms_cancel@post_id=[职位id]</v>
      </c>
      <c r="F77" s="22"/>
    </row>
    <row r="78" s="7" customFormat="1" ht="25" customHeight="1" spans="1:6">
      <c r="A78" s="22"/>
      <c r="B78" s="22"/>
      <c r="C78" s="22"/>
      <c r="D78" s="23" t="s">
        <v>126</v>
      </c>
      <c r="E78" s="23" t="str">
        <f>"@atype=click@ca_name=doumi@ca_source=h5@ca_from=ms_true@post_id=[职位id]"</f>
        <v>@atype=click@ca_name=doumi@ca_source=h5@ca_from=ms_true@post_id=[职位id]</v>
      </c>
      <c r="F78" s="22"/>
    </row>
    <row r="79" s="7" customFormat="1" ht="25" customHeight="1" spans="1:6">
      <c r="A79" s="22"/>
      <c r="B79" s="24"/>
      <c r="C79" s="24"/>
      <c r="D79" s="23" t="s">
        <v>127</v>
      </c>
      <c r="E79" s="23" t="str">
        <f>"@atype=click@ca_name=doumi@ca_source=h5@ca_from=ms_apply_success@post_id=[职位id]"</f>
        <v>@atype=click@ca_name=doumi@ca_source=h5@ca_from=ms_apply_success@post_id=[职位id]</v>
      </c>
      <c r="F79" s="24"/>
    </row>
    <row r="80" s="8" customFormat="1" ht="25" customHeight="1" spans="1:6">
      <c r="A80" s="38" t="s">
        <v>128</v>
      </c>
      <c r="B80" s="38" t="s">
        <v>129</v>
      </c>
      <c r="C80" s="38" t="s">
        <v>107</v>
      </c>
      <c r="D80" s="39" t="s">
        <v>130</v>
      </c>
      <c r="E80" s="39" t="str">
        <f>"@atype=click@ca_name=doumi@ca_source=h5@ca_from=apply@post_id=[职位id]"</f>
        <v>@atype=click@ca_name=doumi@ca_source=h5@ca_from=apply@post_id=[职位id]</v>
      </c>
      <c r="F80" s="39"/>
    </row>
    <row r="81" s="8" customFormat="1" ht="25" customHeight="1" spans="1:6">
      <c r="A81" s="40"/>
      <c r="B81" s="40"/>
      <c r="C81" s="40"/>
      <c r="D81" s="39" t="s">
        <v>131</v>
      </c>
      <c r="E81" s="39" t="str">
        <f>"@atype=click@ca_name=doumi@ca_source=h5@ca_from=gotologin@post_id=[职位id]"</f>
        <v>@atype=click@ca_name=doumi@ca_source=h5@ca_from=gotologin@post_id=[职位id]</v>
      </c>
      <c r="F81" s="39"/>
    </row>
    <row r="82" s="8" customFormat="1" ht="25" customHeight="1" spans="1:6">
      <c r="A82" s="40"/>
      <c r="B82" s="40"/>
      <c r="C82" s="40"/>
      <c r="D82" s="39" t="s">
        <v>132</v>
      </c>
      <c r="E82" s="39" t="str">
        <f>"@atype=click@ca_name=doumi@ca_source=h5@ca_from=noyzm@post_id=[职位id]"</f>
        <v>@atype=click@ca_name=doumi@ca_source=h5@ca_from=noyzm@post_id=[职位id]</v>
      </c>
      <c r="F82" s="39"/>
    </row>
    <row r="83" s="8" customFormat="1" ht="25" customHeight="1" spans="1:6">
      <c r="A83" s="41"/>
      <c r="B83" s="41"/>
      <c r="C83" s="41"/>
      <c r="D83" s="39" t="s">
        <v>103</v>
      </c>
      <c r="E83" s="39" t="str">
        <f>"@atype=click@ca_name=doumi@ca_source=h5@ca_from=apply_success@post_id=[职位id]"</f>
        <v>@atype=click@ca_name=doumi@ca_source=h5@ca_from=apply_success@post_id=[职位id]</v>
      </c>
      <c r="F83" s="39"/>
    </row>
    <row r="84" s="8" customFormat="1" ht="25" customHeight="1" spans="1:6">
      <c r="A84" s="38" t="s">
        <v>133</v>
      </c>
      <c r="B84" s="38" t="s">
        <v>134</v>
      </c>
      <c r="C84" s="38" t="s">
        <v>107</v>
      </c>
      <c r="D84" s="39" t="s">
        <v>130</v>
      </c>
      <c r="E84" s="39" t="str">
        <f>"@atype=click@ca_name=doumi@ca_source=h5@ca_from=apply@post_id=[职位id]"</f>
        <v>@atype=click@ca_name=doumi@ca_source=h5@ca_from=apply@post_id=[职位id]</v>
      </c>
      <c r="F84" s="39"/>
    </row>
    <row r="85" s="8" customFormat="1" ht="25" customHeight="1" spans="1:6">
      <c r="A85" s="40"/>
      <c r="B85" s="40"/>
      <c r="C85" s="40"/>
      <c r="D85" s="39" t="s">
        <v>131</v>
      </c>
      <c r="E85" s="39" t="str">
        <f>"@atype=click@ca_name=doumi@ca_source=h5@ca_from=gotologin@post_id=[职位id]"</f>
        <v>@atype=click@ca_name=doumi@ca_source=h5@ca_from=gotologin@post_id=[职位id]</v>
      </c>
      <c r="F85" s="39"/>
    </row>
    <row r="86" s="8" customFormat="1" ht="25" customHeight="1" spans="1:6">
      <c r="A86" s="40"/>
      <c r="B86" s="40"/>
      <c r="C86" s="40"/>
      <c r="D86" s="39" t="s">
        <v>132</v>
      </c>
      <c r="E86" s="39" t="str">
        <f>"@atype=click@ca_name=doumi@ca_source=h5@ca_from=noyzm@post_id=[职位id]"</f>
        <v>@atype=click@ca_name=doumi@ca_source=h5@ca_from=noyzm@post_id=[职位id]</v>
      </c>
      <c r="F86" s="39"/>
    </row>
    <row r="87" s="8" customFormat="1" ht="25" customHeight="1" spans="1:6">
      <c r="A87" s="41"/>
      <c r="B87" s="41"/>
      <c r="C87" s="41"/>
      <c r="D87" s="39" t="s">
        <v>103</v>
      </c>
      <c r="E87" s="39" t="str">
        <f>"@atype=click@ca_name=doumi@ca_source=h5@ca_from=apply_success@post_id=[职位id]"</f>
        <v>@atype=click@ca_name=doumi@ca_source=h5@ca_from=apply_success@post_id=[职位id]</v>
      </c>
      <c r="F87" s="39"/>
    </row>
    <row r="88" s="8" customFormat="1" ht="25" customHeight="1" spans="1:6">
      <c r="A88" s="38" t="s">
        <v>135</v>
      </c>
      <c r="B88" s="38" t="s">
        <v>136</v>
      </c>
      <c r="C88" s="38" t="s">
        <v>107</v>
      </c>
      <c r="D88" s="39" t="s">
        <v>130</v>
      </c>
      <c r="E88" s="39" t="str">
        <f>"@atype=click@ca_name=doumi@ca_source=h5@ca_from=apply@post_id=[职位id]"</f>
        <v>@atype=click@ca_name=doumi@ca_source=h5@ca_from=apply@post_id=[职位id]</v>
      </c>
      <c r="F88" s="39"/>
    </row>
    <row r="89" s="8" customFormat="1" ht="25" customHeight="1" spans="1:6">
      <c r="A89" s="40"/>
      <c r="B89" s="40"/>
      <c r="C89" s="40"/>
      <c r="D89" s="39" t="s">
        <v>131</v>
      </c>
      <c r="E89" s="39" t="str">
        <f>"@atype=click@ca_name=doumi@ca_source=h5@ca_from=gotologin@post_id=[职位id]"</f>
        <v>@atype=click@ca_name=doumi@ca_source=h5@ca_from=gotologin@post_id=[职位id]</v>
      </c>
      <c r="F89" s="39"/>
    </row>
    <row r="90" s="8" customFormat="1" ht="25" customHeight="1" spans="1:6">
      <c r="A90" s="40"/>
      <c r="B90" s="40"/>
      <c r="C90" s="40"/>
      <c r="D90" s="39" t="s">
        <v>132</v>
      </c>
      <c r="E90" s="39" t="str">
        <f>"@atype=click@ca_name=doumi@ca_source=h5@ca_from=noyzm@post_id=[职位id]"</f>
        <v>@atype=click@ca_name=doumi@ca_source=h5@ca_from=noyzm@post_id=[职位id]</v>
      </c>
      <c r="F90" s="39"/>
    </row>
    <row r="91" s="8" customFormat="1" ht="25" customHeight="1" spans="1:6">
      <c r="A91" s="41"/>
      <c r="B91" s="41"/>
      <c r="C91" s="41"/>
      <c r="D91" s="39" t="s">
        <v>103</v>
      </c>
      <c r="E91" s="39" t="str">
        <f>"@atype=click@ca_name=doumi@ca_source=h5@ca_from=apply_success@post_id=[职位id]"</f>
        <v>@atype=click@ca_name=doumi@ca_source=h5@ca_from=apply_success@post_id=[职位id]</v>
      </c>
      <c r="F91" s="39"/>
    </row>
    <row r="92" s="8" customFormat="1" ht="25" customHeight="1" spans="1:6">
      <c r="A92" s="39" t="s">
        <v>137</v>
      </c>
      <c r="B92" s="39" t="s">
        <v>138</v>
      </c>
      <c r="C92" s="39" t="s">
        <v>107</v>
      </c>
      <c r="D92" s="39" t="s">
        <v>139</v>
      </c>
      <c r="E92" s="39" t="s">
        <v>139</v>
      </c>
      <c r="F92" s="39"/>
    </row>
    <row r="93" s="4" customFormat="1" ht="25" customHeight="1" spans="1:6">
      <c r="A93" s="20" t="s">
        <v>69</v>
      </c>
      <c r="B93" s="20" t="s">
        <v>140</v>
      </c>
      <c r="C93" s="20"/>
      <c r="D93" s="23" t="s">
        <v>141</v>
      </c>
      <c r="E93" s="23" t="s">
        <v>142</v>
      </c>
      <c r="F93" s="23"/>
    </row>
    <row r="94" s="4" customFormat="1" ht="25" customHeight="1" spans="1:6">
      <c r="A94" s="20"/>
      <c r="B94" s="20"/>
      <c r="C94" s="20"/>
      <c r="D94" s="23" t="s">
        <v>67</v>
      </c>
      <c r="E94" s="23" t="s">
        <v>143</v>
      </c>
      <c r="F94" s="23"/>
    </row>
    <row r="95" s="4" customFormat="1" ht="25" customHeight="1" spans="1:6">
      <c r="A95" s="22"/>
      <c r="B95" s="22"/>
      <c r="C95" s="22"/>
      <c r="D95" s="23" t="s">
        <v>144</v>
      </c>
      <c r="E95" s="23" t="str">
        <f>"@atype=click@ca_name=doumi@ca_source=h5@ca_from=apply"</f>
        <v>@atype=click@ca_name=doumi@ca_source=h5@ca_from=apply</v>
      </c>
      <c r="F95" s="23"/>
    </row>
    <row r="96" s="4" customFormat="1" ht="25" customHeight="1" spans="1:6">
      <c r="A96" s="22"/>
      <c r="B96" s="22"/>
      <c r="C96" s="22"/>
      <c r="D96" s="23" t="s">
        <v>145</v>
      </c>
      <c r="E96" s="23" t="str">
        <f>"@atype=click@ca_name=doumi@ca_source=h5@ca_from=interview"</f>
        <v>@atype=click@ca_name=doumi@ca_source=h5@ca_from=interview</v>
      </c>
      <c r="F96" s="23"/>
    </row>
    <row r="97" s="4" customFormat="1" ht="25" customHeight="1" spans="1:6">
      <c r="A97" s="24"/>
      <c r="B97" s="24"/>
      <c r="C97" s="22"/>
      <c r="D97" s="23" t="s">
        <v>146</v>
      </c>
      <c r="E97" s="23" t="str">
        <f>"@atype=click@ca_name=doumi@ca_source=h5@ca_from=entry"</f>
        <v>@atype=click@ca_name=doumi@ca_source=h5@ca_from=entry</v>
      </c>
      <c r="F97" s="23"/>
    </row>
    <row r="98" s="4" customFormat="1" ht="25" customHeight="1" spans="1:6">
      <c r="A98" s="24"/>
      <c r="B98" s="24"/>
      <c r="C98" s="24"/>
      <c r="D98" s="23" t="s">
        <v>147</v>
      </c>
      <c r="E98" s="23" t="str">
        <f t="shared" ref="E98:E100" si="0">"@atype=click@ca_name=doumi@ca_source=h5@ca_from=refuse"</f>
        <v>@atype=click@ca_name=doumi@ca_source=h5@ca_from=refuse</v>
      </c>
      <c r="F98" s="23"/>
    </row>
    <row r="99" s="4" customFormat="1" ht="25" customHeight="1" spans="1:6">
      <c r="A99" s="24"/>
      <c r="B99" s="24"/>
      <c r="C99" s="24"/>
      <c r="D99" s="23" t="s">
        <v>148</v>
      </c>
      <c r="E99" s="23" t="str">
        <f>"@atype=click@ca_name=doumi@ca_source=h6@ca_from=myresume"</f>
        <v>@atype=click@ca_name=doumi@ca_source=h6@ca_from=myresume</v>
      </c>
      <c r="F99" s="30" t="s">
        <v>149</v>
      </c>
    </row>
    <row r="100" s="4" customFormat="1" ht="25" customHeight="1" spans="1:6">
      <c r="A100" s="24"/>
      <c r="B100" s="24"/>
      <c r="C100" s="24"/>
      <c r="D100" s="23" t="s">
        <v>150</v>
      </c>
      <c r="E100" s="23" t="str">
        <f>"@atype=click@ca_name=doumi@ca_source=h6@ca_from=wallet"</f>
        <v>@atype=click@ca_name=doumi@ca_source=h6@ca_from=wallet</v>
      </c>
      <c r="F100" s="30" t="s">
        <v>149</v>
      </c>
    </row>
    <row r="101" s="4" customFormat="1" ht="25" customHeight="1" spans="1:6">
      <c r="A101" s="24"/>
      <c r="B101" s="24"/>
      <c r="C101" s="24"/>
      <c r="D101" s="23" t="s">
        <v>151</v>
      </c>
      <c r="E101" s="23" t="str">
        <f>"@atype=click@ca_name=doumi@ca_source=h7@ca_from=feedback"</f>
        <v>@atype=click@ca_name=doumi@ca_source=h7@ca_from=feedback</v>
      </c>
      <c r="F101" s="30" t="s">
        <v>152</v>
      </c>
    </row>
    <row r="102" s="4" customFormat="1" ht="25" customHeight="1" spans="1:6">
      <c r="A102" s="24"/>
      <c r="B102" s="24"/>
      <c r="C102" s="24"/>
      <c r="D102" s="23" t="s">
        <v>153</v>
      </c>
      <c r="E102" s="23" t="str">
        <f>"@atype=click@ca_name=doumi@ca_source=h5@ca_from=myapply"</f>
        <v>@atype=click@ca_name=doumi@ca_source=h5@ca_from=myapply</v>
      </c>
      <c r="F102" s="30" t="s">
        <v>154</v>
      </c>
    </row>
    <row r="103" s="9" customFormat="1" ht="25" customHeight="1" spans="1:6">
      <c r="A103" s="42" t="s">
        <v>155</v>
      </c>
      <c r="B103" s="42" t="s">
        <v>156</v>
      </c>
      <c r="C103" s="22" t="s">
        <v>157</v>
      </c>
      <c r="D103" s="43" t="s">
        <v>145</v>
      </c>
      <c r="E103" s="43" t="str">
        <f>"@atype=click@ca_name=doumi@ca_source=h5@ca_from=apply"</f>
        <v>@atype=click@ca_name=doumi@ca_source=h5@ca_from=apply</v>
      </c>
      <c r="F103" s="47" t="s">
        <v>158</v>
      </c>
    </row>
    <row r="104" s="9" customFormat="1" ht="25" customHeight="1" spans="1:6">
      <c r="A104" s="42"/>
      <c r="B104" s="42"/>
      <c r="C104" s="22"/>
      <c r="D104" s="43" t="s">
        <v>145</v>
      </c>
      <c r="E104" s="43" t="str">
        <f>"@atype=click@ca_name=doumi@ca_source=h5@ca_from=interview"</f>
        <v>@atype=click@ca_name=doumi@ca_source=h5@ca_from=interview</v>
      </c>
      <c r="F104" s="43"/>
    </row>
    <row r="105" s="9" customFormat="1" ht="25" customHeight="1" spans="1:6">
      <c r="A105" s="42"/>
      <c r="B105" s="42"/>
      <c r="C105" s="22"/>
      <c r="D105" s="44" t="s">
        <v>146</v>
      </c>
      <c r="E105" s="44" t="str">
        <f>"@atype=click@ca_name=doumi@ca_source=h5@ca_from=entry"</f>
        <v>@atype=click@ca_name=doumi@ca_source=h5@ca_from=entry</v>
      </c>
      <c r="F105" s="44"/>
    </row>
    <row r="106" s="9" customFormat="1" ht="25" customHeight="1" spans="1:6">
      <c r="A106" s="43"/>
      <c r="B106" s="43"/>
      <c r="C106" s="24"/>
      <c r="D106" s="44" t="s">
        <v>147</v>
      </c>
      <c r="E106" s="44" t="str">
        <f>"@atype=click@ca_name=doumi@ca_source=h5@ca_from=refuse"</f>
        <v>@atype=click@ca_name=doumi@ca_source=h5@ca_from=refuse</v>
      </c>
      <c r="F106" s="44"/>
    </row>
    <row r="107" s="9" customFormat="1" ht="25" customHeight="1" spans="1:6">
      <c r="A107" s="43" t="s">
        <v>159</v>
      </c>
      <c r="B107" s="43" t="s">
        <v>156</v>
      </c>
      <c r="C107" s="43" t="s">
        <v>160</v>
      </c>
      <c r="D107" s="44" t="s">
        <v>161</v>
      </c>
      <c r="E107" s="44" t="s">
        <v>162</v>
      </c>
      <c r="F107" s="44"/>
    </row>
    <row r="108" s="9" customFormat="1" ht="25" customHeight="1" spans="1:6">
      <c r="A108" s="45"/>
      <c r="B108" s="45"/>
      <c r="C108" s="42"/>
      <c r="D108" s="44" t="s">
        <v>104</v>
      </c>
      <c r="E108" s="44" t="s">
        <v>163</v>
      </c>
      <c r="F108" s="44"/>
    </row>
    <row r="109" s="9" customFormat="1" ht="25" customHeight="1" spans="1:6">
      <c r="A109" s="42"/>
      <c r="B109" s="42"/>
      <c r="C109" s="42"/>
      <c r="D109" s="44" t="s">
        <v>164</v>
      </c>
      <c r="E109" s="44" t="s">
        <v>165</v>
      </c>
      <c r="F109" s="44" t="s">
        <v>166</v>
      </c>
    </row>
    <row r="110" s="9" customFormat="1" ht="25" customHeight="1" spans="1:6">
      <c r="A110" s="42"/>
      <c r="B110" s="42"/>
      <c r="C110" s="42"/>
      <c r="D110" s="44" t="s">
        <v>167</v>
      </c>
      <c r="E110" s="44" t="s">
        <v>168</v>
      </c>
      <c r="F110" s="44" t="s">
        <v>166</v>
      </c>
    </row>
    <row r="111" s="9" customFormat="1" ht="25" customHeight="1" spans="1:6">
      <c r="A111" s="42"/>
      <c r="B111" s="42"/>
      <c r="C111" s="42"/>
      <c r="D111" s="44" t="s">
        <v>169</v>
      </c>
      <c r="E111" s="44" t="s">
        <v>170</v>
      </c>
      <c r="F111" s="44" t="s">
        <v>166</v>
      </c>
    </row>
    <row r="112" s="9" customFormat="1" ht="25" customHeight="1" spans="1:6">
      <c r="A112" s="43"/>
      <c r="B112" s="43"/>
      <c r="C112" s="43"/>
      <c r="D112" s="44" t="s">
        <v>144</v>
      </c>
      <c r="E112" s="44" t="s">
        <v>171</v>
      </c>
      <c r="F112" s="44"/>
    </row>
    <row r="113" s="9" customFormat="1" ht="25" customHeight="1" spans="1:6">
      <c r="A113" s="43"/>
      <c r="B113" s="43"/>
      <c r="C113" s="43"/>
      <c r="D113" s="44" t="s">
        <v>172</v>
      </c>
      <c r="E113" s="44" t="s">
        <v>173</v>
      </c>
      <c r="F113" s="44"/>
    </row>
    <row r="114" s="9" customFormat="1" ht="25" customHeight="1" spans="1:6">
      <c r="A114" s="43"/>
      <c r="B114" s="43"/>
      <c r="C114" s="43"/>
      <c r="D114" s="44" t="s">
        <v>174</v>
      </c>
      <c r="E114" s="44" t="s">
        <v>175</v>
      </c>
      <c r="F114" s="44"/>
    </row>
    <row r="115" s="9" customFormat="1" ht="25" customHeight="1" spans="1:6">
      <c r="A115" s="43"/>
      <c r="B115" s="43"/>
      <c r="C115" s="43"/>
      <c r="D115" s="44" t="s">
        <v>176</v>
      </c>
      <c r="E115" s="44" t="s">
        <v>177</v>
      </c>
      <c r="F115" s="44"/>
    </row>
    <row r="116" s="9" customFormat="1" ht="25" customHeight="1" spans="1:6">
      <c r="A116" s="45" t="s">
        <v>178</v>
      </c>
      <c r="B116" s="45" t="s">
        <v>156</v>
      </c>
      <c r="C116" s="23" t="s">
        <v>179</v>
      </c>
      <c r="D116" s="44" t="s">
        <v>161</v>
      </c>
      <c r="E116" s="44" t="s">
        <v>180</v>
      </c>
      <c r="F116" s="44"/>
    </row>
    <row r="117" s="9" customFormat="1" ht="25" customHeight="1" spans="1:6">
      <c r="A117" s="42"/>
      <c r="B117" s="42"/>
      <c r="C117" s="23"/>
      <c r="D117" s="44" t="s">
        <v>181</v>
      </c>
      <c r="E117" s="44" t="str">
        <f>"@atype=click@ca_name=doumi@ca_source=h5@ca_from=msdetail@post_id=[职位ID]"</f>
        <v>@atype=click@ca_name=doumi@ca_source=h5@ca_from=msdetail@post_id=[职位ID]</v>
      </c>
      <c r="F117" s="44"/>
    </row>
    <row r="118" s="9" customFormat="1" ht="25" customHeight="1" spans="1:6">
      <c r="A118" s="42"/>
      <c r="B118" s="42"/>
      <c r="C118" s="23"/>
      <c r="D118" s="44" t="s">
        <v>182</v>
      </c>
      <c r="E118" s="44" t="str">
        <f>"@atype=click@ca_name=doumi@ca_source=h5@ca_from=map@post_id=[职位ID]"</f>
        <v>@atype=click@ca_name=doumi@ca_source=h5@ca_from=map@post_id=[职位ID]</v>
      </c>
      <c r="F118" s="44"/>
    </row>
    <row r="119" s="9" customFormat="1" ht="25" customHeight="1" spans="1:6">
      <c r="A119" s="42"/>
      <c r="B119" s="42"/>
      <c r="C119" s="23"/>
      <c r="D119" s="44" t="s">
        <v>183</v>
      </c>
      <c r="E119" s="44" t="str">
        <f>"@atype=click@ca_name=doumi@ca_source=h5@ca_from=cancel_ms"</f>
        <v>@atype=click@ca_name=doumi@ca_source=h5@ca_from=cancel_ms</v>
      </c>
      <c r="F119" s="44" t="s">
        <v>166</v>
      </c>
    </row>
    <row r="120" s="9" customFormat="1" ht="25" customHeight="1" spans="1:6">
      <c r="A120" s="42"/>
      <c r="B120" s="42"/>
      <c r="C120" s="23"/>
      <c r="D120" s="44" t="s">
        <v>184</v>
      </c>
      <c r="E120" s="44" t="str">
        <f>"@atype=click@ca_name=doumi@ca_source=h5@ca_from=submit"</f>
        <v>@atype=click@ca_name=doumi@ca_source=h5@ca_from=submit</v>
      </c>
      <c r="F120" s="44" t="s">
        <v>166</v>
      </c>
    </row>
    <row r="121" s="9" customFormat="1" ht="25" customHeight="1" spans="1:6">
      <c r="A121" s="42"/>
      <c r="B121" s="42"/>
      <c r="C121" s="23"/>
      <c r="D121" s="44" t="s">
        <v>169</v>
      </c>
      <c r="E121" s="44" t="str">
        <f>"@atype=click@ca_name=doumi@ca_source=h5@ca_from=submit_success"</f>
        <v>@atype=click@ca_name=doumi@ca_source=h5@ca_from=submit_success</v>
      </c>
      <c r="F121" s="44" t="s">
        <v>166</v>
      </c>
    </row>
    <row r="122" s="9" customFormat="1" ht="25" customHeight="1" spans="1:6">
      <c r="A122" s="42"/>
      <c r="B122" s="42"/>
      <c r="C122" s="23"/>
      <c r="D122" s="44" t="s">
        <v>185</v>
      </c>
      <c r="E122" s="44" t="str">
        <f>"@atype=click@ca_name=doumi@ca_source=h5@ca_from=adviser"</f>
        <v>@atype=click@ca_name=doumi@ca_source=h5@ca_from=adviser</v>
      </c>
      <c r="F122" s="44" t="s">
        <v>166</v>
      </c>
    </row>
    <row r="123" s="9" customFormat="1" ht="25" customHeight="1" spans="1:6">
      <c r="A123" s="42"/>
      <c r="B123" s="42"/>
      <c r="C123" s="23"/>
      <c r="D123" s="46" t="s">
        <v>186</v>
      </c>
      <c r="E123" s="46" t="s">
        <v>187</v>
      </c>
      <c r="F123" s="46" t="s">
        <v>188</v>
      </c>
    </row>
    <row r="124" s="9" customFormat="1" ht="25" customHeight="1" spans="1:6">
      <c r="A124" s="43"/>
      <c r="B124" s="43"/>
      <c r="C124" s="23"/>
      <c r="D124" s="46" t="s">
        <v>189</v>
      </c>
      <c r="E124" s="46" t="s">
        <v>190</v>
      </c>
      <c r="F124" s="46" t="s">
        <v>191</v>
      </c>
    </row>
    <row r="125" s="9" customFormat="1" ht="25" customHeight="1" spans="1:6">
      <c r="A125" s="45" t="s">
        <v>192</v>
      </c>
      <c r="B125" s="45" t="s">
        <v>156</v>
      </c>
      <c r="C125" s="23" t="s">
        <v>193</v>
      </c>
      <c r="D125" s="44" t="s">
        <v>161</v>
      </c>
      <c r="E125" s="44" t="s">
        <v>162</v>
      </c>
      <c r="F125" s="44"/>
    </row>
    <row r="126" s="9" customFormat="1" ht="25" customHeight="1" spans="1:6">
      <c r="A126" s="42"/>
      <c r="B126" s="42"/>
      <c r="C126" s="23"/>
      <c r="D126" s="46" t="s">
        <v>186</v>
      </c>
      <c r="E126" s="46" t="s">
        <v>194</v>
      </c>
      <c r="F126" s="46" t="s">
        <v>188</v>
      </c>
    </row>
    <row r="127" s="9" customFormat="1" ht="25" customHeight="1" spans="1:6">
      <c r="A127" s="42"/>
      <c r="B127" s="42"/>
      <c r="C127" s="23"/>
      <c r="D127" s="44" t="s">
        <v>181</v>
      </c>
      <c r="E127" s="44" t="str">
        <f>"@atype=click@ca_name=doumi@ca_source=h5@ca_from=msdetail@post_id=[职位ID]"</f>
        <v>@atype=click@ca_name=doumi@ca_source=h5@ca_from=msdetail@post_id=[职位ID]</v>
      </c>
      <c r="F127" s="44"/>
    </row>
    <row r="128" s="9" customFormat="1" ht="25" customHeight="1" spans="1:6">
      <c r="A128" s="43"/>
      <c r="B128" s="43"/>
      <c r="C128" s="23"/>
      <c r="D128" s="46" t="s">
        <v>189</v>
      </c>
      <c r="E128" s="46" t="s">
        <v>195</v>
      </c>
      <c r="F128" s="46" t="s">
        <v>191</v>
      </c>
    </row>
    <row r="129" s="9" customFormat="1" ht="25" customHeight="1" spans="1:6">
      <c r="A129" s="20" t="s">
        <v>196</v>
      </c>
      <c r="B129" s="45" t="s">
        <v>156</v>
      </c>
      <c r="C129" s="23" t="s">
        <v>197</v>
      </c>
      <c r="D129" s="44" t="s">
        <v>161</v>
      </c>
      <c r="E129" s="44" t="s">
        <v>198</v>
      </c>
      <c r="F129" s="44" t="s">
        <v>199</v>
      </c>
    </row>
    <row r="130" s="9" customFormat="1" ht="25" customHeight="1" spans="1:6">
      <c r="A130" s="22"/>
      <c r="B130" s="42"/>
      <c r="C130" s="20"/>
      <c r="D130" s="45" t="s">
        <v>181</v>
      </c>
      <c r="E130" s="45" t="s">
        <v>200</v>
      </c>
      <c r="F130" s="45"/>
    </row>
    <row r="131" s="10" customFormat="1" ht="25" customHeight="1" spans="1:6">
      <c r="A131" s="45" t="s">
        <v>201</v>
      </c>
      <c r="B131" s="44" t="s">
        <v>202</v>
      </c>
      <c r="C131" s="45" t="s">
        <v>202</v>
      </c>
      <c r="D131" s="44" t="s">
        <v>161</v>
      </c>
      <c r="E131" s="44" t="s">
        <v>180</v>
      </c>
      <c r="F131" s="44"/>
    </row>
    <row r="132" s="10" customFormat="1" ht="25" customHeight="1" spans="1:6">
      <c r="A132" s="42"/>
      <c r="B132" s="44" t="s">
        <v>202</v>
      </c>
      <c r="C132" s="42"/>
      <c r="D132" s="44" t="s">
        <v>182</v>
      </c>
      <c r="E132" s="44" t="str">
        <f>"@atype=click@ca_name=doumi@ca_source=h5@ca_from=map@post_id=[职位ID]"</f>
        <v>@atype=click@ca_name=doumi@ca_source=h5@ca_from=map@post_id=[职位ID]</v>
      </c>
      <c r="F132" s="44"/>
    </row>
    <row r="133" s="10" customFormat="1" ht="25" customHeight="1" spans="1:6">
      <c r="A133" s="42"/>
      <c r="B133" s="44" t="s">
        <v>202</v>
      </c>
      <c r="C133" s="42"/>
      <c r="D133" s="46" t="s">
        <v>183</v>
      </c>
      <c r="E133" s="46" t="str">
        <f>"@atype=click@ca_name=doumi@ca_source=h5@ca_from=cancel"</f>
        <v>@atype=click@ca_name=doumi@ca_source=h5@ca_from=cancel</v>
      </c>
      <c r="F133" s="46" t="s">
        <v>191</v>
      </c>
    </row>
    <row r="134" s="10" customFormat="1" ht="25" customHeight="1" spans="1:6">
      <c r="A134" s="42"/>
      <c r="B134" s="44" t="s">
        <v>202</v>
      </c>
      <c r="C134" s="42"/>
      <c r="D134" s="46" t="s">
        <v>203</v>
      </c>
      <c r="E134" s="46" t="str">
        <f>"@atype=click@ca_name=doumi@ca_source=h5@ca_from=submit"</f>
        <v>@atype=click@ca_name=doumi@ca_source=h5@ca_from=submit</v>
      </c>
      <c r="F134" s="46" t="s">
        <v>191</v>
      </c>
    </row>
    <row r="135" s="10" customFormat="1" ht="25" customHeight="1" spans="1:6">
      <c r="A135" s="42"/>
      <c r="B135" s="44" t="s">
        <v>202</v>
      </c>
      <c r="C135" s="42"/>
      <c r="D135" s="46" t="s">
        <v>169</v>
      </c>
      <c r="E135" s="46" t="str">
        <f>"@atype=click@ca_name=doumi@ca_source=h5@ca_from=submit_success"</f>
        <v>@atype=click@ca_name=doumi@ca_source=h5@ca_from=submit_success</v>
      </c>
      <c r="F135" s="46" t="s">
        <v>191</v>
      </c>
    </row>
    <row r="136" s="10" customFormat="1" ht="25" customHeight="1" spans="1:6">
      <c r="A136" s="42"/>
      <c r="B136" s="44" t="s">
        <v>202</v>
      </c>
      <c r="C136" s="42"/>
      <c r="D136" s="46" t="s">
        <v>185</v>
      </c>
      <c r="E136" s="46" t="str">
        <f>"@atype=click@ca_name=doumi@ca_source=h5@ca_from=adviser"</f>
        <v>@atype=click@ca_name=doumi@ca_source=h5@ca_from=adviser</v>
      </c>
      <c r="F136" s="46" t="s">
        <v>191</v>
      </c>
    </row>
    <row r="137" s="10" customFormat="1" ht="25" customHeight="1" spans="1:6">
      <c r="A137" s="42"/>
      <c r="B137" s="44" t="s">
        <v>202</v>
      </c>
      <c r="C137" s="42"/>
      <c r="D137" s="46" t="s">
        <v>186</v>
      </c>
      <c r="E137" s="46" t="s">
        <v>187</v>
      </c>
      <c r="F137" s="46" t="s">
        <v>188</v>
      </c>
    </row>
    <row r="138" s="10" customFormat="1" ht="25" customHeight="1" spans="1:6">
      <c r="A138" s="43"/>
      <c r="B138" s="44" t="s">
        <v>202</v>
      </c>
      <c r="C138" s="43"/>
      <c r="D138" s="46" t="s">
        <v>189</v>
      </c>
      <c r="E138" s="46" t="s">
        <v>190</v>
      </c>
      <c r="F138" s="46" t="s">
        <v>191</v>
      </c>
    </row>
    <row r="139" s="5" customFormat="1" ht="25" customHeight="1" spans="1:6">
      <c r="A139" s="27" t="s">
        <v>67</v>
      </c>
      <c r="B139" s="27" t="s">
        <v>204</v>
      </c>
      <c r="C139" s="27"/>
      <c r="D139" s="28" t="s">
        <v>172</v>
      </c>
      <c r="E139" s="28" t="str">
        <f>"@atype=click@ca_name=doumi@ca_source=h5@ca_from=complain@post_id=[职位ID]"</f>
        <v>@atype=click@ca_name=doumi@ca_source=h5@ca_from=complain@post_id=[职位ID]</v>
      </c>
      <c r="F139" s="27" t="s">
        <v>205</v>
      </c>
    </row>
    <row r="140" s="5" customFormat="1" ht="25" customHeight="1" spans="1:6">
      <c r="A140" s="27"/>
      <c r="B140" s="27"/>
      <c r="C140" s="27"/>
      <c r="D140" s="25" t="s">
        <v>104</v>
      </c>
      <c r="E140" s="25" t="str">
        <f>"@atype=click@ca_name=doumi@ca_source=h5@ca_from=cancel_apply@post_id=[职位ID]"</f>
        <v>@atype=click@ca_name=doumi@ca_source=h5@ca_from=cancel_apply@post_id=[职位ID]</v>
      </c>
      <c r="F140" s="27"/>
    </row>
    <row r="141" s="5" customFormat="1" ht="25" customHeight="1" spans="1:6">
      <c r="A141" s="27"/>
      <c r="B141" s="27"/>
      <c r="C141" s="27"/>
      <c r="D141" s="25" t="s">
        <v>14</v>
      </c>
      <c r="E141" s="25" t="str">
        <f>"@atype=click@ca_name=doumi@ca_source=h5@ca_from=cancel@post_id=[职位ID]"</f>
        <v>@atype=click@ca_name=doumi@ca_source=h5@ca_from=cancel@post_id=[职位ID]</v>
      </c>
      <c r="F141" s="27"/>
    </row>
    <row r="142" s="5" customFormat="1" ht="25" customHeight="1" spans="1:6">
      <c r="A142" s="28"/>
      <c r="B142" s="28"/>
      <c r="C142" s="28"/>
      <c r="D142" s="25" t="s">
        <v>206</v>
      </c>
      <c r="E142" s="25" t="str">
        <f>"@atype=click@ca_name=doumi@ca_source=h5@ca_from=call@post_id=[职位ID]"</f>
        <v>@atype=click@ca_name=doumi@ca_source=h5@ca_from=call@post_id=[职位ID]</v>
      </c>
      <c r="F142" s="28"/>
    </row>
    <row r="143" s="8" customFormat="1" ht="25" customHeight="1" spans="1:6">
      <c r="A143" s="39" t="s">
        <v>207</v>
      </c>
      <c r="B143" s="39" t="s">
        <v>208</v>
      </c>
      <c r="C143" s="39"/>
      <c r="D143" s="39" t="s">
        <v>209</v>
      </c>
      <c r="E143" s="39" t="str">
        <f>"@atype=click@ca_name=doumi@ca_source=h5@ca_from=login_success"</f>
        <v>@atype=click@ca_name=doumi@ca_source=h5@ca_from=login_success</v>
      </c>
      <c r="F143" s="39"/>
    </row>
    <row r="144" s="8" customFormat="1" ht="25" customHeight="1" spans="1:6">
      <c r="A144" s="39" t="s">
        <v>207</v>
      </c>
      <c r="B144" s="39" t="s">
        <v>208</v>
      </c>
      <c r="C144" s="39"/>
      <c r="D144" s="39" t="s">
        <v>132</v>
      </c>
      <c r="E144" s="39" t="str">
        <f>"@atype=click@ca_name=doumi@ca_source=h5@ca_from=noyzm"</f>
        <v>@atype=click@ca_name=doumi@ca_source=h5@ca_from=noyzm</v>
      </c>
      <c r="F144" s="39"/>
    </row>
    <row r="147" spans="1:1">
      <c r="A147" s="11" t="s">
        <v>210</v>
      </c>
    </row>
    <row r="148" spans="1:1">
      <c r="A148" s="2" t="s">
        <v>10</v>
      </c>
    </row>
    <row r="149" spans="1:1">
      <c r="A149" s="4" t="s">
        <v>211</v>
      </c>
    </row>
    <row r="150" spans="1:1">
      <c r="A150" s="6" t="s">
        <v>212</v>
      </c>
    </row>
    <row r="151" spans="1:1">
      <c r="A151" s="8" t="s">
        <v>213</v>
      </c>
    </row>
    <row r="152" spans="1:1">
      <c r="A152" s="5" t="s">
        <v>214</v>
      </c>
    </row>
    <row r="153" spans="1:1">
      <c r="A153" s="48" t="s">
        <v>215</v>
      </c>
    </row>
  </sheetData>
  <mergeCells count="75">
    <mergeCell ref="A2:A3"/>
    <mergeCell ref="A4:A5"/>
    <mergeCell ref="A6:A7"/>
    <mergeCell ref="A8:A9"/>
    <mergeCell ref="A15:A16"/>
    <mergeCell ref="A17:A26"/>
    <mergeCell ref="A27:A36"/>
    <mergeCell ref="A37:A45"/>
    <mergeCell ref="A48:A50"/>
    <mergeCell ref="A51:A64"/>
    <mergeCell ref="A65:A69"/>
    <mergeCell ref="A70:A73"/>
    <mergeCell ref="A74:A79"/>
    <mergeCell ref="A80:A83"/>
    <mergeCell ref="A84:A87"/>
    <mergeCell ref="A88:A91"/>
    <mergeCell ref="A93:A102"/>
    <mergeCell ref="A103:A106"/>
    <mergeCell ref="A107:A115"/>
    <mergeCell ref="A116:A124"/>
    <mergeCell ref="A125:A128"/>
    <mergeCell ref="A129:A130"/>
    <mergeCell ref="A131:A138"/>
    <mergeCell ref="A139:A142"/>
    <mergeCell ref="B2:B3"/>
    <mergeCell ref="B4:B5"/>
    <mergeCell ref="B6:B7"/>
    <mergeCell ref="B8:B9"/>
    <mergeCell ref="B15:B16"/>
    <mergeCell ref="B17:B26"/>
    <mergeCell ref="B27:B36"/>
    <mergeCell ref="B37:B45"/>
    <mergeCell ref="B48:B50"/>
    <mergeCell ref="B51:B64"/>
    <mergeCell ref="B65:B69"/>
    <mergeCell ref="B70:B73"/>
    <mergeCell ref="B74:B79"/>
    <mergeCell ref="B80:B83"/>
    <mergeCell ref="B84:B87"/>
    <mergeCell ref="B88:B91"/>
    <mergeCell ref="B93:B102"/>
    <mergeCell ref="B103:B106"/>
    <mergeCell ref="B107:B115"/>
    <mergeCell ref="B116:B124"/>
    <mergeCell ref="B125:B128"/>
    <mergeCell ref="B129:B130"/>
    <mergeCell ref="B139:B142"/>
    <mergeCell ref="C2:C3"/>
    <mergeCell ref="C4:C5"/>
    <mergeCell ref="C6:C7"/>
    <mergeCell ref="C8:C9"/>
    <mergeCell ref="C15:C16"/>
    <mergeCell ref="C17:C26"/>
    <mergeCell ref="C27:C36"/>
    <mergeCell ref="C37:C45"/>
    <mergeCell ref="C48:C50"/>
    <mergeCell ref="C51:C64"/>
    <mergeCell ref="C65:C69"/>
    <mergeCell ref="C70:C73"/>
    <mergeCell ref="C74:C79"/>
    <mergeCell ref="C80:C83"/>
    <mergeCell ref="C84:C87"/>
    <mergeCell ref="C88:C91"/>
    <mergeCell ref="C93:C102"/>
    <mergeCell ref="C103:C106"/>
    <mergeCell ref="C107:C115"/>
    <mergeCell ref="C116:C124"/>
    <mergeCell ref="C125:C128"/>
    <mergeCell ref="C129:C130"/>
    <mergeCell ref="C131:C138"/>
    <mergeCell ref="C139:C142"/>
    <mergeCell ref="F65:F69"/>
    <mergeCell ref="F70:F73"/>
    <mergeCell ref="F74:F79"/>
    <mergeCell ref="F139:F14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workbookViewId="0">
      <selection activeCell="A1" sqref="A1:K33"/>
    </sheetView>
  </sheetViews>
  <sheetFormatPr defaultColWidth="11" defaultRowHeight="13.2"/>
  <sheetData>
    <row r="1" spans="1:11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mergeCells count="1">
    <mergeCell ref="A1:K3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dmch</vt:lpstr>
      <vt:lpstr>其他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yuchi</dc:creator>
  <cp:lastModifiedBy>JeHoVaH</cp:lastModifiedBy>
  <dcterms:created xsi:type="dcterms:W3CDTF">2017-09-19T17:27:00Z</dcterms:created>
  <dcterms:modified xsi:type="dcterms:W3CDTF">2019-09-27T15:59:25Z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2052-1.5.2.2273</vt:lpwstr>
  </property>
</Properties>
</file>