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b\Uni\GOL\game-of-life\"/>
    </mc:Choice>
  </mc:AlternateContent>
  <xr:revisionPtr revIDLastSave="0" documentId="13_ncr:1_{D17D597D-20A1-477A-ABC6-DAC64946BC8F}" xr6:coauthVersionLast="40" xr6:coauthVersionMax="40" xr10:uidLastSave="{00000000-0000-0000-0000-000000000000}"/>
  <bookViews>
    <workbookView xWindow="0" yWindow="0" windowWidth="24720" windowHeight="12216" xr2:uid="{E68FA09E-A4D2-4ABB-831A-4915628751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9" i="1" l="1"/>
  <c r="C69" i="1"/>
  <c r="F65" i="1" l="1"/>
  <c r="E64" i="1"/>
  <c r="E65" i="1"/>
  <c r="D63" i="1"/>
  <c r="D67" i="1"/>
  <c r="B63" i="1"/>
  <c r="B64" i="1"/>
  <c r="B65" i="1"/>
  <c r="B66" i="1"/>
  <c r="F53" i="1"/>
  <c r="F63" i="1" s="1"/>
  <c r="F54" i="1"/>
  <c r="F64" i="1" s="1"/>
  <c r="F55" i="1"/>
  <c r="F56" i="1"/>
  <c r="F66" i="1" s="1"/>
  <c r="F57" i="1"/>
  <c r="F67" i="1" s="1"/>
  <c r="F58" i="1"/>
  <c r="F68" i="1" s="1"/>
  <c r="F52" i="1"/>
  <c r="F62" i="1" s="1"/>
  <c r="E53" i="1"/>
  <c r="E63" i="1" s="1"/>
  <c r="E54" i="1"/>
  <c r="E55" i="1"/>
  <c r="E56" i="1"/>
  <c r="E66" i="1" s="1"/>
  <c r="E57" i="1"/>
  <c r="E67" i="1" s="1"/>
  <c r="E58" i="1"/>
  <c r="E68" i="1" s="1"/>
  <c r="E52" i="1"/>
  <c r="E62" i="1" s="1"/>
  <c r="D58" i="1"/>
  <c r="D68" i="1" s="1"/>
  <c r="D54" i="1"/>
  <c r="D64" i="1" s="1"/>
  <c r="D55" i="1"/>
  <c r="D65" i="1" s="1"/>
  <c r="D56" i="1"/>
  <c r="D66" i="1" s="1"/>
  <c r="D57" i="1"/>
  <c r="D53" i="1"/>
  <c r="D52" i="1"/>
  <c r="C53" i="1"/>
  <c r="C63" i="1" s="1"/>
  <c r="C54" i="1"/>
  <c r="C64" i="1" s="1"/>
  <c r="C55" i="1"/>
  <c r="C65" i="1" s="1"/>
  <c r="C56" i="1"/>
  <c r="C66" i="1" s="1"/>
  <c r="C57" i="1"/>
  <c r="C67" i="1" s="1"/>
  <c r="C58" i="1"/>
  <c r="C68" i="1" s="1"/>
  <c r="C52" i="1"/>
  <c r="C62" i="1" s="1"/>
  <c r="B52" i="1"/>
  <c r="D62" i="1" s="1"/>
  <c r="B53" i="1"/>
  <c r="B54" i="1"/>
  <c r="B55" i="1"/>
  <c r="B56" i="1"/>
  <c r="B57" i="1"/>
  <c r="B67" i="1" s="1"/>
  <c r="B58" i="1"/>
  <c r="B68" i="1" s="1"/>
  <c r="B62" i="1" l="1"/>
  <c r="K34" i="1"/>
  <c r="K35" i="1"/>
  <c r="K36" i="1"/>
  <c r="K37" i="1"/>
  <c r="K38" i="1"/>
  <c r="K33" i="1"/>
  <c r="K32" i="1"/>
  <c r="I42" i="1"/>
  <c r="I43" i="1"/>
  <c r="I44" i="1"/>
  <c r="I45" i="1"/>
  <c r="I46" i="1"/>
  <c r="I47" i="1"/>
  <c r="I48" i="1"/>
  <c r="E22" i="1"/>
  <c r="E23" i="1"/>
  <c r="E24" i="1"/>
  <c r="E25" i="1"/>
  <c r="E26" i="1"/>
  <c r="E27" i="1"/>
  <c r="E28" i="1"/>
  <c r="I11" i="1"/>
  <c r="I12" i="1"/>
  <c r="I13" i="1"/>
  <c r="I14" i="1"/>
  <c r="I15" i="1"/>
  <c r="I16" i="1"/>
  <c r="I17" i="1"/>
  <c r="C48" i="1"/>
  <c r="C47" i="1"/>
  <c r="C46" i="1"/>
  <c r="C45" i="1"/>
  <c r="C44" i="1"/>
  <c r="C43" i="1"/>
  <c r="C42" i="1"/>
  <c r="G43" i="1"/>
  <c r="G44" i="1"/>
  <c r="G45" i="1"/>
  <c r="G46" i="1"/>
  <c r="G47" i="1"/>
  <c r="G48" i="1"/>
  <c r="G42" i="1"/>
  <c r="I34" i="1"/>
  <c r="I35" i="1"/>
  <c r="I36" i="1"/>
  <c r="I37" i="1"/>
  <c r="I38" i="1"/>
  <c r="I33" i="1"/>
  <c r="G33" i="1" l="1"/>
  <c r="G34" i="1"/>
  <c r="G35" i="1"/>
  <c r="G36" i="1"/>
  <c r="G37" i="1"/>
  <c r="G38" i="1"/>
  <c r="G32" i="1"/>
  <c r="C23" i="1"/>
  <c r="C24" i="1"/>
  <c r="C25" i="1"/>
  <c r="C26" i="1"/>
  <c r="C27" i="1"/>
  <c r="C28" i="1"/>
  <c r="C22" i="1"/>
  <c r="G12" i="1"/>
  <c r="G13" i="1"/>
  <c r="G14" i="1"/>
  <c r="G15" i="1"/>
  <c r="G16" i="1"/>
  <c r="G17" i="1"/>
  <c r="G11" i="1"/>
  <c r="C12" i="1"/>
  <c r="C13" i="1"/>
  <c r="C14" i="1"/>
  <c r="C15" i="1"/>
  <c r="C16" i="1"/>
  <c r="C17" i="1"/>
  <c r="C11" i="1"/>
  <c r="C4" i="1"/>
  <c r="C5" i="1"/>
  <c r="C6" i="1"/>
  <c r="C3" i="1"/>
  <c r="C34" i="1"/>
  <c r="C35" i="1"/>
  <c r="C36" i="1"/>
  <c r="C37" i="1"/>
  <c r="C38" i="1"/>
  <c r="C33" i="1"/>
</calcChain>
</file>

<file path=xl/sharedStrings.xml><?xml version="1.0" encoding="utf-8"?>
<sst xmlns="http://schemas.openxmlformats.org/spreadsheetml/2006/main" count="132" uniqueCount="40">
  <si>
    <t>average round time</t>
  </si>
  <si>
    <t>16x16</t>
  </si>
  <si>
    <t>64x64</t>
  </si>
  <si>
    <t>128x128</t>
  </si>
  <si>
    <t>256x256</t>
  </si>
  <si>
    <t>512x512</t>
  </si>
  <si>
    <t>100 rounds time</t>
  </si>
  <si>
    <t>MEM AVAILIBLE FAIL</t>
  </si>
  <si>
    <t>4 WORKERS</t>
  </si>
  <si>
    <t>NO BIT PACKING</t>
  </si>
  <si>
    <t>BIT PACKING</t>
  </si>
  <si>
    <t>1024x1024</t>
  </si>
  <si>
    <t>8 WORKERS</t>
  </si>
  <si>
    <t>1312x1312</t>
  </si>
  <si>
    <t>1344x1344</t>
  </si>
  <si>
    <t>262144 / 262144 tile[0]</t>
  </si>
  <si>
    <t>451588 / 262144 tile[0]</t>
  </si>
  <si>
    <t>266548 / 262144 tile[0]</t>
  </si>
  <si>
    <t>All workers on tile[i%2] - distributor on tile[0]</t>
  </si>
  <si>
    <t>SKIP DEAD AREAS</t>
  </si>
  <si>
    <t>32-bit packing</t>
  </si>
  <si>
    <t>16-bit packing</t>
  </si>
  <si>
    <t>speeds up over time</t>
  </si>
  <si>
    <t>(512x512)+ are randomly generated</t>
  </si>
  <si>
    <t>512x512 (from image)</t>
  </si>
  <si>
    <t>NORMAL CHANS</t>
  </si>
  <si>
    <t>STREAMING CHANS</t>
  </si>
  <si>
    <t>All workers on tile[1] - distributor on tile[0]</t>
  </si>
  <si>
    <t>Speedup</t>
  </si>
  <si>
    <t>Speedup (from 8 worker bit packed)</t>
  </si>
  <si>
    <t>Speedup (from before dead skipping)</t>
  </si>
  <si>
    <t>Board Size</t>
  </si>
  <si>
    <t>8 Worker Bit Packed</t>
  </si>
  <si>
    <t>8 Worker Less Checks</t>
  </si>
  <si>
    <t>8 Worker Skip Dead</t>
  </si>
  <si>
    <t>4 Worker Skip Dead</t>
  </si>
  <si>
    <t>4 Worker Skip Dead + Streaming</t>
  </si>
  <si>
    <t>Rounds per Second</t>
  </si>
  <si>
    <t>Speedup from Original (%)</t>
  </si>
  <si>
    <t>LESS NEIGHBOUR CHECKS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</si>
</sst>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9" fontId="0" fillId="0" borderId="0" xfId="1" applyFont="1"/>
    <xf numFmtId="0" fontId="3" fillId="2" borderId="1" xfId="0" applyFont="1" applyFill="1" applyBorder="1"/>
    <xf numFmtId="9" fontId="0" fillId="3" borderId="1" xfId="1" applyNumberFormat="1" applyFont="1" applyFill="1" applyBorder="1"/>
    <xf numFmtId="9" fontId="0" fillId="0" borderId="1" xfId="1" applyNumberFormat="1" applyFont="1" applyBorder="1"/>
    <xf numFmtId="0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Border="1"/>
    <xf numFmtId="9" fontId="0" fillId="0" borderId="0" xfId="1" applyNumberFormat="1" applyFont="1" applyBorder="1"/>
    <xf numFmtId="9" fontId="0" fillId="3" borderId="2" xfId="1" applyNumberFormat="1" applyFont="1" applyFill="1" applyBorder="1"/>
  </cellXfs>
  <cellStyles count="2">
    <cellStyle name="Normal" xfId="0" builtinId="0"/>
    <cellStyle name="Percent" xfId="1" builtinId="5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3" formatCode="0%"/>
    </dxf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126942-641F-45D0-B2DD-DE3B09615835}" name="Table1" displayName="Table1" ref="A2:C7" totalsRowShown="0">
  <autoFilter ref="A2:C7" xr:uid="{BA6ED365-11A1-400D-9A47-70B2985589F1}"/>
  <tableColumns count="3">
    <tableColumn id="1" xr3:uid="{73040F1A-879C-4F36-B043-0A1486E01FB8}" name="4 WORKERS"/>
    <tableColumn id="2" xr3:uid="{3249792B-D9B2-40AC-A068-E5E7F9841F72}" name="100 rounds time"/>
    <tableColumn id="3" xr3:uid="{5F667470-FED1-4E55-A6D0-D8A1D8198FB6}" name="average round time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42B4B30-4FC1-4097-B3F7-C0EC155F6426}" name="Table12" displayName="Table12" ref="I10:I18" totalsRowShown="0">
  <autoFilter ref="I10:I18" xr:uid="{58FBDD7A-3B08-4690-BCA2-2A1E023DC340}"/>
  <tableColumns count="1">
    <tableColumn id="1" xr3:uid="{130C92A1-0FAE-46C4-AFB8-E6148B1A2AE3}" name="Speedup" dataDxfId="12">
      <calculatedColumnFormula>Table2[[#This Row],[100 rounds time]]/Table3[[#This Row],[100 rounds time]] - 1</calculatedColumnFormula>
    </tableColumn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B3C705F-B69B-41F8-8D9C-EBB9AC333DA7}" name="Table13" displayName="Table13" ref="E21:E28" totalsRowShown="0" dataCellStyle="Percent">
  <autoFilter ref="E21:E28" xr:uid="{6949CEEA-1615-4D61-958D-4924DB4E7903}"/>
  <tableColumns count="1">
    <tableColumn id="1" xr3:uid="{0CF04BAD-737E-4B48-84E5-0B0025B07779}" name="Speedup (from 8 worker bit packed)" dataCellStyle="Percent">
      <calculatedColumnFormula>F11/Table36[[#This Row],[100 rounds time]] - 1</calculatedColumnFormula>
    </tableColumn>
  </tableColumns>
  <tableStyleInfo name="TableStyleMedium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81752C5-626D-407D-8654-7F84B21B6849}" name="Table14" displayName="Table14" ref="I41:I48" totalsRowShown="0" dataCellStyle="Percent">
  <autoFilter ref="I41:I48" xr:uid="{1413B484-BD53-443C-A7E0-2059048E014B}"/>
  <tableColumns count="1">
    <tableColumn id="1" xr3:uid="{9A5FFE15-5B95-4884-916B-D0A0133B64BE}" name="Speedup" dataCellStyle="Percent">
      <calculatedColumnFormula>Table1012[[#This Row],[100 rounds time]]/Table10[[#This Row],[100 rounds time]] - 1</calculatedColumnFormula>
    </tableColumn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E49F586-6DF1-42B7-9223-F1ACEB86EECE}" name="Table15" displayName="Table15" ref="K31:K38" totalsRowShown="0" dataCellStyle="Percent">
  <autoFilter ref="K31:K38" xr:uid="{5BD287A3-4E30-4964-A00B-36023D4F5FAB}"/>
  <tableColumns count="1">
    <tableColumn id="1" xr3:uid="{B4824869-E48D-45F5-AF4B-3778C7F5779A}" name="Speedup (from before dead skipping)" dataCellStyle="Percent">
      <calculatedColumnFormula>F32 / B22 - 1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D5E1AE7-75EF-4CC0-B131-8064CA253326}" name="Table4" displayName="Table4" ref="A51:F58" totalsRowShown="0">
  <autoFilter ref="A51:F58" xr:uid="{DA563CAA-AB3B-464C-9D40-321E7802B9E9}"/>
  <tableColumns count="6">
    <tableColumn id="1" xr3:uid="{B10DB1CE-67BC-4CA7-803C-FB3EF49BE94B}" name="Board Size"/>
    <tableColumn id="2" xr3:uid="{DE4FD451-F950-44A5-9BA2-F72A6D1D9138}" name="8 Worker Bit Packed" dataDxfId="11" dataCellStyle="Percent">
      <calculatedColumnFormula>(100/F11)</calculatedColumnFormula>
    </tableColumn>
    <tableColumn id="3" xr3:uid="{A9939D9E-C884-4647-B829-11649DFC879D}" name="8 Worker Less Checks">
      <calculatedColumnFormula>100/B22</calculatedColumnFormula>
    </tableColumn>
    <tableColumn id="4" xr3:uid="{2A1BBDFF-A014-4210-88E9-E3B7770EEC17}" name="8 Worker Skip Dead"/>
    <tableColumn id="5" xr3:uid="{175F6779-EA0A-4DFE-8053-B8232379AAAB}" name="4 Worker Skip Dead">
      <calculatedColumnFormula>100/B42</calculatedColumnFormula>
    </tableColumn>
    <tableColumn id="6" xr3:uid="{BEC47713-7D14-439E-9F88-C76B2539BB24}" name="4 Worker Skip Dead + Streaming">
      <calculatedColumnFormula>100/F42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2339985-C53F-45DE-8BF4-7B0B6B157643}" name="Table49" displayName="Table49" ref="A61:F69" totalsRowCount="1">
  <autoFilter ref="A61:F68" xr:uid="{D6884FC4-5E41-4485-A15D-A67D31681683}"/>
  <tableColumns count="6">
    <tableColumn id="1" xr3:uid="{57A574EF-9193-42B3-9868-B6B09E8E3996}" name="Board Size" totalsRowDxfId="5"/>
    <tableColumn id="2" xr3:uid="{A14823A9-1A21-4677-9256-42198EB6F238}" name="8 Worker Bit Packed" dataDxfId="10" totalsRowDxfId="4" dataCellStyle="Percent" totalsRowCellStyle="Percent">
      <calculatedColumnFormula>B52/B52 - 1</calculatedColumnFormula>
    </tableColumn>
    <tableColumn id="3" xr3:uid="{FEEF9E3D-472E-482F-9D6F-552352A02E66}" name="8 Worker Less Checks" totalsRowFunction="custom" dataDxfId="9" totalsRowDxfId="3" dataCellStyle="Percent" totalsRowCellStyle="Percent">
      <calculatedColumnFormula>C52/B52 - 1</calculatedColumnFormula>
      <totalsRowFormula>AVERAGE(Table49[8 Worker Less Checks])</totalsRowFormula>
    </tableColumn>
    <tableColumn id="4" xr3:uid="{06266E42-2CD8-41DE-87C2-CDD4CC8CCCB4}" name="8 Worker Skip Dead" totalsRowFunction="custom" dataDxfId="8" totalsRowDxfId="2" dataCellStyle="Percent" totalsRowCellStyle="Percent">
      <calculatedColumnFormula>D52/B52  - 1</calculatedColumnFormula>
      <totalsRowFormula>AVERAGE(D62:D66)</totalsRowFormula>
    </tableColumn>
    <tableColumn id="5" xr3:uid="{D1BBADC8-4606-4F1F-818A-EB968FAC3969}" name="4 Worker Skip Dead" dataDxfId="7" totalsRowDxfId="1" dataCellStyle="Percent" totalsRowCellStyle="Percent">
      <calculatedColumnFormula>E52/B52  - 1</calculatedColumnFormula>
    </tableColumn>
    <tableColumn id="6" xr3:uid="{B228D484-7E2D-45F4-BA6C-B91B74EFFDAD}" name="4 Worker Skip Dead + Streaming" dataDxfId="6" totalsRowDxfId="0" dataCellStyle="Percent" totalsRowCellStyle="Percent">
      <calculatedColumnFormula>F52/B52  - 1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DB6EF0-2292-4BC6-8400-F75C4936C575}" name="Table2" displayName="Table2" ref="A10:C18" totalsRowShown="0">
  <autoFilter ref="A10:C18" xr:uid="{F07A52A4-BBEC-4A3B-BF3E-207A91F05574}"/>
  <tableColumns count="3">
    <tableColumn id="1" xr3:uid="{39FE9C43-E7A3-4EFE-AADD-8390F2F5EBC1}" name="4 WORKERS"/>
    <tableColumn id="2" xr3:uid="{7C12F946-223E-4BF0-9C24-F7009D92914C}" name="100 rounds time"/>
    <tableColumn id="3" xr3:uid="{0733C538-5755-4B2F-B19D-49D691E6FC6C}" name="average round time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7B05DB-7A9A-49C1-8FDA-AA109568EF25}" name="Table3" displayName="Table3" ref="E10:G17" totalsRowShown="0">
  <autoFilter ref="E10:G17" xr:uid="{916F285A-F291-46EF-AC41-BAAA1E3B5FC1}"/>
  <tableColumns count="3">
    <tableColumn id="1" xr3:uid="{356C3DB0-D0F7-4DFD-9B6C-030B23645D8E}" name="8 WORKERS"/>
    <tableColumn id="2" xr3:uid="{E236CF29-1BAB-40C1-85C6-5A3D1551B442}" name="100 rounds time"/>
    <tableColumn id="3" xr3:uid="{8EFCDC3E-BF36-4498-9067-7BEB19BF0B1A}" name="average round time">
      <calculatedColumnFormula>Table3[[#This Row],[100 rounds time]]/100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85A39CC-A525-4CD8-BF3A-787B81E171C3}" name="Table36" displayName="Table36" ref="A21:C28" totalsRowShown="0">
  <autoFilter ref="A21:C28" xr:uid="{190361E0-3C95-47A9-9DAD-87582D2E94FD}"/>
  <tableColumns count="3">
    <tableColumn id="1" xr3:uid="{41137687-B636-4013-A07D-5364C43DF62F}" name="8 WORKERS"/>
    <tableColumn id="2" xr3:uid="{E6455C5A-31E4-4BE8-906C-5DB93247F00F}" name="100 rounds time"/>
    <tableColumn id="3" xr3:uid="{CAD595DA-A64C-45B0-8334-3BD2EC9D9BA5}" name="average round time">
      <calculatedColumnFormula>Table36[[#This Row],[100 rounds time]]/100</calculatedColumnFormula>
    </tableColumn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D68343F-789D-49CF-81DC-5BE3F9D643B5}" name="Table367" displayName="Table367" ref="A31:C38" totalsRowShown="0">
  <autoFilter ref="A31:C38" xr:uid="{3F3D3A71-B2C1-486C-A976-14101B895922}"/>
  <tableColumns count="3">
    <tableColumn id="1" xr3:uid="{14EFDEB9-7CF1-4CFC-8402-8C9788266D3B}" name="8 WORKERS"/>
    <tableColumn id="2" xr3:uid="{4BC12C10-7731-4CE1-B3C8-9FD3D0179274}" name="100 rounds time"/>
    <tableColumn id="3" xr3:uid="{1397FAA4-68AC-4597-958C-A080AFCA35A4}" name="average round time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D8349B2-E670-4236-A344-17016EE50657}" name="Table3678" displayName="Table3678" ref="E31:G38" totalsRowShown="0">
  <autoFilter ref="E31:G38" xr:uid="{5A22D912-421D-49A5-B6F0-1097B1C28784}"/>
  <tableColumns count="3">
    <tableColumn id="1" xr3:uid="{B6F1A020-2F51-481F-A288-9876BD989045}" name="8 WORKERS"/>
    <tableColumn id="2" xr3:uid="{DA3B7896-1FA9-4104-AD4F-9A569E75B133}" name="100 rounds time"/>
    <tableColumn id="3" xr3:uid="{AA28F893-C797-4326-815C-A44E430F42DF}" name="average round time">
      <calculatedColumnFormula>Table3678[[#This Row],[100 rounds time]]/100</calculatedColumnFormula>
    </tableColumn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323AE7C-2B2A-4858-A4A7-0FC31B36838D}" name="Table9" displayName="Table9" ref="I31:I38" totalsRowShown="0">
  <autoFilter ref="I31:I38" xr:uid="{3C9D786D-D041-4939-8FFC-7A8AF5FAD749}"/>
  <tableColumns count="1">
    <tableColumn id="1" xr3:uid="{837FD844-21A5-451B-BFB5-F33BFE6CF349}" name="Speedup" dataDxfId="15">
      <calculatedColumnFormula>Table367[[#This Row],[100 rounds time]]-Table3678[[#This Row],[100 rounds time]]</calculatedColumnFormula>
    </tableColumn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80665D1-891C-4F04-9FE1-141093ECC74C}" name="Table10" displayName="Table10" ref="E41:G48" totalsRowShown="0">
  <autoFilter ref="E41:G48" xr:uid="{B8FFF381-6329-4789-9276-DF5EA33954DD}"/>
  <tableColumns count="3">
    <tableColumn id="1" xr3:uid="{EA40BF43-2D31-4701-A06F-06C4AF9FD639}" name="4 WORKERS"/>
    <tableColumn id="2" xr3:uid="{2903E8B1-0E02-48A9-A3FF-D20F0D0AF6EE}" name="100 rounds time"/>
    <tableColumn id="3" xr3:uid="{08B59550-F6C3-44E7-9297-A8A316B6288D}" name="average round time" dataDxfId="14">
      <calculatedColumnFormula>Table10[[#This Row],[100 rounds time]]/100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0901C60-CA8F-4705-BF8E-755753E0AF16}" name="Table1012" displayName="Table1012" ref="A41:C48" totalsRowShown="0">
  <autoFilter ref="A41:C48" xr:uid="{AF8B50DF-BF26-43D0-96B1-D17AFFD8C1D5}"/>
  <tableColumns count="3">
    <tableColumn id="1" xr3:uid="{3AFCD051-07E8-4D50-B675-0A492DEF6BB5}" name="4 WORKERS"/>
    <tableColumn id="2" xr3:uid="{4552D035-3B3A-411A-BE1D-8F2454F1BA37}" name="100 rounds time"/>
    <tableColumn id="3" xr3:uid="{AA99BE11-F653-4AED-9F3E-F21320BB0E43}" name="average round time" dataDxfId="13">
      <calculatedColumnFormula>Table1012[[#This Row],[100 rounds time]]/100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0B61C-51FD-49C9-903F-698AAA3C829E}">
  <dimension ref="A1:K69"/>
  <sheetViews>
    <sheetView tabSelected="1" topLeftCell="A50" workbookViewId="0">
      <selection activeCell="E62" sqref="E62"/>
    </sheetView>
  </sheetViews>
  <sheetFormatPr defaultRowHeight="14.4" x14ac:dyDescent="0.3"/>
  <cols>
    <col min="1" max="1" width="20.109375" customWidth="1"/>
    <col min="2" max="2" width="20.33203125" customWidth="1"/>
    <col min="3" max="3" width="20.44140625" customWidth="1"/>
    <col min="4" max="4" width="20.6640625" customWidth="1"/>
    <col min="5" max="5" width="23.88671875" customWidth="1"/>
    <col min="6" max="6" width="34.109375" customWidth="1"/>
    <col min="7" max="7" width="20.44140625" customWidth="1"/>
    <col min="9" max="9" width="21.6640625" customWidth="1"/>
    <col min="11" max="11" width="22.6640625" customWidth="1"/>
  </cols>
  <sheetData>
    <row r="1" spans="1:9" x14ac:dyDescent="0.3">
      <c r="A1" s="1" t="s">
        <v>9</v>
      </c>
      <c r="C1" s="2" t="s">
        <v>18</v>
      </c>
    </row>
    <row r="2" spans="1:9" x14ac:dyDescent="0.3">
      <c r="A2" t="s">
        <v>8</v>
      </c>
      <c r="B2" t="s">
        <v>6</v>
      </c>
      <c r="C2" t="s">
        <v>0</v>
      </c>
    </row>
    <row r="3" spans="1:9" x14ac:dyDescent="0.3">
      <c r="A3" t="s">
        <v>1</v>
      </c>
      <c r="B3">
        <v>0.112078</v>
      </c>
      <c r="C3">
        <f>Table1[[#This Row],[100 rounds time]]/100</f>
        <v>1.12078E-3</v>
      </c>
    </row>
    <row r="4" spans="1:9" x14ac:dyDescent="0.3">
      <c r="A4" t="s">
        <v>2</v>
      </c>
      <c r="B4">
        <v>1.5592859999999999</v>
      </c>
      <c r="C4">
        <f>Table1[[#This Row],[100 rounds time]]/100</f>
        <v>1.559286E-2</v>
      </c>
    </row>
    <row r="5" spans="1:9" x14ac:dyDescent="0.3">
      <c r="A5" t="s">
        <v>3</v>
      </c>
      <c r="B5">
        <v>6.1034550000000003</v>
      </c>
      <c r="C5">
        <f>Table1[[#This Row],[100 rounds time]]/100</f>
        <v>6.103455E-2</v>
      </c>
    </row>
    <row r="6" spans="1:9" x14ac:dyDescent="0.3">
      <c r="A6" t="s">
        <v>4</v>
      </c>
      <c r="B6">
        <v>23.974155</v>
      </c>
      <c r="C6">
        <f>Table1[[#This Row],[100 rounds time]]/100</f>
        <v>0.23974155</v>
      </c>
    </row>
    <row r="7" spans="1:9" x14ac:dyDescent="0.3">
      <c r="A7" t="s">
        <v>5</v>
      </c>
      <c r="B7" t="s">
        <v>7</v>
      </c>
      <c r="C7" t="s">
        <v>16</v>
      </c>
    </row>
    <row r="9" spans="1:9" x14ac:dyDescent="0.3">
      <c r="A9" s="1" t="s">
        <v>10</v>
      </c>
      <c r="B9" s="8" t="s">
        <v>27</v>
      </c>
      <c r="C9" s="8"/>
      <c r="E9" s="9" t="s">
        <v>23</v>
      </c>
      <c r="F9" s="9"/>
      <c r="G9" s="9"/>
    </row>
    <row r="10" spans="1:9" x14ac:dyDescent="0.3">
      <c r="A10" t="s">
        <v>8</v>
      </c>
      <c r="B10" t="s">
        <v>6</v>
      </c>
      <c r="C10" t="s">
        <v>0</v>
      </c>
      <c r="E10" t="s">
        <v>12</v>
      </c>
      <c r="F10" t="s">
        <v>6</v>
      </c>
      <c r="G10" t="s">
        <v>0</v>
      </c>
      <c r="I10" t="s">
        <v>28</v>
      </c>
    </row>
    <row r="11" spans="1:9" x14ac:dyDescent="0.3">
      <c r="A11" t="s">
        <v>1</v>
      </c>
      <c r="B11">
        <v>9.4737000000000002E-2</v>
      </c>
      <c r="C11">
        <f>Table2[[#This Row],[100 rounds time]]/100</f>
        <v>9.4737E-4</v>
      </c>
      <c r="E11" t="s">
        <v>1</v>
      </c>
      <c r="F11">
        <v>7.5896000000000005E-2</v>
      </c>
      <c r="G11">
        <f>Table3[[#This Row],[100 rounds time]]/100</f>
        <v>7.5896000000000004E-4</v>
      </c>
      <c r="I11" s="3">
        <f>Table2[[#This Row],[100 rounds time]]/Table3[[#This Row],[100 rounds time]] - 1</f>
        <v>0.24824760198165907</v>
      </c>
    </row>
    <row r="12" spans="1:9" x14ac:dyDescent="0.3">
      <c r="A12" t="s">
        <v>2</v>
      </c>
      <c r="B12">
        <v>1.43238</v>
      </c>
      <c r="C12">
        <f>Table2[[#This Row],[100 rounds time]]/100</f>
        <v>1.4323799999999999E-2</v>
      </c>
      <c r="E12" t="s">
        <v>2</v>
      </c>
      <c r="F12">
        <v>1.137365</v>
      </c>
      <c r="G12">
        <f>Table3[[#This Row],[100 rounds time]]/100</f>
        <v>1.1373649999999999E-2</v>
      </c>
      <c r="I12" s="3">
        <f>Table2[[#This Row],[100 rounds time]]/Table3[[#This Row],[100 rounds time]] - 1</f>
        <v>0.25938463026381164</v>
      </c>
    </row>
    <row r="13" spans="1:9" x14ac:dyDescent="0.3">
      <c r="A13" t="s">
        <v>3</v>
      </c>
      <c r="B13">
        <v>5.6885570000000003</v>
      </c>
      <c r="C13">
        <f>Table2[[#This Row],[100 rounds time]]/100</f>
        <v>5.6885570000000003E-2</v>
      </c>
      <c r="E13" t="s">
        <v>3</v>
      </c>
      <c r="F13">
        <v>4.5680975999999998</v>
      </c>
      <c r="G13">
        <f>Table3[[#This Row],[100 rounds time]]/100</f>
        <v>4.5680975999999998E-2</v>
      </c>
      <c r="I13" s="3">
        <f>Table2[[#This Row],[100 rounds time]]/Table3[[#This Row],[100 rounds time]] - 1</f>
        <v>0.24527921645106709</v>
      </c>
    </row>
    <row r="14" spans="1:9" x14ac:dyDescent="0.3">
      <c r="A14" t="s">
        <v>4</v>
      </c>
      <c r="B14">
        <v>22.555325</v>
      </c>
      <c r="C14">
        <f>Table2[[#This Row],[100 rounds time]]/100</f>
        <v>0.22555325000000001</v>
      </c>
      <c r="E14" t="s">
        <v>4</v>
      </c>
      <c r="F14">
        <v>18.093181999999999</v>
      </c>
      <c r="G14">
        <f>Table3[[#This Row],[100 rounds time]]/100</f>
        <v>0.18093181999999999</v>
      </c>
      <c r="I14" s="3">
        <f>Table2[[#This Row],[100 rounds time]]/Table3[[#This Row],[100 rounds time]] - 1</f>
        <v>0.24662013569531327</v>
      </c>
    </row>
    <row r="15" spans="1:9" x14ac:dyDescent="0.3">
      <c r="A15" t="s">
        <v>5</v>
      </c>
      <c r="B15">
        <v>90.620780999999994</v>
      </c>
      <c r="C15">
        <f>Table2[[#This Row],[100 rounds time]]/100</f>
        <v>0.90620780999999995</v>
      </c>
      <c r="E15" t="s">
        <v>5</v>
      </c>
      <c r="F15">
        <v>72.647689999999997</v>
      </c>
      <c r="G15">
        <f>Table3[[#This Row],[100 rounds time]]/100</f>
        <v>0.72647689999999998</v>
      </c>
      <c r="I15" s="3">
        <f>Table2[[#This Row],[100 rounds time]]/Table3[[#This Row],[100 rounds time]] - 1</f>
        <v>0.24740072258319556</v>
      </c>
    </row>
    <row r="16" spans="1:9" x14ac:dyDescent="0.3">
      <c r="A16" t="s">
        <v>11</v>
      </c>
      <c r="B16">
        <v>362.43154900000002</v>
      </c>
      <c r="C16">
        <f>Table2[[#This Row],[100 rounds time]]/100</f>
        <v>3.6243154900000003</v>
      </c>
      <c r="E16" t="s">
        <v>11</v>
      </c>
      <c r="F16">
        <v>290.58926400000001</v>
      </c>
      <c r="G16">
        <f>Table3[[#This Row],[100 rounds time]]/100</f>
        <v>2.9058926400000002</v>
      </c>
      <c r="I16" s="3">
        <f>Table2[[#This Row],[100 rounds time]]/Table3[[#This Row],[100 rounds time]] - 1</f>
        <v>0.24722966021208537</v>
      </c>
    </row>
    <row r="17" spans="1:11" x14ac:dyDescent="0.3">
      <c r="A17" t="s">
        <v>13</v>
      </c>
      <c r="B17">
        <v>623.44572400000004</v>
      </c>
      <c r="C17">
        <f>Table2[[#This Row],[100 rounds time]]/100</f>
        <v>6.2344572400000002</v>
      </c>
      <c r="E17" t="s">
        <v>13</v>
      </c>
      <c r="F17">
        <v>499.83653900000002</v>
      </c>
      <c r="G17">
        <f>Table3[[#This Row],[100 rounds time]]/100</f>
        <v>4.99836539</v>
      </c>
      <c r="I17" s="3">
        <f>Table2[[#This Row],[100 rounds time]]/Table3[[#This Row],[100 rounds time]] - 1</f>
        <v>0.24729921755480144</v>
      </c>
    </row>
    <row r="18" spans="1:11" x14ac:dyDescent="0.3">
      <c r="A18" t="s">
        <v>14</v>
      </c>
      <c r="B18" t="s">
        <v>7</v>
      </c>
      <c r="C18" t="s">
        <v>15</v>
      </c>
      <c r="E18" t="s">
        <v>14</v>
      </c>
      <c r="F18" t="s">
        <v>7</v>
      </c>
      <c r="G18" t="s">
        <v>17</v>
      </c>
    </row>
    <row r="20" spans="1:11" x14ac:dyDescent="0.3">
      <c r="A20" s="1" t="s">
        <v>39</v>
      </c>
      <c r="C20" s="2" t="s">
        <v>22</v>
      </c>
    </row>
    <row r="21" spans="1:11" x14ac:dyDescent="0.3">
      <c r="A21" t="s">
        <v>12</v>
      </c>
      <c r="B21" t="s">
        <v>6</v>
      </c>
      <c r="C21" t="s">
        <v>0</v>
      </c>
      <c r="E21" t="s">
        <v>29</v>
      </c>
    </row>
    <row r="22" spans="1:11" x14ac:dyDescent="0.3">
      <c r="A22" t="s">
        <v>1</v>
      </c>
      <c r="B22">
        <v>6.5878000000000006E-2</v>
      </c>
      <c r="C22">
        <f>Table36[[#This Row],[100 rounds time]]/100</f>
        <v>6.5878000000000009E-4</v>
      </c>
      <c r="E22" s="3">
        <f>F11/Table36[[#This Row],[100 rounds time]] - 1</f>
        <v>0.15206897598591329</v>
      </c>
    </row>
    <row r="23" spans="1:11" x14ac:dyDescent="0.3">
      <c r="A23" t="s">
        <v>2</v>
      </c>
      <c r="B23">
        <v>1.005776</v>
      </c>
      <c r="C23">
        <f>Table36[[#This Row],[100 rounds time]]/100</f>
        <v>1.0057760000000001E-2</v>
      </c>
      <c r="E23" s="3">
        <f>F12/Table36[[#This Row],[100 rounds time]] - 1</f>
        <v>0.13083330681980865</v>
      </c>
    </row>
    <row r="24" spans="1:11" x14ac:dyDescent="0.3">
      <c r="A24" t="s">
        <v>3</v>
      </c>
      <c r="B24">
        <v>4.0399450000000003</v>
      </c>
      <c r="C24">
        <f>Table36[[#This Row],[100 rounds time]]/100</f>
        <v>4.0399450000000003E-2</v>
      </c>
      <c r="E24" s="3">
        <f>F13/Table36[[#This Row],[100 rounds time]] - 1</f>
        <v>0.13073262135994401</v>
      </c>
    </row>
    <row r="25" spans="1:11" x14ac:dyDescent="0.3">
      <c r="A25" t="s">
        <v>4</v>
      </c>
      <c r="B25">
        <v>15.759862999999999</v>
      </c>
      <c r="C25">
        <f>Table36[[#This Row],[100 rounds time]]/100</f>
        <v>0.15759862999999999</v>
      </c>
      <c r="E25" s="3">
        <f>F14/Table36[[#This Row],[100 rounds time]] - 1</f>
        <v>0.14805452306279565</v>
      </c>
    </row>
    <row r="26" spans="1:11" x14ac:dyDescent="0.3">
      <c r="A26" t="s">
        <v>5</v>
      </c>
      <c r="B26">
        <v>62.707306000000003</v>
      </c>
      <c r="C26">
        <f>Table36[[#This Row],[100 rounds time]]/100</f>
        <v>0.62707306000000007</v>
      </c>
      <c r="E26" s="3">
        <f>F15/Table36[[#This Row],[100 rounds time]] - 1</f>
        <v>0.15852034849017427</v>
      </c>
    </row>
    <row r="27" spans="1:11" x14ac:dyDescent="0.3">
      <c r="A27" t="s">
        <v>11</v>
      </c>
      <c r="B27">
        <v>269.32730099999998</v>
      </c>
      <c r="C27">
        <f>Table36[[#This Row],[100 rounds time]]/100</f>
        <v>2.69327301</v>
      </c>
      <c r="E27" s="3">
        <f>F16/Table36[[#This Row],[100 rounds time]] - 1</f>
        <v>7.8944700077026475E-2</v>
      </c>
    </row>
    <row r="28" spans="1:11" x14ac:dyDescent="0.3">
      <c r="A28" t="s">
        <v>13</v>
      </c>
      <c r="B28">
        <v>475.67532299999999</v>
      </c>
      <c r="C28">
        <f>Table36[[#This Row],[100 rounds time]]/100</f>
        <v>4.7567532300000002</v>
      </c>
      <c r="E28" s="3">
        <f>F17/Table36[[#This Row],[100 rounds time]] - 1</f>
        <v>5.079350311388775E-2</v>
      </c>
    </row>
    <row r="30" spans="1:11" x14ac:dyDescent="0.3">
      <c r="A30" s="1" t="s">
        <v>19</v>
      </c>
      <c r="C30" s="2" t="s">
        <v>20</v>
      </c>
      <c r="E30" s="1" t="s">
        <v>19</v>
      </c>
      <c r="G30" s="2" t="s">
        <v>21</v>
      </c>
    </row>
    <row r="31" spans="1:11" x14ac:dyDescent="0.3">
      <c r="A31" t="s">
        <v>12</v>
      </c>
      <c r="B31" t="s">
        <v>6</v>
      </c>
      <c r="C31" t="s">
        <v>0</v>
      </c>
      <c r="E31" t="s">
        <v>12</v>
      </c>
      <c r="F31" t="s">
        <v>6</v>
      </c>
      <c r="G31" t="s">
        <v>0</v>
      </c>
      <c r="I31" t="s">
        <v>28</v>
      </c>
      <c r="K31" t="s">
        <v>30</v>
      </c>
    </row>
    <row r="32" spans="1:11" x14ac:dyDescent="0.3">
      <c r="A32" t="s">
        <v>1</v>
      </c>
      <c r="B32" s="2">
        <v>0</v>
      </c>
      <c r="C32" s="2">
        <v>0</v>
      </c>
      <c r="E32" t="s">
        <v>1</v>
      </c>
      <c r="F32">
        <v>4.5631999999999999E-2</v>
      </c>
      <c r="G32">
        <f>Table3678[[#This Row],[100 rounds time]]/100</f>
        <v>4.5631999999999997E-4</v>
      </c>
      <c r="K32" s="3">
        <f>B22/Table3678[[#This Row],[100 rounds time]] - 1</f>
        <v>0.44367987377279117</v>
      </c>
    </row>
    <row r="33" spans="1:11" x14ac:dyDescent="0.3">
      <c r="A33" t="s">
        <v>2</v>
      </c>
      <c r="B33">
        <v>0.68659899999999996</v>
      </c>
      <c r="C33">
        <f>Table367[[#This Row],[100 rounds time]]/100</f>
        <v>6.8659899999999998E-3</v>
      </c>
      <c r="E33" t="s">
        <v>2</v>
      </c>
      <c r="F33">
        <v>0.66778400000000004</v>
      </c>
      <c r="G33">
        <f>Table3678[[#This Row],[100 rounds time]]/100</f>
        <v>6.6778400000000009E-3</v>
      </c>
      <c r="I33" s="3">
        <f>Table367[[#This Row],[100 rounds time]]/Table3678[[#This Row],[100 rounds time]] - 1</f>
        <v>2.8175278233680157E-2</v>
      </c>
      <c r="K33" s="3">
        <f>B23/Table367[[#This Row],[100 rounds time]] - 1</f>
        <v>0.4648666834644386</v>
      </c>
    </row>
    <row r="34" spans="1:11" x14ac:dyDescent="0.3">
      <c r="A34" t="s">
        <v>3</v>
      </c>
      <c r="B34">
        <v>2.1519300000000001</v>
      </c>
      <c r="C34">
        <f>Table367[[#This Row],[100 rounds time]]/100</f>
        <v>2.1519300000000002E-2</v>
      </c>
      <c r="E34" t="s">
        <v>3</v>
      </c>
      <c r="F34">
        <v>2.3562419999999999</v>
      </c>
      <c r="G34">
        <f>Table3678[[#This Row],[100 rounds time]]/100</f>
        <v>2.3562420000000001E-2</v>
      </c>
      <c r="I34" s="3">
        <f>Table367[[#This Row],[100 rounds time]]/Table3678[[#This Row],[100 rounds time]] - 1</f>
        <v>-8.6710957533224442E-2</v>
      </c>
      <c r="K34" s="3">
        <f>B24/Table367[[#This Row],[100 rounds time]] - 1</f>
        <v>0.87735892896144407</v>
      </c>
    </row>
    <row r="35" spans="1:11" x14ac:dyDescent="0.3">
      <c r="A35" t="s">
        <v>4</v>
      </c>
      <c r="B35">
        <v>9.7950990000000004</v>
      </c>
      <c r="C35">
        <f>Table367[[#This Row],[100 rounds time]]/100</f>
        <v>9.7950990000000002E-2</v>
      </c>
      <c r="E35" t="s">
        <v>4</v>
      </c>
      <c r="F35">
        <v>10.474349999999999</v>
      </c>
      <c r="G35">
        <f>Table3678[[#This Row],[100 rounds time]]/100</f>
        <v>0.10474349999999999</v>
      </c>
      <c r="I35" s="3">
        <f>Table367[[#This Row],[100 rounds time]]/Table3678[[#This Row],[100 rounds time]] - 1</f>
        <v>-6.4848988242707128E-2</v>
      </c>
      <c r="K35" s="3">
        <f>B25/Table367[[#This Row],[100 rounds time]] - 1</f>
        <v>0.60895392685668615</v>
      </c>
    </row>
    <row r="36" spans="1:11" x14ac:dyDescent="0.3">
      <c r="A36" t="s">
        <v>24</v>
      </c>
      <c r="B36">
        <v>38.607723</v>
      </c>
      <c r="C36">
        <f>Table367[[#This Row],[100 rounds time]]/100</f>
        <v>0.38607722999999999</v>
      </c>
      <c r="E36" t="s">
        <v>24</v>
      </c>
      <c r="F36">
        <v>38.147499000000003</v>
      </c>
      <c r="G36">
        <f>Table3678[[#This Row],[100 rounds time]]/100</f>
        <v>0.38147499000000001</v>
      </c>
      <c r="I36" s="3">
        <f>Table367[[#This Row],[100 rounds time]]/Table3678[[#This Row],[100 rounds time]] - 1</f>
        <v>1.2064329564567267E-2</v>
      </c>
      <c r="K36" s="3">
        <f>B26/Table367[[#This Row],[100 rounds time]] - 1</f>
        <v>0.62421663665583194</v>
      </c>
    </row>
    <row r="37" spans="1:11" x14ac:dyDescent="0.3">
      <c r="A37" t="s">
        <v>11</v>
      </c>
      <c r="B37">
        <v>263.11462399999999</v>
      </c>
      <c r="C37">
        <f>Table367[[#This Row],[100 rounds time]]/100</f>
        <v>2.6311462400000001</v>
      </c>
      <c r="E37" t="s">
        <v>11</v>
      </c>
      <c r="F37">
        <v>253.061905</v>
      </c>
      <c r="G37">
        <f>Table3678[[#This Row],[100 rounds time]]/100</f>
        <v>2.5306190499999999</v>
      </c>
      <c r="I37" s="3">
        <f>Table367[[#This Row],[100 rounds time]]/Table3678[[#This Row],[100 rounds time]] - 1</f>
        <v>3.9724347289648243E-2</v>
      </c>
      <c r="K37" s="3">
        <f>B27/Table367[[#This Row],[100 rounds time]] - 1</f>
        <v>2.3612055101885909E-2</v>
      </c>
    </row>
    <row r="38" spans="1:11" x14ac:dyDescent="0.3">
      <c r="A38" t="s">
        <v>13</v>
      </c>
      <c r="B38">
        <v>436.016052</v>
      </c>
      <c r="C38">
        <f>Table367[[#This Row],[100 rounds time]]/100</f>
        <v>4.36016052</v>
      </c>
      <c r="E38" t="s">
        <v>13</v>
      </c>
      <c r="F38">
        <v>422.51650999999998</v>
      </c>
      <c r="G38">
        <f>Table3678[[#This Row],[100 rounds time]]/100</f>
        <v>4.2251650999999999</v>
      </c>
      <c r="I38" s="3">
        <f>Table367[[#This Row],[100 rounds time]]/Table3678[[#This Row],[100 rounds time]] - 1</f>
        <v>3.1950330177630271E-2</v>
      </c>
      <c r="K38" s="3">
        <f>B28/Table367[[#This Row],[100 rounds time]] - 1</f>
        <v>9.0958281967105092E-2</v>
      </c>
    </row>
    <row r="40" spans="1:11" x14ac:dyDescent="0.3">
      <c r="A40" s="1" t="s">
        <v>25</v>
      </c>
      <c r="E40" s="1" t="s">
        <v>26</v>
      </c>
    </row>
    <row r="41" spans="1:11" x14ac:dyDescent="0.3">
      <c r="A41" t="s">
        <v>8</v>
      </c>
      <c r="B41" t="s">
        <v>6</v>
      </c>
      <c r="C41" t="s">
        <v>0</v>
      </c>
      <c r="E41" t="s">
        <v>8</v>
      </c>
      <c r="F41" t="s">
        <v>6</v>
      </c>
      <c r="G41" t="s">
        <v>0</v>
      </c>
      <c r="I41" t="s">
        <v>28</v>
      </c>
    </row>
    <row r="42" spans="1:11" x14ac:dyDescent="0.3">
      <c r="A42" t="s">
        <v>1</v>
      </c>
      <c r="B42">
        <v>7.8040999999999999E-2</v>
      </c>
      <c r="C42">
        <f>Table1012[[#This Row],[100 rounds time]]/100</f>
        <v>7.8041000000000004E-4</v>
      </c>
      <c r="E42" t="s">
        <v>1</v>
      </c>
      <c r="F42">
        <v>7.4732999999999994E-2</v>
      </c>
      <c r="G42">
        <f>Table10[[#This Row],[100 rounds time]]/100</f>
        <v>7.4732999999999993E-4</v>
      </c>
      <c r="I42" s="3">
        <f>Table1012[[#This Row],[100 rounds time]]/Table10[[#This Row],[100 rounds time]] - 1</f>
        <v>4.4264247387365785E-2</v>
      </c>
    </row>
    <row r="43" spans="1:11" x14ac:dyDescent="0.3">
      <c r="A43" t="s">
        <v>2</v>
      </c>
      <c r="B43">
        <v>1.252721</v>
      </c>
      <c r="C43">
        <f>Table1012[[#This Row],[100 rounds time]]/100</f>
        <v>1.252721E-2</v>
      </c>
      <c r="E43" t="s">
        <v>2</v>
      </c>
      <c r="F43">
        <v>1.2369969999999999</v>
      </c>
      <c r="G43">
        <f>Table10[[#This Row],[100 rounds time]]/100</f>
        <v>1.2369969999999999E-2</v>
      </c>
      <c r="I43" s="3">
        <f>Table1012[[#This Row],[100 rounds time]]/Table10[[#This Row],[100 rounds time]] - 1</f>
        <v>1.27114293729087E-2</v>
      </c>
    </row>
    <row r="44" spans="1:11" x14ac:dyDescent="0.3">
      <c r="A44" t="s">
        <v>3</v>
      </c>
      <c r="B44">
        <v>4.0687600000000002</v>
      </c>
      <c r="C44">
        <f>Table1012[[#This Row],[100 rounds time]]/100</f>
        <v>4.0687600000000004E-2</v>
      </c>
      <c r="E44" t="s">
        <v>3</v>
      </c>
      <c r="F44">
        <v>3.8325909999999999</v>
      </c>
      <c r="G44">
        <f>Table10[[#This Row],[100 rounds time]]/100</f>
        <v>3.8325909999999998E-2</v>
      </c>
      <c r="I44" s="3">
        <f>Table1012[[#This Row],[100 rounds time]]/Table10[[#This Row],[100 rounds time]] - 1</f>
        <v>6.16212374344145E-2</v>
      </c>
    </row>
    <row r="45" spans="1:11" x14ac:dyDescent="0.3">
      <c r="A45" t="s">
        <v>4</v>
      </c>
      <c r="B45">
        <v>17.329456</v>
      </c>
      <c r="C45">
        <f>Table1012[[#This Row],[100 rounds time]]/100</f>
        <v>0.17329456000000001</v>
      </c>
      <c r="E45" t="s">
        <v>4</v>
      </c>
      <c r="F45">
        <v>12.979927</v>
      </c>
      <c r="G45">
        <f>Table10[[#This Row],[100 rounds time]]/100</f>
        <v>0.12979926999999999</v>
      </c>
      <c r="I45" s="3">
        <f>Table1012[[#This Row],[100 rounds time]]/Table10[[#This Row],[100 rounds time]] - 1</f>
        <v>0.33509656872492433</v>
      </c>
    </row>
    <row r="46" spans="1:11" x14ac:dyDescent="0.3">
      <c r="A46" t="s">
        <v>24</v>
      </c>
      <c r="B46">
        <v>64.991707000000005</v>
      </c>
      <c r="C46">
        <f>Table1012[[#This Row],[100 rounds time]]/100</f>
        <v>0.6499170700000001</v>
      </c>
      <c r="E46" t="s">
        <v>24</v>
      </c>
      <c r="F46">
        <v>48.561478000000001</v>
      </c>
      <c r="G46">
        <f>Table10[[#This Row],[100 rounds time]]/100</f>
        <v>0.48561478000000002</v>
      </c>
      <c r="I46" s="3">
        <f>Table1012[[#This Row],[100 rounds time]]/Table10[[#This Row],[100 rounds time]] - 1</f>
        <v>0.3383387342535169</v>
      </c>
    </row>
    <row r="47" spans="1:11" x14ac:dyDescent="0.3">
      <c r="A47" t="s">
        <v>11</v>
      </c>
      <c r="B47">
        <v>345.06970200000001</v>
      </c>
      <c r="C47">
        <f>Table1012[[#This Row],[100 rounds time]]/100</f>
        <v>3.4506970200000002</v>
      </c>
      <c r="E47" t="s">
        <v>11</v>
      </c>
      <c r="F47">
        <v>336.00119000000001</v>
      </c>
      <c r="G47">
        <f>Table10[[#This Row],[100 rounds time]]/100</f>
        <v>3.3600118999999999</v>
      </c>
      <c r="I47" s="3">
        <f>Table1012[[#This Row],[100 rounds time]]/Table10[[#This Row],[100 rounds time]] - 1</f>
        <v>2.6989523459723497E-2</v>
      </c>
    </row>
    <row r="48" spans="1:11" x14ac:dyDescent="0.3">
      <c r="A48" t="s">
        <v>13</v>
      </c>
      <c r="B48">
        <v>570.36041299999999</v>
      </c>
      <c r="C48">
        <f>Table1012[[#This Row],[100 rounds time]]/100</f>
        <v>5.7036041299999996</v>
      </c>
      <c r="E48" t="s">
        <v>13</v>
      </c>
      <c r="F48">
        <v>554.48492399999998</v>
      </c>
      <c r="G48">
        <f>Table10[[#This Row],[100 rounds time]]/100</f>
        <v>5.5448492399999996</v>
      </c>
      <c r="I48" s="3">
        <f>Table1012[[#This Row],[100 rounds time]]/Table10[[#This Row],[100 rounds time]] - 1</f>
        <v>2.8631056161952495E-2</v>
      </c>
    </row>
    <row r="50" spans="1:7" x14ac:dyDescent="0.3">
      <c r="A50" s="1" t="s">
        <v>37</v>
      </c>
    </row>
    <row r="51" spans="1:7" x14ac:dyDescent="0.3">
      <c r="A51" t="s">
        <v>31</v>
      </c>
      <c r="B51" t="s">
        <v>32</v>
      </c>
      <c r="C51" t="s">
        <v>33</v>
      </c>
      <c r="D51" t="s">
        <v>34</v>
      </c>
      <c r="E51" t="s">
        <v>35</v>
      </c>
      <c r="F51" t="s">
        <v>36</v>
      </c>
    </row>
    <row r="52" spans="1:7" x14ac:dyDescent="0.3">
      <c r="A52" t="s">
        <v>1</v>
      </c>
      <c r="B52" s="7">
        <f t="shared" ref="B52:B58" si="0">(100/F11)</f>
        <v>1317.5924949931484</v>
      </c>
      <c r="C52">
        <f>100/B22</f>
        <v>1517.957436473481</v>
      </c>
      <c r="D52">
        <f>100/F32</f>
        <v>2191.4446002805048</v>
      </c>
      <c r="E52">
        <f>100/B42</f>
        <v>1281.3777373431915</v>
      </c>
      <c r="F52">
        <f>100/F42</f>
        <v>1338.0969585056134</v>
      </c>
    </row>
    <row r="53" spans="1:7" x14ac:dyDescent="0.3">
      <c r="A53" t="s">
        <v>2</v>
      </c>
      <c r="B53" s="7">
        <f t="shared" si="0"/>
        <v>87.922522673020538</v>
      </c>
      <c r="C53">
        <f t="shared" ref="C53:C58" si="1">100/B23</f>
        <v>99.425717058271431</v>
      </c>
      <c r="D53">
        <f t="shared" ref="D53:D58" si="2">100/B33</f>
        <v>145.64542039822371</v>
      </c>
      <c r="E53">
        <f t="shared" ref="E53:E58" si="3">100/B43</f>
        <v>79.826234253277462</v>
      </c>
      <c r="F53">
        <f t="shared" ref="F53:F58" si="4">100/F43</f>
        <v>80.84093979209328</v>
      </c>
    </row>
    <row r="54" spans="1:7" x14ac:dyDescent="0.3">
      <c r="A54" t="s">
        <v>3</v>
      </c>
      <c r="B54" s="7">
        <f t="shared" si="0"/>
        <v>21.890950841330536</v>
      </c>
      <c r="C54">
        <f t="shared" si="1"/>
        <v>24.75281222887935</v>
      </c>
      <c r="D54">
        <f t="shared" si="2"/>
        <v>46.46991305479267</v>
      </c>
      <c r="E54">
        <f t="shared" si="3"/>
        <v>24.577512559108918</v>
      </c>
      <c r="F54">
        <f t="shared" si="4"/>
        <v>26.092009296061072</v>
      </c>
    </row>
    <row r="55" spans="1:7" x14ac:dyDescent="0.3">
      <c r="A55" t="s">
        <v>4</v>
      </c>
      <c r="B55" s="7">
        <f t="shared" si="0"/>
        <v>5.5269437957347698</v>
      </c>
      <c r="C55">
        <f t="shared" si="1"/>
        <v>6.3452328234071578</v>
      </c>
      <c r="D55">
        <f t="shared" si="2"/>
        <v>10.209187268040884</v>
      </c>
      <c r="E55">
        <f t="shared" si="3"/>
        <v>5.7705215905219411</v>
      </c>
      <c r="F55">
        <f t="shared" si="4"/>
        <v>7.7042035752589362</v>
      </c>
    </row>
    <row r="56" spans="1:7" x14ac:dyDescent="0.3">
      <c r="A56" t="s">
        <v>24</v>
      </c>
      <c r="B56" s="7">
        <f t="shared" si="0"/>
        <v>1.3765062591804365</v>
      </c>
      <c r="C56">
        <f t="shared" si="1"/>
        <v>1.5947105110846254</v>
      </c>
      <c r="D56">
        <f t="shared" si="2"/>
        <v>2.5901553427535728</v>
      </c>
      <c r="E56">
        <f t="shared" si="3"/>
        <v>1.538657847531224</v>
      </c>
      <c r="F56">
        <f t="shared" si="4"/>
        <v>2.059245396114179</v>
      </c>
    </row>
    <row r="57" spans="1:7" x14ac:dyDescent="0.3">
      <c r="A57" t="s">
        <v>11</v>
      </c>
      <c r="B57" s="7">
        <f t="shared" si="0"/>
        <v>0.34412833641369489</v>
      </c>
      <c r="C57">
        <f t="shared" si="1"/>
        <v>0.37129544471988007</v>
      </c>
      <c r="D57">
        <f t="shared" si="2"/>
        <v>0.3800624932196851</v>
      </c>
      <c r="E57">
        <f t="shared" si="3"/>
        <v>0.28979652348614482</v>
      </c>
      <c r="F57">
        <f t="shared" si="4"/>
        <v>0.29761799355532043</v>
      </c>
    </row>
    <row r="58" spans="1:7" x14ac:dyDescent="0.3">
      <c r="A58" t="s">
        <v>13</v>
      </c>
      <c r="B58" s="7">
        <f t="shared" si="0"/>
        <v>0.20006540578258925</v>
      </c>
      <c r="C58">
        <f t="shared" si="1"/>
        <v>0.21022742859418839</v>
      </c>
      <c r="D58">
        <f t="shared" si="2"/>
        <v>0.22934935432147804</v>
      </c>
      <c r="E58">
        <f t="shared" si="3"/>
        <v>0.17532773614847635</v>
      </c>
      <c r="F58">
        <f t="shared" si="4"/>
        <v>0.18034755440889139</v>
      </c>
    </row>
    <row r="60" spans="1:7" x14ac:dyDescent="0.3">
      <c r="A60" s="1" t="s">
        <v>38</v>
      </c>
    </row>
    <row r="61" spans="1:7" x14ac:dyDescent="0.3">
      <c r="A61" t="s">
        <v>31</v>
      </c>
      <c r="B61" t="s">
        <v>32</v>
      </c>
      <c r="C61" t="s">
        <v>33</v>
      </c>
      <c r="D61" s="4" t="s">
        <v>34</v>
      </c>
      <c r="E61" t="s">
        <v>35</v>
      </c>
      <c r="F61" t="s">
        <v>36</v>
      </c>
    </row>
    <row r="62" spans="1:7" x14ac:dyDescent="0.3">
      <c r="A62" t="s">
        <v>1</v>
      </c>
      <c r="B62" s="3">
        <f t="shared" ref="B62:B68" si="5">B52/B52 - 1</f>
        <v>0</v>
      </c>
      <c r="C62" s="3">
        <f t="shared" ref="C62:C68" si="6">C52/B52 - 1</f>
        <v>0.15206897598591329</v>
      </c>
      <c r="D62" s="5">
        <f t="shared" ref="D62:D68" si="7">D52/B52  - 1</f>
        <v>0.66321879382889204</v>
      </c>
      <c r="E62" s="3">
        <f t="shared" ref="E62:E68" si="8">E52/B52  - 1</f>
        <v>-2.7485552466011365E-2</v>
      </c>
      <c r="F62" s="3">
        <f t="shared" ref="F62:F68" si="9">F52/B52  - 1</f>
        <v>1.5562067627420406E-2</v>
      </c>
      <c r="G62" s="3"/>
    </row>
    <row r="63" spans="1:7" x14ac:dyDescent="0.3">
      <c r="A63" t="s">
        <v>2</v>
      </c>
      <c r="B63" s="3">
        <f t="shared" si="5"/>
        <v>0</v>
      </c>
      <c r="C63" s="3">
        <f t="shared" si="6"/>
        <v>0.13083330681980887</v>
      </c>
      <c r="D63" s="6">
        <f t="shared" si="7"/>
        <v>0.65652003571225692</v>
      </c>
      <c r="E63" s="3">
        <f t="shared" si="8"/>
        <v>-9.2084350785210822E-2</v>
      </c>
      <c r="F63" s="3">
        <f t="shared" si="9"/>
        <v>-8.0543445133658298E-2</v>
      </c>
      <c r="G63" s="3"/>
    </row>
    <row r="64" spans="1:7" x14ac:dyDescent="0.3">
      <c r="A64" t="s">
        <v>3</v>
      </c>
      <c r="B64" s="3">
        <f t="shared" si="5"/>
        <v>0</v>
      </c>
      <c r="C64" s="3">
        <f t="shared" si="6"/>
        <v>0.13073262135994401</v>
      </c>
      <c r="D64" s="5">
        <f t="shared" si="7"/>
        <v>1.1227909829780707</v>
      </c>
      <c r="E64" s="3">
        <f t="shared" si="8"/>
        <v>0.122724761352353</v>
      </c>
      <c r="F64" s="3">
        <f t="shared" si="9"/>
        <v>0.19190845044514271</v>
      </c>
      <c r="G64" s="3"/>
    </row>
    <row r="65" spans="1:7" x14ac:dyDescent="0.3">
      <c r="A65" t="s">
        <v>4</v>
      </c>
      <c r="B65" s="3">
        <f t="shared" si="5"/>
        <v>0</v>
      </c>
      <c r="C65" s="3">
        <f t="shared" si="6"/>
        <v>0.14805452306279543</v>
      </c>
      <c r="D65" s="6">
        <f t="shared" si="7"/>
        <v>0.84716683312746466</v>
      </c>
      <c r="E65" s="3">
        <f t="shared" si="8"/>
        <v>4.4070973722429407E-2</v>
      </c>
      <c r="F65" s="3">
        <f t="shared" si="9"/>
        <v>0.39393557452210604</v>
      </c>
      <c r="G65" s="3"/>
    </row>
    <row r="66" spans="1:7" x14ac:dyDescent="0.3">
      <c r="A66" t="s">
        <v>24</v>
      </c>
      <c r="B66" s="3">
        <f t="shared" si="5"/>
        <v>0</v>
      </c>
      <c r="C66" s="3">
        <f t="shared" si="6"/>
        <v>0.15852034849017427</v>
      </c>
      <c r="D66" s="5">
        <f t="shared" si="7"/>
        <v>0.88168802392205303</v>
      </c>
      <c r="E66" s="3">
        <f t="shared" si="8"/>
        <v>0.11779938323515626</v>
      </c>
      <c r="F66" s="3">
        <f t="shared" si="9"/>
        <v>0.49599421170830071</v>
      </c>
      <c r="G66" s="3"/>
    </row>
    <row r="67" spans="1:7" x14ac:dyDescent="0.3">
      <c r="A67" t="s">
        <v>11</v>
      </c>
      <c r="B67" s="3">
        <f t="shared" si="5"/>
        <v>0</v>
      </c>
      <c r="C67" s="3">
        <f t="shared" si="6"/>
        <v>7.8944700077026475E-2</v>
      </c>
      <c r="D67" s="6">
        <f t="shared" si="7"/>
        <v>0.10442080178713287</v>
      </c>
      <c r="E67" s="3">
        <f t="shared" si="8"/>
        <v>-0.15788241530402458</v>
      </c>
      <c r="F67" s="3">
        <f t="shared" si="9"/>
        <v>-0.13515406299602695</v>
      </c>
      <c r="G67" s="3"/>
    </row>
    <row r="68" spans="1:7" x14ac:dyDescent="0.3">
      <c r="A68" t="s">
        <v>13</v>
      </c>
      <c r="B68" s="3">
        <f t="shared" si="5"/>
        <v>0</v>
      </c>
      <c r="C68" s="3">
        <f t="shared" si="6"/>
        <v>5.079350311388775E-2</v>
      </c>
      <c r="D68" s="5">
        <f t="shared" si="7"/>
        <v>0.14637187485932279</v>
      </c>
      <c r="E68" s="3">
        <f t="shared" si="8"/>
        <v>-0.12364791172840384</v>
      </c>
      <c r="F68" s="3">
        <f t="shared" si="9"/>
        <v>-9.8557025871455317E-2</v>
      </c>
      <c r="G68" s="3"/>
    </row>
    <row r="69" spans="1:7" x14ac:dyDescent="0.3">
      <c r="A69" s="10"/>
      <c r="B69" s="11"/>
      <c r="C69" s="11">
        <f>AVERAGE(Table49[8 Worker Less Checks])</f>
        <v>0.12142113984422144</v>
      </c>
      <c r="D69" s="12">
        <f>AVERAGE(D62:D66)</f>
        <v>0.83427693391374746</v>
      </c>
      <c r="E69" s="11"/>
      <c r="F69" s="11"/>
    </row>
  </sheetData>
  <mergeCells count="2">
    <mergeCell ref="B9:C9"/>
    <mergeCell ref="E9:G9"/>
  </mergeCells>
  <pageMargins left="0.7" right="0.7" top="0.75" bottom="0.75" header="0.3" footer="0.3"/>
  <pageSetup paperSize="9" orientation="portrait" r:id="rId1"/>
  <tableParts count="15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Hulme</dc:creator>
  <cp:lastModifiedBy>Jack Bond-Preston</cp:lastModifiedBy>
  <dcterms:created xsi:type="dcterms:W3CDTF">2018-11-16T15:35:36Z</dcterms:created>
  <dcterms:modified xsi:type="dcterms:W3CDTF">2018-12-05T18:07:20Z</dcterms:modified>
</cp:coreProperties>
</file>