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27" i="2" l="1"/>
  <c r="E27" i="2"/>
  <c r="C20" i="2"/>
  <c r="C19" i="2"/>
  <c r="C18" i="2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J1" i="1"/>
  <c r="D18" i="1"/>
  <c r="E18" i="1" s="1"/>
  <c r="E16" i="1"/>
  <c r="E17" i="1"/>
  <c r="E6" i="1" l="1"/>
  <c r="E7" i="1"/>
  <c r="E8" i="1"/>
  <c r="E9" i="1"/>
  <c r="E10" i="1"/>
  <c r="E11" i="1"/>
  <c r="E12" i="1"/>
  <c r="E13" i="1"/>
  <c r="E14" i="1"/>
  <c r="E1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<sst xmlns="http://schemas.openxmlformats.org/spreadsheetml/2006/main" count="23" uniqueCount="19">
  <si>
    <t>Time</t>
  </si>
  <si>
    <t>hr</t>
  </si>
  <si>
    <t>min</t>
  </si>
  <si>
    <t>time index starting from 10:00pm the first day</t>
  </si>
  <si>
    <t>total mins</t>
  </si>
  <si>
    <t>total mins (zeroed)</t>
  </si>
  <si>
    <t># converted to O2</t>
  </si>
  <si>
    <t>temp</t>
  </si>
  <si>
    <t>Salinity</t>
  </si>
  <si>
    <t>seep</t>
  </si>
  <si>
    <t>uM/H</t>
  </si>
  <si>
    <t>Lagoon</t>
  </si>
  <si>
    <t>Low water Line</t>
  </si>
  <si>
    <t>Initial estimate from exp 2:</t>
  </si>
  <si>
    <t>Low water Line:</t>
  </si>
  <si>
    <t>time</t>
  </si>
  <si>
    <t>%/O2</t>
  </si>
  <si>
    <t>dC/dt</t>
  </si>
  <si>
    <t>rate uM/H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</si>
</sst>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\ AM/PM"/>
    <numFmt numFmtId="165" formatCode="0.0"/>
  </numFmts>
  <fonts count="2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rgb="FF00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6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1" applyNumberFormat="0" applyAlignment="0" applyProtection="0"/>
    <xf numFmtId="0" fontId="8" fillId="20" borderId="2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21" borderId="0" applyNumberFormat="0" applyBorder="0" applyAlignment="0" applyProtection="0"/>
    <xf numFmtId="0" fontId="3" fillId="0" borderId="0"/>
    <xf numFmtId="0" fontId="5" fillId="0" borderId="0"/>
    <xf numFmtId="0" fontId="5" fillId="22" borderId="4" applyNumberFormat="0" applyFont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23" borderId="9" applyNumberFormat="0" applyAlignment="0" applyProtection="0"/>
    <xf numFmtId="0" fontId="1" fillId="0" borderId="0"/>
  </cellStyleXfs>
  <cellXfs count="10">
    <xf numFmtId="0" fontId="0" fillId="0" borderId="0" xfId="0"/>
    <xf numFmtId="164" fontId="0" fillId="0" borderId="0" xfId="0" applyNumberFormat="1" applyFont="1"/>
    <xf numFmtId="164" fontId="0" fillId="0" borderId="0" xfId="0" applyNumberFormat="1"/>
    <xf numFmtId="0" fontId="0" fillId="0" borderId="0" xfId="0" applyNumberFormat="1" applyFont="1"/>
    <xf numFmtId="20" fontId="0" fillId="0" borderId="0" xfId="0" applyNumberFormat="1"/>
    <xf numFmtId="0" fontId="22" fillId="0" borderId="0" xfId="0" applyFont="1" applyAlignment="1">
      <alignment horizontal="center" vertical="center" readingOrder="1"/>
    </xf>
    <xf numFmtId="165" fontId="3" fillId="0" borderId="10" xfId="34" applyNumberFormat="1" applyFont="1" applyBorder="1" applyAlignment="1">
      <alignment horizontal="right"/>
    </xf>
    <xf numFmtId="0" fontId="4" fillId="0" borderId="11" xfId="34" applyFont="1" applyBorder="1" applyAlignment="1">
      <alignment horizontal="right"/>
    </xf>
    <xf numFmtId="0" fontId="4" fillId="0" borderId="0" xfId="34" applyFont="1" applyBorder="1" applyAlignment="1">
      <alignment horizontal="right"/>
    </xf>
    <xf numFmtId="165" fontId="3" fillId="0" borderId="10" xfId="34" applyNumberFormat="1" applyFont="1" applyBorder="1" applyAlignment="1">
      <alignment horizontal="right"/>
    </xf>
  </cellXfs>
  <cellStyles count="46">
    <cellStyle name="20% - Akzent1" xfId="2"/>
    <cellStyle name="20% - Akzent2" xfId="3"/>
    <cellStyle name="20% - Akzent3" xfId="4"/>
    <cellStyle name="20% - Akzent4" xfId="5"/>
    <cellStyle name="20% - Akzent5" xfId="6"/>
    <cellStyle name="20% - Akzent6" xfId="7"/>
    <cellStyle name="40% - Akzent1" xfId="8"/>
    <cellStyle name="40% - Akzent2" xfId="9"/>
    <cellStyle name="40% - Akzent3" xfId="10"/>
    <cellStyle name="40% - Akzent4" xfId="11"/>
    <cellStyle name="40% - Akzent5" xfId="12"/>
    <cellStyle name="40% - Akzent6" xfId="13"/>
    <cellStyle name="60% - Akzent1" xfId="14"/>
    <cellStyle name="60% - Akzent2" xfId="15"/>
    <cellStyle name="60% - Akzent3" xfId="16"/>
    <cellStyle name="60% - Akzent4" xfId="17"/>
    <cellStyle name="60% - Akzent5" xfId="18"/>
    <cellStyle name="60% - Akzent6" xfId="19"/>
    <cellStyle name="Akzent1" xfId="20"/>
    <cellStyle name="Akzent2" xfId="21"/>
    <cellStyle name="Akzent3" xfId="22"/>
    <cellStyle name="Akzent4" xfId="23"/>
    <cellStyle name="Akzent5" xfId="24"/>
    <cellStyle name="Akzent6" xfId="25"/>
    <cellStyle name="Ausgabe" xfId="26"/>
    <cellStyle name="Berechnung" xfId="27"/>
    <cellStyle name="Eingabe" xfId="28"/>
    <cellStyle name="Ergebnis" xfId="29"/>
    <cellStyle name="Erklärender Text" xfId="30"/>
    <cellStyle name="Gut" xfId="31"/>
    <cellStyle name="Neutral 2" xfId="32"/>
    <cellStyle name="Normal" xfId="0" builtinId="0"/>
    <cellStyle name="Normal 2" xfId="33"/>
    <cellStyle name="Normal 3" xfId="45"/>
    <cellStyle name="Normal 4" xfId="1"/>
    <cellStyle name="Normal_Book2" xfId="34"/>
    <cellStyle name="Notiz" xfId="35"/>
    <cellStyle name="Schlecht" xfId="36"/>
    <cellStyle name="Überschrift" xfId="37"/>
    <cellStyle name="Überschrift 1" xfId="38"/>
    <cellStyle name="Überschrift 2" xfId="39"/>
    <cellStyle name="Überschrift 3" xfId="40"/>
    <cellStyle name="Überschrift 4" xfId="41"/>
    <cellStyle name="Verknüpfte Zelle" xfId="42"/>
    <cellStyle name="Warnender Text" xfId="43"/>
    <cellStyle name="Zelle überprüfen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85427772844893E-2"/>
          <c:y val="4.2970571366402123E-2"/>
          <c:w val="0.60809266828127317"/>
          <c:h val="0.8600709095796197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8.7607664429020071E-2"/>
                  <c:y val="-9.4019800314625451E-2"/>
                </c:manualLayout>
              </c:layout>
              <c:numFmt formatCode="General" sourceLinked="0"/>
            </c:trendlineLbl>
          </c:trendline>
          <c:xVal>
            <c:numRef>
              <c:f>Sheet2!$A$2:$A$15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24</c:v>
                </c:pt>
                <c:pt idx="4">
                  <c:v>33</c:v>
                </c:pt>
                <c:pt idx="5">
                  <c:v>44</c:v>
                </c:pt>
                <c:pt idx="6">
                  <c:v>87</c:v>
                </c:pt>
                <c:pt idx="7">
                  <c:v>144</c:v>
                </c:pt>
                <c:pt idx="8">
                  <c:v>600</c:v>
                </c:pt>
                <c:pt idx="9">
                  <c:v>641</c:v>
                </c:pt>
                <c:pt idx="10">
                  <c:v>668</c:v>
                </c:pt>
                <c:pt idx="11">
                  <c:v>885</c:v>
                </c:pt>
                <c:pt idx="12">
                  <c:v>935</c:v>
                </c:pt>
                <c:pt idx="13">
                  <c:v>986</c:v>
                </c:pt>
              </c:numCache>
            </c:numRef>
          </c:xVal>
          <c:yVal>
            <c:numRef>
              <c:f>Sheet2!$B$2:$B$15</c:f>
              <c:numCache>
                <c:formatCode>General</c:formatCode>
                <c:ptCount val="14"/>
                <c:pt idx="0">
                  <c:v>250.44040829742008</c:v>
                </c:pt>
                <c:pt idx="1">
                  <c:v>245.8197365576153</c:v>
                </c:pt>
                <c:pt idx="2">
                  <c:v>239.58182970887879</c:v>
                </c:pt>
                <c:pt idx="3">
                  <c:v>237.93892420139267</c:v>
                </c:pt>
                <c:pt idx="4">
                  <c:v>235.65425873004472</c:v>
                </c:pt>
                <c:pt idx="5">
                  <c:v>236.09065550547075</c:v>
                </c:pt>
                <c:pt idx="6">
                  <c:v>227.82478717093105</c:v>
                </c:pt>
                <c:pt idx="7">
                  <c:v>227.05467521429691</c:v>
                </c:pt>
                <c:pt idx="8">
                  <c:v>196.86628651423888</c:v>
                </c:pt>
                <c:pt idx="9">
                  <c:v>194.63296183999989</c:v>
                </c:pt>
                <c:pt idx="10">
                  <c:v>192.70768194841455</c:v>
                </c:pt>
                <c:pt idx="11">
                  <c:v>175.38016292414656</c:v>
                </c:pt>
                <c:pt idx="12">
                  <c:v>172.7104414744816</c:v>
                </c:pt>
                <c:pt idx="13">
                  <c:v>171.99167031495639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2474994903970066"/>
                  <c:y val="-7.1569061871259554E-2"/>
                </c:manualLayout>
              </c:layout>
              <c:numFmt formatCode="General" sourceLinked="0"/>
            </c:trendlineLbl>
          </c:trendline>
          <c:xVal>
            <c:numRef>
              <c:f>Sheet2!$A$2:$A$15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24</c:v>
                </c:pt>
                <c:pt idx="4">
                  <c:v>33</c:v>
                </c:pt>
                <c:pt idx="5">
                  <c:v>44</c:v>
                </c:pt>
                <c:pt idx="6">
                  <c:v>87</c:v>
                </c:pt>
                <c:pt idx="7">
                  <c:v>144</c:v>
                </c:pt>
                <c:pt idx="8">
                  <c:v>600</c:v>
                </c:pt>
                <c:pt idx="9">
                  <c:v>641</c:v>
                </c:pt>
                <c:pt idx="10">
                  <c:v>668</c:v>
                </c:pt>
                <c:pt idx="11">
                  <c:v>885</c:v>
                </c:pt>
                <c:pt idx="12">
                  <c:v>935</c:v>
                </c:pt>
                <c:pt idx="13">
                  <c:v>986</c:v>
                </c:pt>
              </c:numCache>
            </c:numRef>
          </c:xVal>
          <c:yVal>
            <c:numRef>
              <c:f>Sheet2!$C$2:$C$15</c:f>
              <c:numCache>
                <c:formatCode>General</c:formatCode>
                <c:ptCount val="14"/>
                <c:pt idx="0">
                  <c:v>233.83166043267727</c:v>
                </c:pt>
                <c:pt idx="1">
                  <c:v>224.69299854728558</c:v>
                </c:pt>
                <c:pt idx="2">
                  <c:v>218.07003572023206</c:v>
                </c:pt>
                <c:pt idx="3">
                  <c:v>217.22291256793449</c:v>
                </c:pt>
                <c:pt idx="4">
                  <c:v>211.13902811052481</c:v>
                </c:pt>
                <c:pt idx="5">
                  <c:v>210.39458655244513</c:v>
                </c:pt>
                <c:pt idx="6">
                  <c:v>202.30841100778679</c:v>
                </c:pt>
                <c:pt idx="7">
                  <c:v>191.37282122358206</c:v>
                </c:pt>
                <c:pt idx="8">
                  <c:v>137.23395067220252</c:v>
                </c:pt>
                <c:pt idx="9">
                  <c:v>137.28529146931146</c:v>
                </c:pt>
                <c:pt idx="10">
                  <c:v>138.15808502016347</c:v>
                </c:pt>
                <c:pt idx="11">
                  <c:v>119.67539806094427</c:v>
                </c:pt>
                <c:pt idx="12">
                  <c:v>118.03249255345813</c:v>
                </c:pt>
                <c:pt idx="13">
                  <c:v>114.10492157462406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24</c:v>
                </c:pt>
                <c:pt idx="4">
                  <c:v>33</c:v>
                </c:pt>
                <c:pt idx="5">
                  <c:v>44</c:v>
                </c:pt>
                <c:pt idx="6">
                  <c:v>87</c:v>
                </c:pt>
                <c:pt idx="7">
                  <c:v>144</c:v>
                </c:pt>
                <c:pt idx="8">
                  <c:v>600</c:v>
                </c:pt>
                <c:pt idx="9">
                  <c:v>641</c:v>
                </c:pt>
                <c:pt idx="10">
                  <c:v>668</c:v>
                </c:pt>
                <c:pt idx="11">
                  <c:v>885</c:v>
                </c:pt>
                <c:pt idx="12">
                  <c:v>935</c:v>
                </c:pt>
                <c:pt idx="13">
                  <c:v>986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280.8341601859139</c:v>
                </c:pt>
                <c:pt idx="1">
                  <c:v>246.58984851424941</c:v>
                </c:pt>
                <c:pt idx="2">
                  <c:v>232.36844771507239</c:v>
                </c:pt>
                <c:pt idx="3">
                  <c:v>226.05352967067253</c:v>
                </c:pt>
                <c:pt idx="4">
                  <c:v>221.27883553954092</c:v>
                </c:pt>
                <c:pt idx="5">
                  <c:v>218.4294212999946</c:v>
                </c:pt>
                <c:pt idx="6">
                  <c:v>207.00609394325497</c:v>
                </c:pt>
                <c:pt idx="7">
                  <c:v>199.48466716679494</c:v>
                </c:pt>
                <c:pt idx="8">
                  <c:v>127.29950643162221</c:v>
                </c:pt>
                <c:pt idx="9">
                  <c:v>128.32632237380105</c:v>
                </c:pt>
                <c:pt idx="10">
                  <c:v>128.04394798970188</c:v>
                </c:pt>
                <c:pt idx="11">
                  <c:v>106.04441642852012</c:v>
                </c:pt>
                <c:pt idx="12">
                  <c:v>104.60687410946976</c:v>
                </c:pt>
                <c:pt idx="13">
                  <c:v>98.779693637604794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7184"/>
        <c:axId val="118958720"/>
      </c:scatterChart>
      <c:valAx>
        <c:axId val="1189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58720"/>
        <c:crosses val="autoZero"/>
        <c:crossBetween val="midCat"/>
      </c:valAx>
      <c:valAx>
        <c:axId val="1189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5718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30955</xdr:colOff>
      <xdr:row>1</xdr:row>
      <xdr:rowOff>52388</xdr:rowOff>
    </xdr:from>
    <xdr:to>
      <xdr:col>14</xdr:col>
      <xdr:colOff>333375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D1" zoomScale="200" zoomScaleNormal="200" workbookViewId="0">
      <selection activeCell="J5" sqref="J5"/>
    </sheetView>
  </sheetViews>
  <sheetFormatPr defaultRowHeight="12.75" x14ac:dyDescent="0.2"/>
  <cols>
    <col min="1" max="5" width="17.7109375" customWidth="1"/>
    <col min="6" max="1029" width="11.28515625"/>
  </cols>
  <sheetData>
    <row r="1" spans="1:13" x14ac:dyDescent="0.2">
      <c r="J1">
        <f>(EXP(2.00856+3.224*(LN((298.15-$M$1)/(273.15+$M$1)))+3.99063*(LN((298.15-$M$1)/(273.15+$M$1)))^2+4.80299*(LN((298.15-$M$1)/(273.15+$M$1)))^3+0.978188*(LN((298.15-$M$1)/(273.15+$M$1)))^4+1.71069*(LN((298.15-$M$1)/(273.15+$M$1)))^5+$M$2*(-0.00624097-0.00693498*(LN((298.15-$M$1)/(273.15+$M$1)))-0.00690358*(LN((298.15-$M$1)/(273.15+$M$1)))^2-0.00429155*(LN((298.15-$M$1)/(273.15+$M$1)))^3)-0.00000031168*$M$2^2))/22.4389901823282*1000</f>
        <v>256.70398554471103</v>
      </c>
      <c r="L1" t="s">
        <v>7</v>
      </c>
      <c r="M1" s="7">
        <v>15</v>
      </c>
    </row>
    <row r="2" spans="1:13" x14ac:dyDescent="0.2">
      <c r="L2" t="s">
        <v>8</v>
      </c>
      <c r="M2" s="8">
        <v>33</v>
      </c>
    </row>
    <row r="3" spans="1:13" x14ac:dyDescent="0.2">
      <c r="B3" t="s">
        <v>3</v>
      </c>
      <c r="J3" t="s">
        <v>6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>
        <v>1</v>
      </c>
      <c r="G4">
        <v>2</v>
      </c>
      <c r="H4">
        <v>3</v>
      </c>
    </row>
    <row r="5" spans="1:13" ht="13.5" thickBot="1" x14ac:dyDescent="0.25">
      <c r="A5" s="1">
        <v>0.93333333333333302</v>
      </c>
      <c r="B5" s="3">
        <v>0</v>
      </c>
      <c r="C5" s="3">
        <v>24</v>
      </c>
      <c r="D5" s="3">
        <f>C5+B5*60</f>
        <v>24</v>
      </c>
      <c r="E5" s="3">
        <f>D5-24</f>
        <v>0</v>
      </c>
      <c r="F5">
        <v>97.56</v>
      </c>
      <c r="G5">
        <v>91.09</v>
      </c>
      <c r="H5">
        <v>109.4</v>
      </c>
      <c r="J5" s="6">
        <f>(F5*$J$1)/100</f>
        <v>250.44040829742008</v>
      </c>
      <c r="K5" s="9">
        <f t="shared" ref="K5:L18" si="0">(G5*$J$1)/100</f>
        <v>233.83166043267727</v>
      </c>
      <c r="L5" s="9">
        <f t="shared" si="0"/>
        <v>280.8341601859139</v>
      </c>
    </row>
    <row r="6" spans="1:13" ht="13.5" thickBot="1" x14ac:dyDescent="0.25">
      <c r="A6" s="1">
        <v>0.94027777777777799</v>
      </c>
      <c r="B6" s="3">
        <v>0</v>
      </c>
      <c r="C6" s="3">
        <v>34</v>
      </c>
      <c r="D6" s="3">
        <f t="shared" ref="D6:D18" si="1">C6+B6*60</f>
        <v>34</v>
      </c>
      <c r="E6" s="3">
        <f t="shared" ref="E6:E18" si="2">D6-24</f>
        <v>10</v>
      </c>
      <c r="F6">
        <v>95.76</v>
      </c>
      <c r="G6">
        <v>87.53</v>
      </c>
      <c r="H6">
        <v>96.06</v>
      </c>
      <c r="J6" s="9">
        <f t="shared" ref="J6:J18" si="3">(F6*$J$1)/100</f>
        <v>245.8197365576153</v>
      </c>
      <c r="K6" s="9">
        <f t="shared" si="0"/>
        <v>224.69299854728558</v>
      </c>
      <c r="L6" s="9">
        <f t="shared" si="0"/>
        <v>246.58984851424941</v>
      </c>
    </row>
    <row r="7" spans="1:13" ht="13.5" thickBot="1" x14ac:dyDescent="0.25">
      <c r="A7" s="1">
        <v>0.94513888888888897</v>
      </c>
      <c r="B7" s="3">
        <v>0</v>
      </c>
      <c r="C7" s="3">
        <v>41</v>
      </c>
      <c r="D7" s="3">
        <f t="shared" si="1"/>
        <v>41</v>
      </c>
      <c r="E7" s="3">
        <f t="shared" si="2"/>
        <v>17</v>
      </c>
      <c r="F7">
        <v>93.33</v>
      </c>
      <c r="G7">
        <v>84.95</v>
      </c>
      <c r="H7">
        <v>90.52</v>
      </c>
      <c r="J7" s="9">
        <f t="shared" si="3"/>
        <v>239.58182970887879</v>
      </c>
      <c r="K7" s="9">
        <f t="shared" si="0"/>
        <v>218.07003572023206</v>
      </c>
      <c r="L7" s="9">
        <f t="shared" si="0"/>
        <v>232.36844771507239</v>
      </c>
    </row>
    <row r="8" spans="1:13" ht="13.5" thickBot="1" x14ac:dyDescent="0.25">
      <c r="A8" s="1">
        <v>0.95</v>
      </c>
      <c r="B8" s="3">
        <v>0</v>
      </c>
      <c r="C8" s="3">
        <v>48</v>
      </c>
      <c r="D8" s="3">
        <f t="shared" si="1"/>
        <v>48</v>
      </c>
      <c r="E8" s="3">
        <f t="shared" si="2"/>
        <v>24</v>
      </c>
      <c r="F8">
        <v>92.69</v>
      </c>
      <c r="G8">
        <v>84.62</v>
      </c>
      <c r="H8">
        <v>88.06</v>
      </c>
      <c r="J8" s="9">
        <f t="shared" si="3"/>
        <v>237.93892420139267</v>
      </c>
      <c r="K8" s="9">
        <f t="shared" si="0"/>
        <v>217.22291256793449</v>
      </c>
      <c r="L8" s="9">
        <f t="shared" si="0"/>
        <v>226.05352967067253</v>
      </c>
    </row>
    <row r="9" spans="1:13" ht="13.5" thickBot="1" x14ac:dyDescent="0.25">
      <c r="A9" s="1">
        <v>0.95625000000000004</v>
      </c>
      <c r="B9" s="3">
        <v>0</v>
      </c>
      <c r="C9" s="3">
        <v>57</v>
      </c>
      <c r="D9" s="3">
        <f t="shared" si="1"/>
        <v>57</v>
      </c>
      <c r="E9" s="3">
        <f t="shared" si="2"/>
        <v>33</v>
      </c>
      <c r="F9">
        <v>91.8</v>
      </c>
      <c r="G9">
        <v>82.25</v>
      </c>
      <c r="H9">
        <v>86.2</v>
      </c>
      <c r="J9" s="9">
        <f t="shared" si="3"/>
        <v>235.65425873004472</v>
      </c>
      <c r="K9" s="9">
        <f t="shared" si="0"/>
        <v>211.13902811052481</v>
      </c>
      <c r="L9" s="9">
        <f t="shared" si="0"/>
        <v>221.27883553954092</v>
      </c>
    </row>
    <row r="10" spans="1:13" ht="13.5" thickBot="1" x14ac:dyDescent="0.25">
      <c r="A10" s="1">
        <v>0.96388888888888902</v>
      </c>
      <c r="B10" s="3">
        <v>1</v>
      </c>
      <c r="C10" s="3">
        <v>8</v>
      </c>
      <c r="D10" s="3">
        <f t="shared" si="1"/>
        <v>68</v>
      </c>
      <c r="E10" s="3">
        <f t="shared" si="2"/>
        <v>44</v>
      </c>
      <c r="F10">
        <v>91.97</v>
      </c>
      <c r="G10">
        <v>81.96</v>
      </c>
      <c r="H10">
        <v>85.09</v>
      </c>
      <c r="J10" s="9">
        <f t="shared" si="3"/>
        <v>236.09065550547075</v>
      </c>
      <c r="K10" s="9">
        <f t="shared" si="0"/>
        <v>210.39458655244513</v>
      </c>
      <c r="L10" s="9">
        <f t="shared" si="0"/>
        <v>218.4294212999946</v>
      </c>
    </row>
    <row r="11" spans="1:13" ht="13.5" thickBot="1" x14ac:dyDescent="0.25">
      <c r="A11" s="1">
        <v>0.99375000000000002</v>
      </c>
      <c r="B11" s="3">
        <v>1</v>
      </c>
      <c r="C11" s="3">
        <v>51</v>
      </c>
      <c r="D11" s="3">
        <f t="shared" si="1"/>
        <v>111</v>
      </c>
      <c r="E11" s="3">
        <f t="shared" si="2"/>
        <v>87</v>
      </c>
      <c r="F11">
        <v>88.75</v>
      </c>
      <c r="G11">
        <v>78.81</v>
      </c>
      <c r="H11">
        <v>80.64</v>
      </c>
      <c r="J11" s="9">
        <f t="shared" si="3"/>
        <v>227.82478717093105</v>
      </c>
      <c r="K11" s="9">
        <f t="shared" si="0"/>
        <v>202.30841100778679</v>
      </c>
      <c r="L11" s="9">
        <f t="shared" si="0"/>
        <v>207.00609394325497</v>
      </c>
    </row>
    <row r="12" spans="1:13" ht="13.5" thickBot="1" x14ac:dyDescent="0.25">
      <c r="A12" s="1">
        <v>3.3333333333333298E-2</v>
      </c>
      <c r="B12" s="3">
        <v>2</v>
      </c>
      <c r="C12" s="3">
        <v>48</v>
      </c>
      <c r="D12" s="3">
        <f t="shared" si="1"/>
        <v>168</v>
      </c>
      <c r="E12" s="3">
        <f t="shared" si="2"/>
        <v>144</v>
      </c>
      <c r="F12">
        <v>88.45</v>
      </c>
      <c r="G12">
        <v>74.55</v>
      </c>
      <c r="H12">
        <v>77.709999999999994</v>
      </c>
      <c r="J12" s="9">
        <f t="shared" si="3"/>
        <v>227.05467521429691</v>
      </c>
      <c r="K12" s="9">
        <f t="shared" si="0"/>
        <v>191.37282122358206</v>
      </c>
      <c r="L12" s="9">
        <f t="shared" si="0"/>
        <v>199.48466716679494</v>
      </c>
    </row>
    <row r="13" spans="1:13" ht="13.5" thickBot="1" x14ac:dyDescent="0.25">
      <c r="A13" s="1">
        <v>0.35</v>
      </c>
      <c r="B13" s="3">
        <v>10</v>
      </c>
      <c r="C13" s="3">
        <v>24</v>
      </c>
      <c r="D13" s="3">
        <f t="shared" si="1"/>
        <v>624</v>
      </c>
      <c r="E13" s="3">
        <f t="shared" si="2"/>
        <v>600</v>
      </c>
      <c r="F13">
        <v>76.69</v>
      </c>
      <c r="G13">
        <v>53.46</v>
      </c>
      <c r="H13">
        <v>49.59</v>
      </c>
      <c r="J13" s="9">
        <f t="shared" si="3"/>
        <v>196.86628651423888</v>
      </c>
      <c r="K13" s="9">
        <f t="shared" si="0"/>
        <v>137.23395067220252</v>
      </c>
      <c r="L13" s="9">
        <f t="shared" si="0"/>
        <v>127.29950643162221</v>
      </c>
    </row>
    <row r="14" spans="1:13" ht="13.5" thickBot="1" x14ac:dyDescent="0.25">
      <c r="A14" s="1">
        <v>0.37847222222222199</v>
      </c>
      <c r="B14" s="3">
        <v>11</v>
      </c>
      <c r="C14" s="3">
        <v>5</v>
      </c>
      <c r="D14" s="3">
        <f t="shared" si="1"/>
        <v>665</v>
      </c>
      <c r="E14" s="3">
        <f t="shared" si="2"/>
        <v>641</v>
      </c>
      <c r="F14">
        <v>75.819999999999993</v>
      </c>
      <c r="G14">
        <v>53.48</v>
      </c>
      <c r="H14">
        <v>49.99</v>
      </c>
      <c r="J14" s="9">
        <f t="shared" si="3"/>
        <v>194.63296183999989</v>
      </c>
      <c r="K14" s="9">
        <f t="shared" si="0"/>
        <v>137.28529146931146</v>
      </c>
      <c r="L14" s="9">
        <f t="shared" si="0"/>
        <v>128.32632237380105</v>
      </c>
    </row>
    <row r="15" spans="1:13" ht="13.5" thickBot="1" x14ac:dyDescent="0.25">
      <c r="A15" s="2">
        <v>0.39722222222222198</v>
      </c>
      <c r="B15" s="3">
        <v>11</v>
      </c>
      <c r="C15" s="3">
        <v>32</v>
      </c>
      <c r="D15" s="3">
        <f t="shared" si="1"/>
        <v>692</v>
      </c>
      <c r="E15" s="3">
        <f t="shared" si="2"/>
        <v>668</v>
      </c>
      <c r="F15">
        <v>75.069999999999993</v>
      </c>
      <c r="G15">
        <v>53.82</v>
      </c>
      <c r="H15">
        <v>49.88</v>
      </c>
      <c r="J15" s="9">
        <f t="shared" si="3"/>
        <v>192.70768194841455</v>
      </c>
      <c r="K15" s="9">
        <f t="shared" si="0"/>
        <v>138.15808502016347</v>
      </c>
      <c r="L15" s="9">
        <f t="shared" si="0"/>
        <v>128.04394798970188</v>
      </c>
    </row>
    <row r="16" spans="1:13" ht="13.5" thickBot="1" x14ac:dyDescent="0.25">
      <c r="A16" s="2">
        <v>0.54791666666666705</v>
      </c>
      <c r="B16" s="3">
        <v>15</v>
      </c>
      <c r="C16" s="3">
        <v>9</v>
      </c>
      <c r="D16" s="3">
        <f t="shared" si="1"/>
        <v>909</v>
      </c>
      <c r="E16" s="3">
        <f t="shared" si="2"/>
        <v>885</v>
      </c>
      <c r="F16">
        <v>68.319999999999993</v>
      </c>
      <c r="G16">
        <v>46.62</v>
      </c>
      <c r="H16">
        <v>41.31</v>
      </c>
      <c r="J16" s="9">
        <f t="shared" si="3"/>
        <v>175.38016292414656</v>
      </c>
      <c r="K16" s="9">
        <f t="shared" si="0"/>
        <v>119.67539806094427</v>
      </c>
      <c r="L16" s="9">
        <f t="shared" si="0"/>
        <v>106.04441642852012</v>
      </c>
    </row>
    <row r="17" spans="1:12" ht="13.5" thickBot="1" x14ac:dyDescent="0.25">
      <c r="A17" s="2">
        <v>0.58263888888888904</v>
      </c>
      <c r="B17" s="3">
        <v>15</v>
      </c>
      <c r="C17" s="3">
        <v>59</v>
      </c>
      <c r="D17" s="3">
        <f t="shared" si="1"/>
        <v>959</v>
      </c>
      <c r="E17" s="3">
        <f t="shared" si="2"/>
        <v>935</v>
      </c>
      <c r="F17">
        <v>67.28</v>
      </c>
      <c r="G17">
        <v>45.98</v>
      </c>
      <c r="H17">
        <v>40.75</v>
      </c>
      <c r="J17" s="9">
        <f t="shared" si="3"/>
        <v>172.7104414744816</v>
      </c>
      <c r="K17" s="9">
        <f t="shared" si="0"/>
        <v>118.03249255345813</v>
      </c>
      <c r="L17" s="9">
        <f t="shared" si="0"/>
        <v>104.60687410946976</v>
      </c>
    </row>
    <row r="18" spans="1:12" ht="13.5" thickBot="1" x14ac:dyDescent="0.25">
      <c r="A18" s="4">
        <v>0.61805555555555558</v>
      </c>
      <c r="B18" s="3">
        <v>16</v>
      </c>
      <c r="C18" s="3">
        <v>50</v>
      </c>
      <c r="D18" s="3">
        <f t="shared" si="1"/>
        <v>1010</v>
      </c>
      <c r="E18" s="3">
        <f t="shared" si="2"/>
        <v>986</v>
      </c>
      <c r="F18" s="3">
        <v>67</v>
      </c>
      <c r="G18" s="3">
        <v>44.45</v>
      </c>
      <c r="H18" s="3">
        <v>38.479999999999997</v>
      </c>
      <c r="J18" s="9">
        <f t="shared" si="3"/>
        <v>171.99167031495639</v>
      </c>
      <c r="K18" s="9">
        <f t="shared" si="0"/>
        <v>114.10492157462406</v>
      </c>
      <c r="L18" s="9">
        <f t="shared" si="0"/>
        <v>98.779693637604794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200" zoomScaleNormal="200" workbookViewId="0">
      <selection activeCell="D20" sqref="D20"/>
    </sheetView>
  </sheetViews>
  <sheetFormatPr defaultRowHeight="12.75" x14ac:dyDescent="0.2"/>
  <sheetData>
    <row r="1" spans="1:4" x14ac:dyDescent="0.2">
      <c r="A1" s="1" t="s">
        <v>5</v>
      </c>
      <c r="B1" t="s">
        <v>9</v>
      </c>
      <c r="C1" t="s">
        <v>11</v>
      </c>
      <c r="D1" t="s">
        <v>12</v>
      </c>
    </row>
    <row r="2" spans="1:4" x14ac:dyDescent="0.2">
      <c r="A2" s="3">
        <v>0</v>
      </c>
      <c r="B2">
        <v>250.44040829742008</v>
      </c>
      <c r="C2">
        <v>233.83166043267727</v>
      </c>
      <c r="D2">
        <v>280.8341601859139</v>
      </c>
    </row>
    <row r="3" spans="1:4" x14ac:dyDescent="0.2">
      <c r="A3" s="3">
        <v>10</v>
      </c>
      <c r="B3">
        <v>245.8197365576153</v>
      </c>
      <c r="C3">
        <v>224.69299854728558</v>
      </c>
      <c r="D3">
        <v>246.58984851424941</v>
      </c>
    </row>
    <row r="4" spans="1:4" x14ac:dyDescent="0.2">
      <c r="A4" s="3">
        <v>17</v>
      </c>
      <c r="B4">
        <v>239.58182970887879</v>
      </c>
      <c r="C4">
        <v>218.07003572023206</v>
      </c>
      <c r="D4">
        <v>232.36844771507239</v>
      </c>
    </row>
    <row r="5" spans="1:4" x14ac:dyDescent="0.2">
      <c r="A5" s="3">
        <v>24</v>
      </c>
      <c r="B5">
        <v>237.93892420139267</v>
      </c>
      <c r="C5">
        <v>217.22291256793449</v>
      </c>
      <c r="D5">
        <v>226.05352967067253</v>
      </c>
    </row>
    <row r="6" spans="1:4" x14ac:dyDescent="0.2">
      <c r="A6" s="3">
        <v>33</v>
      </c>
      <c r="B6">
        <v>235.65425873004472</v>
      </c>
      <c r="C6">
        <v>211.13902811052481</v>
      </c>
      <c r="D6">
        <v>221.27883553954092</v>
      </c>
    </row>
    <row r="7" spans="1:4" x14ac:dyDescent="0.2">
      <c r="A7" s="3">
        <v>44</v>
      </c>
      <c r="B7">
        <v>236.09065550547075</v>
      </c>
      <c r="C7">
        <v>210.39458655244513</v>
      </c>
      <c r="D7">
        <v>218.4294212999946</v>
      </c>
    </row>
    <row r="8" spans="1:4" x14ac:dyDescent="0.2">
      <c r="A8" s="3">
        <v>87</v>
      </c>
      <c r="B8">
        <v>227.82478717093105</v>
      </c>
      <c r="C8">
        <v>202.30841100778679</v>
      </c>
      <c r="D8">
        <v>207.00609394325497</v>
      </c>
    </row>
    <row r="9" spans="1:4" x14ac:dyDescent="0.2">
      <c r="A9" s="3">
        <v>144</v>
      </c>
      <c r="B9">
        <v>227.05467521429691</v>
      </c>
      <c r="C9">
        <v>191.37282122358206</v>
      </c>
      <c r="D9">
        <v>199.48466716679494</v>
      </c>
    </row>
    <row r="10" spans="1:4" x14ac:dyDescent="0.2">
      <c r="A10" s="3">
        <v>600</v>
      </c>
      <c r="B10">
        <v>196.86628651423888</v>
      </c>
      <c r="C10">
        <v>137.23395067220252</v>
      </c>
      <c r="D10">
        <v>127.29950643162221</v>
      </c>
    </row>
    <row r="11" spans="1:4" x14ac:dyDescent="0.2">
      <c r="A11" s="3">
        <v>641</v>
      </c>
      <c r="B11">
        <v>194.63296183999989</v>
      </c>
      <c r="C11">
        <v>137.28529146931146</v>
      </c>
      <c r="D11">
        <v>128.32632237380105</v>
      </c>
    </row>
    <row r="12" spans="1:4" x14ac:dyDescent="0.2">
      <c r="A12" s="3">
        <v>668</v>
      </c>
      <c r="B12">
        <v>192.70768194841455</v>
      </c>
      <c r="C12">
        <v>138.15808502016347</v>
      </c>
      <c r="D12">
        <v>128.04394798970188</v>
      </c>
    </row>
    <row r="13" spans="1:4" x14ac:dyDescent="0.2">
      <c r="A13" s="3">
        <v>885</v>
      </c>
      <c r="B13">
        <v>175.38016292414656</v>
      </c>
      <c r="C13">
        <v>119.67539806094427</v>
      </c>
      <c r="D13">
        <v>106.04441642852012</v>
      </c>
    </row>
    <row r="14" spans="1:4" x14ac:dyDescent="0.2">
      <c r="A14" s="3">
        <v>935</v>
      </c>
      <c r="B14">
        <v>172.7104414744816</v>
      </c>
      <c r="C14">
        <v>118.03249255345813</v>
      </c>
      <c r="D14">
        <v>104.60687410946976</v>
      </c>
    </row>
    <row r="15" spans="1:4" x14ac:dyDescent="0.2">
      <c r="A15">
        <v>986</v>
      </c>
      <c r="B15">
        <v>171.99167031495639</v>
      </c>
      <c r="C15">
        <v>114.10492157462406</v>
      </c>
      <c r="D15">
        <v>98.779693637604794</v>
      </c>
    </row>
    <row r="17" spans="2:6" x14ac:dyDescent="0.2">
      <c r="C17" t="s">
        <v>10</v>
      </c>
    </row>
    <row r="18" spans="2:6" x14ac:dyDescent="0.2">
      <c r="B18" t="s">
        <v>9</v>
      </c>
      <c r="C18" s="5">
        <f>0.0726*60</f>
        <v>4.3559999999999999</v>
      </c>
    </row>
    <row r="19" spans="2:6" x14ac:dyDescent="0.2">
      <c r="B19" t="s">
        <v>11</v>
      </c>
      <c r="C19">
        <f>0.114*60</f>
        <v>6.84</v>
      </c>
    </row>
    <row r="20" spans="2:6" x14ac:dyDescent="0.2">
      <c r="B20" t="s">
        <v>12</v>
      </c>
      <c r="C20">
        <f>0.1502*60</f>
        <v>9.0120000000000005</v>
      </c>
    </row>
    <row r="23" spans="2:6" x14ac:dyDescent="0.2">
      <c r="B23" t="s">
        <v>13</v>
      </c>
    </row>
    <row r="24" spans="2:6" x14ac:dyDescent="0.2">
      <c r="E24">
        <v>256.70398554471103</v>
      </c>
    </row>
    <row r="25" spans="2:6" x14ac:dyDescent="0.2">
      <c r="B25" t="s">
        <v>14</v>
      </c>
    </row>
    <row r="26" spans="2:6" x14ac:dyDescent="0.2">
      <c r="B26" t="s">
        <v>15</v>
      </c>
      <c r="C26" t="s">
        <v>16</v>
      </c>
      <c r="E26" t="s">
        <v>17</v>
      </c>
      <c r="F26" t="s">
        <v>18</v>
      </c>
    </row>
    <row r="27" spans="2:6" x14ac:dyDescent="0.2">
      <c r="B27">
        <v>15</v>
      </c>
      <c r="C27">
        <v>96.5</v>
      </c>
      <c r="E27">
        <f>(90-90.65)/(65-15)</f>
        <v>-1.3000000000000114E-2</v>
      </c>
      <c r="F27">
        <f>((0.013*E24)/100)*60</f>
        <v>2.002291087248746</v>
      </c>
    </row>
    <row r="28" spans="2:6" x14ac:dyDescent="0.2">
      <c r="B28">
        <v>65</v>
      </c>
      <c r="C28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kai</cp:lastModifiedBy>
  <cp:revision>2</cp:revision>
  <dcterms:created xsi:type="dcterms:W3CDTF">2017-03-21T08:08:50Z</dcterms:created>
  <dcterms:modified xsi:type="dcterms:W3CDTF">2017-03-28T13:30:41Z</dcterms:modified>
  <dc:language>en-US</dc:language>
</cp:coreProperties>
</file>