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f88b827193a7d1/Documents/"/>
    </mc:Choice>
  </mc:AlternateContent>
  <xr:revisionPtr revIDLastSave="0" documentId="8_{90FA9400-14E1-FF46-BD14-C112C902288D}" xr6:coauthVersionLast="47" xr6:coauthVersionMax="47" xr10:uidLastSave="{00000000-0000-0000-0000-000000000000}"/>
  <bookViews>
    <workbookView xWindow="5500" yWindow="640" windowWidth="23300" windowHeight="16140" firstSheet="2" activeTab="5" xr2:uid="{00000000-000D-0000-FFFF-FFFF00000000}"/>
  </bookViews>
  <sheets>
    <sheet name="Outcomes Vs Category" sheetId="2" r:id="rId1"/>
    <sheet name="Outcomes Vs Sub Category" sheetId="3" r:id="rId2"/>
    <sheet name="Outcomes Vs Date" sheetId="9" r:id="rId3"/>
    <sheet name="Crowdfunding" sheetId="1" r:id="rId4"/>
    <sheet name="Outcomes Vs Goal" sheetId="11" r:id="rId5"/>
    <sheet name="Statistical Analysis" sheetId="15" r:id="rId6"/>
  </sheets>
  <definedNames>
    <definedName name="_xlnm._FilterDatabase" localSheetId="1" hidden="1">'Outcomes Vs Sub Category'!$A$4:$F$29</definedName>
  </definedNames>
  <calcPr calcId="191029"/>
  <pivotCaches>
    <pivotCache cacheId="60" r:id="rId7"/>
    <pivotCache cacheId="6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15" l="1"/>
  <c r="L17" i="15"/>
  <c r="L15" i="15"/>
  <c r="L14" i="15"/>
  <c r="L13" i="15"/>
  <c r="L12" i="15"/>
  <c r="L11" i="15"/>
  <c r="I18" i="15"/>
  <c r="I17" i="15"/>
  <c r="I15" i="15"/>
  <c r="I12" i="15"/>
  <c r="I13" i="15"/>
  <c r="I14" i="15"/>
  <c r="I11" i="15"/>
  <c r="F3" i="15" l="1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2" i="15"/>
  <c r="L8" i="15" l="1"/>
  <c r="L7" i="15"/>
  <c r="L6" i="15"/>
  <c r="L5" i="15"/>
  <c r="L4" i="15"/>
  <c r="L3" i="15"/>
  <c r="I8" i="15"/>
  <c r="I7" i="15"/>
  <c r="I6" i="15"/>
  <c r="I5" i="15"/>
  <c r="I4" i="15"/>
  <c r="I3" i="15"/>
  <c r="H3" i="1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D3" i="11"/>
  <c r="D2" i="11"/>
  <c r="C13" i="11"/>
  <c r="C12" i="11"/>
  <c r="C11" i="11"/>
  <c r="C10" i="11"/>
  <c r="C9" i="11"/>
  <c r="C8" i="11"/>
  <c r="C7" i="11"/>
  <c r="C6" i="11"/>
  <c r="C5" i="11"/>
  <c r="C4" i="11"/>
  <c r="C3" i="11"/>
  <c r="C2" i="11"/>
  <c r="B13" i="11"/>
  <c r="B12" i="11"/>
  <c r="B11" i="11"/>
  <c r="B10" i="11"/>
  <c r="B9" i="11"/>
  <c r="B8" i="11"/>
  <c r="B7" i="11"/>
  <c r="B6" i="11"/>
  <c r="B5" i="11"/>
  <c r="B4" i="11"/>
  <c r="B3" i="11"/>
  <c r="B2" i="1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" i="1"/>
  <c r="C3" i="15" l="1"/>
  <c r="C11" i="15"/>
  <c r="C19" i="15"/>
  <c r="C27" i="15"/>
  <c r="C35" i="15"/>
  <c r="C43" i="15"/>
  <c r="C51" i="15"/>
  <c r="C59" i="15"/>
  <c r="C67" i="15"/>
  <c r="C75" i="15"/>
  <c r="C83" i="15"/>
  <c r="C91" i="15"/>
  <c r="C99" i="15"/>
  <c r="C107" i="15"/>
  <c r="C115" i="15"/>
  <c r="C123" i="15"/>
  <c r="C131" i="15"/>
  <c r="C139" i="15"/>
  <c r="C147" i="15"/>
  <c r="C155" i="15"/>
  <c r="C163" i="15"/>
  <c r="C171" i="15"/>
  <c r="C179" i="15"/>
  <c r="C187" i="15"/>
  <c r="C195" i="15"/>
  <c r="C203" i="15"/>
  <c r="C211" i="15"/>
  <c r="C219" i="15"/>
  <c r="C227" i="15"/>
  <c r="C235" i="15"/>
  <c r="C243" i="15"/>
  <c r="C251" i="15"/>
  <c r="C259" i="15"/>
  <c r="C4" i="15"/>
  <c r="C12" i="15"/>
  <c r="C20" i="15"/>
  <c r="C28" i="15"/>
  <c r="C36" i="15"/>
  <c r="C44" i="15"/>
  <c r="C52" i="15"/>
  <c r="C60" i="15"/>
  <c r="C68" i="15"/>
  <c r="C76" i="15"/>
  <c r="C84" i="15"/>
  <c r="C92" i="15"/>
  <c r="C100" i="15"/>
  <c r="C108" i="15"/>
  <c r="C116" i="15"/>
  <c r="C124" i="15"/>
  <c r="C132" i="15"/>
  <c r="C140" i="15"/>
  <c r="C148" i="15"/>
  <c r="C156" i="15"/>
  <c r="C164" i="15"/>
  <c r="C172" i="15"/>
  <c r="C180" i="15"/>
  <c r="C188" i="15"/>
  <c r="C196" i="15"/>
  <c r="C204" i="15"/>
  <c r="C212" i="15"/>
  <c r="C220" i="15"/>
  <c r="C228" i="15"/>
  <c r="C236" i="15"/>
  <c r="C244" i="15"/>
  <c r="C252" i="15"/>
  <c r="C260" i="15"/>
  <c r="C268" i="15"/>
  <c r="C276" i="15"/>
  <c r="C284" i="15"/>
  <c r="C292" i="15"/>
  <c r="C300" i="15"/>
  <c r="C308" i="15"/>
  <c r="C316" i="15"/>
  <c r="C324" i="15"/>
  <c r="C332" i="15"/>
  <c r="C340" i="15"/>
  <c r="C348" i="15"/>
  <c r="C356" i="15"/>
  <c r="C364" i="15"/>
  <c r="C372" i="15"/>
  <c r="C380" i="15"/>
  <c r="C388" i="15"/>
  <c r="C396" i="15"/>
  <c r="C404" i="15"/>
  <c r="C412" i="15"/>
  <c r="C420" i="15"/>
  <c r="C428" i="15"/>
  <c r="C436" i="15"/>
  <c r="C444" i="15"/>
  <c r="C452" i="15"/>
  <c r="C460" i="15"/>
  <c r="C468" i="15"/>
  <c r="C476" i="15"/>
  <c r="C484" i="15"/>
  <c r="C492" i="15"/>
  <c r="C500" i="15"/>
  <c r="C508" i="15"/>
  <c r="C516" i="15"/>
  <c r="C524" i="15"/>
  <c r="C532" i="15"/>
  <c r="C540" i="15"/>
  <c r="C548" i="15"/>
  <c r="C556" i="15"/>
  <c r="C564" i="15"/>
  <c r="C565" i="15"/>
  <c r="C14" i="15"/>
  <c r="C30" i="15"/>
  <c r="C46" i="15"/>
  <c r="C62" i="15"/>
  <c r="C78" i="15"/>
  <c r="C94" i="15"/>
  <c r="C110" i="15"/>
  <c r="C134" i="15"/>
  <c r="C150" i="15"/>
  <c r="C166" i="15"/>
  <c r="C174" i="15"/>
  <c r="C190" i="15"/>
  <c r="C214" i="15"/>
  <c r="C5" i="15"/>
  <c r="C13" i="15"/>
  <c r="C21" i="15"/>
  <c r="C29" i="15"/>
  <c r="C37" i="15"/>
  <c r="C45" i="15"/>
  <c r="C53" i="15"/>
  <c r="C61" i="15"/>
  <c r="C69" i="15"/>
  <c r="C77" i="15"/>
  <c r="C85" i="15"/>
  <c r="C93" i="15"/>
  <c r="C101" i="15"/>
  <c r="C109" i="15"/>
  <c r="C117" i="15"/>
  <c r="C125" i="15"/>
  <c r="C133" i="15"/>
  <c r="C141" i="15"/>
  <c r="C149" i="15"/>
  <c r="C157" i="15"/>
  <c r="C165" i="15"/>
  <c r="C173" i="15"/>
  <c r="C181" i="15"/>
  <c r="C189" i="15"/>
  <c r="C197" i="15"/>
  <c r="C205" i="15"/>
  <c r="C213" i="15"/>
  <c r="C221" i="15"/>
  <c r="C229" i="15"/>
  <c r="C237" i="15"/>
  <c r="C245" i="15"/>
  <c r="C253" i="15"/>
  <c r="C261" i="15"/>
  <c r="C269" i="15"/>
  <c r="C277" i="15"/>
  <c r="C285" i="15"/>
  <c r="C293" i="15"/>
  <c r="C301" i="15"/>
  <c r="C309" i="15"/>
  <c r="C317" i="15"/>
  <c r="C325" i="15"/>
  <c r="C333" i="15"/>
  <c r="C341" i="15"/>
  <c r="C349" i="15"/>
  <c r="C357" i="15"/>
  <c r="C365" i="15"/>
  <c r="C373" i="15"/>
  <c r="C381" i="15"/>
  <c r="C389" i="15"/>
  <c r="C397" i="15"/>
  <c r="C405" i="15"/>
  <c r="C413" i="15"/>
  <c r="C421" i="15"/>
  <c r="C429" i="15"/>
  <c r="C437" i="15"/>
  <c r="C445" i="15"/>
  <c r="C453" i="15"/>
  <c r="C461" i="15"/>
  <c r="C469" i="15"/>
  <c r="C477" i="15"/>
  <c r="C485" i="15"/>
  <c r="C493" i="15"/>
  <c r="C501" i="15"/>
  <c r="C509" i="15"/>
  <c r="C517" i="15"/>
  <c r="C525" i="15"/>
  <c r="C533" i="15"/>
  <c r="C541" i="15"/>
  <c r="C549" i="15"/>
  <c r="C557" i="15"/>
  <c r="C22" i="15"/>
  <c r="C38" i="15"/>
  <c r="C54" i="15"/>
  <c r="C70" i="15"/>
  <c r="C86" i="15"/>
  <c r="C102" i="15"/>
  <c r="C118" i="15"/>
  <c r="C126" i="15"/>
  <c r="C142" i="15"/>
  <c r="C158" i="15"/>
  <c r="C182" i="15"/>
  <c r="C198" i="15"/>
  <c r="C206" i="15"/>
  <c r="C222" i="15"/>
  <c r="C230" i="15"/>
  <c r="C6" i="15"/>
  <c r="C7" i="15"/>
  <c r="C8" i="15"/>
  <c r="C16" i="15"/>
  <c r="C24" i="15"/>
  <c r="C32" i="15"/>
  <c r="C40" i="15"/>
  <c r="C48" i="15"/>
  <c r="C56" i="15"/>
  <c r="C64" i="15"/>
  <c r="C72" i="15"/>
  <c r="C80" i="15"/>
  <c r="C88" i="15"/>
  <c r="C96" i="15"/>
  <c r="C104" i="15"/>
  <c r="C112" i="15"/>
  <c r="C120" i="15"/>
  <c r="C128" i="15"/>
  <c r="C136" i="15"/>
  <c r="C144" i="15"/>
  <c r="C152" i="15"/>
  <c r="C160" i="15"/>
  <c r="C168" i="15"/>
  <c r="C176" i="15"/>
  <c r="C184" i="15"/>
  <c r="C192" i="15"/>
  <c r="C200" i="15"/>
  <c r="C208" i="15"/>
  <c r="C216" i="15"/>
  <c r="C224" i="15"/>
  <c r="C232" i="15"/>
  <c r="C240" i="15"/>
  <c r="C248" i="15"/>
  <c r="C9" i="15"/>
  <c r="C10" i="15"/>
  <c r="C15" i="15"/>
  <c r="C34" i="15"/>
  <c r="C57" i="15"/>
  <c r="C79" i="15"/>
  <c r="C98" i="15"/>
  <c r="C121" i="15"/>
  <c r="C143" i="15"/>
  <c r="C162" i="15"/>
  <c r="C185" i="15"/>
  <c r="C207" i="15"/>
  <c r="C226" i="15"/>
  <c r="C246" i="15"/>
  <c r="C258" i="15"/>
  <c r="C271" i="15"/>
  <c r="C281" i="15"/>
  <c r="C291" i="15"/>
  <c r="C303" i="15"/>
  <c r="C313" i="15"/>
  <c r="C323" i="15"/>
  <c r="C335" i="15"/>
  <c r="C345" i="15"/>
  <c r="C355" i="15"/>
  <c r="C367" i="15"/>
  <c r="C377" i="15"/>
  <c r="C387" i="15"/>
  <c r="C399" i="15"/>
  <c r="C409" i="15"/>
  <c r="C419" i="15"/>
  <c r="C431" i="15"/>
  <c r="C441" i="15"/>
  <c r="C451" i="15"/>
  <c r="C463" i="15"/>
  <c r="C473" i="15"/>
  <c r="C483" i="15"/>
  <c r="C495" i="15"/>
  <c r="C505" i="15"/>
  <c r="C515" i="15"/>
  <c r="C527" i="15"/>
  <c r="C537" i="15"/>
  <c r="C547" i="15"/>
  <c r="C559" i="15"/>
  <c r="C496" i="15"/>
  <c r="C518" i="15"/>
  <c r="C538" i="15"/>
  <c r="C550" i="15"/>
  <c r="C561" i="15"/>
  <c r="C23" i="15"/>
  <c r="C87" i="15"/>
  <c r="C106" i="15"/>
  <c r="C151" i="15"/>
  <c r="C215" i="15"/>
  <c r="C250" i="15"/>
  <c r="C296" i="15"/>
  <c r="C328" i="15"/>
  <c r="C360" i="15"/>
  <c r="C382" i="15"/>
  <c r="C414" i="15"/>
  <c r="C446" i="15"/>
  <c r="C456" i="15"/>
  <c r="C466" i="15"/>
  <c r="C510" i="15"/>
  <c r="C520" i="15"/>
  <c r="C530" i="15"/>
  <c r="C552" i="15"/>
  <c r="C47" i="15"/>
  <c r="C521" i="15"/>
  <c r="C90" i="15"/>
  <c r="C154" i="15"/>
  <c r="C239" i="15"/>
  <c r="C288" i="15"/>
  <c r="C330" i="15"/>
  <c r="C362" i="15"/>
  <c r="C394" i="15"/>
  <c r="C416" i="15"/>
  <c r="C448" i="15"/>
  <c r="C480" i="15"/>
  <c r="C522" i="15"/>
  <c r="C17" i="15"/>
  <c r="C39" i="15"/>
  <c r="C58" i="15"/>
  <c r="C81" i="15"/>
  <c r="C103" i="15"/>
  <c r="C122" i="15"/>
  <c r="C145" i="15"/>
  <c r="C167" i="15"/>
  <c r="C186" i="15"/>
  <c r="C209" i="15"/>
  <c r="C231" i="15"/>
  <c r="C247" i="15"/>
  <c r="C262" i="15"/>
  <c r="C272" i="15"/>
  <c r="C282" i="15"/>
  <c r="C294" i="15"/>
  <c r="C304" i="15"/>
  <c r="C314" i="15"/>
  <c r="C326" i="15"/>
  <c r="C336" i="15"/>
  <c r="C346" i="15"/>
  <c r="C358" i="15"/>
  <c r="C368" i="15"/>
  <c r="C378" i="15"/>
  <c r="C390" i="15"/>
  <c r="C400" i="15"/>
  <c r="C410" i="15"/>
  <c r="C422" i="15"/>
  <c r="C432" i="15"/>
  <c r="C442" i="15"/>
  <c r="C454" i="15"/>
  <c r="C464" i="15"/>
  <c r="C474" i="15"/>
  <c r="C486" i="15"/>
  <c r="C506" i="15"/>
  <c r="C528" i="15"/>
  <c r="C560" i="15"/>
  <c r="C42" i="15"/>
  <c r="C129" i="15"/>
  <c r="C170" i="15"/>
  <c r="C234" i="15"/>
  <c r="C264" i="15"/>
  <c r="C286" i="15"/>
  <c r="C306" i="15"/>
  <c r="C338" i="15"/>
  <c r="C370" i="15"/>
  <c r="C402" i="15"/>
  <c r="C434" i="15"/>
  <c r="C488" i="15"/>
  <c r="C562" i="15"/>
  <c r="C66" i="15"/>
  <c r="C511" i="15"/>
  <c r="C71" i="15"/>
  <c r="C113" i="15"/>
  <c r="C199" i="15"/>
  <c r="C278" i="15"/>
  <c r="C320" i="15"/>
  <c r="C374" i="15"/>
  <c r="C438" i="15"/>
  <c r="C490" i="15"/>
  <c r="C18" i="15"/>
  <c r="C41" i="15"/>
  <c r="C63" i="15"/>
  <c r="C82" i="15"/>
  <c r="C105" i="15"/>
  <c r="C127" i="15"/>
  <c r="C146" i="15"/>
  <c r="C169" i="15"/>
  <c r="C191" i="15"/>
  <c r="C210" i="15"/>
  <c r="C233" i="15"/>
  <c r="C249" i="15"/>
  <c r="C263" i="15"/>
  <c r="C273" i="15"/>
  <c r="C283" i="15"/>
  <c r="C295" i="15"/>
  <c r="C305" i="15"/>
  <c r="C315" i="15"/>
  <c r="C327" i="15"/>
  <c r="C337" i="15"/>
  <c r="C347" i="15"/>
  <c r="C359" i="15"/>
  <c r="C369" i="15"/>
  <c r="C379" i="15"/>
  <c r="C391" i="15"/>
  <c r="C401" i="15"/>
  <c r="C411" i="15"/>
  <c r="C423" i="15"/>
  <c r="C433" i="15"/>
  <c r="C443" i="15"/>
  <c r="C455" i="15"/>
  <c r="C465" i="15"/>
  <c r="C475" i="15"/>
  <c r="C487" i="15"/>
  <c r="C497" i="15"/>
  <c r="C507" i="15"/>
  <c r="C519" i="15"/>
  <c r="C529" i="15"/>
  <c r="C539" i="15"/>
  <c r="C551" i="15"/>
  <c r="C65" i="15"/>
  <c r="C193" i="15"/>
  <c r="C274" i="15"/>
  <c r="C318" i="15"/>
  <c r="C350" i="15"/>
  <c r="C392" i="15"/>
  <c r="C424" i="15"/>
  <c r="C478" i="15"/>
  <c r="C542" i="15"/>
  <c r="C89" i="15"/>
  <c r="C489" i="15"/>
  <c r="C49" i="15"/>
  <c r="C177" i="15"/>
  <c r="C266" i="15"/>
  <c r="C310" i="15"/>
  <c r="C352" i="15"/>
  <c r="C406" i="15"/>
  <c r="C458" i="15"/>
  <c r="C502" i="15"/>
  <c r="C33" i="15"/>
  <c r="C55" i="15"/>
  <c r="C74" i="15"/>
  <c r="C97" i="15"/>
  <c r="C119" i="15"/>
  <c r="C138" i="15"/>
  <c r="C161" i="15"/>
  <c r="C183" i="15"/>
  <c r="C202" i="15"/>
  <c r="C225" i="15"/>
  <c r="C242" i="15"/>
  <c r="C257" i="15"/>
  <c r="C270" i="15"/>
  <c r="C280" i="15"/>
  <c r="C290" i="15"/>
  <c r="C302" i="15"/>
  <c r="C312" i="15"/>
  <c r="C322" i="15"/>
  <c r="C334" i="15"/>
  <c r="C344" i="15"/>
  <c r="C354" i="15"/>
  <c r="C366" i="15"/>
  <c r="C376" i="15"/>
  <c r="C386" i="15"/>
  <c r="C398" i="15"/>
  <c r="C408" i="15"/>
  <c r="C418" i="15"/>
  <c r="C430" i="15"/>
  <c r="C440" i="15"/>
  <c r="C450" i="15"/>
  <c r="C462" i="15"/>
  <c r="C472" i="15"/>
  <c r="C482" i="15"/>
  <c r="C494" i="15"/>
  <c r="C504" i="15"/>
  <c r="C514" i="15"/>
  <c r="C526" i="15"/>
  <c r="C536" i="15"/>
  <c r="C546" i="15"/>
  <c r="C558" i="15"/>
  <c r="C498" i="15"/>
  <c r="C25" i="15"/>
  <c r="C111" i="15"/>
  <c r="C130" i="15"/>
  <c r="C153" i="15"/>
  <c r="C175" i="15"/>
  <c r="C194" i="15"/>
  <c r="C217" i="15"/>
  <c r="C238" i="15"/>
  <c r="C254" i="15"/>
  <c r="C265" i="15"/>
  <c r="C275" i="15"/>
  <c r="C287" i="15"/>
  <c r="C297" i="15"/>
  <c r="C307" i="15"/>
  <c r="C319" i="15"/>
  <c r="C329" i="15"/>
  <c r="C339" i="15"/>
  <c r="C351" i="15"/>
  <c r="C361" i="15"/>
  <c r="C371" i="15"/>
  <c r="C383" i="15"/>
  <c r="C393" i="15"/>
  <c r="C403" i="15"/>
  <c r="C415" i="15"/>
  <c r="C425" i="15"/>
  <c r="C435" i="15"/>
  <c r="C447" i="15"/>
  <c r="C457" i="15"/>
  <c r="C467" i="15"/>
  <c r="C479" i="15"/>
  <c r="C499" i="15"/>
  <c r="C531" i="15"/>
  <c r="C543" i="15"/>
  <c r="C553" i="15"/>
  <c r="C563" i="15"/>
  <c r="C26" i="15"/>
  <c r="C135" i="15"/>
  <c r="C218" i="15"/>
  <c r="C255" i="15"/>
  <c r="C298" i="15"/>
  <c r="C342" i="15"/>
  <c r="C384" i="15"/>
  <c r="C426" i="15"/>
  <c r="C470" i="15"/>
  <c r="C31" i="15"/>
  <c r="C201" i="15"/>
  <c r="C311" i="15"/>
  <c r="C395" i="15"/>
  <c r="C481" i="15"/>
  <c r="C544" i="15"/>
  <c r="C554" i="15"/>
  <c r="C256" i="15"/>
  <c r="C427" i="15"/>
  <c r="C114" i="15"/>
  <c r="C439" i="15"/>
  <c r="C279" i="15"/>
  <c r="C523" i="15"/>
  <c r="C375" i="15"/>
  <c r="C534" i="15"/>
  <c r="C50" i="15"/>
  <c r="C223" i="15"/>
  <c r="C321" i="15"/>
  <c r="C407" i="15"/>
  <c r="C491" i="15"/>
  <c r="C545" i="15"/>
  <c r="C95" i="15"/>
  <c r="C512" i="15"/>
  <c r="C267" i="15"/>
  <c r="C513" i="15"/>
  <c r="C363" i="15"/>
  <c r="C2" i="15"/>
  <c r="C159" i="15"/>
  <c r="C459" i="15"/>
  <c r="C73" i="15"/>
  <c r="C241" i="15"/>
  <c r="C331" i="15"/>
  <c r="C417" i="15"/>
  <c r="C503" i="15"/>
  <c r="C343" i="15"/>
  <c r="C555" i="15"/>
  <c r="C353" i="15"/>
  <c r="C566" i="15"/>
  <c r="C137" i="15"/>
  <c r="C449" i="15"/>
  <c r="C289" i="15"/>
  <c r="C535" i="15"/>
  <c r="C178" i="15"/>
  <c r="C299" i="15"/>
  <c r="C385" i="15"/>
  <c r="C471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<sst xmlns="http://schemas.openxmlformats.org/spreadsheetml/2006/main" count="7087" uniqueCount="2127">
  <si>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</si>
  <si>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</si>
  <si>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</si>
  <si>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</si>
  <si>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</si>
  <si>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</si>
  <si>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</si>
  <si>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</si>
  <si>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</si>
  <si>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</si>
  <si>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</si>
  <si>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</si>
  <si>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</si>
  <si>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</si>
  <si>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</si>
  <si>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</si>
  <si>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</si>
  <si>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</si>
  <si>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</si>
  <si>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</si>
  <si>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</si>
  <si>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</si>
  <si>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</si>
  <si>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</si>
  <si>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</si>
  <si>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</si>
  <si>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</si>
  <si>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</si>
  <si>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</si>
  <si>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</si>
  <si>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</si>
  <si>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</si>
  <si>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</si>
  <si>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</si>
  <si>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</si>
  <si>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</si>
  <si>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</si>
  <si>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</si>
  <si>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</si>
  <si>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</si>
  <si>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</si>
  <si>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</si>
  <si>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</si>
  <si>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</si>
  <si>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</si>
  <si>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</si>
  <si>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</si>
  <si>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</si>
  <si>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</si>
  <si>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</si>
  <si>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</si>
  <si>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</si>
  <si>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</si>
  <si>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</si>
  <si>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</si>
  <si>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</si>
  <si>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</si>
  <si>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</si>
  <si>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</si>
  <si>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</si>
  <si>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</si>
  <si>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</si>
  <si>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</si>
  <si>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</si>
  <si>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</si>
  <si>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</si>
  <si>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</si>
  <si>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</si>
  <si>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</si>
  <si>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</si>
  <si>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</si>
  <si>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</si>
  <si>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</si>
  <si>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</si>
  <si>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</si>
  <si>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</si>
  <si>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</si>
  <si>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</si>
  <si>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</si>
  <si>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</si>
  <si>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</si>
  <si>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</si>
  <si>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</si>
  <si>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</si>
  <si>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</si>
  <si>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</si>
  <si>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</si>
  <si>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</si>
  <si>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</si>
  <si>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</si>
  <si>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</si>
  <si>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</si>
  <si>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</si>
  <si>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</si>
  <si>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</si>
  <si>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</si>
  <si>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</si>
  <si>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</si>
  <si>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</si>
  <si>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</si>
  <si>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</si>
  <si>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</si>
  <si>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</si>
  <si>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</si>
  <si>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</si>
  <si>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</si>
  <si>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</si>
  <si>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</si>
  <si>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</si>
  <si>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</si>
  <si>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</si>
  <si>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</si>
  <si>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</si>
  <si>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</si>
  <si>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</si>
  <si>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</si>
  <si>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</si>
  <si>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</si>
  <si>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</si>
  <si>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</si>
  <si>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</si>
  <si>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</si>
  <si>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</si>
  <si>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</si>
  <si>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</si>
  <si>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</si>
  <si>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</si>
  <si>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</si>
  <si>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</si>
  <si>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</si>
  <si>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</si>
  <si>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</si>
  <si>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</si>
  <si>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</si>
  <si>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</si>
  <si>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</si>
  <si>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</si>
  <si>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</si>
  <si>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</si>
  <si>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</si>
  <si>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</si>
  <si>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</si>
  <si>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</si>
  <si>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</si>
  <si>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</si>
  <si>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</si>
  <si>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</si>
  <si>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</si>
  <si>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</si>
  <si>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</si>
  <si>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</si>
  <si>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</si>
  <si>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</si>
  <si>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</si>
  <si>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</si>
  <si>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</si>
  <si>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</si>
  <si>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</si>
  <si>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</si>
  <si>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</si>
  <si>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</si>
  <si>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</si>
  <si>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</si>
  <si>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</si>
  <si>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</si>
  <si>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</si>
  <si>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</si>
  <si>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</si>
  <si>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</si>
  <si>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</si>
  <si>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</si>
  <si>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</si>
  <si>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</si>
  <si>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</si>
  <si>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</si>
  <si>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</si>
  <si>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</si>
  <si>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</si>
  <si>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</si>
  <si>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</si>
  <si>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</si>
  <si>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</si>
  <si>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</si>
  <si>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</si>
  <si>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</si>
  <si>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</si>
  <si>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</si>
  <si>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</si>
  <si>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</si>
  <si>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</si>
  <si>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</si>
  <si>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</si>
  <si>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</si>
  <si>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</si>
  <si>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</si>
  <si>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</si>
  <si>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</si>
  <si>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</si>
  <si>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</si>
  <si>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</si>
  <si>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</si>
  <si>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</si>
  <si>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</si>
  <si>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</si>
  <si>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</si>
  <si>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</si>
  <si>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</si>
  <si>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</si>
  <si>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</si>
  <si>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</si>
  <si>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</si>
  <si>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</si>
  <si>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</si>
  <si>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</si>
  <si>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</si>
  <si>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</si>
  <si>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</si>
  <si>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</si>
  <si>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</si>
  <si>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</si>
  <si>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</si>
  <si>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</si>
  <si>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</si>
  <si>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</si>
  <si>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</si>
  <si>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</si>
  <si>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</si>
  <si>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</si>
  <si>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</si>
  <si>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</si>
  <si>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</si>
  <si>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</si>
  <si>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</si>
  <si>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</si>
  <si>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</si>
  <si>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</si>
  <si>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</si>
  <si>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</si>
  <si>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</si>
  <si>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</si>
  <si>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</si>
  <si>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</si>
  <si>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</si>
  <si>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</si>
  <si>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</si>
  <si>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</si>
  <si>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</si>
  <si>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</si>
  <si>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</si>
  <si>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</si>
  <si>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</si>
  <si>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</si>
  <si>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</si>
  <si>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</si>
  <si>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</si>
  <si>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</si>
  <si>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</si>
  <si>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</si>
  <si>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</si>
  <si>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</si>
  <si>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</si>
  <si>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</si>
  <si>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</si>
  <si>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</si>
  <si>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</si>
  <si>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</si>
  <si>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</si>
  <si>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</si>
  <si>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</si>
  <si>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</si>
  <si>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</si>
  <si>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</si>
  <si>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</si>
  <si>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</si>
  <si>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</si>
  <si>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</si>
  <si>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</si>
  <si>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</si>
  <si>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</si>
  <si>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</si>
  <si>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</si>
  <si>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</si>
  <si>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</si>
  <si>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</si>
  <si>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</si>
  <si>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</si>
  <si>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</si>
  <si>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</si>
  <si>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</si>
  <si>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</si>
  <si>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</si>
  <si>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</si>
  <si>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</si>
  <si>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</si>
  <si>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</si>
  <si>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</si>
  <si>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</si>
  <si>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</si>
  <si>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</si>
  <si>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</si>
  <si>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</si>
  <si>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</si>
  <si>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</si>
  <si>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</si>
  <si>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</si>
  <si>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</si>
  <si>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</si>
  <si>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</si>
  <si>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</si>
  <si>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</si>
  <si>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</si>
  <si>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</si>
  <si>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</si>
  <si>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</si>
  <si>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</si>
  <si>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</si>
  <si>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</si>
  <si>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</si>
  <si>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</si>
  <si>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</si>
  <si>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</si>
  <si>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</si>
  <si>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</si>
  <si>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</si>
  <si>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</si>
  <si>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</si>
  <si>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</si>
  <si>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</si>
  <si>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</si>
  <si>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</si>
  <si>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</si>
  <si>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</si>
  <si>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</si>
  <si>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</si>
  <si>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</si>
  <si>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</si>
  <si>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</si>
  <si>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</si>
  <si>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</si>
  <si>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</si>
  <si>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</si>
  <si>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</si>
  <si>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</si>
  <si>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</si>
  <si>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</si>
  <si>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</si>
  <si>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</si>
  <si>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</si>
  <si>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</si>
  <si>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</si>
  <si>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</si>
  <si>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</si>
  <si>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</si>
  <si>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</si>
  <si>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</si>
  <si>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</si>
  <si>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</si>
  <si>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</si>
  <si>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</si>
  <si>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</si>
  <si>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</si>
  <si>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</si>
  <si>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</si>
  <si>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</si>
  <si>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</si>
  <si>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</si>
  <si>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</si>
  <si>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</si>
  <si>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</si>
  <si>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</si>
  <si>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</si>
  <si>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</si>
  <si>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</si>
  <si>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</si>
  <si>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</si>
  <si>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</si>
  <si>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</si>
  <si>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</si>
  <si>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</si>
  <si>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</si>
  <si>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</si>
  <si>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</si>
  <si>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</si>
  <si>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</si>
  <si>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</si>
  <si>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</si>
  <si>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</si>
  <si>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</si>
  <si>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</si>
  <si>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</si>
  <si>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</si>
  <si>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</si>
  <si>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</si>
  <si>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</si>
  <si>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</si>
  <si>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</si>
  <si>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</si>
  <si>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</si>
  <si>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</si>
  <si>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</si>
  <si>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</si>
  <si>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</si>
  <si>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</si>
  <si>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</si>
  <si>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</si>
  <si>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</si>
  <si>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</si>
  <si>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</si>
  <si>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</si>
  <si>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</si>
  <si>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</si>
  <si>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</si>
  <si>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</si>
  <si>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</si>
  <si>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</si>
  <si>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</si>
  <si>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</si>
  <si>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</si>
  <si>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</si>
  <si>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</si>
  <si>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</si>
  <si>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</si>
  <si>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</si>
  <si>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</si>
  <si>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</si>
  <si>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</si>
  <si>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</si>
  <si>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</si>
  <si>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</si>
  <si>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</si>
  <si>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</si>
  <si>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</si>
  <si>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</si>
  <si>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</si>
  <si>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</si>
  <si>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</si>
  <si>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</si>
  <si>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</si>
  <si>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</si>
  <si>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</si>
  <si>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</si>
  <si>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</si>
  <si>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</si>
  <si>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</si>
  <si>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</si>
  <si>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</si>
  <si>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</si>
  <si>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</si>
  <si>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</si>
  <si>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</si>
  <si>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</si>
  <si>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</si>
  <si>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</si>
  <si>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</si>
  <si>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</si>
  <si>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</si>
  <si>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</si>
  <si>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</si>
  <si>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</si>
  <si>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</si>
  <si>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</si>
  <si>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</si>
  <si>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</si>
  <si>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</si>
  <si>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</si>
  <si>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</si>
  <si>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</si>
  <si>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</si>
  <si>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</si>
  <si>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</si>
  <si>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</si>
  <si>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</si>
  <si>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</si>
  <si>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</si>
  <si>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</si>
  <si>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</si>
  <si>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</si>
  <si>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</si>
  <si>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</si>
  <si>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</si>
  <si>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</si>
  <si>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</si>
  <si>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</si>
  <si>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</si>
  <si>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</si>
  <si>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</si>
  <si>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</si>
  <si>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</si>
  <si>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</si>
  <si>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</si>
  <si>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</si>
  <si>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</si>
  <si>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</si>
  <si>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</si>
  <si>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</si>
  <si>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</si>
  <si>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</si>
  <si>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</si>
  <si>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</si>
  <si>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</si>
  <si>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</si>
  <si>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</si>
  <si>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</si>
  <si>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</si>
  <si>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</si>
  <si>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</si>
  <si>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</si>
  <si>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</si>
  <si>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</si>
  <si>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</si>
  <si>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</si>
  <si>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</si>
  <si>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</si>
  <si>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</si>
  <si>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</si>
  <si>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</si>
  <si>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</si>
  <si>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</si>
  <si>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</si>
  <si>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</si>
  <si>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</si>
  <si>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</si>
  <si>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</si>
  <si>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</si>
  <si>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</si>
  <si>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</si>
  <si>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</si>
  <si>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</si>
  <si>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</si>
  <si>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</si>
  <si>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</si>
  <si>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</si>
  <si>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</si>
  <si>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</si>
  <si>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</si>
  <si>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</si>
  <si>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</si>
  <si>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</si>
  <si>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</si>
  <si>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</si>
  <si>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</si>
  <si>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</si>
  <si>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</si>
  <si>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</si>
  <si>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</si>
  <si>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</si>
  <si>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</si>
  <si>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</si>
  <si>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</si>
  <si>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</si>
  <si>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</si>
  <si>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</si>
  <si>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</si>
  <si>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</si>
  <si>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</si>
  <si>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</si>
  <si>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</si>
  <si>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</si>
  <si>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</si>
  <si>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</si>
  <si>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</si>
  <si>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</si>
  <si>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</si>
  <si>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</si>
  <si>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</si>
  <si>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</si>
  <si>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</si>
  <si>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</si>
  <si>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</si>
  <si>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</si>
  <si>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</si>
  <si>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</si>
  <si>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</si>
  <si>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</si>
  <si>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</si>
  <si>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</si>
  <si>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</si>
  <si>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</si>
  <si>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</si>
  <si>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</si>
  <si>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</si>
  <si>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</si>
  <si>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</si>
  <si>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</si>
  <si>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</si>
  <si>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</si>
  <si>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</si>
  <si>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</si>
  <si>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</si>
  <si>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</si>
  <si>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</si>
  <si>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</si>
  <si>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</si>
  <si>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</si>
  <si>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</si>
  <si>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</si>
  <si>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</si>
  <si>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</si>
  <si>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</si>
  <si>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</si>
  <si>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</si>
  <si>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</si>
  <si>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</si>
  <si>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</si>
  <si>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</si>
  <si>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</si>
  <si>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</si>
  <si>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</si>
  <si>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</si>
  <si>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</si>
  <si>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</si>
  <si>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</si>
  <si>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</si>
  <si>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</si>
  <si>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</si>
  <si>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</si>
  <si>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</si>
  <si>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</si>
  <si>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</si>
  <si>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</si>
  <si>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</si>
  <si>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</si>
  <si>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</si>
  <si>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</si>
  <si>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</si>
  <si>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</si>
  <si>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</si>
  <si>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</si>
  <si>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</si>
  <si>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</si>
  <si>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</si>
  <si>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</si>
  <si>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</si>
  <si>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</si>
  <si>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</si>
  <si>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</si>
  <si>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</si>
  <si>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</si>
  <si>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</si>
  <si>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</si>
  <si>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</si>
  <si>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</si>
  <si>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</si>
  <si>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</si>
  <si>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</si>
  <si>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</si>
  <si>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</si>
  <si>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</si>
  <si>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</si>
  <si>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</si>
  <si>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</si>
  <si>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</si>
  <si>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</si>
  <si>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</si>
  <si>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</si>
  <si>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</si>
  <si>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</si>
  <si>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</si>
  <si>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</si>
  <si>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</si>
  <si>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</si>
  <si>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</si>
  <si>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</si>
  <si>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</si>
  <si>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</si>
  <si>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</si>
  <si>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</si>
  <si>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</si>
  <si>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</si>
  <si>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</si>
  <si>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</si>
  <si>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</si>
  <si>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</si>
  <si>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</si>
  <si>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</si>
  <si>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</si>
  <si>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</si>
  <si>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</si>
  <si>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</si>
  <si>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</si>
  <si>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</si>
  <si>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</si>
  <si>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</si>
  <si>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</si>
  <si>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</si>
  <si>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</si>
  <si>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</si>
  <si>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</si>
  <si>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</si>
  <si>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</si>
  <si>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</si>
  <si>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</si>
  <si>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</si>
  <si>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</si>
  <si>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</si>
  <si>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</si>
  <si>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</si>
  <si>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</si>
  <si>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</si>
  <si>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</si>
  <si>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</si>
  <si>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</si>
  <si>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</si>
  <si>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</si>
  <si>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</si>
  <si>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</si>
  <si>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</si>
  <si>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</si>
  <si>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</si>
  <si>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</si>
  <si>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</si>
  <si>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</si>
  <si>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</si>
  <si>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</si>
  <si>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</si>
  <si>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</si>
  <si>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</si>
  <si>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</si>
  <si>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</si>
  <si>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</si>
  <si>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</si>
  <si>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</si>
  <si>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</si>
  <si>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</si>
  <si>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</si>
  <si>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</si>
  <si>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</si>
  <si>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</si>
  <si>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</si>
  <si>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</si>
  <si>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</si>
  <si>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</si>
  <si>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</si>
  <si>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</si>
  <si>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</si>
  <si>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</si>
  <si>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</si>
  <si>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</si>
  <si>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</si>
  <si>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</si>
  <si>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</si>
  <si>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</si>
  <si>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</si>
  <si>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</si>
  <si>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</si>
  <si>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</si>
  <si>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</si>
  <si>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</si>
  <si>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</si>
  <si>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</si>
  <si>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</si>
  <si>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</si>
  <si>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</si>
  <si>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</si>
  <si>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</si>
  <si>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</si>
  <si>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</si>
  <si>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</si>
  <si>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</si>
  <si>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</si>
  <si>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</si>
  <si>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</si>
  <si>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</si>
  <si>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</si>
  <si>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</si>
  <si>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</si>
  <si>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</si>
  <si>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</si>
  <si>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</si>
  <si>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</si>
  <si>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</si>
  <si>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</si>
  <si>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</si>
  <si>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</si>
  <si>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</si>
  <si>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</si>
  <si>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</si>
  <si>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</si>
  <si>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</si>
  <si>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</si>
  <si>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</si>
  <si>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</si>
  <si>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</si>
  <si>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</si>
  <si>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</si>
  <si>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</si>
  <si>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</si>
  <si>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</si>
  <si>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</si>
  <si>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</si>
  <si>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</si>
  <si>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</si>
  <si>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</si>
  <si>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</si>
  <si>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</si>
  <si>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</si>
  <si>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</si>
  <si>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</si>
  <si>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</si>
  <si>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</si>
  <si>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</si>
  <si>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</si>
  <si>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</si>
  <si>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</si>
  <si>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</si>
  <si>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</si>
  <si>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</si>
  <si>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</si>
  <si>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</si>
  <si>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</si>
  <si>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</si>
  <si>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</si>
  <si>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</si>
  <si>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</si>
  <si>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</si>
  <si>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</si>
  <si>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</si>
  <si>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</si>
  <si>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</si>
  <si>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</si>
  <si>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</si>
  <si>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</si>
  <si>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</si>
  <si>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</si>
  <si>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</si>
  <si>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</si>
  <si>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</si>
  <si>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</si>
  <si>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</si>
  <si>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</si>
  <si>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</si>
  <si>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</si>
  <si>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</si>
  <si>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</si>
  <si>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</si>
  <si>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</si>
  <si>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</si>
  <si>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</si>
  <si>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</si>
  <si>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</si>
  <si>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</si>
  <si>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</si>
  <si>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</si>
  <si>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</si>
  <si>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</si>
  <si>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</si>
  <si>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</si>
  <si>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</si>
  <si>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</si>
  <si>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</si>
  <si>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</si>
  <si>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</si>
  <si>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</si>
  <si>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</si>
  <si>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</si>
  <si>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</si>
  <si>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</si>
  <si>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</si>
  <si>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</si>
  <si>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</si>
  <si>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</si>
  <si>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</si>
  <si>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</si>
  <si>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</si>
  <si>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</si>
  <si>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</si>
  <si>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</si>
  <si>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</si>
  <si>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</si>
  <si>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</si>
  <si>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</si>
  <si>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</si>
  <si>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</si>
  <si>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</si>
  <si>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</si>
  <si>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</si>
  <si>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</si>
  <si>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</si>
  <si>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</si>
  <si>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</si>
  <si>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</si>
  <si>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</si>
  <si>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</si>
  <si>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</si>
  <si>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</si>
  <si>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</si>
  <si>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</si>
  <si>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</si>
  <si>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</si>
  <si>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</si>
  <si>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</si>
  <si>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</si>
  <si>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</si>
  <si>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</si>
  <si>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</si>
  <si>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</si>
  <si>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</si>
  <si>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</si>
  <si>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</si>
  <si>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</si>
  <si>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</si>
  <si>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</si>
  <si>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</si>
  <si>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</si>
  <si>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</si>
  <si>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</si>
  <si>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</si>
  <si>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</si>
  <si>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</si>
  <si>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</si>
  <si>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</si>
  <si>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</si>
  <si>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</si>
  <si>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</si>
  <si>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</si>
  <si>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</si>
  <si>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</si>
  <si>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</si>
  <si>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</si>
  <si>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</si>
  <si>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</si>
  <si>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</si>
  <si>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</si>
  <si>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</si>
  <si>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</si>
  <si>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</si>
  <si>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</si>
  <si>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</si>
  <si>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</si>
  <si>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</si>
  <si>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</si>
  <si>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</si>
  <si>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</si>
  <si>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</si>
  <si>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</si>
  <si>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</si>
  <si>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</si>
  <si>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</si>
  <si>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</si>
  <si>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</si>
  <si>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</si>
  <si>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</si>
  <si>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</si>
  <si>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</si>
  <si>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</si>
  <si>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</si>
  <si>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</si>
  <si>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</si>
  <si>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</si>
  <si>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</si>
  <si>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</si>
  <si>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</si>
  <si>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</si>
  <si>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</si>
  <si>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</si>
  <si>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</si>
  <si>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</si>
  <si>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</si>
  <si>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</si>
  <si>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</si>
  <si>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</si>
  <si>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</si>
  <si>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</si>
  <si>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</si>
  <si>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</si>
  <si>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</si>
  <si>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</si>
  <si>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</si>
  <si>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</si>
  <si>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</si>
  <si>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</si>
  <si>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</si>
  <si>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</si>
  <si>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</si>
  <si>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</si>
  <si>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</si>
  <si>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</si>
  <si>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</si>
  <si>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</si>
  <si>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</si>
  <si>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</si>
  <si>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</si>
  <si>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</si>
  <si>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</si>
  <si>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</si>
  <si>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</si>
  <si>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</si>
  <si>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</si>
  <si>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</si>
  <si>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</si>
  <si>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</si>
  <si>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</si>
  <si>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</si>
  <si>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</si>
  <si>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</si>
  <si>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</si>
  <si>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</si>
  <si>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</si>
  <si>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</si>
  <si>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</si>
  <si>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</si>
  <si>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</si>
  <si>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</si>
  <si>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</si>
  <si>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</si>
  <si>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</si>
  <si>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</si>
  <si>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</si>
  <si>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</si>
  <si>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</si>
  <si>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</si>
  <si>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</si>
  <si>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</si>
  <si>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</si>
  <si>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</si>
  <si>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</si>
  <si>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</si>
  <si>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</si>
  <si>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</si>
  <si>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</si>
  <si>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</si>
  <si>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</si>
  <si>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</si>
  <si>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</si>
  <si>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</si>
  <si>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</si>
  <si>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</si>
  <si>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</si>
  <si>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</si>
  <si>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</si>
  <si>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</si>
  <si>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</si>
  <si>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</si>
  <si>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</si>
  <si>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</si>
  <si>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</si>
  <si>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</si>
  <si>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</si>
  <si>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</si>
  <si>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</si>
  <si>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</si>
  <si>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</si>
  <si>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</si>
  <si>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</si>
  <si>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</si>
  <si>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</si>
  <si>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</si>
  <si>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</si>
  <si>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</si>
  <si>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</si>
  <si>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</si>
  <si>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</si>
  <si>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</si>
  <si>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</si>
  <si>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</si>
  <si>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</si>
  <si>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</si>
  <si>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</si>
  <si>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</si>
  <si>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</si>
  <si>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</si>
  <si>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</si>
  <si>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</si>
  <si>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</si>
  <si>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</si>
  <si>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</si>
  <si>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</si>
  <si>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</si>
  <si>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</si>
  <si>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</si>
  <si>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</si>
  <si>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</si>
  <si>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</si>
  <si>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</si>
  <si>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</si>
  <si>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</si>
  <si>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</si>
  <si>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</si>
  <si>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</si>
  <si>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</si>
  <si>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</si>
  <si>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</si>
  <si>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</si>
  <si>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</si>
  <si>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</si>
  <si>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</si>
  <si>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</si>
  <si>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</si>
  <si>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</si>
  <si>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</si>
  <si>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</si>
  <si>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</si>
  <si>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</si>
  <si>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</si>
  <si>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</si>
  <si>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</si>
  <si>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</si>
  <si>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</si>
  <si>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</si>
  <si>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</si>
  <si>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</si>
  <si>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</si>
  <si>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</si>
  <si>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</si>
  <si>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</si>
  <si>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</si>
  <si>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</si>
  <si>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</si>
  <si>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</si>
  <si>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</si>
  <si>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</si>
  <si>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</si>
  <si>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</si>
  <si>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</si>
  <si>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</si>
  <si>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</si>
  <si>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</si>
  <si>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</si>
  <si>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</si>
  <si>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</si>
  <si>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</si>
  <si>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</si>
  <si>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</si>
  <si>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</si>
  <si>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</si>
  <si>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</si>
  <si>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</si>
  <si>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</si>
  <si>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</si>
  <si>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</si>
  <si>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</si>
  <si>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</si>
  <si>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</si>
  <si>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</si>
  <si>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</si>
  <si>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</si>
  <si>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</si>
  <si>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</si>
  <si>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</si>
  <si>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</si>
  <si>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</si>
  <si>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</si>
  <si>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</si>
  <si>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</si>
  <si>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</si>
  <si>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</si>
  <si>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</si>
  <si>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</si>
  <si>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</si>
  <si>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</si>
  <si>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</si>
  <si>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</si>
  <si>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</si>
  <si>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</si>
  <si>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</si>
  <si>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</si>
  <si>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</si>
  <si>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</si>
  <si>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</si>
  <si>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</si>
  <si>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</si>
  <si>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</si>
  <si>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</si>
  <si>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</si>
  <si>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</si>
  <si>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</si>
  <si>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</si>
  <si>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</si>
  <si>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</si>
  <si>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</si>
  <si>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</si>
  <si>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</si>
  <si>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</si>
  <si>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</si>
  <si>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</si>
  <si>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</si>
  <si>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</si>
  <si>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</si>
  <si>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</si>
  <si>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</si>
  <si>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</si>
  <si>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</si>
  <si>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</si>
  <si>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</si>
  <si>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</si>
  <si>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</si>
  <si>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</si>
  <si>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</si>
  <si>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</si>
  <si>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</si>
  <si>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</si>
  <si>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</si>
  <si>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</si>
  <si>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</si>
  <si>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</si>
  <si>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</si>
  <si>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</si>
  <si>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</si>
  <si>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</si>
  <si>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</si>
  <si>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</si>
  <si>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</si>
  <si>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</si>
  <si>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</si>
  <si>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</si>
  <si>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</si>
  <si>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</si>
  <si>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</si>
  <si>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</si>
  <si>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</si>
  <si>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</si>
  <si>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</si>
  <si>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</si>
  <si>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</si>
  <si>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</si>
  <si>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</si>
  <si>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</si>
  <si>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</si>
  <si>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</si>
  <si>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</si>
  <si>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</si>
  <si>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</si>
  <si>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</si>
  <si>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</si>
  <si>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</si>
  <si>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</si>
  <si>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</si>
  <si>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</si>
  <si>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</si>
  <si>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</si>
  <si>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</si>
  <si>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</si>
  <si>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</si>
  <si>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</si>
  <si>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</si>
  <si>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</si>
  <si>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</si>
  <si>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</si>
  <si>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</si>
  <si>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</si>
  <si>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</si>
  <si>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</si>
  <si>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</si>
  <si>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</si>
  <si>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</si>
  <si>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</si>
  <si>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</si>
  <si>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</si>
  <si>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</si>
  <si>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</si>
  <si>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</si>
  <si>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</si>
  <si>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</si>
  <si>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</si>
  <si>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</si>
  <si>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</si>
  <si>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</si>
  <si>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</si>
  <si>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</si>
  <si>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</si>
  <si>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</si>
  <si>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</si>
  <si>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</si>
  <si>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</si>
  <si>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</si>
  <si>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</si>
  <si>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</si>
  <si>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</si>
  <si>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</si>
  <si>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</si>
  <si>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</si>
  <si>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</si>
  <si>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</si>
  <si>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</si>
  <si>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</si>
  <si>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</si>
  <si>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</si>
  <si>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</si>
  <si>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</si>
  <si>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</si>
  <si>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</si>
  <si>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</si>
  <si>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</si>
  <si>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</si>
  <si>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</si>
  <si>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</si>
  <si>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</si>
  <si>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</si>
  <si>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</si>
  <si>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</si>
  <si>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</si>
  <si>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</si>
  <si>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</si>
  <si>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</si>
  <si>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</si>
  <si>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</si>
  <si>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</si>
  <si>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</si>
  <si>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</si>
  <si>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</si>
  <si>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</si>
  <si>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</si>
  <si>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</si>
  <si>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</si>
  <si>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</si>
  <si>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</si>
  <si>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</si>
  <si>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</si>
  <si>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</si>
  <si>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</si>
  <si>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</si>
  <si>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</si>
  <si>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</si>
  <si>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</si>
  <si>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</si>
  <si>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</si>
  <si>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</si>
  <si>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</si>
  <si>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</si>
  <si>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</si>
  <si>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</si>
  <si>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</si>
  <si>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</si>
  <si>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</si>
  <si>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</si>
  <si>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</si>
  <si>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</si>
  <si>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</si>
  <si>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</si>
  <si>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</si>
  <si>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</si>
  <si>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</si>
  <si>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</si>
  <si>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</si>
  <si>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</si>
  <si>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</si>
  <si>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</si>
  <si>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</si>
  <si>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</si>
  <si>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</si>
  <si>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</si>
  <si>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</si>
  <si>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</si>
  <si>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</si>
  <si>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</si>
  <si>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</si>
  <si>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</si>
  <si>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</si>
  <si>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</si>
  <si>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</si>
  <si>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</si>
  <si>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</si>
  <si>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</si>
  <si>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</si>
  <si>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</si>
  <si>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</si>
  <si>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</si>
  <si>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</si>
  <si>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</si>
  <si>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</si>
  <si>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</si>
  <si>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</si>
  <si>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</si>
  <si>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</si>
  <si>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</si>
  <si>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</si>
  <si>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</si>
  <si>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</si>
  <si>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</si>
  <si>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</si>
  <si>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</si>
  <si>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</si>
  <si>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</si>
  <si>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</si>
  <si>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</si>
  <si>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</si>
  <si>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</si>
  <si>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</si>
  <si>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</si>
  <si>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</si>
  <si>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</si>
  <si>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</si>
  <si>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</si>
  <si>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</si>
  <si>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</si>
  <si>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</si>
  <si>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</si>
  <si>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</si>
  <si>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</si>
  <si>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</si>
  <si>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</si>
  <si>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</si>
  <si>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</si>
  <si>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</si>
  <si>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</si>
  <si>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</si>
  <si>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</si>
  <si>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</si>
  <si>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</si>
  <si>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</si>
  <si>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</si>
  <si>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</si>
  <si>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</si>
  <si>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</si>
  <si>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</si>
  <si>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</si>
  <si>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</si>
  <si>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</si>
  <si>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</si>
  <si>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</si>
  <si>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</si>
  <si>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</si>
  <si>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</si>
  <si>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</si>
  <si>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</si>
  <si>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</si>
  <si>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</si>
  <si>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</si>
  <si>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</si>
  <si>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</si>
  <si>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</si>
  <si>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</si>
  <si>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</si>
  <si>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</si>
  <si>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</si>
  <si>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</si>
  <si>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</si>
  <si>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</si>
  <si>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</si>
  <si>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</si>
  <si>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</si>
  <si>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</si>
  <si>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</si>
  <si>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</si>
  <si>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</si>
  <si>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</si>
  <si>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</si>
  <si>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</si>
  <si>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</si>
  <si>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</si>
  <si>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</si>
  <si>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</si>
  <si>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</si>
  <si>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</si>
  <si>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</si>
  <si>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</si>
  <si>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</si>
  <si>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</si>
  <si>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</si>
  <si>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</si>
  <si>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</si>
  <si>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</si>
  <si>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</si>
  <si>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</si>
  <si>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</si>
  <si>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</si>
  <si>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</si>
  <si>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</si>
  <si>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</si>
  <si>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</si>
  <si>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</si>
  <si>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</si>
  <si>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</si>
  <si>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</si>
  <si>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</si>
  <si>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</si>
  <si>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</si>
  <si>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</si>
  <si>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</si>
  <si>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</si>
  <si>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</si>
  <si>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</si>
  <si>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</si>
  <si>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</si>
  <si>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</si>
  <si>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</si>
  <si>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</si>
  <si>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</si>
  <si>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</si>
  <si>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</si>
  <si>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</si>
  <si>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</si>
  <si>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</si>
  <si>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</si>
  <si>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</si>
  <si>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</si>
  <si>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</si>
  <si>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</si>
  <si>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</si>
  <si>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</si>
  <si>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</si>
  <si>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</si>
  <si>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</si>
  <si>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</si>
  <si>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</si>
  <si>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</si>
  <si>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</si>
  <si>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</si>
  <si>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</si>
  <si>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</si>
  <si>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</si>
  <si>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</si>
  <si>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</si>
  <si>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</si>
  <si>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</si>
  <si>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</si>
  <si>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</si>
  <si>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</si>
  <si>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</si>
  <si>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</si>
  <si>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</si>
  <si>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</si>
  <si>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</si>
  <si>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</si>
  <si>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</si>
  <si>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</si>
  <si>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</si>
  <si>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</si>
  <si>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</si>
  <si>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</si>
  <si>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</si>
  <si>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</si>
  <si>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</si>
  <si>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</si>
  <si>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</si>
  <si>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</si>
  <si>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</si>
  <si>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</si>
  <si>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</si>
  <si>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</si>
  <si>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</si>
  <si>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</si>
  <si>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</si>
  <si>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</si>
  <si>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</si>
  <si>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</si>
  <si>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</si>
  <si>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</si>
  <si>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</si>
  <si>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</si>
  <si>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</si>
  <si>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</si>
  <si>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</si>
  <si>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</si>
  <si>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</si>
  <si>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</si>
  <si>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</si>
  <si>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</si>
  <si>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</si>
  <si>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</si>
  <si>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</si>
  <si>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</si>
  <si>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</si>
  <si>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</si>
  <si>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</si>
  <si>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</si>
  <si>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</si>
  <si>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</si>
  <si>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</si>
  <si>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</si>
  <si>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</si>
  <si>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</si>
  <si>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</si>
  <si>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</si>
  <si>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</si>
  <si>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</si>
  <si>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</si>
  <si>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</si>
  <si>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</si>
  <si>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</si>
  <si>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</si>
  <si>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</si>
  <si>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</si>
  <si>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</si>
  <si>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</si>
  <si>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</si>
  <si>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</si>
  <si>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</si>
  <si>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</si>
  <si>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</si>
  <si>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</si>
  <si>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</si>
  <si>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</si>
  <si>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</si>
  <si>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</si>
  <si>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</si>
  <si>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</si>
  <si>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</si>
  <si>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</si>
  <si>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</si>
  <si>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</si>
  <si>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</si>
  <si>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</si>
  <si>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</si>
  <si>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</si>
  <si>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</si>
  <si>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</si>
  <si>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</si>
  <si>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</si>
  <si>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</si>
  <si>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</si>
  <si>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</si>
  <si>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</si>
  <si>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</si>
  <si>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</si>
  <si>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</si>
  <si>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</si>
  <si>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</si>
  <si>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</si>
  <si>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</si>
  <si>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</si>
  <si>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</si>
  <si>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</si>
  <si>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</si>
  <si>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</si>
  <si>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</si>
  <si>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</si>
  <si>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</si>
  <si>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</si>
  <si>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</si>
  <si>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</si>
  <si>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</si>
  <si>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</si>
  <si>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</si>
  <si>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</si>
  <si>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</si>
  <si>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</si>
  <si>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</si>
  <si>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</si>
  <si>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</si>
  <si>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</si>
  <si>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</si>
  <si>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</si>
  <si>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</si>
  <si>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</si>
  <si>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</si>
  <si>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</si>
  <si>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</si>
  <si>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</si>
  <si>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</si>
  <si>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</si>
  <si>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</si>
  <si>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</si>
  <si>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</si>
  <si>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</si>
  <si>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</si>
  <si>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</si>
  <si>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</si>
  <si>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</si>
  <si>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</si>
  <si>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</si>
  <si>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</si>
  <si>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</si>
  <si>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</si>
  <si>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</si>
  <si>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</si>
  <si>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</si>
  <si>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</si>
  <si>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</si>
  <si>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</si>
  <si>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</si>
  <si>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</si>
  <si>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</si>
  <si>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</si>
  <si>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</si>
  <si>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</si>
  <si>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</si>
  <si>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</si>
  <si>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</si>
  <si>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</si>
  <si>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</si>
  <si>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</si>
  <si>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</si>
  <si>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</si>
  <si>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</si>
  <si>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</si>
  <si>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</si>
  <si>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</si>
  <si>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</si>
  <si>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</si>
  <si>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</si>
  <si>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</si>
  <si>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</si>
  <si>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</si>
  <si>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</si>
  <si>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</si>
  <si>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</si>
  <si>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</si>
  <si>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</si>
  <si>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</si>
  <si>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</si>
  <si>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</si>
  <si>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</si>
  <si>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</si>
  <si>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</si>
  <si>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</si>
  <si>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</si>
  <si>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</si>
  <si>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</si>
  <si>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</si>
  <si>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</si>
  <si>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</si>
  <si>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</si>
  <si>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</si>
  <si>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</si>
  <si>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</si>
  <si>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</si>
  <si>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</si>
  <si>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</si>
  <si>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</si>
  <si>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</si>
  <si>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</si>
  <si>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</si>
  <si>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</si>
  <si>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</si>
  <si>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</si>
  <si>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</si>
  <si>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</si>
  <si>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</si>
  <si>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</si>
  <si>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</si>
  <si>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</si>
  <si>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</si>
  <si>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</si>
  <si>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</si>
  <si>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</si>
  <si>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</si>
  <si>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</si>
  <si>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</si>
  <si>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</si>
  <si>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</si>
  <si>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</si>
  <si>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</si>
  <si>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</si>
  <si>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</si>
  <si>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</si>
  <si>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</si>
  <si>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</si>
  <si>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</si>
  <si>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</si>
  <si>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</si>
  <si>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</si>
  <si>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</si>
  <si>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</si>
  <si>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</si>
  <si>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</si>
  <si>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</si>
  <si>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</si>
  <si>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</si>
  <si>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</si>
  <si>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</si>
  <si>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</si>
  <si>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</si>
  <si>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</si>
  <si>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</si>
  <si>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</si>
  <si>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</si>
  <si>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</si>
  <si>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</si>
  <si>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</si>
  <si>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</si>
  <si>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</si>
  <si>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</si>
  <si>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</si>
  <si>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</si>
  <si>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</si>
  <si>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</si>
  <si>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</si>
  <si>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</si>
  <si>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</si>
  <si>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</si>
  <si>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</si>
  <si>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</si>
  <si>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</si>
  <si>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</si>
  <si>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</si>
  <si>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</si>
  <si>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</si>
  <si>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</si>
  <si>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</si>
  <si>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</si>
  <si>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</si>
  <si>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</si>
  <si>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</si>
  <si>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</si>
  <si>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</si>
  <si>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</si>
  <si>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</si>
  <si>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</si>
  <si>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</si>
  <si>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</si>
  <si>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</si>
  <si>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</si>
  <si>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</si>
  <si>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</si>
  <si>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</si>
  <si>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</si>
  <si>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</si>
  <si>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</si>
  <si>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</si>
  <si>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</si>
  <si>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</si>
  <si>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</si>
  <si>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</si>
  <si>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</si>
  <si>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</si>
  <si>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</si>
  <si>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</si>
  <si>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</si>
  <si>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</si>
  <si>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</si>
  <si>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</si>
  <si>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</si>
  <si>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</si>
  <si>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</si>
  <si>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</si>
  <si>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</si>
  <si>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</si>
  <si>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</si>
  <si>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</si>
  <si>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</si>
  <si>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</si>
  <si>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</si>
  <si>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</si>
  <si>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</si>
  <si>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</si>
  <si>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</si>
  <si>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</si>
  <si>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</si>
  <si>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</si>
  <si>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</si>
  <si>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</si>
  <si>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</si>
  <si>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</si>
  <si>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</si>
  <si>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</si>
  <si>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</si>
  <si>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</si>
  <si>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</si>
  <si>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</si>
  <si>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</si>
  <si>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</si>
  <si>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</si>
  <si>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</si>
  <si>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</si>
  <si>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</si>
  <si>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</si>
  <si>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</si>
  <si>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</si>
  <si>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</si>
  <si>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</si>
  <si>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</si>
  <si>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</si>
  <si>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</si>
  <si>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</si>
  <si>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</si>
  <si>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</si>
  <si>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</si>
  <si>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</si>
  <si>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</si>
  <si>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</si>
  <si>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</si>
  <si>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</si>
  <si>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</si>
  <si>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</si>
  <si>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</si>
  <si>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</si>
  <si>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</si>
  <si>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</si>
  <si>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</si>
  <si>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</si>
  <si>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</si>
  <si>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</si>
  <si>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</si>
  <si>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</si>
  <si>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</si>
  <si>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</si>
  <si>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</si>
  <si>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</si>
  <si>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</si>
  <si>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</si>
  <si>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</si>
  <si>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</si>
  <si>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</si>
  <si>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</si>
  <si>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</si>
  <si>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</si>
  <si>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</si>
  <si>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</si>
  <si>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</si>
  <si>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</si>
  <si>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</si>
  <si>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</si>
  <si>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</si>
  <si>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</si>
  <si>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</si>
  <si>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</si>
  <si>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</si>
  <si>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</si>
  <si>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</si>
  <si>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</si>
  <si>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</si>
  <si>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</si>
  <si>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</si>
  <si>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</si>
  <si>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</si>
  <si>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</si>
  <si>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</si>
  <si>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</si>
  <si>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</si>
  <si>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</si>
  <si>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</si>
  <si>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</si>
  <si>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</si>
  <si>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</si>
  <si>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</si>
  <si>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</si>
  <si>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</si>
  <si>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</si>
  <si>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</si>
  <si>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</si>
  <si>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</si>
  <si>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</si>
  <si>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</si>
  <si>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</si>
  <si>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</si>
  <si>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</si>
  <si>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</si>
  <si>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</si>
  <si>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</si>
  <si>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</si>
  <si>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</si>
  <si>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</si>
  <si>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</si>
  <si>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</si>
  <si>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</si>
  <si>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</si>
  <si>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</si>
  <si>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</si>
  <si>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</si>
  <si>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</si>
  <si>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</si>
  <si>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</si>
  <si>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</si>
  <si>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</si>
  <si>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</si>
  <si>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</si>
  <si>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</si>
  <si>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</si>
  <si>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</si>
  <si>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</si>
  <si>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</si>
  <si>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</si>
  <si>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</si>
  <si>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</si>
  <si>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</si>
  <si>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</si>
  <si>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</si>
  <si>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</si>
  <si>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</si>
  <si>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</si>
  <si>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</si>
  <si>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</si>
  <si>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</si>
  <si>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</si>
  <si>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</si>
  <si>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</si>
  <si>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</si>
  <si>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</si>
  <si>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</si>
  <si>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</si>
  <si>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</si>
  <si>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</si>
  <si>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</si>
  <si>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</si>
  <si>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</si>
  <si>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</si>
  <si>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</si>
  <si>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</si>
  <si>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</si>
  <si>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</si>
  <si>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</si>
  <si>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</si>
  <si>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</si>
  <si>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</si>
  <si>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</si>
  <si>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</si>
  <si>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</si>
  <si>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</si>
  <si>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</si>
  <si>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</si>
  <si>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</si>
  <si>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</si>
  <si>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</si>
  <si>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</si>
  <si>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</si>
  <si>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</si>
  <si>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</si>
  <si>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</si>
  <si>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</si>
  <si>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</si>
  <si>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</si>
  <si>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</si>
  <si>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</si>
  <si>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</si>
  <si>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</si>
  <si>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</si>
  <si>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</si>
  <si>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</si>
  <si>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</si>
  <si>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</si>
  <si>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</si>
  <si>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</si>
  <si>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</si>
  <si>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</si>
  <si>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</si>
  <si>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</si>
  <si>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</si>
  <si>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</si>
  <si>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</si>
  <si>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</si>
  <si>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</si>
  <si>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</si>
  <si>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</si>
  <si>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</si>
  <si>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</si>
  <si>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</si>
  <si>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</si>
  <si>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</si>
  <si>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</si>
  <si>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</si>
  <si>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</si>
  <si>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</si>
  <si>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</si>
  <si>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Column Labels</t>
  </si>
  <si>
    <t>Grand Total</t>
  </si>
  <si>
    <t>Row Labels</t>
  </si>
  <si>
    <t>Count of outcome</t>
  </si>
  <si>
    <t>film &amp; video</t>
  </si>
  <si>
    <t>theater</t>
  </si>
  <si>
    <t>music</t>
  </si>
  <si>
    <t>photography</t>
  </si>
  <si>
    <t>food</t>
  </si>
  <si>
    <t>publishing</t>
  </si>
  <si>
    <t>games</t>
  </si>
  <si>
    <t>technology</t>
  </si>
  <si>
    <t>journalism</t>
  </si>
  <si>
    <t>O</t>
  </si>
  <si>
    <t>animation</t>
  </si>
  <si>
    <t>documentary</t>
  </si>
  <si>
    <t>drama</t>
  </si>
  <si>
    <t>fiction</t>
  </si>
  <si>
    <t>food trucks</t>
  </si>
  <si>
    <t>indie rock</t>
  </si>
  <si>
    <t>jazz</t>
  </si>
  <si>
    <t>nonfiction</t>
  </si>
  <si>
    <t>photography books</t>
  </si>
  <si>
    <t>plays</t>
  </si>
  <si>
    <t>rock</t>
  </si>
  <si>
    <t>shorts</t>
  </si>
  <si>
    <t>television</t>
  </si>
  <si>
    <t>video games</t>
  </si>
  <si>
    <t>web</t>
  </si>
  <si>
    <t>electric music</t>
  </si>
  <si>
    <t>metal</t>
  </si>
  <si>
    <t>mobile games</t>
  </si>
  <si>
    <t>radio &amp; podcasts</t>
  </si>
  <si>
    <t>science fiction</t>
  </si>
  <si>
    <t>translations</t>
  </si>
  <si>
    <t>wearables</t>
  </si>
  <si>
    <t>audio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</si>
  <si>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</si>
  <si>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</si>
  <si>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</si>
  <si>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</si>
  <si>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</si>
  <si>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</si>
  <si>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</si>
  <si>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</si>
  <si>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</si>
  <si>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</si>
  <si>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</si>
  <si>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</si>
  <si>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</si>
  <si>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</si>
  <si>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</si>
  <si>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</si>
  <si>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</si>
  <si>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</si>
  <si>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</si>
  <si>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</si>
  <si>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</si>
  <si>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</si>
  <si>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</si>
  <si>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</si>
  <si>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</si>
  <si>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</si>
  <si>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</si>
  <si>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</si>
  <si>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</si>
  <si>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</si>
  <si>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</si>
  <si>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</si>
  <si>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</si>
  <si>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</si>
  <si>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</si>
  <si>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</si>
  <si>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</si>
  <si>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>Backers Count</t>
  </si>
  <si>
    <t xml:space="preserve">Successful Campaigns </t>
  </si>
  <si>
    <t>Mean Number of Backers</t>
  </si>
  <si>
    <t>Median Number of Backers</t>
  </si>
  <si>
    <t>Minimum Number of Backers</t>
  </si>
  <si>
    <t>Maximum Number of Backers</t>
  </si>
  <si>
    <t>Variance Number of Backers</t>
  </si>
  <si>
    <t>Standard Deviation Number of Backers</t>
  </si>
  <si>
    <t>Unsuccessful Campaigns</t>
  </si>
  <si>
    <t>Z-Score</t>
  </si>
  <si>
    <t>First Quartile</t>
  </si>
  <si>
    <t>Median</t>
  </si>
  <si>
    <t>Second Quartile</t>
  </si>
  <si>
    <t>Third Quartile</t>
  </si>
  <si>
    <t>Interquartile Range</t>
  </si>
  <si>
    <t>Q1-(1.5*1QR) Boundary</t>
  </si>
  <si>
    <t>Q3+(1.5*1QR) Boundary</t>
  </si>
  <si>
    <t xml:space="preserve">The median better summarizes the data. </t>
  </si>
  <si>
    <t xml:space="preserve">The unsuccessful campaign data has more variability because there are more values.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</si>
</sst>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m/dd/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43" applyNumberFormat="1" applyFont="1" applyAlignment="1">
      <alignment horizontal="center"/>
    </xf>
    <xf numFmtId="164" fontId="0" fillId="0" borderId="0" xfId="43" applyNumberFormat="1" applyFont="1"/>
    <xf numFmtId="2" fontId="16" fillId="0" borderId="0" xfId="42" applyNumberFormat="1" applyFont="1" applyAlignment="1">
      <alignment horizontal="center"/>
    </xf>
    <xf numFmtId="2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 vertical="center"/>
    </xf>
    <xf numFmtId="9" fontId="18" fillId="0" borderId="0" xfId="43" applyFont="1"/>
    <xf numFmtId="9" fontId="18" fillId="0" borderId="0" xfId="43" applyFont="1" applyAlignment="1">
      <alignment horizontal="center" vertical="center"/>
    </xf>
    <xf numFmtId="0" fontId="19" fillId="0" borderId="0" xfId="0" applyFont="1"/>
    <xf numFmtId="0" fontId="18" fillId="33" borderId="10" xfId="0" applyFont="1" applyFill="1" applyBorder="1"/>
    <xf numFmtId="0" fontId="18" fillId="0" borderId="10" xfId="0" applyFont="1" applyBorder="1"/>
    <xf numFmtId="0" fontId="18" fillId="0" borderId="11" xfId="0" applyFont="1" applyBorder="1"/>
    <xf numFmtId="0" fontId="20" fillId="34" borderId="0" xfId="0" applyFont="1" applyFill="1"/>
    <xf numFmtId="0" fontId="20" fillId="35" borderId="0" xfId="0" applyFont="1" applyFill="1"/>
    <xf numFmtId="0" fontId="18" fillId="36" borderId="0" xfId="0" applyFont="1" applyFill="1"/>
    <xf numFmtId="0" fontId="18" fillId="0" borderId="0" xfId="0" applyFont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Challenge.xlsx]Outcomes Vs Category!PivotTable7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Vs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Vs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7-C64C-9B46-23492AD7D59C}"/>
            </c:ext>
          </c:extLst>
        </c:ser>
        <c:ser>
          <c:idx val="2"/>
          <c:order val="1"/>
          <c:tx>
            <c:strRef>
              <c:f>'Outcomes Vs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Vs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7-C64C-9B46-23492AD7D59C}"/>
            </c:ext>
          </c:extLst>
        </c:ser>
        <c:ser>
          <c:idx val="3"/>
          <c:order val="2"/>
          <c:tx>
            <c:strRef>
              <c:f>'Outcomes Vs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Vs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97-C64C-9B46-23492AD7D59C}"/>
            </c:ext>
          </c:extLst>
        </c:ser>
        <c:ser>
          <c:idx val="1"/>
          <c:order val="3"/>
          <c:tx>
            <c:strRef>
              <c:f>'Outcomes Vs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Vs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97-C64C-9B46-23492AD7D5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0067520"/>
        <c:axId val="1630070224"/>
      </c:barChart>
      <c:catAx>
        <c:axId val="163006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70224"/>
        <c:crosses val="autoZero"/>
        <c:auto val="1"/>
        <c:lblAlgn val="ctr"/>
        <c:lblOffset val="100"/>
        <c:noMultiLvlLbl val="0"/>
      </c:catAx>
      <c:valAx>
        <c:axId val="163007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Count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0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Challenge.xlsx]Outcomes Vs Sub Category!PivotTable8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Vs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Vs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Vs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0-7D46-A2E9-96283A00E11E}"/>
            </c:ext>
          </c:extLst>
        </c:ser>
        <c:ser>
          <c:idx val="1"/>
          <c:order val="1"/>
          <c:tx>
            <c:strRef>
              <c:f>'Outcomes Vs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Vs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0A0-7D46-A2E9-96283A00E11E}"/>
            </c:ext>
          </c:extLst>
        </c:ser>
        <c:ser>
          <c:idx val="2"/>
          <c:order val="2"/>
          <c:tx>
            <c:strRef>
              <c:f>'Outcomes Vs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Vs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0A0-7D46-A2E9-96283A00E11E}"/>
            </c:ext>
          </c:extLst>
        </c:ser>
        <c:ser>
          <c:idx val="3"/>
          <c:order val="3"/>
          <c:tx>
            <c:strRef>
              <c:f>'Outcomes Vs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Vs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0A0-7D46-A2E9-96283A00E1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30167440"/>
        <c:axId val="1630169712"/>
      </c:barChart>
      <c:catAx>
        <c:axId val="163016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9712"/>
        <c:crosses val="autoZero"/>
        <c:auto val="1"/>
        <c:lblAlgn val="ctr"/>
        <c:lblOffset val="100"/>
        <c:noMultiLvlLbl val="0"/>
      </c:catAx>
      <c:valAx>
        <c:axId val="163016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6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Challenge.xlsx]Outcomes Vs Date!PivotTable9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Vs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Vs Date'!$B$6:$B$18</c:f>
              <c:numCache>
                <c:formatCode>General</c:formatCode>
                <c:ptCount val="12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4-544A-8E2D-7EB77657F62D}"/>
            </c:ext>
          </c:extLst>
        </c:ser>
        <c:ser>
          <c:idx val="1"/>
          <c:order val="1"/>
          <c:tx>
            <c:strRef>
              <c:f>'Outcomes Vs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Vs Date'!$C$6:$C$18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D4-544A-8E2D-7EB77657F62D}"/>
            </c:ext>
          </c:extLst>
        </c:ser>
        <c:ser>
          <c:idx val="2"/>
          <c:order val="2"/>
          <c:tx>
            <c:strRef>
              <c:f>'Outcomes Vs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'Outcomes Vs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Vs 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2D4-544A-8E2D-7EB77657F6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1645263"/>
        <c:axId val="1649943871"/>
      </c:lineChart>
      <c:catAx>
        <c:axId val="164164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943871"/>
        <c:crosses val="autoZero"/>
        <c:auto val="1"/>
        <c:lblAlgn val="ctr"/>
        <c:lblOffset val="100"/>
        <c:noMultiLvlLbl val="0"/>
      </c:catAx>
      <c:valAx>
        <c:axId val="16499438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64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Vs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Vs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0.64299065420560753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5-E14A-BE60-E8FF069ED9DE}"/>
            </c:ext>
          </c:extLst>
        </c:ser>
        <c:ser>
          <c:idx val="1"/>
          <c:order val="1"/>
          <c:tx>
            <c:strRef>
              <c:f>'Outcomes Vs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0.30467289719626167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5-E14A-BE60-E8FF069ED9DE}"/>
            </c:ext>
          </c:extLst>
        </c:ser>
        <c:ser>
          <c:idx val="2"/>
          <c:order val="2"/>
          <c:tx>
            <c:strRef>
              <c:f>'Outcomes Vs Goal'!$H$1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Vs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Vs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5.2336448598130844E-2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5-E14A-BE60-E8FF069ED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830271"/>
        <c:axId val="2029050367"/>
      </c:lineChart>
      <c:catAx>
        <c:axId val="183883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050367"/>
        <c:crosses val="autoZero"/>
        <c:auto val="1"/>
        <c:lblAlgn val="ctr"/>
        <c:lblOffset val="100"/>
        <c:noMultiLvlLbl val="0"/>
      </c:catAx>
      <c:valAx>
        <c:axId val="20290503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0</xdr:rowOff>
    </xdr:from>
    <xdr:to>
      <xdr:col>14</xdr:col>
      <xdr:colOff>25400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FBD3C-68CE-1253-210E-C050D7088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12700</xdr:rowOff>
    </xdr:from>
    <xdr:to>
      <xdr:col>21</xdr:col>
      <xdr:colOff>876300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CD76E-A23D-C13C-7B10-D9E4F1065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19050</xdr:rowOff>
    </xdr:from>
    <xdr:to>
      <xdr:col>19</xdr:col>
      <xdr:colOff>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B58E40-51B3-FC10-06FC-3CC483B84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3086100</xdr:colOff>
      <xdr:row>15</xdr:row>
      <xdr:rowOff>12700</xdr:rowOff>
    </xdr:from>
    <xdr:to>
      <xdr:col>6</xdr:col>
      <xdr:colOff>838200</xdr:colOff>
      <xdr:row>35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6B275F-9F09-20AB-F2C4-E79186BC9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ja Gregory" refreshedDate="45111.926442824071" createdVersion="8" refreshedVersion="8" minRefreshableVersion="3" recordCount="1000" xr:uid="{2F4E5F35-8975-A345-AB6A-82C49B37F0ED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 pivotCacheId="1567167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ija Gregory" refreshedDate="45111.967188657407" createdVersion="8" refreshedVersion="8" minRefreshableVersion="3" recordCount="1000" xr:uid="{0C4AE082-4158-ED4D-8AC8-C8D2F3329E5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2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x v="1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x v="2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x v="3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x v="4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x v="5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x v="6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x v="7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x v="8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x v="9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x v="10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x v="11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x v="12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x v="13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x v="14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x v="15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x v="16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x v="17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x v="18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x v="19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x v="20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x v="21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x v="22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x v="23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x v="24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x v="25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x v="26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x v="27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x v="28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x v="29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x v="30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x v="31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x v="32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x v="33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x v="34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x v="35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x v="36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x v="37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x v="38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x v="39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x v="40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x v="41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x v="42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x v="43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x v="44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x v="45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x v="46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x v="47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x v="48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x v="49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x v="50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x v="51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x v="52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x v="53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x v="54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x v="55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x v="56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x v="57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x v="58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x v="59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x v="60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x v="61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x v="62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x v="63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x v="64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x v="65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x v="66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x v="67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x v="68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x v="69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x v="70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x v="71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x v="72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x v="73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x v="74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x v="75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x v="76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x v="77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x v="78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x v="79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x v="80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x v="81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x v="82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x v="83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x v="84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x v="85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x v="86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x v="87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x v="88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x v="89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x v="90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x v="91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x v="92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x v="93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x v="94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x v="95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x v="96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x v="97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x v="98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x v="99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x v="100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x v="101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x v="102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x v="103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x v="104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x v="105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x v="106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x v="107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x v="108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x v="109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x v="110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x v="111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x v="112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x v="113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x v="114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x v="115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x v="116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x v="117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x v="118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x v="119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x v="120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x v="121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x v="122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x v="123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x v="124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x v="125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x v="126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x v="127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x v="128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x v="129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x v="130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x v="131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x v="132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x v="133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x v="134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x v="135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x v="136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x v="137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x v="138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x v="139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x v="140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x v="141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x v="142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x v="143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x v="144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x v="145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x v="146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x v="147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x v="148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x v="149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x v="150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x v="151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x v="152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x v="153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x v="154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x v="155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x v="156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x v="157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x v="158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x v="159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x v="160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x v="161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x v="162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x v="163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x v="164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x v="165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x v="166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x v="167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x v="168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x v="169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x v="170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x v="171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x v="172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x v="173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x v="174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x v="175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x v="176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x v="177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x v="178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x v="179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x v="180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x v="181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x v="182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x v="183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x v="184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x v="185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x v="186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x v="187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x v="188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x v="189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x v="190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x v="191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x v="192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x v="193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x v="194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x v="195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x v="196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x v="197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x v="198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x v="199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x v="200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x v="201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x v="202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x v="203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x v="204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x v="205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x v="206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x v="207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x v="208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x v="209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x v="210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x v="211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x v="212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x v="213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x v="214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x v="215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x v="216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x v="217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x v="218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x v="219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x v="220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x v="221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x v="222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x v="223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x v="224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x v="225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x v="102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x v="226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x v="227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x v="228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x v="229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x v="230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x v="231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x v="232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x v="233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x v="234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x v="235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x v="236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x v="237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x v="238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x v="239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x v="240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x v="241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x v="242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x v="243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x v="244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x v="245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x v="246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x v="247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x v="248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x v="249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x v="250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x v="251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x v="252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x v="253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x v="254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x v="255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x v="256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x v="257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x v="258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x v="259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x v="260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x v="261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x v="262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x v="263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x v="264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x v="265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x v="266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x v="267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x v="268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x v="269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x v="270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x v="271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x v="272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x v="273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x v="274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x v="275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x v="276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x v="277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x v="278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x v="279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x v="280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x v="281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x v="282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x v="283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x v="284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x v="285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x v="286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x v="287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x v="288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x v="289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x v="290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x v="291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x v="292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x v="293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x v="294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x v="295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x v="296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x v="297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x v="298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x v="299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x v="300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x v="301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x v="302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x v="303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x v="304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x v="305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x v="306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x v="307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x v="308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x v="309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x v="310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x v="311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x v="312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x v="313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x v="314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x v="315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x v="316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x v="317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x v="318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x v="319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x v="320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x v="321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x v="322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x v="323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x v="324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x v="325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x v="326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x v="327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x v="328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x v="329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x v="330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x v="331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x v="332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x v="333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x v="334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x v="335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x v="336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x v="337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x v="338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x v="339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x v="340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x v="341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x v="342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x v="343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x v="344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x v="345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x v="346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x v="347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x v="348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x v="349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x v="350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x v="351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x v="352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x v="353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x v="354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x v="355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x v="356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x v="357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x v="358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x v="359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x v="360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x v="361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x v="362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x v="363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x v="364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x v="365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x v="366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x v="367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x v="368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x v="369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x v="370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x v="371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x v="372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x v="373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x v="374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x v="375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x v="376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x v="377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x v="378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x v="379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x v="380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x v="381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x v="382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x v="383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x v="384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x v="385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x v="386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x v="387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x v="388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x v="389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x v="390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x v="391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x v="392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x v="393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x v="122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x v="394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x v="395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x v="396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x v="397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x v="398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x v="399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x v="400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x v="401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x v="402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x v="403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x v="404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x v="405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x v="406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x v="97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x v="407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x v="408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x v="409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x v="410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x v="411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x v="412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x v="413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x v="414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x v="32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x v="415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x v="416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x v="417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x v="418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x v="419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x v="420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x v="421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x v="422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x v="423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x v="424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x v="425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x v="426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x v="427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x v="428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x v="429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x v="430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x v="431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x v="432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x v="433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x v="434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x v="435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x v="436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x v="437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x v="438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x v="439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x v="347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x v="440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x v="441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x v="442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x v="443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x v="444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x v="445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x v="446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x v="447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x v="448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x v="449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x v="450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x v="451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x v="452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x v="453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x v="454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x v="455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x v="456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x v="457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x v="458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x v="459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x v="460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x v="461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x v="462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x v="463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x v="464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x v="465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x v="197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x v="466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x v="467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x v="468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x v="469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x v="470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x v="471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x v="472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x v="473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x v="474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x v="475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x v="476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x v="477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x v="478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x v="479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x v="480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x v="481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x v="482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x v="483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x v="484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x v="485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x v="486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x v="487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x v="488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x v="489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x v="490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x v="491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x v="492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x v="493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x v="494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x v="495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x v="212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x v="496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x v="497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x v="498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x v="499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x v="500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x v="501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x v="173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x v="502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x v="503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x v="504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x v="505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x v="506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x v="507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x v="508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x v="509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x v="510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x v="511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x v="512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x v="513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x v="514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x v="515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x v="516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x v="517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x v="518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x v="519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x v="520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x v="521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x v="522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x v="523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x v="524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x v="525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x v="526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x v="527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x v="528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x v="529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x v="530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x v="531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x v="532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x v="533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x v="534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x v="535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x v="536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x v="537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x v="538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x v="539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x v="540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x v="541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x v="542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x v="543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x v="544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x v="545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x v="546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x v="547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x v="195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x v="548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x v="549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x v="550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x v="551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x v="552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x v="553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x v="554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x v="555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x v="556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x v="557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x v="558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x v="559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x v="560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x v="561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x v="562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x v="563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x v="564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x v="565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x v="566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x v="567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x v="568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x v="569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x v="570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x v="251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x v="571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x v="572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x v="573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x v="8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x v="574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x v="575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x v="576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x v="577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x v="578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x v="579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x v="580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x v="581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x v="582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x v="583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x v="584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x v="585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x v="586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x v="587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x v="588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x v="589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x v="590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x v="591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x v="592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x v="593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x v="594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x v="595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x v="596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x v="597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x v="598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x v="599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x v="600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x v="601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x v="602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x v="603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x v="604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x v="605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x v="606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x v="607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x v="608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x v="609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x v="610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x v="611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x v="612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x v="613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x v="614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x v="615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x v="616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x v="617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x v="618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x v="619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x v="620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x v="621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x v="622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x v="623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x v="624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x v="625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x v="626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x v="627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x v="628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x v="629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x v="630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x v="631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x v="632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x v="633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x v="634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x v="635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x v="636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x v="637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x v="638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x v="639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x v="640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x v="641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x v="642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x v="643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x v="644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x v="645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x v="646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x v="647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x v="648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x v="649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x v="650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x v="651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x v="652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x v="327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x v="653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x v="654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x v="655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x v="656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x v="657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x v="635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x v="658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x v="659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x v="660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x v="661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x v="662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x v="663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x v="664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x v="665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x v="307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x v="666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x v="667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x v="668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x v="669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x v="670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x v="671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x v="672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x v="673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x v="674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x v="675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x v="676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x v="677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x v="678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x v="679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x v="680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x v="681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x v="682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x v="683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x v="684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x v="196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x v="685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x v="686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x v="687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x v="688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x v="689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x v="690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x v="691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x v="692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x v="693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x v="694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x v="695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x v="696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x v="697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x v="698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x v="699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x v="700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x v="701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x v="702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x v="703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x v="704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x v="705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x v="706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x v="707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x v="708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x v="709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x v="710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x v="711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x v="712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x v="713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x v="714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x v="715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x v="716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x v="717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x v="718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x v="719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x v="720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x v="721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x v="722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x v="486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x v="723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x v="724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x v="287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x v="725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x v="726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x v="727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x v="728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x v="729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x v="730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x v="731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x v="732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x v="733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x v="734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x v="735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x v="736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x v="737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x v="738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x v="739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x v="740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x v="741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x v="742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x v="743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x v="744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x v="307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x v="745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x v="746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x v="747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x v="748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x v="749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x v="750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x v="751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x v="752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x v="753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x v="754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x v="755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x v="756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x v="757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x v="758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x v="759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x v="760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x v="761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x v="762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x v="763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x v="764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x v="765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x v="766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x v="767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x v="768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x v="769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x v="770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x v="771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x v="772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x v="773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x v="774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x v="775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x v="776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x v="777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x v="778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x v="779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x v="780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x v="781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x v="782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x v="783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x v="784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x v="785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x v="786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x v="787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x v="788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x v="789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x v="790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x v="764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x v="791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x v="792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x v="793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x v="794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x v="795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x v="796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x v="797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x v="798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x v="311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x v="799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x v="800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x v="801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x v="802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x v="803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x v="804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x v="805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x v="806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x v="807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x v="808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x v="809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x v="810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x v="811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x v="812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x v="813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x v="814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x v="815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x v="816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x v="817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x v="818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x v="819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x v="820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x v="821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x v="822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x v="823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x v="824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x v="825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x v="826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x v="827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x v="828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x v="829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x v="830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x v="831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x v="832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x v="833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x v="834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x v="835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x v="764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x v="836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x v="837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x v="838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x v="839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x v="840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x v="841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x v="842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x v="843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x v="844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x v="845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x v="846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x v="847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x v="848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x v="849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x v="850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x v="851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x v="852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x v="853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x v="854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x v="855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x v="856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x v="857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x v="858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x v="859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x v="860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x v="861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x v="862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x v="863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x v="864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x v="865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x v="866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x v="867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x v="868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x v="869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x v="870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x v="871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x v="872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x v="873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x v="874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x v="875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x v="876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x v="877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x v="878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x v="879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x v="880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x v="881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x v="882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x v="883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x v="884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x v="885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x v="886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x v="887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x v="888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x v="889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x v="890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x v="891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x v="892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x v="893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x v="894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x v="895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x v="896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x v="897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x v="898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x v="899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x v="900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x v="901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x v="902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x v="903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x v="904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x v="905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x v="906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x v="907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x v="908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x v="909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x v="910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x v="911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x v="912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x v="913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x v="914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x v="591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x v="915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x v="916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x v="917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x v="918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x v="919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x v="916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x v="920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x v="921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x v="922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x v="923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x v="924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x v="925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x v="926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x v="927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x v="928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x v="929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x v="930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x v="931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x v="932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x v="933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x v="934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x v="935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x v="936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x v="937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x v="938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x v="939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x v="940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x v="941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x v="942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x v="411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x v="943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x v="944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x v="945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x v="946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x v="947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x v="948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x v="949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x v="950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x v="951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x v="952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x v="597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x v="953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x v="954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x v="955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x v="956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x v="957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x v="958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x v="959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x v="960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x v="961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x v="962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x v="963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x v="964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x v="965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x v="509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x v="966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x v="967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x v="968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x v="969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x v="970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x v="971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x v="972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x v="973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C57A3-3112-BE45-80D2-F8219AD00B2C}" name="PivotTable7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98508-08D5-1046-8257-86EA25C00402}" name="PivotTable8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E8982-F71E-5047-9FD8-382B401763A2}" name="PivotTable9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10">
        <item h="1" x="4"/>
        <item x="0"/>
        <item h="1" x="6"/>
        <item h="1" x="8"/>
        <item h="1" x="1"/>
        <item h="1" x="7"/>
        <item h="1" x="5"/>
        <item h="1" x="2"/>
        <item h="1"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FFFD-6718-D54D-B7E6-16962174E425}">
  <dimension ref="A1:K32"/>
  <sheetViews>
    <sheetView workbookViewId="0">
      <selection activeCell="G31" sqref="G31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3" bestFit="1" customWidth="1"/>
    <col min="8" max="8" width="23.5" bestFit="1" customWidth="1"/>
    <col min="9" max="9" width="17.6640625" bestFit="1" customWidth="1"/>
    <col min="10" max="10" width="8.1640625" bestFit="1" customWidth="1"/>
    <col min="11" max="11" width="10.6640625" bestFit="1" customWidth="1"/>
    <col min="12" max="12" width="10.5" bestFit="1" customWidth="1"/>
    <col min="13" max="13" width="15.1640625" bestFit="1" customWidth="1"/>
    <col min="14" max="14" width="12.83203125" bestFit="1" customWidth="1"/>
    <col min="15" max="15" width="16.83203125" bestFit="1" customWidth="1"/>
    <col min="16" max="16" width="14.33203125" bestFit="1" customWidth="1"/>
    <col min="17" max="17" width="12" bestFit="1" customWidth="1"/>
    <col min="18" max="18" width="16" bestFit="1" customWidth="1"/>
    <col min="19" max="19" width="14" bestFit="1" customWidth="1"/>
    <col min="20" max="20" width="14.1640625" bestFit="1" customWidth="1"/>
    <col min="21" max="21" width="24.83203125" bestFit="1" customWidth="1"/>
    <col min="22" max="22" width="24.5" bestFit="1" customWidth="1"/>
    <col min="23" max="23" width="13.1640625" bestFit="1" customWidth="1"/>
    <col min="24" max="24" width="19.5" bestFit="1" customWidth="1"/>
    <col min="25" max="25" width="21.6640625" bestFit="1" customWidth="1"/>
    <col min="26" max="26" width="22" bestFit="1" customWidth="1"/>
    <col min="27" max="27" width="10.5" bestFit="1" customWidth="1"/>
    <col min="28" max="28" width="11.6640625" bestFit="1" customWidth="1"/>
    <col min="29" max="29" width="19.33203125" bestFit="1" customWidth="1"/>
    <col min="30" max="30" width="11.33203125" bestFit="1" customWidth="1"/>
    <col min="31" max="31" width="23.83203125" bestFit="1" customWidth="1"/>
    <col min="32" max="32" width="14.1640625" bestFit="1" customWidth="1"/>
    <col min="33" max="33" width="9.6640625" bestFit="1" customWidth="1"/>
    <col min="34" max="34" width="11.83203125" bestFit="1" customWidth="1"/>
    <col min="35" max="35" width="25.33203125" bestFit="1" customWidth="1"/>
    <col min="36" max="36" width="9" bestFit="1" customWidth="1"/>
    <col min="37" max="37" width="12.83203125" bestFit="1" customWidth="1"/>
    <col min="38" max="38" width="12" bestFit="1" customWidth="1"/>
    <col min="39" max="39" width="21.5" bestFit="1" customWidth="1"/>
    <col min="40" max="40" width="23" bestFit="1" customWidth="1"/>
    <col min="41" max="41" width="23.6640625" bestFit="1" customWidth="1"/>
    <col min="42" max="42" width="7.5" bestFit="1" customWidth="1"/>
    <col min="43" max="43" width="10" bestFit="1" customWidth="1"/>
    <col min="44" max="44" width="9.5" bestFit="1" customWidth="1"/>
    <col min="45" max="45" width="14.83203125" bestFit="1" customWidth="1"/>
    <col min="46" max="46" width="22" bestFit="1" customWidth="1"/>
    <col min="47" max="47" width="15.1640625" bestFit="1" customWidth="1"/>
    <col min="48" max="48" width="9.83203125" bestFit="1" customWidth="1"/>
    <col min="49" max="49" width="10.33203125" bestFit="1" customWidth="1"/>
    <col min="50" max="50" width="11.1640625" bestFit="1" customWidth="1"/>
    <col min="51" max="51" width="13" bestFit="1" customWidth="1"/>
    <col min="52" max="52" width="11.1640625" bestFit="1" customWidth="1"/>
    <col min="53" max="53" width="11.33203125" bestFit="1" customWidth="1"/>
    <col min="54" max="54" width="26.33203125" bestFit="1" customWidth="1"/>
    <col min="55" max="55" width="11.6640625" bestFit="1" customWidth="1"/>
    <col min="56" max="56" width="20.5" bestFit="1" customWidth="1"/>
    <col min="57" max="57" width="7.6640625" bestFit="1" customWidth="1"/>
    <col min="58" max="58" width="24.33203125" bestFit="1" customWidth="1"/>
    <col min="59" max="59" width="19" bestFit="1" customWidth="1"/>
    <col min="60" max="60" width="25.33203125" bestFit="1" customWidth="1"/>
    <col min="61" max="61" width="15.5" bestFit="1" customWidth="1"/>
    <col min="62" max="62" width="25.6640625" bestFit="1" customWidth="1"/>
    <col min="63" max="63" width="11.1640625" bestFit="1" customWidth="1"/>
    <col min="64" max="64" width="12.33203125" bestFit="1" customWidth="1"/>
    <col min="65" max="65" width="15.33203125" bestFit="1" customWidth="1"/>
    <col min="66" max="66" width="10.5" bestFit="1" customWidth="1"/>
    <col min="67" max="67" width="20.6640625" bestFit="1" customWidth="1"/>
    <col min="68" max="68" width="21.5" bestFit="1" customWidth="1"/>
    <col min="69" max="69" width="13" bestFit="1" customWidth="1"/>
    <col min="70" max="70" width="27.5" bestFit="1" customWidth="1"/>
    <col min="71" max="71" width="10.5" bestFit="1" customWidth="1"/>
    <col min="72" max="72" width="7.83203125" bestFit="1" customWidth="1"/>
    <col min="73" max="73" width="20.5" bestFit="1" customWidth="1"/>
    <col min="74" max="74" width="20.83203125" bestFit="1" customWidth="1"/>
    <col min="75" max="75" width="24.33203125" bestFit="1" customWidth="1"/>
    <col min="76" max="76" width="22.5" bestFit="1" customWidth="1"/>
    <col min="77" max="77" width="23.5" bestFit="1" customWidth="1"/>
    <col min="78" max="78" width="8.83203125" bestFit="1" customWidth="1"/>
    <col min="79" max="79" width="13" bestFit="1" customWidth="1"/>
    <col min="80" max="80" width="21.5" bestFit="1" customWidth="1"/>
    <col min="81" max="81" width="24.83203125" bestFit="1" customWidth="1"/>
    <col min="82" max="82" width="23.6640625" bestFit="1" customWidth="1"/>
    <col min="83" max="83" width="9" bestFit="1" customWidth="1"/>
    <col min="84" max="84" width="24.6640625" bestFit="1" customWidth="1"/>
    <col min="85" max="85" width="21.83203125" bestFit="1" customWidth="1"/>
    <col min="86" max="86" width="9.33203125" bestFit="1" customWidth="1"/>
    <col min="87" max="87" width="23.33203125" bestFit="1" customWidth="1"/>
    <col min="88" max="88" width="9.6640625" bestFit="1" customWidth="1"/>
    <col min="89" max="89" width="14" bestFit="1" customWidth="1"/>
    <col min="90" max="90" width="15.6640625" bestFit="1" customWidth="1"/>
    <col min="91" max="91" width="22.5" bestFit="1" customWidth="1"/>
    <col min="92" max="92" width="14.33203125" bestFit="1" customWidth="1"/>
    <col min="93" max="93" width="12" bestFit="1" customWidth="1"/>
    <col min="94" max="94" width="9.33203125" bestFit="1" customWidth="1"/>
    <col min="95" max="95" width="9.5" bestFit="1" customWidth="1"/>
    <col min="96" max="96" width="12.5" bestFit="1" customWidth="1"/>
    <col min="97" max="97" width="13.1640625" bestFit="1" customWidth="1"/>
    <col min="98" max="98" width="12.6640625" bestFit="1" customWidth="1"/>
    <col min="99" max="99" width="12.1640625" bestFit="1" customWidth="1"/>
    <col min="100" max="100" width="12.5" bestFit="1" customWidth="1"/>
    <col min="101" max="101" width="11.1640625" bestFit="1" customWidth="1"/>
    <col min="102" max="102" width="11.33203125" bestFit="1" customWidth="1"/>
    <col min="103" max="103" width="14.5" bestFit="1" customWidth="1"/>
    <col min="104" max="104" width="24.1640625" bestFit="1" customWidth="1"/>
    <col min="105" max="105" width="23.5" bestFit="1" customWidth="1"/>
    <col min="106" max="106" width="21.83203125" bestFit="1" customWidth="1"/>
    <col min="107" max="107" width="21.5" bestFit="1" customWidth="1"/>
    <col min="108" max="109" width="11.33203125" bestFit="1" customWidth="1"/>
    <col min="110" max="110" width="10" bestFit="1" customWidth="1"/>
    <col min="111" max="111" width="13.1640625" bestFit="1" customWidth="1"/>
    <col min="112" max="112" width="12.33203125" bestFit="1" customWidth="1"/>
    <col min="113" max="113" width="12.6640625" bestFit="1" customWidth="1"/>
    <col min="114" max="114" width="14.1640625" bestFit="1" customWidth="1"/>
    <col min="115" max="115" width="9.33203125" bestFit="1" customWidth="1"/>
    <col min="116" max="116" width="10.33203125" bestFit="1" customWidth="1"/>
    <col min="117" max="117" width="23.6640625" bestFit="1" customWidth="1"/>
    <col min="118" max="118" width="10.5" bestFit="1" customWidth="1"/>
    <col min="119" max="119" width="25.1640625" bestFit="1" customWidth="1"/>
    <col min="120" max="120" width="11.33203125" bestFit="1" customWidth="1"/>
    <col min="121" max="121" width="11.5" bestFit="1" customWidth="1"/>
    <col min="122" max="122" width="27.6640625" bestFit="1" customWidth="1"/>
    <col min="123" max="123" width="22.5" bestFit="1" customWidth="1"/>
    <col min="124" max="124" width="14.5" bestFit="1" customWidth="1"/>
    <col min="125" max="125" width="25" bestFit="1" customWidth="1"/>
    <col min="126" max="126" width="26.1640625" bestFit="1" customWidth="1"/>
    <col min="127" max="127" width="27.33203125" bestFit="1" customWidth="1"/>
    <col min="128" max="128" width="10" bestFit="1" customWidth="1"/>
    <col min="129" max="129" width="16.83203125" bestFit="1" customWidth="1"/>
    <col min="130" max="130" width="21.83203125" bestFit="1" customWidth="1"/>
    <col min="131" max="131" width="15.1640625" bestFit="1" customWidth="1"/>
    <col min="132" max="132" width="10" bestFit="1" customWidth="1"/>
    <col min="133" max="133" width="13.6640625" bestFit="1" customWidth="1"/>
    <col min="134" max="134" width="19.5" bestFit="1" customWidth="1"/>
    <col min="135" max="135" width="8.1640625" bestFit="1" customWidth="1"/>
    <col min="137" max="137" width="12.5" bestFit="1" customWidth="1"/>
    <col min="138" max="138" width="27.5" bestFit="1" customWidth="1"/>
    <col min="139" max="139" width="13.5" bestFit="1" customWidth="1"/>
    <col min="140" max="140" width="10" bestFit="1" customWidth="1"/>
    <col min="141" max="141" width="14.33203125" bestFit="1" customWidth="1"/>
    <col min="142" max="142" width="23.1640625" bestFit="1" customWidth="1"/>
    <col min="143" max="143" width="22.33203125" bestFit="1" customWidth="1"/>
    <col min="144" max="144" width="21.1640625" bestFit="1" customWidth="1"/>
    <col min="145" max="145" width="23.6640625" bestFit="1" customWidth="1"/>
    <col min="146" max="146" width="22.83203125" bestFit="1" customWidth="1"/>
    <col min="147" max="147" width="13.1640625" bestFit="1" customWidth="1"/>
    <col min="148" max="148" width="11" bestFit="1" customWidth="1"/>
    <col min="149" max="149" width="14.1640625" bestFit="1" customWidth="1"/>
    <col min="150" max="150" width="13.1640625" bestFit="1" customWidth="1"/>
    <col min="152" max="152" width="8.1640625" bestFit="1" customWidth="1"/>
    <col min="153" max="153" width="13.33203125" bestFit="1" customWidth="1"/>
    <col min="154" max="154" width="11.6640625" bestFit="1" customWidth="1"/>
    <col min="155" max="155" width="11" bestFit="1" customWidth="1"/>
    <col min="156" max="156" width="27.33203125" bestFit="1" customWidth="1"/>
    <col min="157" max="157" width="22.1640625" bestFit="1" customWidth="1"/>
    <col min="158" max="158" width="14.33203125" bestFit="1" customWidth="1"/>
    <col min="159" max="159" width="11.83203125" bestFit="1" customWidth="1"/>
    <col min="160" max="160" width="23.6640625" bestFit="1" customWidth="1"/>
    <col min="161" max="161" width="10.6640625" bestFit="1" customWidth="1"/>
    <col min="162" max="162" width="14.6640625" bestFit="1" customWidth="1"/>
    <col min="163" max="163" width="7.83203125" bestFit="1" customWidth="1"/>
    <col min="164" max="164" width="27.1640625" bestFit="1" customWidth="1"/>
    <col min="165" max="165" width="21.6640625" bestFit="1" customWidth="1"/>
    <col min="166" max="166" width="22.33203125" bestFit="1" customWidth="1"/>
    <col min="167" max="167" width="19.5" bestFit="1" customWidth="1"/>
    <col min="168" max="168" width="9.1640625" bestFit="1" customWidth="1"/>
    <col min="169" max="169" width="9.5" bestFit="1" customWidth="1"/>
    <col min="170" max="170" width="9.6640625" bestFit="1" customWidth="1"/>
    <col min="171" max="171" width="15.1640625" bestFit="1" customWidth="1"/>
    <col min="172" max="172" width="14.5" bestFit="1" customWidth="1"/>
    <col min="173" max="173" width="8.33203125" bestFit="1" customWidth="1"/>
    <col min="174" max="174" width="9.83203125" bestFit="1" customWidth="1"/>
    <col min="175" max="175" width="9.5" bestFit="1" customWidth="1"/>
    <col min="176" max="176" width="9.6640625" bestFit="1" customWidth="1"/>
    <col min="177" max="177" width="10" bestFit="1" customWidth="1"/>
    <col min="178" max="178" width="23.83203125" bestFit="1" customWidth="1"/>
    <col min="180" max="180" width="13.6640625" bestFit="1" customWidth="1"/>
    <col min="181" max="181" width="22.5" bestFit="1" customWidth="1"/>
    <col min="182" max="182" width="9.6640625" bestFit="1" customWidth="1"/>
    <col min="183" max="183" width="7.33203125" bestFit="1" customWidth="1"/>
    <col min="184" max="184" width="18.6640625" bestFit="1" customWidth="1"/>
    <col min="185" max="185" width="14.5" bestFit="1" customWidth="1"/>
    <col min="186" max="186" width="7.6640625" bestFit="1" customWidth="1"/>
    <col min="187" max="187" width="9.83203125" bestFit="1" customWidth="1"/>
    <col min="188" max="188" width="18.6640625" bestFit="1" customWidth="1"/>
    <col min="189" max="189" width="14.33203125" bestFit="1" customWidth="1"/>
    <col min="190" max="190" width="12.6640625" bestFit="1" customWidth="1"/>
    <col min="191" max="191" width="15.6640625" bestFit="1" customWidth="1"/>
    <col min="192" max="192" width="11.1640625" bestFit="1" customWidth="1"/>
    <col min="193" max="193" width="11" bestFit="1" customWidth="1"/>
    <col min="194" max="194" width="20.6640625" bestFit="1" customWidth="1"/>
    <col min="196" max="196" width="24.5" bestFit="1" customWidth="1"/>
    <col min="197" max="197" width="13.6640625" bestFit="1" customWidth="1"/>
    <col min="198" max="198" width="9" bestFit="1" customWidth="1"/>
    <col min="199" max="199" width="8.83203125" bestFit="1" customWidth="1"/>
    <col min="200" max="200" width="10.6640625" bestFit="1" customWidth="1"/>
    <col min="201" max="201" width="13.1640625" bestFit="1" customWidth="1"/>
    <col min="202" max="202" width="14" bestFit="1" customWidth="1"/>
    <col min="203" max="204" width="13" bestFit="1" customWidth="1"/>
    <col min="205" max="205" width="14.6640625" bestFit="1" customWidth="1"/>
    <col min="206" max="206" width="11.33203125" bestFit="1" customWidth="1"/>
    <col min="207" max="207" width="17" bestFit="1" customWidth="1"/>
    <col min="208" max="208" width="23.33203125" bestFit="1" customWidth="1"/>
    <col min="209" max="209" width="13.33203125" bestFit="1" customWidth="1"/>
    <col min="210" max="210" width="12.6640625" bestFit="1" customWidth="1"/>
    <col min="211" max="211" width="23.6640625" bestFit="1" customWidth="1"/>
    <col min="212" max="212" width="19.5" bestFit="1" customWidth="1"/>
    <col min="213" max="213" width="9.83203125" bestFit="1" customWidth="1"/>
    <col min="214" max="214" width="14.83203125" bestFit="1" customWidth="1"/>
    <col min="215" max="215" width="15.33203125" bestFit="1" customWidth="1"/>
    <col min="217" max="217" width="9.6640625" bestFit="1" customWidth="1"/>
    <col min="218" max="218" width="20.6640625" bestFit="1" customWidth="1"/>
    <col min="219" max="219" width="17" bestFit="1" customWidth="1"/>
    <col min="220" max="220" width="24.33203125" bestFit="1" customWidth="1"/>
    <col min="221" max="221" width="11" bestFit="1" customWidth="1"/>
    <col min="222" max="222" width="9.5" bestFit="1" customWidth="1"/>
    <col min="223" max="223" width="25.5" bestFit="1" customWidth="1"/>
    <col min="224" max="224" width="22.1640625" bestFit="1" customWidth="1"/>
    <col min="225" max="225" width="8" bestFit="1" customWidth="1"/>
    <col min="226" max="226" width="11.33203125" bestFit="1" customWidth="1"/>
    <col min="227" max="227" width="13" bestFit="1" customWidth="1"/>
    <col min="228" max="228" width="13.5" bestFit="1" customWidth="1"/>
    <col min="229" max="229" width="23.33203125" bestFit="1" customWidth="1"/>
    <col min="230" max="230" width="9.83203125" bestFit="1" customWidth="1"/>
    <col min="231" max="231" width="17.1640625" bestFit="1" customWidth="1"/>
    <col min="232" max="232" width="14.33203125" bestFit="1" customWidth="1"/>
    <col min="233" max="233" width="13.83203125" bestFit="1" customWidth="1"/>
    <col min="234" max="234" width="12.83203125" bestFit="1" customWidth="1"/>
    <col min="235" max="235" width="11.5" bestFit="1" customWidth="1"/>
    <col min="236" max="236" width="11.1640625" bestFit="1" customWidth="1"/>
    <col min="237" max="237" width="12.83203125" bestFit="1" customWidth="1"/>
    <col min="238" max="238" width="14.33203125" bestFit="1" customWidth="1"/>
    <col min="239" max="239" width="12" bestFit="1" customWidth="1"/>
    <col min="240" max="240" width="23.6640625" bestFit="1" customWidth="1"/>
    <col min="241" max="241" width="25.33203125" bestFit="1" customWidth="1"/>
    <col min="242" max="242" width="9" bestFit="1" customWidth="1"/>
    <col min="243" max="243" width="12" bestFit="1" customWidth="1"/>
    <col min="244" max="244" width="11.33203125" bestFit="1" customWidth="1"/>
    <col min="245" max="245" width="23.33203125" bestFit="1" customWidth="1"/>
    <col min="246" max="246" width="23.5" bestFit="1" customWidth="1"/>
    <col min="247" max="247" width="14.83203125" bestFit="1" customWidth="1"/>
    <col min="248" max="248" width="12.6640625" bestFit="1" customWidth="1"/>
    <col min="249" max="249" width="13.5" bestFit="1" customWidth="1"/>
    <col min="250" max="250" width="27.1640625" bestFit="1" customWidth="1"/>
    <col min="251" max="251" width="9.5" bestFit="1" customWidth="1"/>
    <col min="252" max="252" width="13.6640625" bestFit="1" customWidth="1"/>
    <col min="253" max="253" width="22.83203125" bestFit="1" customWidth="1"/>
    <col min="254" max="254" width="15.5" bestFit="1" customWidth="1"/>
    <col min="255" max="255" width="10.33203125" bestFit="1" customWidth="1"/>
    <col min="256" max="256" width="9.33203125" bestFit="1" customWidth="1"/>
    <col min="257" max="257" width="8" bestFit="1" customWidth="1"/>
    <col min="258" max="258" width="12.33203125" bestFit="1" customWidth="1"/>
    <col min="259" max="259" width="9.6640625" bestFit="1" customWidth="1"/>
    <col min="260" max="260" width="7.1640625" bestFit="1" customWidth="1"/>
    <col min="261" max="261" width="9.6640625" bestFit="1" customWidth="1"/>
    <col min="262" max="262" width="12.1640625" bestFit="1" customWidth="1"/>
    <col min="263" max="263" width="10.6640625" bestFit="1" customWidth="1"/>
    <col min="264" max="264" width="22.6640625" bestFit="1" customWidth="1"/>
    <col min="265" max="265" width="25.5" bestFit="1" customWidth="1"/>
    <col min="266" max="266" width="16.83203125" bestFit="1" customWidth="1"/>
    <col min="267" max="267" width="14.6640625" bestFit="1" customWidth="1"/>
    <col min="268" max="268" width="19.5" bestFit="1" customWidth="1"/>
    <col min="270" max="270" width="11.1640625" bestFit="1" customWidth="1"/>
    <col min="271" max="271" width="13" bestFit="1" customWidth="1"/>
    <col min="272" max="272" width="25.83203125" bestFit="1" customWidth="1"/>
    <col min="273" max="273" width="12" bestFit="1" customWidth="1"/>
    <col min="274" max="274" width="9.33203125" bestFit="1" customWidth="1"/>
    <col min="275" max="275" width="9.5" bestFit="1" customWidth="1"/>
    <col min="276" max="276" width="9.83203125" bestFit="1" customWidth="1"/>
    <col min="277" max="277" width="25.1640625" bestFit="1" customWidth="1"/>
    <col min="278" max="278" width="21.83203125" bestFit="1" customWidth="1"/>
    <col min="279" max="279" width="13.33203125" bestFit="1" customWidth="1"/>
    <col min="280" max="280" width="10.6640625" bestFit="1" customWidth="1"/>
    <col min="281" max="281" width="25" bestFit="1" customWidth="1"/>
    <col min="282" max="282" width="14.6640625" bestFit="1" customWidth="1"/>
    <col min="283" max="283" width="11.33203125" bestFit="1" customWidth="1"/>
    <col min="284" max="284" width="12.1640625" bestFit="1" customWidth="1"/>
    <col min="285" max="285" width="9.33203125" bestFit="1" customWidth="1"/>
    <col min="286" max="286" width="21" bestFit="1" customWidth="1"/>
    <col min="287" max="287" width="16.5" bestFit="1" customWidth="1"/>
    <col min="289" max="289" width="11" bestFit="1" customWidth="1"/>
    <col min="290" max="290" width="20.1640625" bestFit="1" customWidth="1"/>
    <col min="291" max="291" width="24.1640625" bestFit="1" customWidth="1"/>
    <col min="292" max="292" width="13" bestFit="1" customWidth="1"/>
    <col min="293" max="293" width="10.1640625" bestFit="1" customWidth="1"/>
    <col min="294" max="294" width="22.5" bestFit="1" customWidth="1"/>
    <col min="295" max="295" width="14.83203125" bestFit="1" customWidth="1"/>
    <col min="296" max="296" width="16.83203125" bestFit="1" customWidth="1"/>
    <col min="297" max="297" width="15.83203125" bestFit="1" customWidth="1"/>
    <col min="298" max="298" width="13.83203125" bestFit="1" customWidth="1"/>
    <col min="299" max="299" width="14.33203125" bestFit="1" customWidth="1"/>
    <col min="300" max="300" width="27.5" bestFit="1" customWidth="1"/>
    <col min="301" max="301" width="10.5" bestFit="1" customWidth="1"/>
    <col min="302" max="302" width="25.5" bestFit="1" customWidth="1"/>
    <col min="303" max="303" width="10.5" bestFit="1" customWidth="1"/>
    <col min="304" max="304" width="11.83203125" bestFit="1" customWidth="1"/>
    <col min="305" max="305" width="9.1640625" bestFit="1" customWidth="1"/>
    <col min="306" max="306" width="10.1640625" bestFit="1" customWidth="1"/>
    <col min="307" max="307" width="22.6640625" bestFit="1" customWidth="1"/>
    <col min="308" max="308" width="21.1640625" bestFit="1" customWidth="1"/>
    <col min="309" max="309" width="20.6640625" bestFit="1" customWidth="1"/>
    <col min="310" max="310" width="13.6640625" bestFit="1" customWidth="1"/>
    <col min="311" max="311" width="23.33203125" bestFit="1" customWidth="1"/>
    <col min="312" max="312" width="9.1640625" bestFit="1" customWidth="1"/>
    <col min="313" max="313" width="14.5" bestFit="1" customWidth="1"/>
    <col min="314" max="314" width="24.83203125" bestFit="1" customWidth="1"/>
    <col min="315" max="315" width="13.5" bestFit="1" customWidth="1"/>
    <col min="317" max="317" width="22.83203125" bestFit="1" customWidth="1"/>
    <col min="318" max="319" width="12.33203125" bestFit="1" customWidth="1"/>
    <col min="320" max="320" width="23.6640625" bestFit="1" customWidth="1"/>
    <col min="321" max="321" width="22.1640625" bestFit="1" customWidth="1"/>
    <col min="322" max="322" width="25.6640625" bestFit="1" customWidth="1"/>
    <col min="323" max="323" width="22" bestFit="1" customWidth="1"/>
    <col min="324" max="324" width="12.83203125" bestFit="1" customWidth="1"/>
    <col min="325" max="325" width="13.1640625" bestFit="1" customWidth="1"/>
    <col min="326" max="326" width="10.1640625" bestFit="1" customWidth="1"/>
    <col min="327" max="327" width="12.1640625" bestFit="1" customWidth="1"/>
    <col min="328" max="328" width="11.83203125" bestFit="1" customWidth="1"/>
    <col min="329" max="329" width="15.1640625" bestFit="1" customWidth="1"/>
    <col min="330" max="330" width="12.33203125" bestFit="1" customWidth="1"/>
    <col min="331" max="331" width="12.1640625" bestFit="1" customWidth="1"/>
    <col min="332" max="332" width="16.5" bestFit="1" customWidth="1"/>
    <col min="333" max="333" width="11.6640625" bestFit="1" customWidth="1"/>
    <col min="334" max="334" width="9" bestFit="1" customWidth="1"/>
    <col min="335" max="335" width="12.6640625" bestFit="1" customWidth="1"/>
    <col min="336" max="336" width="13.83203125" bestFit="1" customWidth="1"/>
    <col min="337" max="337" width="11.1640625" bestFit="1" customWidth="1"/>
    <col min="338" max="338" width="19.6640625" bestFit="1" customWidth="1"/>
    <col min="339" max="339" width="24.33203125" bestFit="1" customWidth="1"/>
    <col min="340" max="340" width="24" bestFit="1" customWidth="1"/>
    <col min="341" max="341" width="15" bestFit="1" customWidth="1"/>
    <col min="342" max="342" width="28.1640625" bestFit="1" customWidth="1"/>
    <col min="343" max="343" width="10.6640625" bestFit="1" customWidth="1"/>
    <col min="344" max="344" width="10.5" bestFit="1" customWidth="1"/>
    <col min="345" max="345" width="24" bestFit="1" customWidth="1"/>
    <col min="346" max="346" width="11.83203125" bestFit="1" customWidth="1"/>
    <col min="347" max="347" width="10.6640625" bestFit="1" customWidth="1"/>
    <col min="348" max="348" width="15.33203125" bestFit="1" customWidth="1"/>
    <col min="349" max="349" width="12.33203125" bestFit="1" customWidth="1"/>
    <col min="350" max="350" width="13" bestFit="1" customWidth="1"/>
    <col min="351" max="351" width="24.33203125" bestFit="1" customWidth="1"/>
    <col min="353" max="353" width="10.6640625" bestFit="1" customWidth="1"/>
    <col min="354" max="354" width="15.5" bestFit="1" customWidth="1"/>
    <col min="355" max="355" width="12.83203125" bestFit="1" customWidth="1"/>
    <col min="356" max="356" width="16.83203125" bestFit="1" customWidth="1"/>
    <col min="357" max="357" width="19.83203125" bestFit="1" customWidth="1"/>
    <col min="358" max="358" width="26.1640625" bestFit="1" customWidth="1"/>
    <col min="359" max="359" width="27.83203125" bestFit="1" customWidth="1"/>
    <col min="360" max="360" width="13.83203125" bestFit="1" customWidth="1"/>
    <col min="361" max="361" width="23.33203125" bestFit="1" customWidth="1"/>
    <col min="362" max="362" width="13.1640625" bestFit="1" customWidth="1"/>
    <col min="363" max="363" width="19.5" bestFit="1" customWidth="1"/>
    <col min="364" max="364" width="23.33203125" bestFit="1" customWidth="1"/>
    <col min="365" max="365" width="23.6640625" bestFit="1" customWidth="1"/>
    <col min="366" max="366" width="20" bestFit="1" customWidth="1"/>
    <col min="367" max="367" width="20.83203125" bestFit="1" customWidth="1"/>
    <col min="368" max="368" width="8.6640625" bestFit="1" customWidth="1"/>
    <col min="369" max="369" width="6.5" bestFit="1" customWidth="1"/>
    <col min="370" max="370" width="9.1640625" bestFit="1" customWidth="1"/>
    <col min="371" max="371" width="19.6640625" bestFit="1" customWidth="1"/>
    <col min="372" max="372" width="21.6640625" bestFit="1" customWidth="1"/>
    <col min="373" max="373" width="15.6640625" bestFit="1" customWidth="1"/>
    <col min="374" max="374" width="12" bestFit="1" customWidth="1"/>
    <col min="375" max="375" width="9.5" bestFit="1" customWidth="1"/>
    <col min="376" max="376" width="22.1640625" bestFit="1" customWidth="1"/>
    <col min="377" max="377" width="24" bestFit="1" customWidth="1"/>
    <col min="379" max="379" width="23" bestFit="1" customWidth="1"/>
    <col min="380" max="380" width="23.33203125" bestFit="1" customWidth="1"/>
    <col min="381" max="381" width="16.5" bestFit="1" customWidth="1"/>
    <col min="382" max="382" width="23.6640625" bestFit="1" customWidth="1"/>
    <col min="383" max="383" width="24.33203125" bestFit="1" customWidth="1"/>
    <col min="384" max="384" width="10.6640625" bestFit="1" customWidth="1"/>
    <col min="385" max="385" width="15" bestFit="1" customWidth="1"/>
    <col min="386" max="386" width="24" bestFit="1" customWidth="1"/>
    <col min="387" max="387" width="14.83203125" bestFit="1" customWidth="1"/>
    <col min="388" max="388" width="22.1640625" bestFit="1" customWidth="1"/>
    <col min="389" max="389" width="16" bestFit="1" customWidth="1"/>
    <col min="390" max="390" width="14.33203125" bestFit="1" customWidth="1"/>
    <col min="391" max="391" width="26.83203125" bestFit="1" customWidth="1"/>
    <col min="392" max="392" width="8" bestFit="1" customWidth="1"/>
    <col min="393" max="393" width="12" bestFit="1" customWidth="1"/>
    <col min="394" max="394" width="10.1640625" bestFit="1" customWidth="1"/>
    <col min="395" max="395" width="27.1640625" bestFit="1" customWidth="1"/>
    <col min="396" max="396" width="22" bestFit="1" customWidth="1"/>
    <col min="397" max="397" width="10.6640625" bestFit="1" customWidth="1"/>
    <col min="398" max="398" width="8.33203125" bestFit="1" customWidth="1"/>
    <col min="399" max="399" width="20.6640625" bestFit="1" customWidth="1"/>
    <col min="400" max="400" width="12.33203125" bestFit="1" customWidth="1"/>
    <col min="401" max="401" width="23" bestFit="1" customWidth="1"/>
    <col min="402" max="402" width="10.33203125" bestFit="1" customWidth="1"/>
    <col min="403" max="403" width="10.6640625" bestFit="1" customWidth="1"/>
    <col min="405" max="405" width="13.5" bestFit="1" customWidth="1"/>
    <col min="406" max="406" width="12.83203125" bestFit="1" customWidth="1"/>
    <col min="407" max="407" width="23.33203125" bestFit="1" customWidth="1"/>
    <col min="408" max="408" width="13.6640625" bestFit="1" customWidth="1"/>
    <col min="409" max="409" width="9.83203125" bestFit="1" customWidth="1"/>
    <col min="410" max="410" width="12.6640625" bestFit="1" customWidth="1"/>
    <col min="411" max="411" width="13" bestFit="1" customWidth="1"/>
    <col min="412" max="412" width="9" bestFit="1" customWidth="1"/>
    <col min="413" max="413" width="12.83203125" bestFit="1" customWidth="1"/>
    <col min="414" max="414" width="13.1640625" bestFit="1" customWidth="1"/>
    <col min="415" max="415" width="10.5" bestFit="1" customWidth="1"/>
    <col min="417" max="417" width="16.33203125" bestFit="1" customWidth="1"/>
    <col min="418" max="418" width="13.1640625" bestFit="1" customWidth="1"/>
    <col min="419" max="419" width="11.1640625" bestFit="1" customWidth="1"/>
    <col min="420" max="420" width="15" bestFit="1" customWidth="1"/>
    <col min="421" max="421" width="12.1640625" bestFit="1" customWidth="1"/>
    <col min="422" max="422" width="28.1640625" bestFit="1" customWidth="1"/>
    <col min="423" max="423" width="26.6640625" bestFit="1" customWidth="1"/>
    <col min="424" max="424" width="24.5" bestFit="1" customWidth="1"/>
    <col min="425" max="425" width="28.33203125" bestFit="1" customWidth="1"/>
    <col min="426" max="426" width="23.6640625" bestFit="1" customWidth="1"/>
    <col min="427" max="427" width="9" bestFit="1" customWidth="1"/>
    <col min="428" max="428" width="13.83203125" bestFit="1" customWidth="1"/>
    <col min="429" max="429" width="11.83203125" bestFit="1" customWidth="1"/>
    <col min="430" max="430" width="11.6640625" bestFit="1" customWidth="1"/>
    <col min="431" max="431" width="11.5" bestFit="1" customWidth="1"/>
    <col min="432" max="432" width="10.5" bestFit="1" customWidth="1"/>
    <col min="433" max="433" width="12.6640625" bestFit="1" customWidth="1"/>
    <col min="434" max="434" width="20.1640625" bestFit="1" customWidth="1"/>
    <col min="435" max="435" width="25" bestFit="1" customWidth="1"/>
    <col min="436" max="436" width="21.5" bestFit="1" customWidth="1"/>
    <col min="437" max="437" width="22.33203125" bestFit="1" customWidth="1"/>
    <col min="438" max="438" width="12.6640625" bestFit="1" customWidth="1"/>
    <col min="439" max="439" width="13" bestFit="1" customWidth="1"/>
    <col min="440" max="440" width="12.1640625" bestFit="1" customWidth="1"/>
    <col min="441" max="441" width="23.1640625" bestFit="1" customWidth="1"/>
    <col min="442" max="442" width="9.83203125" bestFit="1" customWidth="1"/>
    <col min="443" max="443" width="9" bestFit="1" customWidth="1"/>
    <col min="444" max="444" width="20.33203125" bestFit="1" customWidth="1"/>
    <col min="445" max="445" width="22" bestFit="1" customWidth="1"/>
    <col min="446" max="446" width="24.6640625" bestFit="1" customWidth="1"/>
    <col min="447" max="447" width="8.6640625" bestFit="1" customWidth="1"/>
    <col min="448" max="448" width="10.5" bestFit="1" customWidth="1"/>
    <col min="449" max="449" width="13.83203125" bestFit="1" customWidth="1"/>
    <col min="450" max="450" width="7.5" bestFit="1" customWidth="1"/>
    <col min="451" max="451" width="8.6640625" bestFit="1" customWidth="1"/>
    <col min="452" max="452" width="7.6640625" bestFit="1" customWidth="1"/>
    <col min="453" max="453" width="8" bestFit="1" customWidth="1"/>
    <col min="454" max="454" width="7.83203125" bestFit="1" customWidth="1"/>
    <col min="456" max="456" width="11.83203125" bestFit="1" customWidth="1"/>
    <col min="457" max="457" width="23.33203125" bestFit="1" customWidth="1"/>
    <col min="458" max="458" width="11.6640625" bestFit="1" customWidth="1"/>
    <col min="459" max="459" width="12.83203125" bestFit="1" customWidth="1"/>
    <col min="460" max="460" width="13" bestFit="1" customWidth="1"/>
    <col min="461" max="461" width="8.5" bestFit="1" customWidth="1"/>
    <col min="462" max="462" width="12.83203125" bestFit="1" customWidth="1"/>
    <col min="463" max="463" width="12.1640625" bestFit="1" customWidth="1"/>
    <col min="464" max="464" width="9.5" bestFit="1" customWidth="1"/>
    <col min="465" max="465" width="11.1640625" bestFit="1" customWidth="1"/>
    <col min="466" max="466" width="22.1640625" bestFit="1" customWidth="1"/>
    <col min="467" max="467" width="12.1640625" bestFit="1" customWidth="1"/>
    <col min="468" max="468" width="11.33203125" bestFit="1" customWidth="1"/>
    <col min="469" max="469" width="14.5" bestFit="1" customWidth="1"/>
    <col min="470" max="470" width="15.1640625" bestFit="1" customWidth="1"/>
    <col min="471" max="472" width="18.5" bestFit="1" customWidth="1"/>
    <col min="473" max="473" width="13.5" bestFit="1" customWidth="1"/>
    <col min="474" max="474" width="11.83203125" bestFit="1" customWidth="1"/>
    <col min="475" max="475" width="7.1640625" bestFit="1" customWidth="1"/>
    <col min="476" max="476" width="7.33203125" bestFit="1" customWidth="1"/>
    <col min="477" max="477" width="8.6640625" bestFit="1" customWidth="1"/>
    <col min="478" max="478" width="18.1640625" bestFit="1" customWidth="1"/>
    <col min="479" max="479" width="21.1640625" bestFit="1" customWidth="1"/>
    <col min="480" max="480" width="14.6640625" bestFit="1" customWidth="1"/>
    <col min="481" max="481" width="12.1640625" bestFit="1" customWidth="1"/>
    <col min="482" max="482" width="26.1640625" bestFit="1" customWidth="1"/>
    <col min="483" max="483" width="13.6640625" bestFit="1" customWidth="1"/>
    <col min="484" max="484" width="13.83203125" bestFit="1" customWidth="1"/>
    <col min="485" max="485" width="21.5" bestFit="1" customWidth="1"/>
    <col min="486" max="486" width="8.33203125" bestFit="1" customWidth="1"/>
    <col min="487" max="487" width="11.1640625" bestFit="1" customWidth="1"/>
    <col min="488" max="488" width="22.6640625" bestFit="1" customWidth="1"/>
    <col min="489" max="489" width="11.33203125" bestFit="1" customWidth="1"/>
    <col min="490" max="490" width="13.5" bestFit="1" customWidth="1"/>
    <col min="491" max="491" width="11.6640625" bestFit="1" customWidth="1"/>
    <col min="492" max="492" width="23.33203125" bestFit="1" customWidth="1"/>
    <col min="493" max="493" width="13.6640625" bestFit="1" customWidth="1"/>
    <col min="494" max="494" width="8.6640625" bestFit="1" customWidth="1"/>
    <col min="495" max="495" width="10.1640625" bestFit="1" customWidth="1"/>
    <col min="496" max="496" width="23.33203125" bestFit="1" customWidth="1"/>
    <col min="497" max="497" width="21.1640625" bestFit="1" customWidth="1"/>
    <col min="498" max="498" width="12.6640625" bestFit="1" customWidth="1"/>
    <col min="499" max="499" width="22.33203125" bestFit="1" customWidth="1"/>
    <col min="500" max="500" width="12.33203125" bestFit="1" customWidth="1"/>
    <col min="501" max="501" width="19.83203125" bestFit="1" customWidth="1"/>
    <col min="502" max="502" width="12" bestFit="1" customWidth="1"/>
    <col min="503" max="503" width="10.6640625" bestFit="1" customWidth="1"/>
    <col min="504" max="504" width="20.83203125" bestFit="1" customWidth="1"/>
    <col min="505" max="505" width="10" bestFit="1" customWidth="1"/>
    <col min="506" max="506" width="8.83203125" bestFit="1" customWidth="1"/>
    <col min="507" max="507" width="8.6640625" bestFit="1" customWidth="1"/>
    <col min="508" max="508" width="9" bestFit="1" customWidth="1"/>
    <col min="509" max="509" width="9.83203125" bestFit="1" customWidth="1"/>
    <col min="510" max="510" width="8.6640625" bestFit="1" customWidth="1"/>
    <col min="511" max="511" width="24.33203125" bestFit="1" customWidth="1"/>
    <col min="512" max="512" width="18.33203125" bestFit="1" customWidth="1"/>
    <col min="513" max="513" width="18.6640625" bestFit="1" customWidth="1"/>
    <col min="514" max="514" width="16.83203125" bestFit="1" customWidth="1"/>
    <col min="515" max="515" width="9.33203125" bestFit="1" customWidth="1"/>
    <col min="516" max="516" width="12.5" bestFit="1" customWidth="1"/>
    <col min="517" max="517" width="14.1640625" bestFit="1" customWidth="1"/>
    <col min="518" max="518" width="11.1640625" bestFit="1" customWidth="1"/>
    <col min="519" max="519" width="12.5" bestFit="1" customWidth="1"/>
    <col min="520" max="520" width="14.5" bestFit="1" customWidth="1"/>
    <col min="521" max="521" width="23.83203125" bestFit="1" customWidth="1"/>
    <col min="522" max="522" width="20.1640625" bestFit="1" customWidth="1"/>
    <col min="523" max="523" width="23.5" bestFit="1" customWidth="1"/>
    <col min="524" max="524" width="22.33203125" bestFit="1" customWidth="1"/>
    <col min="525" max="525" width="21.1640625" bestFit="1" customWidth="1"/>
    <col min="526" max="526" width="22.6640625" bestFit="1" customWidth="1"/>
    <col min="527" max="527" width="11.33203125" bestFit="1" customWidth="1"/>
    <col min="528" max="528" width="11.6640625" bestFit="1" customWidth="1"/>
    <col min="529" max="529" width="11.5" bestFit="1" customWidth="1"/>
    <col min="530" max="530" width="11.83203125" bestFit="1" customWidth="1"/>
    <col min="531" max="531" width="15.6640625" bestFit="1" customWidth="1"/>
    <col min="532" max="532" width="14.33203125" bestFit="1" customWidth="1"/>
    <col min="533" max="533" width="23.6640625" bestFit="1" customWidth="1"/>
    <col min="534" max="534" width="25.1640625" bestFit="1" customWidth="1"/>
    <col min="535" max="535" width="13.83203125" bestFit="1" customWidth="1"/>
    <col min="536" max="536" width="12.1640625" bestFit="1" customWidth="1"/>
    <col min="537" max="537" width="19.33203125" bestFit="1" customWidth="1"/>
    <col min="538" max="538" width="15.6640625" bestFit="1" customWidth="1"/>
    <col min="539" max="539" width="21.6640625" bestFit="1" customWidth="1"/>
    <col min="540" max="540" width="12.6640625" bestFit="1" customWidth="1"/>
    <col min="541" max="541" width="15.33203125" bestFit="1" customWidth="1"/>
    <col min="542" max="542" width="8.83203125" bestFit="1" customWidth="1"/>
    <col min="543" max="543" width="11.1640625" bestFit="1" customWidth="1"/>
    <col min="544" max="544" width="10" bestFit="1" customWidth="1"/>
    <col min="545" max="545" width="10.6640625" bestFit="1" customWidth="1"/>
    <col min="547" max="547" width="9.5" bestFit="1" customWidth="1"/>
    <col min="548" max="548" width="25.83203125" bestFit="1" customWidth="1"/>
    <col min="549" max="549" width="12.1640625" bestFit="1" customWidth="1"/>
    <col min="550" max="550" width="10.1640625" bestFit="1" customWidth="1"/>
    <col min="551" max="551" width="17" bestFit="1" customWidth="1"/>
    <col min="552" max="552" width="14.33203125" bestFit="1" customWidth="1"/>
    <col min="553" max="553" width="23.5" bestFit="1" customWidth="1"/>
    <col min="554" max="554" width="14.6640625" bestFit="1" customWidth="1"/>
    <col min="555" max="555" width="27.33203125" bestFit="1" customWidth="1"/>
    <col min="556" max="556" width="11.33203125" bestFit="1" customWidth="1"/>
    <col min="557" max="557" width="12" bestFit="1" customWidth="1"/>
    <col min="558" max="558" width="19.33203125" bestFit="1" customWidth="1"/>
    <col min="559" max="559" width="27" bestFit="1" customWidth="1"/>
    <col min="560" max="560" width="13.5" bestFit="1" customWidth="1"/>
    <col min="561" max="561" width="9" bestFit="1" customWidth="1"/>
    <col min="562" max="562" width="13.6640625" bestFit="1" customWidth="1"/>
    <col min="565" max="565" width="11.1640625" bestFit="1" customWidth="1"/>
    <col min="566" max="566" width="21.83203125" bestFit="1" customWidth="1"/>
    <col min="567" max="567" width="10.6640625" bestFit="1" customWidth="1"/>
    <col min="568" max="568" width="9" bestFit="1" customWidth="1"/>
    <col min="569" max="569" width="20.5" bestFit="1" customWidth="1"/>
    <col min="570" max="570" width="21" bestFit="1" customWidth="1"/>
    <col min="571" max="571" width="23.5" bestFit="1" customWidth="1"/>
    <col min="572" max="572" width="26.83203125" bestFit="1" customWidth="1"/>
    <col min="573" max="573" width="15.6640625" bestFit="1" customWidth="1"/>
    <col min="574" max="574" width="11.33203125" bestFit="1" customWidth="1"/>
    <col min="575" max="575" width="17.83203125" bestFit="1" customWidth="1"/>
    <col min="576" max="576" width="29.1640625" bestFit="1" customWidth="1"/>
    <col min="577" max="577" width="12" bestFit="1" customWidth="1"/>
    <col min="578" max="578" width="21.5" bestFit="1" customWidth="1"/>
    <col min="579" max="579" width="24.33203125" bestFit="1" customWidth="1"/>
    <col min="580" max="580" width="12.5" bestFit="1" customWidth="1"/>
    <col min="581" max="581" width="21.1640625" bestFit="1" customWidth="1"/>
    <col min="582" max="582" width="13.33203125" bestFit="1" customWidth="1"/>
    <col min="583" max="583" width="15.83203125" bestFit="1" customWidth="1"/>
    <col min="584" max="584" width="14.33203125" bestFit="1" customWidth="1"/>
    <col min="585" max="585" width="10.5" bestFit="1" customWidth="1"/>
    <col min="586" max="586" width="13.5" bestFit="1" customWidth="1"/>
    <col min="587" max="587" width="14.1640625" bestFit="1" customWidth="1"/>
    <col min="588" max="588" width="15.5" bestFit="1" customWidth="1"/>
    <col min="589" max="589" width="14.33203125" bestFit="1" customWidth="1"/>
    <col min="590" max="590" width="12" bestFit="1" customWidth="1"/>
    <col min="591" max="591" width="18.1640625" bestFit="1" customWidth="1"/>
    <col min="592" max="592" width="10.5" bestFit="1" customWidth="1"/>
    <col min="593" max="593" width="23.83203125" bestFit="1" customWidth="1"/>
    <col min="594" max="594" width="11.5" bestFit="1" customWidth="1"/>
    <col min="595" max="595" width="13.5" bestFit="1" customWidth="1"/>
    <col min="596" max="596" width="13" bestFit="1" customWidth="1"/>
    <col min="597" max="597" width="11.6640625" bestFit="1" customWidth="1"/>
    <col min="598" max="598" width="23.33203125" bestFit="1" customWidth="1"/>
    <col min="599" max="599" width="14.83203125" bestFit="1" customWidth="1"/>
    <col min="600" max="600" width="20.33203125" bestFit="1" customWidth="1"/>
    <col min="601" max="601" width="16" bestFit="1" customWidth="1"/>
    <col min="602" max="602" width="10.6640625" bestFit="1" customWidth="1"/>
    <col min="604" max="604" width="13.5" bestFit="1" customWidth="1"/>
    <col min="605" max="605" width="11.1640625" bestFit="1" customWidth="1"/>
    <col min="606" max="606" width="10.1640625" bestFit="1" customWidth="1"/>
    <col min="607" max="607" width="9.5" bestFit="1" customWidth="1"/>
    <col min="608" max="608" width="15.6640625" bestFit="1" customWidth="1"/>
    <col min="609" max="609" width="13" bestFit="1" customWidth="1"/>
    <col min="610" max="610" width="23.6640625" bestFit="1" customWidth="1"/>
    <col min="611" max="611" width="15.33203125" bestFit="1" customWidth="1"/>
    <col min="612" max="612" width="10.33203125" bestFit="1" customWidth="1"/>
    <col min="613" max="613" width="10.1640625" bestFit="1" customWidth="1"/>
    <col min="614" max="614" width="8.83203125" bestFit="1" customWidth="1"/>
    <col min="615" max="615" width="11.83203125" bestFit="1" customWidth="1"/>
    <col min="616" max="616" width="22.83203125" bestFit="1" customWidth="1"/>
    <col min="617" max="617" width="9.1640625" bestFit="1" customWidth="1"/>
    <col min="618" max="618" width="10.6640625" bestFit="1" customWidth="1"/>
    <col min="619" max="619" width="14" bestFit="1" customWidth="1"/>
    <col min="620" max="620" width="14.5" bestFit="1" customWidth="1"/>
    <col min="621" max="621" width="13.33203125" bestFit="1" customWidth="1"/>
    <col min="622" max="622" width="9" bestFit="1" customWidth="1"/>
    <col min="623" max="623" width="10.6640625" bestFit="1" customWidth="1"/>
    <col min="624" max="624" width="21.83203125" bestFit="1" customWidth="1"/>
    <col min="625" max="625" width="12" bestFit="1" customWidth="1"/>
    <col min="626" max="626" width="10" bestFit="1" customWidth="1"/>
    <col min="627" max="627" width="8" bestFit="1" customWidth="1"/>
    <col min="628" max="628" width="12.1640625" bestFit="1" customWidth="1"/>
    <col min="629" max="629" width="24.33203125" bestFit="1" customWidth="1"/>
    <col min="630" max="630" width="24.83203125" bestFit="1" customWidth="1"/>
    <col min="631" max="631" width="23.5" bestFit="1" customWidth="1"/>
    <col min="632" max="632" width="9.33203125" bestFit="1" customWidth="1"/>
    <col min="633" max="633" width="23" bestFit="1" customWidth="1"/>
    <col min="634" max="634" width="24.1640625" bestFit="1" customWidth="1"/>
    <col min="635" max="635" width="24.83203125" bestFit="1" customWidth="1"/>
    <col min="636" max="636" width="12.33203125" bestFit="1" customWidth="1"/>
    <col min="637" max="637" width="18.33203125" bestFit="1" customWidth="1"/>
    <col min="638" max="638" width="9.83203125" bestFit="1" customWidth="1"/>
    <col min="639" max="639" width="10" bestFit="1" customWidth="1"/>
    <col min="640" max="640" width="13.5" bestFit="1" customWidth="1"/>
    <col min="641" max="641" width="12" bestFit="1" customWidth="1"/>
    <col min="642" max="642" width="9.6640625" bestFit="1" customWidth="1"/>
    <col min="643" max="643" width="9.83203125" bestFit="1" customWidth="1"/>
    <col min="644" max="644" width="12.5" bestFit="1" customWidth="1"/>
    <col min="645" max="645" width="21.83203125" bestFit="1" customWidth="1"/>
    <col min="646" max="646" width="16.33203125" bestFit="1" customWidth="1"/>
    <col min="647" max="647" width="24.6640625" bestFit="1" customWidth="1"/>
    <col min="648" max="648" width="24" bestFit="1" customWidth="1"/>
    <col min="649" max="649" width="21" bestFit="1" customWidth="1"/>
    <col min="650" max="650" width="21.1640625" bestFit="1" customWidth="1"/>
    <col min="651" max="651" width="11.1640625" bestFit="1" customWidth="1"/>
    <col min="652" max="652" width="9" bestFit="1" customWidth="1"/>
    <col min="653" max="653" width="10.33203125" bestFit="1" customWidth="1"/>
    <col min="654" max="654" width="22.5" bestFit="1" customWidth="1"/>
    <col min="655" max="655" width="21.1640625" bestFit="1" customWidth="1"/>
    <col min="656" max="656" width="24.1640625" bestFit="1" customWidth="1"/>
    <col min="657" max="657" width="17.83203125" bestFit="1" customWidth="1"/>
    <col min="658" max="658" width="13.33203125" bestFit="1" customWidth="1"/>
    <col min="659" max="659" width="8.83203125" bestFit="1" customWidth="1"/>
    <col min="660" max="660" width="12.6640625" bestFit="1" customWidth="1"/>
    <col min="661" max="661" width="16.33203125" bestFit="1" customWidth="1"/>
    <col min="662" max="662" width="17.33203125" bestFit="1" customWidth="1"/>
    <col min="663" max="663" width="11.33203125" bestFit="1" customWidth="1"/>
    <col min="664" max="664" width="11.6640625" bestFit="1" customWidth="1"/>
    <col min="665" max="665" width="27.1640625" bestFit="1" customWidth="1"/>
    <col min="666" max="666" width="27.83203125" bestFit="1" customWidth="1"/>
    <col min="667" max="667" width="19.33203125" bestFit="1" customWidth="1"/>
    <col min="668" max="668" width="13.6640625" bestFit="1" customWidth="1"/>
    <col min="669" max="669" width="12.1640625" bestFit="1" customWidth="1"/>
    <col min="670" max="671" width="9.6640625" bestFit="1" customWidth="1"/>
    <col min="672" max="672" width="12.83203125" bestFit="1" customWidth="1"/>
    <col min="673" max="673" width="11.33203125" bestFit="1" customWidth="1"/>
    <col min="674" max="674" width="23.1640625" bestFit="1" customWidth="1"/>
    <col min="675" max="675" width="14.5" bestFit="1" customWidth="1"/>
    <col min="676" max="676" width="23.1640625" bestFit="1" customWidth="1"/>
    <col min="677" max="677" width="8.33203125" bestFit="1" customWidth="1"/>
    <col min="678" max="678" width="13" bestFit="1" customWidth="1"/>
    <col min="679" max="679" width="14" bestFit="1" customWidth="1"/>
    <col min="680" max="680" width="8.33203125" bestFit="1" customWidth="1"/>
    <col min="681" max="681" width="21.5" bestFit="1" customWidth="1"/>
    <col min="682" max="682" width="13.5" bestFit="1" customWidth="1"/>
    <col min="683" max="683" width="11.1640625" bestFit="1" customWidth="1"/>
    <col min="684" max="684" width="15.83203125" bestFit="1" customWidth="1"/>
    <col min="685" max="685" width="13.83203125" bestFit="1" customWidth="1"/>
    <col min="686" max="686" width="25" bestFit="1" customWidth="1"/>
    <col min="687" max="687" width="14.6640625" bestFit="1" customWidth="1"/>
    <col min="688" max="688" width="14.1640625" bestFit="1" customWidth="1"/>
    <col min="689" max="689" width="23.1640625" bestFit="1" customWidth="1"/>
    <col min="690" max="690" width="15.6640625" bestFit="1" customWidth="1"/>
    <col min="691" max="691" width="20" bestFit="1" customWidth="1"/>
    <col min="692" max="692" width="12" bestFit="1" customWidth="1"/>
    <col min="693" max="693" width="30.1640625" bestFit="1" customWidth="1"/>
    <col min="694" max="694" width="8.83203125" bestFit="1" customWidth="1"/>
    <col min="695" max="695" width="14.83203125" bestFit="1" customWidth="1"/>
    <col min="696" max="696" width="19.6640625" bestFit="1" customWidth="1"/>
    <col min="697" max="697" width="23.6640625" bestFit="1" customWidth="1"/>
    <col min="698" max="698" width="9.5" bestFit="1" customWidth="1"/>
    <col min="699" max="699" width="10.6640625" bestFit="1" customWidth="1"/>
    <col min="700" max="700" width="19.6640625" bestFit="1" customWidth="1"/>
    <col min="701" max="701" width="13.5" bestFit="1" customWidth="1"/>
    <col min="702" max="702" width="26.83203125" bestFit="1" customWidth="1"/>
    <col min="703" max="703" width="13" bestFit="1" customWidth="1"/>
    <col min="704" max="704" width="30.83203125" bestFit="1" customWidth="1"/>
    <col min="705" max="705" width="11.1640625" bestFit="1" customWidth="1"/>
    <col min="706" max="706" width="23.6640625" bestFit="1" customWidth="1"/>
    <col min="707" max="707" width="9.1640625" bestFit="1" customWidth="1"/>
    <col min="708" max="708" width="13.6640625" bestFit="1" customWidth="1"/>
    <col min="709" max="709" width="15.5" bestFit="1" customWidth="1"/>
    <col min="710" max="710" width="13.1640625" bestFit="1" customWidth="1"/>
    <col min="711" max="711" width="15.33203125" bestFit="1" customWidth="1"/>
    <col min="712" max="712" width="13" bestFit="1" customWidth="1"/>
    <col min="713" max="713" width="25.6640625" bestFit="1" customWidth="1"/>
    <col min="714" max="714" width="14.1640625" bestFit="1" customWidth="1"/>
    <col min="715" max="715" width="13.5" bestFit="1" customWidth="1"/>
    <col min="716" max="716" width="28.33203125" bestFit="1" customWidth="1"/>
    <col min="717" max="717" width="9.6640625" bestFit="1" customWidth="1"/>
    <col min="718" max="718" width="13.5" bestFit="1" customWidth="1"/>
    <col min="719" max="719" width="22.6640625" bestFit="1" customWidth="1"/>
    <col min="720" max="720" width="12.6640625" bestFit="1" customWidth="1"/>
    <col min="721" max="721" width="15.33203125" bestFit="1" customWidth="1"/>
    <col min="722" max="722" width="16.33203125" bestFit="1" customWidth="1"/>
    <col min="723" max="723" width="18" bestFit="1" customWidth="1"/>
    <col min="724" max="724" width="17.6640625" bestFit="1" customWidth="1"/>
    <col min="725" max="725" width="14.1640625" bestFit="1" customWidth="1"/>
    <col min="726" max="726" width="14.33203125" bestFit="1" customWidth="1"/>
    <col min="727" max="727" width="27.5" bestFit="1" customWidth="1"/>
    <col min="728" max="728" width="25.83203125" bestFit="1" customWidth="1"/>
    <col min="729" max="729" width="27.6640625" bestFit="1" customWidth="1"/>
    <col min="730" max="730" width="25.1640625" bestFit="1" customWidth="1"/>
    <col min="731" max="731" width="24" bestFit="1" customWidth="1"/>
    <col min="732" max="732" width="23.83203125" bestFit="1" customWidth="1"/>
    <col min="733" max="733" width="15.5" bestFit="1" customWidth="1"/>
    <col min="734" max="734" width="15.6640625" bestFit="1" customWidth="1"/>
    <col min="735" max="735" width="10.6640625" bestFit="1" customWidth="1"/>
    <col min="736" max="736" width="25.1640625" bestFit="1" customWidth="1"/>
    <col min="737" max="737" width="12.83203125" bestFit="1" customWidth="1"/>
    <col min="738" max="738" width="10.5" bestFit="1" customWidth="1"/>
    <col min="739" max="739" width="9.83203125" bestFit="1" customWidth="1"/>
    <col min="740" max="740" width="10.5" bestFit="1" customWidth="1"/>
    <col min="741" max="741" width="19.6640625" bestFit="1" customWidth="1"/>
    <col min="742" max="742" width="11.33203125" bestFit="1" customWidth="1"/>
    <col min="743" max="743" width="11.6640625" bestFit="1" customWidth="1"/>
    <col min="744" max="744" width="7.6640625" bestFit="1" customWidth="1"/>
    <col min="745" max="745" width="22.5" bestFit="1" customWidth="1"/>
    <col min="746" max="746" width="12" bestFit="1" customWidth="1"/>
    <col min="747" max="747" width="17.83203125" bestFit="1" customWidth="1"/>
    <col min="748" max="748" width="14.33203125" bestFit="1" customWidth="1"/>
    <col min="749" max="749" width="19.83203125" bestFit="1" customWidth="1"/>
    <col min="750" max="750" width="14" bestFit="1" customWidth="1"/>
    <col min="751" max="751" width="12.5" bestFit="1" customWidth="1"/>
    <col min="752" max="752" width="11" bestFit="1" customWidth="1"/>
    <col min="754" max="755" width="14.83203125" bestFit="1" customWidth="1"/>
    <col min="756" max="756" width="24.5" bestFit="1" customWidth="1"/>
    <col min="757" max="757" width="23.5" bestFit="1" customWidth="1"/>
    <col min="759" max="759" width="12.5" bestFit="1" customWidth="1"/>
    <col min="760" max="760" width="25.5" bestFit="1" customWidth="1"/>
    <col min="761" max="761" width="14.1640625" bestFit="1" customWidth="1"/>
    <col min="762" max="762" width="14.83203125" bestFit="1" customWidth="1"/>
    <col min="763" max="763" width="14.5" bestFit="1" customWidth="1"/>
    <col min="764" max="764" width="12.1640625" bestFit="1" customWidth="1"/>
    <col min="765" max="765" width="12.33203125" bestFit="1" customWidth="1"/>
    <col min="766" max="766" width="19.33203125" bestFit="1" customWidth="1"/>
    <col min="767" max="767" width="23.83203125" bestFit="1" customWidth="1"/>
    <col min="768" max="768" width="24.6640625" bestFit="1" customWidth="1"/>
    <col min="769" max="769" width="14.1640625" bestFit="1" customWidth="1"/>
    <col min="770" max="770" width="11.6640625" bestFit="1" customWidth="1"/>
    <col min="771" max="771" width="25.6640625" bestFit="1" customWidth="1"/>
    <col min="772" max="772" width="14.33203125" bestFit="1" customWidth="1"/>
    <col min="773" max="773" width="15.6640625" bestFit="1" customWidth="1"/>
    <col min="774" max="774" width="12.33203125" bestFit="1" customWidth="1"/>
    <col min="775" max="775" width="9.83203125" bestFit="1" customWidth="1"/>
    <col min="776" max="776" width="21.83203125" bestFit="1" customWidth="1"/>
    <col min="777" max="777" width="24" bestFit="1" customWidth="1"/>
    <col min="778" max="778" width="27" bestFit="1" customWidth="1"/>
    <col min="779" max="779" width="13.33203125" bestFit="1" customWidth="1"/>
    <col min="780" max="780" width="11.1640625" bestFit="1" customWidth="1"/>
    <col min="781" max="781" width="13.5" bestFit="1" customWidth="1"/>
    <col min="782" max="782" width="8.6640625" bestFit="1" customWidth="1"/>
    <col min="783" max="783" width="24.83203125" bestFit="1" customWidth="1"/>
    <col min="784" max="784" width="13" bestFit="1" customWidth="1"/>
    <col min="785" max="785" width="22" bestFit="1" customWidth="1"/>
    <col min="786" max="787" width="17.1640625" bestFit="1" customWidth="1"/>
    <col min="788" max="788" width="10.5" bestFit="1" customWidth="1"/>
    <col min="789" max="789" width="11.83203125" bestFit="1" customWidth="1"/>
    <col min="790" max="790" width="10.6640625" bestFit="1" customWidth="1"/>
    <col min="791" max="791" width="13" bestFit="1" customWidth="1"/>
    <col min="792" max="792" width="13.83203125" bestFit="1" customWidth="1"/>
    <col min="793" max="793" width="11.5" bestFit="1" customWidth="1"/>
    <col min="794" max="794" width="12" bestFit="1" customWidth="1"/>
    <col min="795" max="795" width="14.1640625" bestFit="1" customWidth="1"/>
    <col min="796" max="796" width="10.6640625" bestFit="1" customWidth="1"/>
    <col min="797" max="797" width="9.5" bestFit="1" customWidth="1"/>
    <col min="798" max="798" width="12.6640625" bestFit="1" customWidth="1"/>
    <col min="799" max="799" width="11.1640625" bestFit="1" customWidth="1"/>
    <col min="800" max="800" width="13.83203125" bestFit="1" customWidth="1"/>
    <col min="801" max="801" width="11.5" bestFit="1" customWidth="1"/>
    <col min="802" max="802" width="12.6640625" bestFit="1" customWidth="1"/>
    <col min="803" max="803" width="13" bestFit="1" customWidth="1"/>
    <col min="804" max="804" width="12.1640625" bestFit="1" customWidth="1"/>
    <col min="805" max="805" width="12.33203125" bestFit="1" customWidth="1"/>
    <col min="806" max="806" width="10.33203125" bestFit="1" customWidth="1"/>
    <col min="807" max="807" width="13.33203125" bestFit="1" customWidth="1"/>
    <col min="808" max="808" width="11.5" bestFit="1" customWidth="1"/>
    <col min="809" max="809" width="12.1640625" bestFit="1" customWidth="1"/>
    <col min="810" max="810" width="13.33203125" bestFit="1" customWidth="1"/>
    <col min="811" max="811" width="21.1640625" bestFit="1" customWidth="1"/>
    <col min="812" max="812" width="24" bestFit="1" customWidth="1"/>
    <col min="813" max="813" width="19.83203125" bestFit="1" customWidth="1"/>
    <col min="814" max="814" width="23.1640625" bestFit="1" customWidth="1"/>
    <col min="815" max="815" width="23.6640625" bestFit="1" customWidth="1"/>
    <col min="816" max="816" width="22.33203125" bestFit="1" customWidth="1"/>
    <col min="817" max="817" width="11.6640625" bestFit="1" customWidth="1"/>
    <col min="818" max="818" width="8" bestFit="1" customWidth="1"/>
    <col min="819" max="819" width="12.33203125" bestFit="1" customWidth="1"/>
    <col min="820" max="820" width="11.6640625" bestFit="1" customWidth="1"/>
    <col min="821" max="821" width="22.83203125" bestFit="1" customWidth="1"/>
    <col min="822" max="822" width="13" bestFit="1" customWidth="1"/>
    <col min="823" max="823" width="13.83203125" bestFit="1" customWidth="1"/>
    <col min="824" max="824" width="25" bestFit="1" customWidth="1"/>
    <col min="825" max="825" width="24.83203125" bestFit="1" customWidth="1"/>
    <col min="826" max="826" width="10.5" bestFit="1" customWidth="1"/>
    <col min="827" max="827" width="13" bestFit="1" customWidth="1"/>
    <col min="828" max="828" width="19" bestFit="1" customWidth="1"/>
    <col min="829" max="829" width="15.5" bestFit="1" customWidth="1"/>
    <col min="830" max="830" width="10.5" bestFit="1" customWidth="1"/>
    <col min="832" max="832" width="15.5" bestFit="1" customWidth="1"/>
    <col min="833" max="833" width="9.1640625" bestFit="1" customWidth="1"/>
    <col min="834" max="834" width="12.1640625" bestFit="1" customWidth="1"/>
    <col min="835" max="835" width="14.83203125" bestFit="1" customWidth="1"/>
    <col min="836" max="836" width="13.1640625" bestFit="1" customWidth="1"/>
    <col min="837" max="837" width="22.5" bestFit="1" customWidth="1"/>
    <col min="838" max="838" width="12.33203125" bestFit="1" customWidth="1"/>
    <col min="839" max="839" width="25.6640625" bestFit="1" customWidth="1"/>
    <col min="840" max="840" width="9.83203125" bestFit="1" customWidth="1"/>
    <col min="841" max="841" width="23.1640625" bestFit="1" customWidth="1"/>
    <col min="842" max="842" width="24.33203125" bestFit="1" customWidth="1"/>
    <col min="843" max="843" width="21.6640625" bestFit="1" customWidth="1"/>
    <col min="844" max="844" width="24" bestFit="1" customWidth="1"/>
    <col min="845" max="845" width="19" bestFit="1" customWidth="1"/>
    <col min="846" max="846" width="9.1640625" bestFit="1" customWidth="1"/>
    <col min="847" max="847" width="9.6640625" bestFit="1" customWidth="1"/>
    <col min="848" max="848" width="11.6640625" bestFit="1" customWidth="1"/>
    <col min="849" max="849" width="25" bestFit="1" customWidth="1"/>
    <col min="850" max="850" width="27.1640625" bestFit="1" customWidth="1"/>
    <col min="851" max="851" width="23.83203125" bestFit="1" customWidth="1"/>
    <col min="852" max="852" width="21.6640625" bestFit="1" customWidth="1"/>
    <col min="853" max="853" width="12" bestFit="1" customWidth="1"/>
    <col min="854" max="854" width="15.5" bestFit="1" customWidth="1"/>
    <col min="855" max="855" width="10.6640625" bestFit="1" customWidth="1"/>
    <col min="856" max="856" width="13" bestFit="1" customWidth="1"/>
    <col min="857" max="857" width="16" bestFit="1" customWidth="1"/>
    <col min="858" max="858" width="24" bestFit="1" customWidth="1"/>
    <col min="859" max="859" width="24.83203125" bestFit="1" customWidth="1"/>
    <col min="860" max="860" width="12.83203125" bestFit="1" customWidth="1"/>
    <col min="861" max="861" width="15" bestFit="1" customWidth="1"/>
    <col min="862" max="862" width="16.83203125" bestFit="1" customWidth="1"/>
    <col min="863" max="863" width="22.83203125" bestFit="1" customWidth="1"/>
    <col min="864" max="864" width="12.5" bestFit="1" customWidth="1"/>
    <col min="865" max="865" width="8" bestFit="1" customWidth="1"/>
    <col min="866" max="866" width="20.83203125" bestFit="1" customWidth="1"/>
    <col min="867" max="867" width="19.83203125" bestFit="1" customWidth="1"/>
    <col min="868" max="868" width="24.5" bestFit="1" customWidth="1"/>
    <col min="869" max="869" width="22.33203125" bestFit="1" customWidth="1"/>
    <col min="870" max="870" width="11.83203125" bestFit="1" customWidth="1"/>
    <col min="871" max="871" width="12.5" bestFit="1" customWidth="1"/>
    <col min="872" max="872" width="22.5" bestFit="1" customWidth="1"/>
    <col min="873" max="873" width="21.6640625" bestFit="1" customWidth="1"/>
    <col min="874" max="874" width="22.1640625" bestFit="1" customWidth="1"/>
    <col min="875" max="875" width="25.6640625" bestFit="1" customWidth="1"/>
    <col min="876" max="876" width="9.6640625" bestFit="1" customWidth="1"/>
    <col min="877" max="877" width="24.6640625" bestFit="1" customWidth="1"/>
    <col min="878" max="878" width="11.5" bestFit="1" customWidth="1"/>
    <col min="879" max="879" width="14.83203125" bestFit="1" customWidth="1"/>
    <col min="880" max="880" width="28.5" bestFit="1" customWidth="1"/>
    <col min="881" max="881" width="12.33203125" bestFit="1" customWidth="1"/>
    <col min="882" max="882" width="10.5" bestFit="1" customWidth="1"/>
    <col min="883" max="883" width="23" bestFit="1" customWidth="1"/>
    <col min="885" max="885" width="23.6640625" bestFit="1" customWidth="1"/>
    <col min="886" max="886" width="22.6640625" bestFit="1" customWidth="1"/>
    <col min="888" max="888" width="20.1640625" bestFit="1" customWidth="1"/>
    <col min="889" max="889" width="22.83203125" bestFit="1" customWidth="1"/>
    <col min="890" max="890" width="30" bestFit="1" customWidth="1"/>
    <col min="891" max="891" width="10.6640625" bestFit="1" customWidth="1"/>
    <col min="892" max="892" width="10.1640625" bestFit="1" customWidth="1"/>
    <col min="893" max="893" width="13" bestFit="1" customWidth="1"/>
    <col min="894" max="894" width="25.1640625" bestFit="1" customWidth="1"/>
    <col min="895" max="895" width="24.83203125" bestFit="1" customWidth="1"/>
    <col min="896" max="896" width="11" bestFit="1" customWidth="1"/>
    <col min="897" max="897" width="12" bestFit="1" customWidth="1"/>
    <col min="898" max="898" width="9.6640625" bestFit="1" customWidth="1"/>
    <col min="899" max="899" width="13.33203125" bestFit="1" customWidth="1"/>
    <col min="900" max="900" width="14.83203125" bestFit="1" customWidth="1"/>
    <col min="901" max="901" width="21.83203125" bestFit="1" customWidth="1"/>
    <col min="902" max="902" width="23.33203125" bestFit="1" customWidth="1"/>
    <col min="903" max="903" width="19" bestFit="1" customWidth="1"/>
    <col min="904" max="904" width="9" bestFit="1" customWidth="1"/>
    <col min="905" max="905" width="22.5" bestFit="1" customWidth="1"/>
    <col min="906" max="906" width="10.5" bestFit="1" customWidth="1"/>
    <col min="907" max="907" width="10.33203125" bestFit="1" customWidth="1"/>
    <col min="908" max="909" width="15" bestFit="1" customWidth="1"/>
    <col min="910" max="910" width="11" bestFit="1" customWidth="1"/>
    <col min="911" max="911" width="14.83203125" bestFit="1" customWidth="1"/>
    <col min="912" max="912" width="11.6640625" bestFit="1" customWidth="1"/>
    <col min="913" max="913" width="10.6640625" bestFit="1" customWidth="1"/>
    <col min="914" max="914" width="15.5" bestFit="1" customWidth="1"/>
    <col min="915" max="916" width="11.5" bestFit="1" customWidth="1"/>
    <col min="917" max="917" width="9.5" bestFit="1" customWidth="1"/>
    <col min="918" max="918" width="9.1640625" bestFit="1" customWidth="1"/>
    <col min="919" max="919" width="13.5" bestFit="1" customWidth="1"/>
    <col min="920" max="920" width="12.6640625" bestFit="1" customWidth="1"/>
    <col min="921" max="921" width="27.1640625" bestFit="1" customWidth="1"/>
    <col min="922" max="922" width="9.33203125" bestFit="1" customWidth="1"/>
    <col min="923" max="923" width="12.33203125" bestFit="1" customWidth="1"/>
    <col min="924" max="924" width="13" bestFit="1" customWidth="1"/>
    <col min="925" max="925" width="22.5" bestFit="1" customWidth="1"/>
    <col min="926" max="926" width="22" bestFit="1" customWidth="1"/>
    <col min="927" max="927" width="26.1640625" bestFit="1" customWidth="1"/>
    <col min="928" max="928" width="29.5" bestFit="1" customWidth="1"/>
    <col min="929" max="929" width="22.1640625" bestFit="1" customWidth="1"/>
    <col min="930" max="930" width="24.83203125" bestFit="1" customWidth="1"/>
    <col min="932" max="932" width="16.5" bestFit="1" customWidth="1"/>
    <col min="933" max="933" width="11.33203125" bestFit="1" customWidth="1"/>
    <col min="934" max="934" width="11.6640625" bestFit="1" customWidth="1"/>
    <col min="935" max="935" width="13.6640625" bestFit="1" customWidth="1"/>
    <col min="936" max="936" width="16" bestFit="1" customWidth="1"/>
    <col min="937" max="937" width="14.6640625" bestFit="1" customWidth="1"/>
    <col min="938" max="938" width="14.33203125" bestFit="1" customWidth="1"/>
    <col min="939" max="939" width="26.33203125" bestFit="1" customWidth="1"/>
    <col min="940" max="940" width="28.1640625" bestFit="1" customWidth="1"/>
    <col min="941" max="941" width="24.6640625" bestFit="1" customWidth="1"/>
    <col min="942" max="942" width="25.33203125" bestFit="1" customWidth="1"/>
    <col min="943" max="943" width="24.83203125" bestFit="1" customWidth="1"/>
    <col min="944" max="944" width="23.33203125" bestFit="1" customWidth="1"/>
    <col min="945" max="945" width="13.6640625" bestFit="1" customWidth="1"/>
    <col min="946" max="946" width="14.6640625" bestFit="1" customWidth="1"/>
    <col min="947" max="947" width="12.33203125" bestFit="1" customWidth="1"/>
    <col min="948" max="948" width="9.83203125" bestFit="1" customWidth="1"/>
    <col min="949" max="949" width="22" bestFit="1" customWidth="1"/>
    <col min="950" max="950" width="22.33203125" bestFit="1" customWidth="1"/>
    <col min="951" max="951" width="27.5" bestFit="1" customWidth="1"/>
    <col min="952" max="952" width="23.5" bestFit="1" customWidth="1"/>
    <col min="953" max="953" width="13.1640625" bestFit="1" customWidth="1"/>
    <col min="954" max="954" width="23.33203125" bestFit="1" customWidth="1"/>
    <col min="955" max="955" width="12.6640625" bestFit="1" customWidth="1"/>
    <col min="956" max="956" width="8.83203125" bestFit="1" customWidth="1"/>
    <col min="957" max="957" width="22.33203125" bestFit="1" customWidth="1"/>
    <col min="958" max="958" width="9.6640625" bestFit="1" customWidth="1"/>
    <col min="959" max="959" width="11.6640625" bestFit="1" customWidth="1"/>
    <col min="960" max="960" width="10" bestFit="1" customWidth="1"/>
    <col min="961" max="961" width="13" bestFit="1" customWidth="1"/>
    <col min="962" max="962" width="25.33203125" bestFit="1" customWidth="1"/>
    <col min="963" max="963" width="20.1640625" bestFit="1" customWidth="1"/>
    <col min="964" max="964" width="21.5" bestFit="1" customWidth="1"/>
    <col min="965" max="965" width="20.6640625" bestFit="1" customWidth="1"/>
    <col min="966" max="966" width="13" bestFit="1" customWidth="1"/>
    <col min="967" max="967" width="9.1640625" bestFit="1" customWidth="1"/>
    <col min="968" max="968" width="18.1640625" bestFit="1" customWidth="1"/>
    <col min="969" max="969" width="14" bestFit="1" customWidth="1"/>
    <col min="970" max="970" width="9.33203125" bestFit="1" customWidth="1"/>
    <col min="971" max="971" width="9.5" bestFit="1" customWidth="1"/>
    <col min="972" max="972" width="23.5" bestFit="1" customWidth="1"/>
    <col min="973" max="973" width="19.1640625" bestFit="1" customWidth="1"/>
    <col min="974" max="974" width="23.6640625" bestFit="1" customWidth="1"/>
    <col min="975" max="975" width="11" bestFit="1" customWidth="1"/>
  </cols>
  <sheetData>
    <row r="1" spans="1:6" x14ac:dyDescent="0.2">
      <c r="A1" s="8" t="s">
        <v>6</v>
      </c>
      <c r="B1" t="s">
        <v>2033</v>
      </c>
    </row>
    <row r="3" spans="1:6" x14ac:dyDescent="0.2">
      <c r="A3" s="8" t="s">
        <v>2037</v>
      </c>
      <c r="B3" s="8" t="s">
        <v>2034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2035</v>
      </c>
    </row>
    <row r="5" spans="1:6" x14ac:dyDescent="0.2">
      <c r="A5" s="9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2042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2044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2046</v>
      </c>
      <c r="E8">
        <v>4</v>
      </c>
      <c r="F8">
        <v>4</v>
      </c>
    </row>
    <row r="9" spans="1:6" x14ac:dyDescent="0.2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  <row r="32" spans="11:11" x14ac:dyDescent="0.2">
      <c r="K32" t="s">
        <v>2047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3465-4225-C741-A487-ED8EA46648C2}">
  <dimension ref="A1:F30"/>
  <sheetViews>
    <sheetView workbookViewId="0">
      <selection activeCell="F2" sqref="F2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6.33203125" bestFit="1" customWidth="1"/>
    <col min="8" max="8" width="10.33203125" bestFit="1" customWidth="1"/>
    <col min="9" max="9" width="9.1640625" bestFit="1" customWidth="1"/>
    <col min="10" max="10" width="4.33203125" bestFit="1" customWidth="1"/>
    <col min="11" max="11" width="6" bestFit="1" customWidth="1"/>
    <col min="12" max="12" width="12.83203125" bestFit="1" customWidth="1"/>
    <col min="13" max="13" width="9.3320312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</cols>
  <sheetData>
    <row r="1" spans="1:6" x14ac:dyDescent="0.2">
      <c r="A1" s="8" t="s">
        <v>6</v>
      </c>
      <c r="B1" t="s">
        <v>2033</v>
      </c>
    </row>
    <row r="2" spans="1:6" x14ac:dyDescent="0.2">
      <c r="A2" s="8" t="s">
        <v>2031</v>
      </c>
      <c r="B2" t="s">
        <v>2033</v>
      </c>
    </row>
    <row r="4" spans="1:6" x14ac:dyDescent="0.2">
      <c r="A4" s="8" t="s">
        <v>2037</v>
      </c>
      <c r="B4" s="8" t="s">
        <v>2034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2035</v>
      </c>
    </row>
    <row r="6" spans="1:6" x14ac:dyDescent="0.2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2070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2063</v>
      </c>
      <c r="C10">
        <v>8</v>
      </c>
      <c r="E10">
        <v>10</v>
      </c>
      <c r="F10">
        <v>18</v>
      </c>
    </row>
    <row r="11" spans="1:6" x14ac:dyDescent="0.2">
      <c r="A11" s="9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2054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2064</v>
      </c>
      <c r="C15">
        <v>3</v>
      </c>
      <c r="E15">
        <v>4</v>
      </c>
      <c r="F15">
        <v>7</v>
      </c>
    </row>
    <row r="16" spans="1:6" x14ac:dyDescent="0.2">
      <c r="A16" s="9" t="s">
        <v>2065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2055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2056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2057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2066</v>
      </c>
      <c r="C20">
        <v>4</v>
      </c>
      <c r="E20">
        <v>4</v>
      </c>
      <c r="F20">
        <v>8</v>
      </c>
    </row>
    <row r="21" spans="1:6" x14ac:dyDescent="0.2">
      <c r="A21" s="9" t="s">
        <v>2058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2067</v>
      </c>
      <c r="C22">
        <v>9</v>
      </c>
      <c r="E22">
        <v>5</v>
      </c>
      <c r="F22">
        <v>14</v>
      </c>
    </row>
    <row r="23" spans="1:6" x14ac:dyDescent="0.2">
      <c r="A23" s="9" t="s">
        <v>2059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2068</v>
      </c>
      <c r="C25">
        <v>7</v>
      </c>
      <c r="E25">
        <v>14</v>
      </c>
      <c r="F25">
        <v>21</v>
      </c>
    </row>
    <row r="26" spans="1:6" x14ac:dyDescent="0.2">
      <c r="A26" s="9" t="s">
        <v>2061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2062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2071</v>
      </c>
      <c r="E29">
        <v>3</v>
      </c>
      <c r="F29">
        <v>3</v>
      </c>
    </row>
    <row r="30" spans="1:6" x14ac:dyDescent="0.2">
      <c r="A30" s="9" t="s">
        <v>2035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72D1-3516-F746-AEC9-E5371B612944}">
  <dimension ref="A1:E18"/>
  <sheetViews>
    <sheetView workbookViewId="0">
      <selection activeCell="D12" sqref="D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8" t="s">
        <v>2031</v>
      </c>
      <c r="B1" t="s">
        <v>2042</v>
      </c>
    </row>
    <row r="2" spans="1:5" x14ac:dyDescent="0.2">
      <c r="A2" s="8" t="s">
        <v>2086</v>
      </c>
      <c r="B2" t="s">
        <v>2033</v>
      </c>
    </row>
    <row r="4" spans="1:5" x14ac:dyDescent="0.2">
      <c r="A4" s="8" t="s">
        <v>2037</v>
      </c>
      <c r="B4" s="8" t="s">
        <v>2034</v>
      </c>
    </row>
    <row r="5" spans="1:5" x14ac:dyDescent="0.2">
      <c r="A5" s="8" t="s">
        <v>2036</v>
      </c>
      <c r="B5" t="s">
        <v>74</v>
      </c>
      <c r="C5" t="s">
        <v>14</v>
      </c>
      <c r="D5" t="s">
        <v>20</v>
      </c>
      <c r="E5" t="s">
        <v>2035</v>
      </c>
    </row>
    <row r="6" spans="1:5" x14ac:dyDescent="0.2">
      <c r="A6" s="14" t="s">
        <v>2074</v>
      </c>
      <c r="C6">
        <v>1</v>
      </c>
      <c r="D6">
        <v>2</v>
      </c>
      <c r="E6">
        <v>3</v>
      </c>
    </row>
    <row r="7" spans="1:5" x14ac:dyDescent="0.2">
      <c r="A7" s="14" t="s">
        <v>2075</v>
      </c>
      <c r="B7">
        <v>1</v>
      </c>
      <c r="C7">
        <v>2</v>
      </c>
      <c r="D7">
        <v>1</v>
      </c>
      <c r="E7">
        <v>4</v>
      </c>
    </row>
    <row r="8" spans="1:5" x14ac:dyDescent="0.2">
      <c r="A8" s="14" t="s">
        <v>2076</v>
      </c>
      <c r="C8">
        <v>2</v>
      </c>
      <c r="D8">
        <v>1</v>
      </c>
      <c r="E8">
        <v>3</v>
      </c>
    </row>
    <row r="9" spans="1:5" x14ac:dyDescent="0.2">
      <c r="A9" s="14" t="s">
        <v>2077</v>
      </c>
      <c r="C9">
        <v>2</v>
      </c>
      <c r="D9">
        <v>1</v>
      </c>
      <c r="E9">
        <v>3</v>
      </c>
    </row>
    <row r="10" spans="1:5" x14ac:dyDescent="0.2">
      <c r="A10" s="14" t="s">
        <v>2078</v>
      </c>
      <c r="C10">
        <v>2</v>
      </c>
      <c r="D10">
        <v>2</v>
      </c>
      <c r="E10">
        <v>4</v>
      </c>
    </row>
    <row r="11" spans="1:5" x14ac:dyDescent="0.2">
      <c r="A11" s="14" t="s">
        <v>2079</v>
      </c>
      <c r="B11">
        <v>1</v>
      </c>
      <c r="C11">
        <v>1</v>
      </c>
      <c r="D11">
        <v>2</v>
      </c>
      <c r="E11">
        <v>4</v>
      </c>
    </row>
    <row r="12" spans="1:5" x14ac:dyDescent="0.2">
      <c r="A12" s="14" t="s">
        <v>2080</v>
      </c>
      <c r="B12">
        <v>1</v>
      </c>
      <c r="C12">
        <v>3</v>
      </c>
      <c r="D12">
        <v>4</v>
      </c>
      <c r="E12">
        <v>8</v>
      </c>
    </row>
    <row r="13" spans="1:5" x14ac:dyDescent="0.2">
      <c r="A13" s="14" t="s">
        <v>2081</v>
      </c>
      <c r="D13">
        <v>1</v>
      </c>
      <c r="E13">
        <v>1</v>
      </c>
    </row>
    <row r="14" spans="1:5" x14ac:dyDescent="0.2">
      <c r="A14" s="14" t="s">
        <v>2082</v>
      </c>
      <c r="C14">
        <v>3</v>
      </c>
      <c r="D14">
        <v>2</v>
      </c>
      <c r="E14">
        <v>5</v>
      </c>
    </row>
    <row r="15" spans="1:5" x14ac:dyDescent="0.2">
      <c r="A15" s="14" t="s">
        <v>2083</v>
      </c>
      <c r="B15">
        <v>1</v>
      </c>
      <c r="D15">
        <v>2</v>
      </c>
      <c r="E15">
        <v>3</v>
      </c>
    </row>
    <row r="16" spans="1:5" x14ac:dyDescent="0.2">
      <c r="A16" s="14" t="s">
        <v>2084</v>
      </c>
      <c r="C16">
        <v>2</v>
      </c>
      <c r="D16">
        <v>2</v>
      </c>
      <c r="E16">
        <v>4</v>
      </c>
    </row>
    <row r="17" spans="1:5" x14ac:dyDescent="0.2">
      <c r="A17" s="14" t="s">
        <v>2085</v>
      </c>
      <c r="C17">
        <v>2</v>
      </c>
      <c r="D17">
        <v>2</v>
      </c>
      <c r="E17">
        <v>4</v>
      </c>
    </row>
    <row r="18" spans="1:5" x14ac:dyDescent="0.2">
      <c r="A18" s="14" t="s">
        <v>2035</v>
      </c>
      <c r="B18">
        <v>4</v>
      </c>
      <c r="C18">
        <v>20</v>
      </c>
      <c r="D18">
        <v>22</v>
      </c>
      <c r="E18">
        <v>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101" workbookViewId="0">
      <selection activeCell="F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0" width="14.1640625" customWidth="1"/>
    <col min="11" max="11" width="11.1640625" bestFit="1" customWidth="1"/>
    <col min="14" max="14" width="28" bestFit="1" customWidth="1"/>
    <col min="15" max="15" width="18.5" style="5" customWidth="1"/>
    <col min="16" max="16" width="21.83203125" style="7" customWidth="1"/>
    <col min="17" max="17" width="15.6640625" customWidth="1"/>
    <col min="18" max="18" width="19" customWidth="1"/>
    <col min="19" max="19" width="32.5" style="10" customWidth="1"/>
    <col min="20" max="20" width="21.6640625" style="13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1" t="s">
        <v>2072</v>
      </c>
      <c r="T1" s="12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t="str">
        <f>LEFT(N2,SEARCH("/",N2,1)-1)</f>
        <v>food</v>
      </c>
      <c r="R2" t="str">
        <f>RIGHT(N2,LEN(N2)-SEARCH("/",N2))</f>
        <v>food trucks</v>
      </c>
      <c r="S2" s="10">
        <f>(((J2/60)/60)/24)+DATE(1970,1,1)</f>
        <v>42336.25</v>
      </c>
      <c r="T2" s="13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 s="7">
        <f>E3/G3</f>
        <v>92.151898734177209</v>
      </c>
      <c r="Q3" t="str">
        <f t="shared" ref="Q3:Q66" si="1">LEFT(N3,SEARCH("/",N3,1)-1)</f>
        <v>music</v>
      </c>
      <c r="R3" t="str">
        <f t="shared" ref="R3:R66" si="2">RIGHT(N3,LEN(N3)-SEARCH("/",N3))</f>
        <v>rock</v>
      </c>
      <c r="S3" s="10">
        <f>(((J3/60)/60)/24)+DATE(1970,1,1)</f>
        <v>41870.208333333336</v>
      </c>
      <c r="T3" s="13">
        <f t="shared" ref="T3:T66" si="3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 s="7">
        <f t="shared" ref="P4:P67" si="4">E4/G4</f>
        <v>100.01614035087719</v>
      </c>
      <c r="Q4" t="str">
        <f t="shared" si="1"/>
        <v>technology</v>
      </c>
      <c r="R4" t="str">
        <f t="shared" si="2"/>
        <v>web</v>
      </c>
      <c r="S4" s="10">
        <f t="shared" ref="S4:S67" si="5">(((J4/60)/60)/24)+DATE(1970,1,1)</f>
        <v>41595.25</v>
      </c>
      <c r="T4" s="13">
        <f t="shared" si="3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 s="7">
        <f t="shared" si="4"/>
        <v>103.20833333333333</v>
      </c>
      <c r="Q5" t="str">
        <f t="shared" si="1"/>
        <v>music</v>
      </c>
      <c r="R5" t="str">
        <f t="shared" si="2"/>
        <v>rock</v>
      </c>
      <c r="S5" s="10">
        <f t="shared" si="5"/>
        <v>43688.208333333328</v>
      </c>
      <c r="T5" s="13">
        <f t="shared" si="3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 s="7">
        <f t="shared" si="4"/>
        <v>99.339622641509436</v>
      </c>
      <c r="Q6" t="str">
        <f t="shared" si="1"/>
        <v>theater</v>
      </c>
      <c r="R6" t="str">
        <f t="shared" si="2"/>
        <v>plays</v>
      </c>
      <c r="S6" s="10">
        <f t="shared" si="5"/>
        <v>43485.25</v>
      </c>
      <c r="T6" s="13">
        <f t="shared" si="3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 s="7">
        <f t="shared" si="4"/>
        <v>75.833333333333329</v>
      </c>
      <c r="Q7" t="str">
        <f t="shared" si="1"/>
        <v>theater</v>
      </c>
      <c r="R7" t="str">
        <f t="shared" si="2"/>
        <v>plays</v>
      </c>
      <c r="S7" s="10">
        <f t="shared" si="5"/>
        <v>41149.208333333336</v>
      </c>
      <c r="T7" s="13">
        <f t="shared" si="3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 s="7">
        <f t="shared" si="4"/>
        <v>60.555555555555557</v>
      </c>
      <c r="Q8" t="str">
        <f t="shared" si="1"/>
        <v>film &amp; video</v>
      </c>
      <c r="R8" t="str">
        <f t="shared" si="2"/>
        <v>documentary</v>
      </c>
      <c r="S8" s="10">
        <f t="shared" si="5"/>
        <v>42991.208333333328</v>
      </c>
      <c r="T8" s="13">
        <f t="shared" si="3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 s="7">
        <f t="shared" si="4"/>
        <v>64.93832599118943</v>
      </c>
      <c r="Q9" t="str">
        <f t="shared" si="1"/>
        <v>theater</v>
      </c>
      <c r="R9" t="str">
        <f t="shared" si="2"/>
        <v>plays</v>
      </c>
      <c r="S9" s="10">
        <f t="shared" si="5"/>
        <v>42229.208333333328</v>
      </c>
      <c r="T9" s="13">
        <f t="shared" si="3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 s="7">
        <f t="shared" si="4"/>
        <v>30.997175141242938</v>
      </c>
      <c r="Q10" t="str">
        <f t="shared" si="1"/>
        <v>theater</v>
      </c>
      <c r="R10" t="str">
        <f t="shared" si="2"/>
        <v>plays</v>
      </c>
      <c r="S10" s="10">
        <f t="shared" si="5"/>
        <v>40399.208333333336</v>
      </c>
      <c r="T10" s="13">
        <f t="shared" si="3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 s="7">
        <f t="shared" si="4"/>
        <v>72.909090909090907</v>
      </c>
      <c r="Q11" t="str">
        <f t="shared" si="1"/>
        <v>music</v>
      </c>
      <c r="R11" t="str">
        <f t="shared" si="2"/>
        <v>electric music</v>
      </c>
      <c r="S11" s="10">
        <f t="shared" si="5"/>
        <v>41536.208333333336</v>
      </c>
      <c r="T11" s="13">
        <f t="shared" si="3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 s="7">
        <f t="shared" si="4"/>
        <v>62.9</v>
      </c>
      <c r="Q12" t="str">
        <f t="shared" si="1"/>
        <v>film &amp; video</v>
      </c>
      <c r="R12" t="str">
        <f t="shared" si="2"/>
        <v>drama</v>
      </c>
      <c r="S12" s="10">
        <f t="shared" si="5"/>
        <v>40404.208333333336</v>
      </c>
      <c r="T12" s="13">
        <f t="shared" si="3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 s="7">
        <f t="shared" si="4"/>
        <v>112.22222222222223</v>
      </c>
      <c r="Q13" t="str">
        <f t="shared" si="1"/>
        <v>theater</v>
      </c>
      <c r="R13" t="str">
        <f t="shared" si="2"/>
        <v>plays</v>
      </c>
      <c r="S13" s="10">
        <f t="shared" si="5"/>
        <v>40442.208333333336</v>
      </c>
      <c r="T13" s="13">
        <f t="shared" si="3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 s="7">
        <f t="shared" si="4"/>
        <v>102.34545454545454</v>
      </c>
      <c r="Q14" t="str">
        <f t="shared" si="1"/>
        <v>film &amp; video</v>
      </c>
      <c r="R14" t="str">
        <f t="shared" si="2"/>
        <v>drama</v>
      </c>
      <c r="S14" s="10">
        <f t="shared" si="5"/>
        <v>43760.208333333328</v>
      </c>
      <c r="T14" s="13">
        <f t="shared" si="3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 s="7">
        <f t="shared" si="4"/>
        <v>105.05102040816327</v>
      </c>
      <c r="Q15" t="str">
        <f t="shared" si="1"/>
        <v>music</v>
      </c>
      <c r="R15" t="str">
        <f t="shared" si="2"/>
        <v>indie rock</v>
      </c>
      <c r="S15" s="10">
        <f t="shared" si="5"/>
        <v>42532.208333333328</v>
      </c>
      <c r="T15" s="13">
        <f t="shared" si="3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 s="7">
        <f t="shared" si="4"/>
        <v>94.144999999999996</v>
      </c>
      <c r="Q16" t="str">
        <f t="shared" si="1"/>
        <v>music</v>
      </c>
      <c r="R16" t="str">
        <f t="shared" si="2"/>
        <v>indie rock</v>
      </c>
      <c r="S16" s="10">
        <f t="shared" si="5"/>
        <v>40974.25</v>
      </c>
      <c r="T16" s="13">
        <f t="shared" si="3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 s="7">
        <f t="shared" si="4"/>
        <v>84.986725663716811</v>
      </c>
      <c r="Q17" t="str">
        <f t="shared" si="1"/>
        <v>technology</v>
      </c>
      <c r="R17" t="str">
        <f t="shared" si="2"/>
        <v>wearables</v>
      </c>
      <c r="S17" s="10">
        <f t="shared" si="5"/>
        <v>43809.25</v>
      </c>
      <c r="T17" s="13">
        <f t="shared" si="3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 s="7">
        <f t="shared" si="4"/>
        <v>110.41</v>
      </c>
      <c r="Q18" t="str">
        <f t="shared" si="1"/>
        <v>publishing</v>
      </c>
      <c r="R18" t="str">
        <f t="shared" si="2"/>
        <v>nonfiction</v>
      </c>
      <c r="S18" s="10">
        <f t="shared" si="5"/>
        <v>41661.25</v>
      </c>
      <c r="T18" s="13">
        <f t="shared" si="3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 s="7">
        <f t="shared" si="4"/>
        <v>107.96236989591674</v>
      </c>
      <c r="Q19" t="str">
        <f t="shared" si="1"/>
        <v>film &amp; video</v>
      </c>
      <c r="R19" t="str">
        <f t="shared" si="2"/>
        <v>animation</v>
      </c>
      <c r="S19" s="10">
        <f t="shared" si="5"/>
        <v>40555.25</v>
      </c>
      <c r="T19" s="13">
        <f t="shared" si="3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 s="7">
        <f t="shared" si="4"/>
        <v>45.103703703703701</v>
      </c>
      <c r="Q20" t="str">
        <f t="shared" si="1"/>
        <v>theater</v>
      </c>
      <c r="R20" t="str">
        <f t="shared" si="2"/>
        <v>plays</v>
      </c>
      <c r="S20" s="10">
        <f t="shared" si="5"/>
        <v>43351.208333333328</v>
      </c>
      <c r="T20" s="13">
        <f t="shared" si="3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 s="7">
        <f t="shared" si="4"/>
        <v>45.001483679525222</v>
      </c>
      <c r="Q21" t="str">
        <f t="shared" si="1"/>
        <v>theater</v>
      </c>
      <c r="R21" t="str">
        <f t="shared" si="2"/>
        <v>plays</v>
      </c>
      <c r="S21" s="10">
        <f t="shared" si="5"/>
        <v>43528.25</v>
      </c>
      <c r="T21" s="13">
        <f t="shared" si="3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 s="7">
        <f t="shared" si="4"/>
        <v>105.97134670487107</v>
      </c>
      <c r="Q22" t="str">
        <f t="shared" si="1"/>
        <v>film &amp; video</v>
      </c>
      <c r="R22" t="str">
        <f t="shared" si="2"/>
        <v>drama</v>
      </c>
      <c r="S22" s="10">
        <f t="shared" si="5"/>
        <v>41848.208333333336</v>
      </c>
      <c r="T22" s="13">
        <f t="shared" si="3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 s="7">
        <f t="shared" si="4"/>
        <v>69.055555555555557</v>
      </c>
      <c r="Q23" t="str">
        <f t="shared" si="1"/>
        <v>theater</v>
      </c>
      <c r="R23" t="str">
        <f t="shared" si="2"/>
        <v>plays</v>
      </c>
      <c r="S23" s="10">
        <f t="shared" si="5"/>
        <v>40770.208333333336</v>
      </c>
      <c r="T23" s="13">
        <f t="shared" si="3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 s="7">
        <f t="shared" si="4"/>
        <v>85.044943820224717</v>
      </c>
      <c r="Q24" t="str">
        <f t="shared" si="1"/>
        <v>theater</v>
      </c>
      <c r="R24" t="str">
        <f t="shared" si="2"/>
        <v>plays</v>
      </c>
      <c r="S24" s="10">
        <f t="shared" si="5"/>
        <v>43193.208333333328</v>
      </c>
      <c r="T24" s="13">
        <f t="shared" si="3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 s="7">
        <f t="shared" si="4"/>
        <v>105.22535211267606</v>
      </c>
      <c r="Q25" t="str">
        <f t="shared" si="1"/>
        <v>film &amp; video</v>
      </c>
      <c r="R25" t="str">
        <f t="shared" si="2"/>
        <v>documentary</v>
      </c>
      <c r="S25" s="10">
        <f t="shared" si="5"/>
        <v>43510.25</v>
      </c>
      <c r="T25" s="13">
        <f t="shared" si="3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 s="7">
        <f t="shared" si="4"/>
        <v>39.003741114852225</v>
      </c>
      <c r="Q26" t="str">
        <f t="shared" si="1"/>
        <v>technology</v>
      </c>
      <c r="R26" t="str">
        <f t="shared" si="2"/>
        <v>wearables</v>
      </c>
      <c r="S26" s="10">
        <f t="shared" si="5"/>
        <v>41811.208333333336</v>
      </c>
      <c r="T26" s="13">
        <f t="shared" si="3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 s="7">
        <f t="shared" si="4"/>
        <v>73.030674846625772</v>
      </c>
      <c r="Q27" t="str">
        <f t="shared" si="1"/>
        <v>games</v>
      </c>
      <c r="R27" t="str">
        <f t="shared" si="2"/>
        <v>video games</v>
      </c>
      <c r="S27" s="10">
        <f t="shared" si="5"/>
        <v>40681.208333333336</v>
      </c>
      <c r="T27" s="13">
        <f t="shared" si="3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 s="7">
        <f t="shared" si="4"/>
        <v>35.009459459459457</v>
      </c>
      <c r="Q28" t="str">
        <f t="shared" si="1"/>
        <v>theater</v>
      </c>
      <c r="R28" t="str">
        <f t="shared" si="2"/>
        <v>plays</v>
      </c>
      <c r="S28" s="10">
        <f t="shared" si="5"/>
        <v>43312.208333333328</v>
      </c>
      <c r="T28" s="13">
        <f t="shared" si="3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 s="7">
        <f t="shared" si="4"/>
        <v>106.6</v>
      </c>
      <c r="Q29" t="str">
        <f t="shared" si="1"/>
        <v>music</v>
      </c>
      <c r="R29" t="str">
        <f t="shared" si="2"/>
        <v>rock</v>
      </c>
      <c r="S29" s="10">
        <f t="shared" si="5"/>
        <v>42280.208333333328</v>
      </c>
      <c r="T29" s="13">
        <f t="shared" si="3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 s="7">
        <f t="shared" si="4"/>
        <v>61.997747747747745</v>
      </c>
      <c r="Q30" t="str">
        <f t="shared" si="1"/>
        <v>theater</v>
      </c>
      <c r="R30" t="str">
        <f t="shared" si="2"/>
        <v>plays</v>
      </c>
      <c r="S30" s="10">
        <f t="shared" si="5"/>
        <v>40218.25</v>
      </c>
      <c r="T30" s="13">
        <f t="shared" si="3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 s="7">
        <f t="shared" si="4"/>
        <v>94.000622665006233</v>
      </c>
      <c r="Q31" t="str">
        <f t="shared" si="1"/>
        <v>film &amp; video</v>
      </c>
      <c r="R31" t="str">
        <f t="shared" si="2"/>
        <v>shorts</v>
      </c>
      <c r="S31" s="10">
        <f t="shared" si="5"/>
        <v>43301.208333333328</v>
      </c>
      <c r="T31" s="13">
        <f t="shared" si="3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 s="7">
        <f t="shared" si="4"/>
        <v>112.05426356589147</v>
      </c>
      <c r="Q32" t="str">
        <f t="shared" si="1"/>
        <v>film &amp; video</v>
      </c>
      <c r="R32" t="str">
        <f t="shared" si="2"/>
        <v>animation</v>
      </c>
      <c r="S32" s="10">
        <f t="shared" si="5"/>
        <v>43609.208333333328</v>
      </c>
      <c r="T32" s="13">
        <f t="shared" si="3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 s="7">
        <f t="shared" si="4"/>
        <v>48.008849557522126</v>
      </c>
      <c r="Q33" t="str">
        <f t="shared" si="1"/>
        <v>games</v>
      </c>
      <c r="R33" t="str">
        <f t="shared" si="2"/>
        <v>video games</v>
      </c>
      <c r="S33" s="10">
        <f t="shared" si="5"/>
        <v>42374.25</v>
      </c>
      <c r="T33" s="13">
        <f t="shared" si="3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 s="7">
        <f t="shared" si="4"/>
        <v>38.004334633723452</v>
      </c>
      <c r="Q34" t="str">
        <f t="shared" si="1"/>
        <v>film &amp; video</v>
      </c>
      <c r="R34" t="str">
        <f t="shared" si="2"/>
        <v>documentary</v>
      </c>
      <c r="S34" s="10">
        <f t="shared" si="5"/>
        <v>43110.25</v>
      </c>
      <c r="T34" s="13">
        <f t="shared" si="3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 s="7">
        <f t="shared" si="4"/>
        <v>35.000184535892231</v>
      </c>
      <c r="Q35" t="str">
        <f t="shared" si="1"/>
        <v>theater</v>
      </c>
      <c r="R35" t="str">
        <f t="shared" si="2"/>
        <v>plays</v>
      </c>
      <c r="S35" s="10">
        <f t="shared" si="5"/>
        <v>41917.208333333336</v>
      </c>
      <c r="T35" s="13">
        <f t="shared" si="3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 s="7">
        <f t="shared" si="4"/>
        <v>85</v>
      </c>
      <c r="Q36" t="str">
        <f t="shared" si="1"/>
        <v>film &amp; video</v>
      </c>
      <c r="R36" t="str">
        <f t="shared" si="2"/>
        <v>documentary</v>
      </c>
      <c r="S36" s="10">
        <f t="shared" si="5"/>
        <v>42817.208333333328</v>
      </c>
      <c r="T36" s="13">
        <f t="shared" si="3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 s="7">
        <f t="shared" si="4"/>
        <v>95.993893129770996</v>
      </c>
      <c r="Q37" t="str">
        <f t="shared" si="1"/>
        <v>film &amp; video</v>
      </c>
      <c r="R37" t="str">
        <f t="shared" si="2"/>
        <v>drama</v>
      </c>
      <c r="S37" s="10">
        <f t="shared" si="5"/>
        <v>43484.25</v>
      </c>
      <c r="T37" s="13">
        <f t="shared" si="3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 s="7">
        <f t="shared" si="4"/>
        <v>68.8125</v>
      </c>
      <c r="Q38" t="str">
        <f t="shared" si="1"/>
        <v>theater</v>
      </c>
      <c r="R38" t="str">
        <f t="shared" si="2"/>
        <v>plays</v>
      </c>
      <c r="S38" s="10">
        <f t="shared" si="5"/>
        <v>40600.25</v>
      </c>
      <c r="T38" s="13">
        <f t="shared" si="3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 s="7">
        <f t="shared" si="4"/>
        <v>105.97196261682242</v>
      </c>
      <c r="Q39" t="str">
        <f t="shared" si="1"/>
        <v>publishing</v>
      </c>
      <c r="R39" t="str">
        <f t="shared" si="2"/>
        <v>fiction</v>
      </c>
      <c r="S39" s="10">
        <f t="shared" si="5"/>
        <v>43744.208333333328</v>
      </c>
      <c r="T39" s="13">
        <f t="shared" si="3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 s="7">
        <f t="shared" si="4"/>
        <v>75.261194029850742</v>
      </c>
      <c r="Q40" t="str">
        <f t="shared" si="1"/>
        <v>photography</v>
      </c>
      <c r="R40" t="str">
        <f t="shared" si="2"/>
        <v>photography books</v>
      </c>
      <c r="S40" s="10">
        <f t="shared" si="5"/>
        <v>40469.208333333336</v>
      </c>
      <c r="T40" s="13">
        <f t="shared" si="3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 s="7">
        <f t="shared" si="4"/>
        <v>57.125</v>
      </c>
      <c r="Q41" t="str">
        <f t="shared" si="1"/>
        <v>theater</v>
      </c>
      <c r="R41" t="str">
        <f t="shared" si="2"/>
        <v>plays</v>
      </c>
      <c r="S41" s="10">
        <f t="shared" si="5"/>
        <v>41330.25</v>
      </c>
      <c r="T41" s="13">
        <f t="shared" si="3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 s="7">
        <f t="shared" si="4"/>
        <v>75.141414141414145</v>
      </c>
      <c r="Q42" t="str">
        <f t="shared" si="1"/>
        <v>technology</v>
      </c>
      <c r="R42" t="str">
        <f t="shared" si="2"/>
        <v>wearables</v>
      </c>
      <c r="S42" s="10">
        <f t="shared" si="5"/>
        <v>40334.208333333336</v>
      </c>
      <c r="T42" s="13">
        <f t="shared" si="3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 s="7">
        <f t="shared" si="4"/>
        <v>107.42342342342343</v>
      </c>
      <c r="Q43" t="str">
        <f t="shared" si="1"/>
        <v>music</v>
      </c>
      <c r="R43" t="str">
        <f t="shared" si="2"/>
        <v>rock</v>
      </c>
      <c r="S43" s="10">
        <f t="shared" si="5"/>
        <v>41156.208333333336</v>
      </c>
      <c r="T43" s="13">
        <f t="shared" si="3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 s="7">
        <f t="shared" si="4"/>
        <v>35.995495495495497</v>
      </c>
      <c r="Q44" t="str">
        <f t="shared" si="1"/>
        <v>food</v>
      </c>
      <c r="R44" t="str">
        <f t="shared" si="2"/>
        <v>food trucks</v>
      </c>
      <c r="S44" s="10">
        <f t="shared" si="5"/>
        <v>40728.208333333336</v>
      </c>
      <c r="T44" s="13">
        <f t="shared" si="3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 s="7">
        <f t="shared" si="4"/>
        <v>26.998873148744366</v>
      </c>
      <c r="Q45" t="str">
        <f t="shared" si="1"/>
        <v>publishing</v>
      </c>
      <c r="R45" t="str">
        <f t="shared" si="2"/>
        <v>radio &amp; podcasts</v>
      </c>
      <c r="S45" s="10">
        <f t="shared" si="5"/>
        <v>41844.208333333336</v>
      </c>
      <c r="T45" s="13">
        <f t="shared" si="3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 s="7">
        <f t="shared" si="4"/>
        <v>107.56122448979592</v>
      </c>
      <c r="Q46" t="str">
        <f t="shared" si="1"/>
        <v>publishing</v>
      </c>
      <c r="R46" t="str">
        <f t="shared" si="2"/>
        <v>fiction</v>
      </c>
      <c r="S46" s="10">
        <f t="shared" si="5"/>
        <v>43541.208333333328</v>
      </c>
      <c r="T46" s="13">
        <f t="shared" si="3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 s="7">
        <f t="shared" si="4"/>
        <v>94.375</v>
      </c>
      <c r="Q47" t="str">
        <f t="shared" si="1"/>
        <v>theater</v>
      </c>
      <c r="R47" t="str">
        <f t="shared" si="2"/>
        <v>plays</v>
      </c>
      <c r="S47" s="10">
        <f t="shared" si="5"/>
        <v>42676.208333333328</v>
      </c>
      <c r="T47" s="13">
        <f t="shared" si="3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 s="7">
        <f t="shared" si="4"/>
        <v>46.163043478260867</v>
      </c>
      <c r="Q48" t="str">
        <f t="shared" si="1"/>
        <v>music</v>
      </c>
      <c r="R48" t="str">
        <f t="shared" si="2"/>
        <v>rock</v>
      </c>
      <c r="S48" s="10">
        <f t="shared" si="5"/>
        <v>40367.208333333336</v>
      </c>
      <c r="T48" s="13">
        <f t="shared" si="3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 s="7">
        <f t="shared" si="4"/>
        <v>47.845637583892618</v>
      </c>
      <c r="Q49" t="str">
        <f t="shared" si="1"/>
        <v>theater</v>
      </c>
      <c r="R49" t="str">
        <f t="shared" si="2"/>
        <v>plays</v>
      </c>
      <c r="S49" s="10">
        <f t="shared" si="5"/>
        <v>41727.208333333336</v>
      </c>
      <c r="T49" s="13">
        <f t="shared" si="3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 s="7">
        <f t="shared" si="4"/>
        <v>53.007815713698065</v>
      </c>
      <c r="Q50" t="str">
        <f t="shared" si="1"/>
        <v>theater</v>
      </c>
      <c r="R50" t="str">
        <f t="shared" si="2"/>
        <v>plays</v>
      </c>
      <c r="S50" s="10">
        <f t="shared" si="5"/>
        <v>42180.208333333328</v>
      </c>
      <c r="T50" s="13">
        <f t="shared" si="3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 s="7">
        <f t="shared" si="4"/>
        <v>45.059405940594061</v>
      </c>
      <c r="Q51" t="str">
        <f t="shared" si="1"/>
        <v>music</v>
      </c>
      <c r="R51" t="str">
        <f t="shared" si="2"/>
        <v>rock</v>
      </c>
      <c r="S51" s="10">
        <f t="shared" si="5"/>
        <v>43758.208333333328</v>
      </c>
      <c r="T51" s="13">
        <f t="shared" si="3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 s="7">
        <f t="shared" si="4"/>
        <v>2</v>
      </c>
      <c r="Q52" t="str">
        <f t="shared" si="1"/>
        <v>music</v>
      </c>
      <c r="R52" t="str">
        <f t="shared" si="2"/>
        <v>metal</v>
      </c>
      <c r="S52" s="10">
        <f t="shared" si="5"/>
        <v>41487.208333333336</v>
      </c>
      <c r="T52" s="13">
        <f t="shared" si="3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 s="7">
        <f t="shared" si="4"/>
        <v>99.006816632583508</v>
      </c>
      <c r="Q53" t="str">
        <f t="shared" si="1"/>
        <v>technology</v>
      </c>
      <c r="R53" t="str">
        <f t="shared" si="2"/>
        <v>wearables</v>
      </c>
      <c r="S53" s="10">
        <f t="shared" si="5"/>
        <v>40995.208333333336</v>
      </c>
      <c r="T53" s="13">
        <f t="shared" si="3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 s="7">
        <f t="shared" si="4"/>
        <v>32.786666666666669</v>
      </c>
      <c r="Q54" t="str">
        <f t="shared" si="1"/>
        <v>theater</v>
      </c>
      <c r="R54" t="str">
        <f t="shared" si="2"/>
        <v>plays</v>
      </c>
      <c r="S54" s="10">
        <f t="shared" si="5"/>
        <v>40436.208333333336</v>
      </c>
      <c r="T54" s="13">
        <f t="shared" si="3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 s="7">
        <f t="shared" si="4"/>
        <v>59.119617224880386</v>
      </c>
      <c r="Q55" t="str">
        <f t="shared" si="1"/>
        <v>film &amp; video</v>
      </c>
      <c r="R55" t="str">
        <f t="shared" si="2"/>
        <v>drama</v>
      </c>
      <c r="S55" s="10">
        <f t="shared" si="5"/>
        <v>41779.208333333336</v>
      </c>
      <c r="T55" s="13">
        <f t="shared" si="3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 s="7">
        <f t="shared" si="4"/>
        <v>44.93333333333333</v>
      </c>
      <c r="Q56" t="str">
        <f t="shared" si="1"/>
        <v>technology</v>
      </c>
      <c r="R56" t="str">
        <f t="shared" si="2"/>
        <v>wearables</v>
      </c>
      <c r="S56" s="10">
        <f t="shared" si="5"/>
        <v>43170.25</v>
      </c>
      <c r="T56" s="13">
        <f t="shared" si="3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 s="7">
        <f t="shared" si="4"/>
        <v>89.664122137404576</v>
      </c>
      <c r="Q57" t="str">
        <f t="shared" si="1"/>
        <v>music</v>
      </c>
      <c r="R57" t="str">
        <f t="shared" si="2"/>
        <v>jazz</v>
      </c>
      <c r="S57" s="10">
        <f t="shared" si="5"/>
        <v>43311.208333333328</v>
      </c>
      <c r="T57" s="13">
        <f t="shared" si="3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 s="7">
        <f t="shared" si="4"/>
        <v>70.079268292682926</v>
      </c>
      <c r="Q58" t="str">
        <f t="shared" si="1"/>
        <v>technology</v>
      </c>
      <c r="R58" t="str">
        <f t="shared" si="2"/>
        <v>wearables</v>
      </c>
      <c r="S58" s="10">
        <f t="shared" si="5"/>
        <v>42014.25</v>
      </c>
      <c r="T58" s="13">
        <f t="shared" si="3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 s="7">
        <f t="shared" si="4"/>
        <v>31.059701492537314</v>
      </c>
      <c r="Q59" t="str">
        <f t="shared" si="1"/>
        <v>games</v>
      </c>
      <c r="R59" t="str">
        <f t="shared" si="2"/>
        <v>video games</v>
      </c>
      <c r="S59" s="10">
        <f t="shared" si="5"/>
        <v>42979.208333333328</v>
      </c>
      <c r="T59" s="13">
        <f t="shared" si="3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 s="7">
        <f t="shared" si="4"/>
        <v>29.061611374407583</v>
      </c>
      <c r="Q60" t="str">
        <f t="shared" si="1"/>
        <v>theater</v>
      </c>
      <c r="R60" t="str">
        <f t="shared" si="2"/>
        <v>plays</v>
      </c>
      <c r="S60" s="10">
        <f t="shared" si="5"/>
        <v>42268.208333333328</v>
      </c>
      <c r="T60" s="13">
        <f t="shared" si="3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 s="7">
        <f t="shared" si="4"/>
        <v>30.0859375</v>
      </c>
      <c r="Q61" t="str">
        <f t="shared" si="1"/>
        <v>theater</v>
      </c>
      <c r="R61" t="str">
        <f t="shared" si="2"/>
        <v>plays</v>
      </c>
      <c r="S61" s="10">
        <f t="shared" si="5"/>
        <v>42898.208333333328</v>
      </c>
      <c r="T61" s="13">
        <f t="shared" si="3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 s="7">
        <f t="shared" si="4"/>
        <v>84.998125000000002</v>
      </c>
      <c r="Q62" t="str">
        <f t="shared" si="1"/>
        <v>theater</v>
      </c>
      <c r="R62" t="str">
        <f t="shared" si="2"/>
        <v>plays</v>
      </c>
      <c r="S62" s="10">
        <f t="shared" si="5"/>
        <v>41107.208333333336</v>
      </c>
      <c r="T62" s="13">
        <f t="shared" si="3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 s="7">
        <f t="shared" si="4"/>
        <v>82.001775410563695</v>
      </c>
      <c r="Q63" t="str">
        <f t="shared" si="1"/>
        <v>theater</v>
      </c>
      <c r="R63" t="str">
        <f t="shared" si="2"/>
        <v>plays</v>
      </c>
      <c r="S63" s="10">
        <f t="shared" si="5"/>
        <v>40595.25</v>
      </c>
      <c r="T63" s="13">
        <f t="shared" si="3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 s="7">
        <f t="shared" si="4"/>
        <v>58.040160642570278</v>
      </c>
      <c r="Q64" t="str">
        <f t="shared" si="1"/>
        <v>technology</v>
      </c>
      <c r="R64" t="str">
        <f t="shared" si="2"/>
        <v>web</v>
      </c>
      <c r="S64" s="10">
        <f t="shared" si="5"/>
        <v>42160.208333333328</v>
      </c>
      <c r="T64" s="13">
        <f t="shared" si="3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 s="7">
        <f t="shared" si="4"/>
        <v>111.4</v>
      </c>
      <c r="Q65" t="str">
        <f t="shared" si="1"/>
        <v>theater</v>
      </c>
      <c r="R65" t="str">
        <f t="shared" si="2"/>
        <v>plays</v>
      </c>
      <c r="S65" s="10">
        <f t="shared" si="5"/>
        <v>42853.208333333328</v>
      </c>
      <c r="T65" s="13">
        <f t="shared" si="3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 s="7">
        <f t="shared" si="4"/>
        <v>71.94736842105263</v>
      </c>
      <c r="Q66" t="str">
        <f t="shared" si="1"/>
        <v>technology</v>
      </c>
      <c r="R66" t="str">
        <f t="shared" si="2"/>
        <v>web</v>
      </c>
      <c r="S66" s="10">
        <f t="shared" si="5"/>
        <v>43283.208333333328</v>
      </c>
      <c r="T66" s="13">
        <f t="shared" si="3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 s="7">
        <f t="shared" si="4"/>
        <v>61.038135593220339</v>
      </c>
      <c r="Q67" t="str">
        <f t="shared" ref="Q67:Q130" si="7">LEFT(N67,SEARCH("/",N67,1)-1)</f>
        <v>theater</v>
      </c>
      <c r="R67" t="str">
        <f t="shared" ref="R67:R130" si="8">RIGHT(N67,LEN(N67)-SEARCH("/",N67))</f>
        <v>plays</v>
      </c>
      <c r="S67" s="10">
        <f t="shared" si="5"/>
        <v>40570.25</v>
      </c>
      <c r="T67" s="13">
        <f t="shared" ref="T67:T130" si="9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 s="7">
        <f t="shared" ref="P68:P131" si="10">E68/G68</f>
        <v>108.91666666666667</v>
      </c>
      <c r="Q68" t="str">
        <f t="shared" si="7"/>
        <v>theater</v>
      </c>
      <c r="R68" t="str">
        <f t="shared" si="8"/>
        <v>plays</v>
      </c>
      <c r="S68" s="10">
        <f t="shared" ref="S68:S131" si="11">(((J68/60)/60)/24)+DATE(1970,1,1)</f>
        <v>42102.208333333328</v>
      </c>
      <c r="T68" s="13">
        <f t="shared" si="9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 s="7">
        <f t="shared" si="10"/>
        <v>29.001722017220171</v>
      </c>
      <c r="Q69" t="str">
        <f t="shared" si="7"/>
        <v>technology</v>
      </c>
      <c r="R69" t="str">
        <f t="shared" si="8"/>
        <v>wearables</v>
      </c>
      <c r="S69" s="10">
        <f t="shared" si="11"/>
        <v>40203.25</v>
      </c>
      <c r="T69" s="13">
        <f t="shared" si="9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 s="7">
        <f t="shared" si="10"/>
        <v>58.975609756097562</v>
      </c>
      <c r="Q70" t="str">
        <f t="shared" si="7"/>
        <v>theater</v>
      </c>
      <c r="R70" t="str">
        <f t="shared" si="8"/>
        <v>plays</v>
      </c>
      <c r="S70" s="10">
        <f t="shared" si="11"/>
        <v>42943.208333333328</v>
      </c>
      <c r="T70" s="13">
        <f t="shared" si="9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 s="7">
        <f t="shared" si="10"/>
        <v>111.82352941176471</v>
      </c>
      <c r="Q71" t="str">
        <f t="shared" si="7"/>
        <v>theater</v>
      </c>
      <c r="R71" t="str">
        <f t="shared" si="8"/>
        <v>plays</v>
      </c>
      <c r="S71" s="10">
        <f t="shared" si="11"/>
        <v>40531.25</v>
      </c>
      <c r="T71" s="13">
        <f t="shared" si="9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 s="7">
        <f t="shared" si="10"/>
        <v>63.995555555555555</v>
      </c>
      <c r="Q72" t="str">
        <f t="shared" si="7"/>
        <v>theater</v>
      </c>
      <c r="R72" t="str">
        <f t="shared" si="8"/>
        <v>plays</v>
      </c>
      <c r="S72" s="10">
        <f t="shared" si="11"/>
        <v>40484.208333333336</v>
      </c>
      <c r="T72" s="13">
        <f t="shared" si="9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 s="7">
        <f t="shared" si="10"/>
        <v>85.315789473684205</v>
      </c>
      <c r="Q73" t="str">
        <f t="shared" si="7"/>
        <v>theater</v>
      </c>
      <c r="R73" t="str">
        <f t="shared" si="8"/>
        <v>plays</v>
      </c>
      <c r="S73" s="10">
        <f t="shared" si="11"/>
        <v>43799.25</v>
      </c>
      <c r="T73" s="13">
        <f t="shared" si="9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 s="7">
        <f t="shared" si="10"/>
        <v>74.481481481481481</v>
      </c>
      <c r="Q74" t="str">
        <f t="shared" si="7"/>
        <v>film &amp; video</v>
      </c>
      <c r="R74" t="str">
        <f t="shared" si="8"/>
        <v>animation</v>
      </c>
      <c r="S74" s="10">
        <f t="shared" si="11"/>
        <v>42186.208333333328</v>
      </c>
      <c r="T74" s="13">
        <f t="shared" si="9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 s="7">
        <f t="shared" si="10"/>
        <v>105.14772727272727</v>
      </c>
      <c r="Q75" t="str">
        <f t="shared" si="7"/>
        <v>music</v>
      </c>
      <c r="R75" t="str">
        <f t="shared" si="8"/>
        <v>jazz</v>
      </c>
      <c r="S75" s="10">
        <f t="shared" si="11"/>
        <v>42701.25</v>
      </c>
      <c r="T75" s="13">
        <f t="shared" si="9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 s="7">
        <f t="shared" si="10"/>
        <v>56.188235294117646</v>
      </c>
      <c r="Q76" t="str">
        <f t="shared" si="7"/>
        <v>music</v>
      </c>
      <c r="R76" t="str">
        <f t="shared" si="8"/>
        <v>metal</v>
      </c>
      <c r="S76" s="10">
        <f t="shared" si="11"/>
        <v>42456.208333333328</v>
      </c>
      <c r="T76" s="13">
        <f t="shared" si="9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 s="7">
        <f t="shared" si="10"/>
        <v>85.917647058823533</v>
      </c>
      <c r="Q77" t="str">
        <f t="shared" si="7"/>
        <v>photography</v>
      </c>
      <c r="R77" t="str">
        <f t="shared" si="8"/>
        <v>photography books</v>
      </c>
      <c r="S77" s="10">
        <f t="shared" si="11"/>
        <v>43296.208333333328</v>
      </c>
      <c r="T77" s="13">
        <f t="shared" si="9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 s="7">
        <f t="shared" si="10"/>
        <v>57.00296912114014</v>
      </c>
      <c r="Q78" t="str">
        <f t="shared" si="7"/>
        <v>theater</v>
      </c>
      <c r="R78" t="str">
        <f t="shared" si="8"/>
        <v>plays</v>
      </c>
      <c r="S78" s="10">
        <f t="shared" si="11"/>
        <v>42027.25</v>
      </c>
      <c r="T78" s="13">
        <f t="shared" si="9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 s="7">
        <f t="shared" si="10"/>
        <v>79.642857142857139</v>
      </c>
      <c r="Q79" t="str">
        <f t="shared" si="7"/>
        <v>film &amp; video</v>
      </c>
      <c r="R79" t="str">
        <f t="shared" si="8"/>
        <v>animation</v>
      </c>
      <c r="S79" s="10">
        <f t="shared" si="11"/>
        <v>40448.208333333336</v>
      </c>
      <c r="T79" s="13">
        <f t="shared" si="9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 s="7">
        <f t="shared" si="10"/>
        <v>41.018181818181816</v>
      </c>
      <c r="Q80" t="str">
        <f t="shared" si="7"/>
        <v>publishing</v>
      </c>
      <c r="R80" t="str">
        <f t="shared" si="8"/>
        <v>translations</v>
      </c>
      <c r="S80" s="10">
        <f t="shared" si="11"/>
        <v>43206.208333333328</v>
      </c>
      <c r="T80" s="13">
        <f t="shared" si="9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 s="7">
        <f t="shared" si="10"/>
        <v>48.004773269689736</v>
      </c>
      <c r="Q81" t="str">
        <f t="shared" si="7"/>
        <v>theater</v>
      </c>
      <c r="R81" t="str">
        <f t="shared" si="8"/>
        <v>plays</v>
      </c>
      <c r="S81" s="10">
        <f t="shared" si="11"/>
        <v>43267.208333333328</v>
      </c>
      <c r="T81" s="13">
        <f t="shared" si="9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 s="7">
        <f t="shared" si="10"/>
        <v>55.212598425196852</v>
      </c>
      <c r="Q82" t="str">
        <f t="shared" si="7"/>
        <v>games</v>
      </c>
      <c r="R82" t="str">
        <f t="shared" si="8"/>
        <v>video games</v>
      </c>
      <c r="S82" s="10">
        <f t="shared" si="11"/>
        <v>42976.208333333328</v>
      </c>
      <c r="T82" s="13">
        <f t="shared" si="9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 s="7">
        <f t="shared" si="10"/>
        <v>92.109489051094897</v>
      </c>
      <c r="Q83" t="str">
        <f t="shared" si="7"/>
        <v>music</v>
      </c>
      <c r="R83" t="str">
        <f t="shared" si="8"/>
        <v>rock</v>
      </c>
      <c r="S83" s="10">
        <f t="shared" si="11"/>
        <v>43062.25</v>
      </c>
      <c r="T83" s="13">
        <f t="shared" si="9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 s="7">
        <f t="shared" si="10"/>
        <v>83.183333333333337</v>
      </c>
      <c r="Q84" t="str">
        <f t="shared" si="7"/>
        <v>games</v>
      </c>
      <c r="R84" t="str">
        <f t="shared" si="8"/>
        <v>video games</v>
      </c>
      <c r="S84" s="10">
        <f t="shared" si="11"/>
        <v>43482.25</v>
      </c>
      <c r="T84" s="13">
        <f t="shared" si="9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 s="7">
        <f t="shared" si="10"/>
        <v>39.996000000000002</v>
      </c>
      <c r="Q85" t="str">
        <f t="shared" si="7"/>
        <v>music</v>
      </c>
      <c r="R85" t="str">
        <f t="shared" si="8"/>
        <v>electric music</v>
      </c>
      <c r="S85" s="10">
        <f t="shared" si="11"/>
        <v>42579.208333333328</v>
      </c>
      <c r="T85" s="13">
        <f t="shared" si="9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 s="7">
        <f t="shared" si="10"/>
        <v>111.1336898395722</v>
      </c>
      <c r="Q86" t="str">
        <f t="shared" si="7"/>
        <v>technology</v>
      </c>
      <c r="R86" t="str">
        <f t="shared" si="8"/>
        <v>wearables</v>
      </c>
      <c r="S86" s="10">
        <f t="shared" si="11"/>
        <v>41118.208333333336</v>
      </c>
      <c r="T86" s="13">
        <f t="shared" si="9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 s="7">
        <f t="shared" si="10"/>
        <v>90.563380281690144</v>
      </c>
      <c r="Q87" t="str">
        <f t="shared" si="7"/>
        <v>music</v>
      </c>
      <c r="R87" t="str">
        <f t="shared" si="8"/>
        <v>indie rock</v>
      </c>
      <c r="S87" s="10">
        <f t="shared" si="11"/>
        <v>40797.208333333336</v>
      </c>
      <c r="T87" s="13">
        <f t="shared" si="9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 s="7">
        <f t="shared" si="10"/>
        <v>61.108374384236456</v>
      </c>
      <c r="Q88" t="str">
        <f t="shared" si="7"/>
        <v>theater</v>
      </c>
      <c r="R88" t="str">
        <f t="shared" si="8"/>
        <v>plays</v>
      </c>
      <c r="S88" s="10">
        <f t="shared" si="11"/>
        <v>42128.208333333328</v>
      </c>
      <c r="T88" s="13">
        <f t="shared" si="9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 s="7">
        <f t="shared" si="10"/>
        <v>83.022941970310384</v>
      </c>
      <c r="Q89" t="str">
        <f t="shared" si="7"/>
        <v>music</v>
      </c>
      <c r="R89" t="str">
        <f t="shared" si="8"/>
        <v>rock</v>
      </c>
      <c r="S89" s="10">
        <f t="shared" si="11"/>
        <v>40610.25</v>
      </c>
      <c r="T89" s="13">
        <f t="shared" si="9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 s="7">
        <f t="shared" si="10"/>
        <v>110.76106194690266</v>
      </c>
      <c r="Q90" t="str">
        <f t="shared" si="7"/>
        <v>publishing</v>
      </c>
      <c r="R90" t="str">
        <f t="shared" si="8"/>
        <v>translations</v>
      </c>
      <c r="S90" s="10">
        <f t="shared" si="11"/>
        <v>42110.208333333328</v>
      </c>
      <c r="T90" s="13">
        <f t="shared" si="9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 s="7">
        <f t="shared" si="10"/>
        <v>89.458333333333329</v>
      </c>
      <c r="Q91" t="str">
        <f t="shared" si="7"/>
        <v>theater</v>
      </c>
      <c r="R91" t="str">
        <f t="shared" si="8"/>
        <v>plays</v>
      </c>
      <c r="S91" s="10">
        <f t="shared" si="11"/>
        <v>40283.208333333336</v>
      </c>
      <c r="T91" s="13">
        <f t="shared" si="9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 s="7">
        <f t="shared" si="10"/>
        <v>57.849056603773583</v>
      </c>
      <c r="Q92" t="str">
        <f t="shared" si="7"/>
        <v>theater</v>
      </c>
      <c r="R92" t="str">
        <f t="shared" si="8"/>
        <v>plays</v>
      </c>
      <c r="S92" s="10">
        <f t="shared" si="11"/>
        <v>42425.25</v>
      </c>
      <c r="T92" s="13">
        <f t="shared" si="9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 s="7">
        <f t="shared" si="10"/>
        <v>109.99705449189985</v>
      </c>
      <c r="Q93" t="str">
        <f t="shared" si="7"/>
        <v>publishing</v>
      </c>
      <c r="R93" t="str">
        <f t="shared" si="8"/>
        <v>translations</v>
      </c>
      <c r="S93" s="10">
        <f t="shared" si="11"/>
        <v>42588.208333333328</v>
      </c>
      <c r="T93" s="13">
        <f t="shared" si="9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 s="7">
        <f t="shared" si="10"/>
        <v>103.96586345381526</v>
      </c>
      <c r="Q94" t="str">
        <f t="shared" si="7"/>
        <v>games</v>
      </c>
      <c r="R94" t="str">
        <f t="shared" si="8"/>
        <v>video games</v>
      </c>
      <c r="S94" s="10">
        <f t="shared" si="11"/>
        <v>40352.208333333336</v>
      </c>
      <c r="T94" s="13">
        <f t="shared" si="9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 s="7">
        <f t="shared" si="10"/>
        <v>107.99508196721311</v>
      </c>
      <c r="Q95" t="str">
        <f t="shared" si="7"/>
        <v>theater</v>
      </c>
      <c r="R95" t="str">
        <f t="shared" si="8"/>
        <v>plays</v>
      </c>
      <c r="S95" s="10">
        <f t="shared" si="11"/>
        <v>41202.208333333336</v>
      </c>
      <c r="T95" s="13">
        <f t="shared" si="9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 s="7">
        <f t="shared" si="10"/>
        <v>48.927777777777777</v>
      </c>
      <c r="Q96" t="str">
        <f t="shared" si="7"/>
        <v>technology</v>
      </c>
      <c r="R96" t="str">
        <f t="shared" si="8"/>
        <v>web</v>
      </c>
      <c r="S96" s="10">
        <f t="shared" si="11"/>
        <v>43562.208333333328</v>
      </c>
      <c r="T96" s="13">
        <f t="shared" si="9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 s="7">
        <f t="shared" si="10"/>
        <v>37.666666666666664</v>
      </c>
      <c r="Q97" t="str">
        <f t="shared" si="7"/>
        <v>film &amp; video</v>
      </c>
      <c r="R97" t="str">
        <f t="shared" si="8"/>
        <v>documentary</v>
      </c>
      <c r="S97" s="10">
        <f t="shared" si="11"/>
        <v>43752.208333333328</v>
      </c>
      <c r="T97" s="13">
        <f t="shared" si="9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 s="7">
        <f t="shared" si="10"/>
        <v>64.999141999141997</v>
      </c>
      <c r="Q98" t="str">
        <f t="shared" si="7"/>
        <v>theater</v>
      </c>
      <c r="R98" t="str">
        <f t="shared" si="8"/>
        <v>plays</v>
      </c>
      <c r="S98" s="10">
        <f t="shared" si="11"/>
        <v>40612.25</v>
      </c>
      <c r="T98" s="13">
        <f t="shared" si="9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 s="7">
        <f t="shared" si="10"/>
        <v>106.61061946902655</v>
      </c>
      <c r="Q99" t="str">
        <f t="shared" si="7"/>
        <v>food</v>
      </c>
      <c r="R99" t="str">
        <f t="shared" si="8"/>
        <v>food trucks</v>
      </c>
      <c r="S99" s="10">
        <f t="shared" si="11"/>
        <v>42180.208333333328</v>
      </c>
      <c r="T99" s="13">
        <f t="shared" si="9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 s="7">
        <f t="shared" si="10"/>
        <v>27.009016393442622</v>
      </c>
      <c r="Q100" t="str">
        <f t="shared" si="7"/>
        <v>games</v>
      </c>
      <c r="R100" t="str">
        <f t="shared" si="8"/>
        <v>video games</v>
      </c>
      <c r="S100" s="10">
        <f t="shared" si="11"/>
        <v>42212.208333333328</v>
      </c>
      <c r="T100" s="13">
        <f t="shared" si="9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 s="7">
        <f t="shared" si="10"/>
        <v>91.16463414634147</v>
      </c>
      <c r="Q101" t="str">
        <f t="shared" si="7"/>
        <v>theater</v>
      </c>
      <c r="R101" t="str">
        <f t="shared" si="8"/>
        <v>plays</v>
      </c>
      <c r="S101" s="10">
        <f t="shared" si="11"/>
        <v>41968.25</v>
      </c>
      <c r="T101" s="13">
        <f t="shared" si="9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 s="7">
        <f t="shared" si="10"/>
        <v>1</v>
      </c>
      <c r="Q102" t="str">
        <f t="shared" si="7"/>
        <v>theater</v>
      </c>
      <c r="R102" t="str">
        <f t="shared" si="8"/>
        <v>plays</v>
      </c>
      <c r="S102" s="10">
        <f t="shared" si="11"/>
        <v>40835.208333333336</v>
      </c>
      <c r="T102" s="13">
        <f t="shared" si="9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 s="7">
        <f t="shared" si="10"/>
        <v>56.054878048780488</v>
      </c>
      <c r="Q103" t="str">
        <f t="shared" si="7"/>
        <v>music</v>
      </c>
      <c r="R103" t="str">
        <f t="shared" si="8"/>
        <v>electric music</v>
      </c>
      <c r="S103" s="10">
        <f t="shared" si="11"/>
        <v>42056.25</v>
      </c>
      <c r="T103" s="13">
        <f t="shared" si="9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 s="7">
        <f t="shared" si="10"/>
        <v>31.017857142857142</v>
      </c>
      <c r="Q104" t="str">
        <f t="shared" si="7"/>
        <v>technology</v>
      </c>
      <c r="R104" t="str">
        <f t="shared" si="8"/>
        <v>wearables</v>
      </c>
      <c r="S104" s="10">
        <f t="shared" si="11"/>
        <v>43234.208333333328</v>
      </c>
      <c r="T104" s="13">
        <f t="shared" si="9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 s="7">
        <f t="shared" si="10"/>
        <v>66.513513513513516</v>
      </c>
      <c r="Q105" t="str">
        <f t="shared" si="7"/>
        <v>music</v>
      </c>
      <c r="R105" t="str">
        <f t="shared" si="8"/>
        <v>electric music</v>
      </c>
      <c r="S105" s="10">
        <f t="shared" si="11"/>
        <v>40475.208333333336</v>
      </c>
      <c r="T105" s="13">
        <f t="shared" si="9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 s="7">
        <f t="shared" si="10"/>
        <v>89.005216484089729</v>
      </c>
      <c r="Q106" t="str">
        <f t="shared" si="7"/>
        <v>music</v>
      </c>
      <c r="R106" t="str">
        <f t="shared" si="8"/>
        <v>indie rock</v>
      </c>
      <c r="S106" s="10">
        <f t="shared" si="11"/>
        <v>42878.208333333328</v>
      </c>
      <c r="T106" s="13">
        <f t="shared" si="9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 s="7">
        <f t="shared" si="10"/>
        <v>103.46315789473684</v>
      </c>
      <c r="Q107" t="str">
        <f t="shared" si="7"/>
        <v>technology</v>
      </c>
      <c r="R107" t="str">
        <f t="shared" si="8"/>
        <v>web</v>
      </c>
      <c r="S107" s="10">
        <f t="shared" si="11"/>
        <v>41366.208333333336</v>
      </c>
      <c r="T107" s="13">
        <f t="shared" si="9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 s="7">
        <f t="shared" si="10"/>
        <v>95.278911564625844</v>
      </c>
      <c r="Q108" t="str">
        <f t="shared" si="7"/>
        <v>theater</v>
      </c>
      <c r="R108" t="str">
        <f t="shared" si="8"/>
        <v>plays</v>
      </c>
      <c r="S108" s="10">
        <f t="shared" si="11"/>
        <v>43716.208333333328</v>
      </c>
      <c r="T108" s="13">
        <f t="shared" si="9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 s="7">
        <f t="shared" si="10"/>
        <v>75.895348837209298</v>
      </c>
      <c r="Q109" t="str">
        <f t="shared" si="7"/>
        <v>theater</v>
      </c>
      <c r="R109" t="str">
        <f t="shared" si="8"/>
        <v>plays</v>
      </c>
      <c r="S109" s="10">
        <f t="shared" si="11"/>
        <v>43213.208333333328</v>
      </c>
      <c r="T109" s="13">
        <f t="shared" si="9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 s="7">
        <f t="shared" si="10"/>
        <v>107.57831325301204</v>
      </c>
      <c r="Q110" t="str">
        <f t="shared" si="7"/>
        <v>film &amp; video</v>
      </c>
      <c r="R110" t="str">
        <f t="shared" si="8"/>
        <v>documentary</v>
      </c>
      <c r="S110" s="10">
        <f t="shared" si="11"/>
        <v>41005.208333333336</v>
      </c>
      <c r="T110" s="13">
        <f t="shared" si="9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 s="7">
        <f t="shared" si="10"/>
        <v>51.31666666666667</v>
      </c>
      <c r="Q111" t="str">
        <f t="shared" si="7"/>
        <v>film &amp; video</v>
      </c>
      <c r="R111" t="str">
        <f t="shared" si="8"/>
        <v>television</v>
      </c>
      <c r="S111" s="10">
        <f t="shared" si="11"/>
        <v>41651.25</v>
      </c>
      <c r="T111" s="13">
        <f t="shared" si="9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 s="7">
        <f t="shared" si="10"/>
        <v>71.983108108108112</v>
      </c>
      <c r="Q112" t="str">
        <f t="shared" si="7"/>
        <v>food</v>
      </c>
      <c r="R112" t="str">
        <f t="shared" si="8"/>
        <v>food trucks</v>
      </c>
      <c r="S112" s="10">
        <f t="shared" si="11"/>
        <v>43354.208333333328</v>
      </c>
      <c r="T112" s="13">
        <f t="shared" si="9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 s="7">
        <f t="shared" si="10"/>
        <v>108.95414201183432</v>
      </c>
      <c r="Q113" t="str">
        <f t="shared" si="7"/>
        <v>publishing</v>
      </c>
      <c r="R113" t="str">
        <f t="shared" si="8"/>
        <v>radio &amp; podcasts</v>
      </c>
      <c r="S113" s="10">
        <f t="shared" si="11"/>
        <v>41174.208333333336</v>
      </c>
      <c r="T113" s="13">
        <f t="shared" si="9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 s="7">
        <f t="shared" si="10"/>
        <v>35</v>
      </c>
      <c r="Q114" t="str">
        <f t="shared" si="7"/>
        <v>technology</v>
      </c>
      <c r="R114" t="str">
        <f t="shared" si="8"/>
        <v>web</v>
      </c>
      <c r="S114" s="10">
        <f t="shared" si="11"/>
        <v>41875.208333333336</v>
      </c>
      <c r="T114" s="13">
        <f t="shared" si="9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 s="7">
        <f t="shared" si="10"/>
        <v>94.938931297709928</v>
      </c>
      <c r="Q115" t="str">
        <f t="shared" si="7"/>
        <v>food</v>
      </c>
      <c r="R115" t="str">
        <f t="shared" si="8"/>
        <v>food trucks</v>
      </c>
      <c r="S115" s="10">
        <f t="shared" si="11"/>
        <v>42990.208333333328</v>
      </c>
      <c r="T115" s="13">
        <f t="shared" si="9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 s="7">
        <f t="shared" si="10"/>
        <v>109.65079365079364</v>
      </c>
      <c r="Q116" t="str">
        <f t="shared" si="7"/>
        <v>technology</v>
      </c>
      <c r="R116" t="str">
        <f t="shared" si="8"/>
        <v>wearables</v>
      </c>
      <c r="S116" s="10">
        <f t="shared" si="11"/>
        <v>43564.208333333328</v>
      </c>
      <c r="T116" s="13">
        <f t="shared" si="9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 s="7">
        <f t="shared" si="10"/>
        <v>44.001815980629537</v>
      </c>
      <c r="Q117" t="str">
        <f t="shared" si="7"/>
        <v>publishing</v>
      </c>
      <c r="R117" t="str">
        <f t="shared" si="8"/>
        <v>fiction</v>
      </c>
      <c r="S117" s="10">
        <f t="shared" si="11"/>
        <v>43056.25</v>
      </c>
      <c r="T117" s="13">
        <f t="shared" si="9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 s="7">
        <f t="shared" si="10"/>
        <v>86.794520547945211</v>
      </c>
      <c r="Q118" t="str">
        <f t="shared" si="7"/>
        <v>theater</v>
      </c>
      <c r="R118" t="str">
        <f t="shared" si="8"/>
        <v>plays</v>
      </c>
      <c r="S118" s="10">
        <f t="shared" si="11"/>
        <v>42265.208333333328</v>
      </c>
      <c r="T118" s="13">
        <f t="shared" si="9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 s="7">
        <f t="shared" si="10"/>
        <v>30.992727272727272</v>
      </c>
      <c r="Q119" t="str">
        <f t="shared" si="7"/>
        <v>film &amp; video</v>
      </c>
      <c r="R119" t="str">
        <f t="shared" si="8"/>
        <v>television</v>
      </c>
      <c r="S119" s="10">
        <f t="shared" si="11"/>
        <v>40808.208333333336</v>
      </c>
      <c r="T119" s="13">
        <f t="shared" si="9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 s="7">
        <f t="shared" si="10"/>
        <v>94.791044776119406</v>
      </c>
      <c r="Q120" t="str">
        <f t="shared" si="7"/>
        <v>photography</v>
      </c>
      <c r="R120" t="str">
        <f t="shared" si="8"/>
        <v>photography books</v>
      </c>
      <c r="S120" s="10">
        <f t="shared" si="11"/>
        <v>41665.25</v>
      </c>
      <c r="T120" s="13">
        <f t="shared" si="9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 s="7">
        <f t="shared" si="10"/>
        <v>69.79220779220779</v>
      </c>
      <c r="Q121" t="str">
        <f t="shared" si="7"/>
        <v>film &amp; video</v>
      </c>
      <c r="R121" t="str">
        <f t="shared" si="8"/>
        <v>documentary</v>
      </c>
      <c r="S121" s="10">
        <f t="shared" si="11"/>
        <v>41806.208333333336</v>
      </c>
      <c r="T121" s="13">
        <f t="shared" si="9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 s="7">
        <f t="shared" si="10"/>
        <v>63.003367003367003</v>
      </c>
      <c r="Q122" t="str">
        <f t="shared" si="7"/>
        <v>games</v>
      </c>
      <c r="R122" t="str">
        <f t="shared" si="8"/>
        <v>mobile games</v>
      </c>
      <c r="S122" s="10">
        <f t="shared" si="11"/>
        <v>42111.208333333328</v>
      </c>
      <c r="T122" s="13">
        <f t="shared" si="9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 s="7">
        <f t="shared" si="10"/>
        <v>110.0343300110742</v>
      </c>
      <c r="Q123" t="str">
        <f t="shared" si="7"/>
        <v>games</v>
      </c>
      <c r="R123" t="str">
        <f t="shared" si="8"/>
        <v>video games</v>
      </c>
      <c r="S123" s="10">
        <f t="shared" si="11"/>
        <v>41917.208333333336</v>
      </c>
      <c r="T123" s="13">
        <f t="shared" si="9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 s="7">
        <f t="shared" si="10"/>
        <v>25.997933274284026</v>
      </c>
      <c r="Q124" t="str">
        <f t="shared" si="7"/>
        <v>publishing</v>
      </c>
      <c r="R124" t="str">
        <f t="shared" si="8"/>
        <v>fiction</v>
      </c>
      <c r="S124" s="10">
        <f t="shared" si="11"/>
        <v>41970.25</v>
      </c>
      <c r="T124" s="13">
        <f t="shared" si="9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 s="7">
        <f t="shared" si="10"/>
        <v>49.987915407854985</v>
      </c>
      <c r="Q125" t="str">
        <f t="shared" si="7"/>
        <v>theater</v>
      </c>
      <c r="R125" t="str">
        <f t="shared" si="8"/>
        <v>plays</v>
      </c>
      <c r="S125" s="10">
        <f t="shared" si="11"/>
        <v>42332.25</v>
      </c>
      <c r="T125" s="13">
        <f t="shared" si="9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 s="7">
        <f t="shared" si="10"/>
        <v>101.72340425531915</v>
      </c>
      <c r="Q126" t="str">
        <f t="shared" si="7"/>
        <v>photography</v>
      </c>
      <c r="R126" t="str">
        <f t="shared" si="8"/>
        <v>photography books</v>
      </c>
      <c r="S126" s="10">
        <f t="shared" si="11"/>
        <v>43598.208333333328</v>
      </c>
      <c r="T126" s="13">
        <f t="shared" si="9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 s="7">
        <f t="shared" si="10"/>
        <v>47.083333333333336</v>
      </c>
      <c r="Q127" t="str">
        <f t="shared" si="7"/>
        <v>theater</v>
      </c>
      <c r="R127" t="str">
        <f t="shared" si="8"/>
        <v>plays</v>
      </c>
      <c r="S127" s="10">
        <f t="shared" si="11"/>
        <v>43362.208333333328</v>
      </c>
      <c r="T127" s="13">
        <f t="shared" si="9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 s="7">
        <f t="shared" si="10"/>
        <v>89.944444444444443</v>
      </c>
      <c r="Q128" t="str">
        <f t="shared" si="7"/>
        <v>theater</v>
      </c>
      <c r="R128" t="str">
        <f t="shared" si="8"/>
        <v>plays</v>
      </c>
      <c r="S128" s="10">
        <f t="shared" si="11"/>
        <v>42596.208333333328</v>
      </c>
      <c r="T128" s="13">
        <f t="shared" si="9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 s="7">
        <f t="shared" si="10"/>
        <v>78.96875</v>
      </c>
      <c r="Q129" t="str">
        <f t="shared" si="7"/>
        <v>theater</v>
      </c>
      <c r="R129" t="str">
        <f t="shared" si="8"/>
        <v>plays</v>
      </c>
      <c r="S129" s="10">
        <f t="shared" si="11"/>
        <v>40310.208333333336</v>
      </c>
      <c r="T129" s="13">
        <f t="shared" si="9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 s="7">
        <f t="shared" si="10"/>
        <v>80.067669172932327</v>
      </c>
      <c r="Q130" t="str">
        <f t="shared" si="7"/>
        <v>music</v>
      </c>
      <c r="R130" t="str">
        <f t="shared" si="8"/>
        <v>rock</v>
      </c>
      <c r="S130" s="10">
        <f t="shared" si="11"/>
        <v>40417.208333333336</v>
      </c>
      <c r="T130" s="13">
        <f t="shared" si="9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 s="7">
        <f t="shared" si="10"/>
        <v>86.472727272727269</v>
      </c>
      <c r="Q131" t="str">
        <f t="shared" ref="Q131:Q194" si="13">LEFT(N131,SEARCH("/",N131,1)-1)</f>
        <v>food</v>
      </c>
      <c r="R131" t="str">
        <f t="shared" ref="R131:R194" si="14">RIGHT(N131,LEN(N131)-SEARCH("/",N131))</f>
        <v>food trucks</v>
      </c>
      <c r="S131" s="10">
        <f t="shared" si="11"/>
        <v>42038.25</v>
      </c>
      <c r="T131" s="13">
        <f t="shared" ref="T131:T194" si="15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 s="7">
        <f t="shared" ref="P132:P195" si="16">E132/G132</f>
        <v>28.001876172607879</v>
      </c>
      <c r="Q132" t="str">
        <f t="shared" si="13"/>
        <v>film &amp; video</v>
      </c>
      <c r="R132" t="str">
        <f t="shared" si="14"/>
        <v>drama</v>
      </c>
      <c r="S132" s="10">
        <f t="shared" ref="S132:S195" si="17">(((J132/60)/60)/24)+DATE(1970,1,1)</f>
        <v>40842.208333333336</v>
      </c>
      <c r="T132" s="13">
        <f t="shared" si="15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 s="7">
        <f t="shared" si="16"/>
        <v>67.996725337699544</v>
      </c>
      <c r="Q133" t="str">
        <f t="shared" si="13"/>
        <v>technology</v>
      </c>
      <c r="R133" t="str">
        <f t="shared" si="14"/>
        <v>web</v>
      </c>
      <c r="S133" s="10">
        <f t="shared" si="17"/>
        <v>41607.25</v>
      </c>
      <c r="T133" s="13">
        <f t="shared" si="15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 s="7">
        <f t="shared" si="16"/>
        <v>43.078651685393261</v>
      </c>
      <c r="Q134" t="str">
        <f t="shared" si="13"/>
        <v>theater</v>
      </c>
      <c r="R134" t="str">
        <f t="shared" si="14"/>
        <v>plays</v>
      </c>
      <c r="S134" s="10">
        <f t="shared" si="17"/>
        <v>43112.25</v>
      </c>
      <c r="T134" s="13">
        <f t="shared" si="15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 s="7">
        <f t="shared" si="16"/>
        <v>87.95597484276729</v>
      </c>
      <c r="Q135" t="str">
        <f t="shared" si="13"/>
        <v>music</v>
      </c>
      <c r="R135" t="str">
        <f t="shared" si="14"/>
        <v>world music</v>
      </c>
      <c r="S135" s="10">
        <f t="shared" si="17"/>
        <v>40767.208333333336</v>
      </c>
      <c r="T135" s="13">
        <f t="shared" si="15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 s="7">
        <f t="shared" si="16"/>
        <v>94.987234042553197</v>
      </c>
      <c r="Q136" t="str">
        <f t="shared" si="13"/>
        <v>film &amp; video</v>
      </c>
      <c r="R136" t="str">
        <f t="shared" si="14"/>
        <v>documentary</v>
      </c>
      <c r="S136" s="10">
        <f t="shared" si="17"/>
        <v>40713.208333333336</v>
      </c>
      <c r="T136" s="13">
        <f t="shared" si="15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 s="7">
        <f t="shared" si="16"/>
        <v>46.905982905982903</v>
      </c>
      <c r="Q137" t="str">
        <f t="shared" si="13"/>
        <v>theater</v>
      </c>
      <c r="R137" t="str">
        <f t="shared" si="14"/>
        <v>plays</v>
      </c>
      <c r="S137" s="10">
        <f t="shared" si="17"/>
        <v>41340.25</v>
      </c>
      <c r="T137" s="13">
        <f t="shared" si="15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 s="7">
        <f t="shared" si="16"/>
        <v>46.913793103448278</v>
      </c>
      <c r="Q138" t="str">
        <f t="shared" si="13"/>
        <v>film &amp; video</v>
      </c>
      <c r="R138" t="str">
        <f t="shared" si="14"/>
        <v>drama</v>
      </c>
      <c r="S138" s="10">
        <f t="shared" si="17"/>
        <v>41797.208333333336</v>
      </c>
      <c r="T138" s="13">
        <f t="shared" si="15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 s="7">
        <f t="shared" si="16"/>
        <v>94.24</v>
      </c>
      <c r="Q139" t="str">
        <f t="shared" si="13"/>
        <v>publishing</v>
      </c>
      <c r="R139" t="str">
        <f t="shared" si="14"/>
        <v>nonfiction</v>
      </c>
      <c r="S139" s="10">
        <f t="shared" si="17"/>
        <v>40457.208333333336</v>
      </c>
      <c r="T139" s="13">
        <f t="shared" si="15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 s="7">
        <f t="shared" si="16"/>
        <v>80.139130434782615</v>
      </c>
      <c r="Q140" t="str">
        <f t="shared" si="13"/>
        <v>games</v>
      </c>
      <c r="R140" t="str">
        <f t="shared" si="14"/>
        <v>mobile games</v>
      </c>
      <c r="S140" s="10">
        <f t="shared" si="17"/>
        <v>41180.208333333336</v>
      </c>
      <c r="T140" s="13">
        <f t="shared" si="15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 s="7">
        <f t="shared" si="16"/>
        <v>59.036809815950917</v>
      </c>
      <c r="Q141" t="str">
        <f t="shared" si="13"/>
        <v>technology</v>
      </c>
      <c r="R141" t="str">
        <f t="shared" si="14"/>
        <v>wearables</v>
      </c>
      <c r="S141" s="10">
        <f t="shared" si="17"/>
        <v>42115.208333333328</v>
      </c>
      <c r="T141" s="13">
        <f t="shared" si="15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 s="7">
        <f t="shared" si="16"/>
        <v>65.989247311827953</v>
      </c>
      <c r="Q142" t="str">
        <f t="shared" si="13"/>
        <v>film &amp; video</v>
      </c>
      <c r="R142" t="str">
        <f t="shared" si="14"/>
        <v>documentary</v>
      </c>
      <c r="S142" s="10">
        <f t="shared" si="17"/>
        <v>43156.25</v>
      </c>
      <c r="T142" s="13">
        <f t="shared" si="15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 s="7">
        <f t="shared" si="16"/>
        <v>60.992530345471522</v>
      </c>
      <c r="Q143" t="str">
        <f t="shared" si="13"/>
        <v>technology</v>
      </c>
      <c r="R143" t="str">
        <f t="shared" si="14"/>
        <v>web</v>
      </c>
      <c r="S143" s="10">
        <f t="shared" si="17"/>
        <v>42167.208333333328</v>
      </c>
      <c r="T143" s="13">
        <f t="shared" si="15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 s="7">
        <f t="shared" si="16"/>
        <v>98.307692307692307</v>
      </c>
      <c r="Q144" t="str">
        <f t="shared" si="13"/>
        <v>technology</v>
      </c>
      <c r="R144" t="str">
        <f t="shared" si="14"/>
        <v>web</v>
      </c>
      <c r="S144" s="10">
        <f t="shared" si="17"/>
        <v>41005.208333333336</v>
      </c>
      <c r="T144" s="13">
        <f t="shared" si="15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 s="7">
        <f t="shared" si="16"/>
        <v>104.6</v>
      </c>
      <c r="Q145" t="str">
        <f t="shared" si="13"/>
        <v>music</v>
      </c>
      <c r="R145" t="str">
        <f t="shared" si="14"/>
        <v>indie rock</v>
      </c>
      <c r="S145" s="10">
        <f t="shared" si="17"/>
        <v>40357.208333333336</v>
      </c>
      <c r="T145" s="13">
        <f t="shared" si="15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 s="7">
        <f t="shared" si="16"/>
        <v>86.066666666666663</v>
      </c>
      <c r="Q146" t="str">
        <f t="shared" si="13"/>
        <v>theater</v>
      </c>
      <c r="R146" t="str">
        <f t="shared" si="14"/>
        <v>plays</v>
      </c>
      <c r="S146" s="10">
        <f t="shared" si="17"/>
        <v>43633.208333333328</v>
      </c>
      <c r="T146" s="13">
        <f t="shared" si="15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 s="7">
        <f t="shared" si="16"/>
        <v>76.989583333333329</v>
      </c>
      <c r="Q147" t="str">
        <f t="shared" si="13"/>
        <v>technology</v>
      </c>
      <c r="R147" t="str">
        <f t="shared" si="14"/>
        <v>wearables</v>
      </c>
      <c r="S147" s="10">
        <f t="shared" si="17"/>
        <v>41889.208333333336</v>
      </c>
      <c r="T147" s="13">
        <f t="shared" si="15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 s="7">
        <f t="shared" si="16"/>
        <v>29.764705882352942</v>
      </c>
      <c r="Q148" t="str">
        <f t="shared" si="13"/>
        <v>theater</v>
      </c>
      <c r="R148" t="str">
        <f t="shared" si="14"/>
        <v>plays</v>
      </c>
      <c r="S148" s="10">
        <f t="shared" si="17"/>
        <v>40855.25</v>
      </c>
      <c r="T148" s="13">
        <f t="shared" si="15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 s="7">
        <f t="shared" si="16"/>
        <v>46.91959798994975</v>
      </c>
      <c r="Q149" t="str">
        <f t="shared" si="13"/>
        <v>theater</v>
      </c>
      <c r="R149" t="str">
        <f t="shared" si="14"/>
        <v>plays</v>
      </c>
      <c r="S149" s="10">
        <f t="shared" si="17"/>
        <v>42534.208333333328</v>
      </c>
      <c r="T149" s="13">
        <f t="shared" si="15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 s="7">
        <f t="shared" si="16"/>
        <v>105.18691588785046</v>
      </c>
      <c r="Q150" t="str">
        <f t="shared" si="13"/>
        <v>technology</v>
      </c>
      <c r="R150" t="str">
        <f t="shared" si="14"/>
        <v>wearables</v>
      </c>
      <c r="S150" s="10">
        <f t="shared" si="17"/>
        <v>42941.208333333328</v>
      </c>
      <c r="T150" s="13">
        <f t="shared" si="15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 s="7">
        <f t="shared" si="16"/>
        <v>69.907692307692301</v>
      </c>
      <c r="Q151" t="str">
        <f t="shared" si="13"/>
        <v>music</v>
      </c>
      <c r="R151" t="str">
        <f t="shared" si="14"/>
        <v>indie rock</v>
      </c>
      <c r="S151" s="10">
        <f t="shared" si="17"/>
        <v>41275.25</v>
      </c>
      <c r="T151" s="13">
        <f t="shared" si="15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 s="7">
        <f t="shared" si="16"/>
        <v>1</v>
      </c>
      <c r="Q152" t="str">
        <f t="shared" si="13"/>
        <v>music</v>
      </c>
      <c r="R152" t="str">
        <f t="shared" si="14"/>
        <v>rock</v>
      </c>
      <c r="S152" s="10">
        <f t="shared" si="17"/>
        <v>43450.25</v>
      </c>
      <c r="T152" s="13">
        <f t="shared" si="15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 s="7">
        <f t="shared" si="16"/>
        <v>60.011588275391958</v>
      </c>
      <c r="Q153" t="str">
        <f t="shared" si="13"/>
        <v>music</v>
      </c>
      <c r="R153" t="str">
        <f t="shared" si="14"/>
        <v>electric music</v>
      </c>
      <c r="S153" s="10">
        <f t="shared" si="17"/>
        <v>41799.208333333336</v>
      </c>
      <c r="T153" s="13">
        <f t="shared" si="15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 s="7">
        <f t="shared" si="16"/>
        <v>52.006220379146917</v>
      </c>
      <c r="Q154" t="str">
        <f t="shared" si="13"/>
        <v>music</v>
      </c>
      <c r="R154" t="str">
        <f t="shared" si="14"/>
        <v>indie rock</v>
      </c>
      <c r="S154" s="10">
        <f t="shared" si="17"/>
        <v>42783.25</v>
      </c>
      <c r="T154" s="13">
        <f t="shared" si="15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 s="7">
        <f t="shared" si="16"/>
        <v>31.000176025347649</v>
      </c>
      <c r="Q155" t="str">
        <f t="shared" si="13"/>
        <v>theater</v>
      </c>
      <c r="R155" t="str">
        <f t="shared" si="14"/>
        <v>plays</v>
      </c>
      <c r="S155" s="10">
        <f t="shared" si="17"/>
        <v>41201.208333333336</v>
      </c>
      <c r="T155" s="13">
        <f t="shared" si="15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 s="7">
        <f t="shared" si="16"/>
        <v>95.042492917847028</v>
      </c>
      <c r="Q156" t="str">
        <f t="shared" si="13"/>
        <v>music</v>
      </c>
      <c r="R156" t="str">
        <f t="shared" si="14"/>
        <v>indie rock</v>
      </c>
      <c r="S156" s="10">
        <f t="shared" si="17"/>
        <v>42502.208333333328</v>
      </c>
      <c r="T156" s="13">
        <f t="shared" si="15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 s="7">
        <f t="shared" si="16"/>
        <v>75.968174204355108</v>
      </c>
      <c r="Q157" t="str">
        <f t="shared" si="13"/>
        <v>theater</v>
      </c>
      <c r="R157" t="str">
        <f t="shared" si="14"/>
        <v>plays</v>
      </c>
      <c r="S157" s="10">
        <f t="shared" si="17"/>
        <v>40262.208333333336</v>
      </c>
      <c r="T157" s="13">
        <f t="shared" si="15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 s="7">
        <f t="shared" si="16"/>
        <v>71.013192612137203</v>
      </c>
      <c r="Q158" t="str">
        <f t="shared" si="13"/>
        <v>music</v>
      </c>
      <c r="R158" t="str">
        <f t="shared" si="14"/>
        <v>rock</v>
      </c>
      <c r="S158" s="10">
        <f t="shared" si="17"/>
        <v>43743.208333333328</v>
      </c>
      <c r="T158" s="13">
        <f t="shared" si="15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 s="7">
        <f t="shared" si="16"/>
        <v>73.733333333333334</v>
      </c>
      <c r="Q159" t="str">
        <f t="shared" si="13"/>
        <v>photography</v>
      </c>
      <c r="R159" t="str">
        <f t="shared" si="14"/>
        <v>photography books</v>
      </c>
      <c r="S159" s="10">
        <f t="shared" si="17"/>
        <v>41638.25</v>
      </c>
      <c r="T159" s="13">
        <f t="shared" si="15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 s="7">
        <f t="shared" si="16"/>
        <v>113.17073170731707</v>
      </c>
      <c r="Q160" t="str">
        <f t="shared" si="13"/>
        <v>music</v>
      </c>
      <c r="R160" t="str">
        <f t="shared" si="14"/>
        <v>rock</v>
      </c>
      <c r="S160" s="10">
        <f t="shared" si="17"/>
        <v>42346.25</v>
      </c>
      <c r="T160" s="13">
        <f t="shared" si="15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 s="7">
        <f t="shared" si="16"/>
        <v>105.00933552992861</v>
      </c>
      <c r="Q161" t="str">
        <f t="shared" si="13"/>
        <v>theater</v>
      </c>
      <c r="R161" t="str">
        <f t="shared" si="14"/>
        <v>plays</v>
      </c>
      <c r="S161" s="10">
        <f t="shared" si="17"/>
        <v>43551.208333333328</v>
      </c>
      <c r="T161" s="13">
        <f t="shared" si="15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 s="7">
        <f t="shared" si="16"/>
        <v>79.176829268292678</v>
      </c>
      <c r="Q162" t="str">
        <f t="shared" si="13"/>
        <v>technology</v>
      </c>
      <c r="R162" t="str">
        <f t="shared" si="14"/>
        <v>wearables</v>
      </c>
      <c r="S162" s="10">
        <f t="shared" si="17"/>
        <v>43582.208333333328</v>
      </c>
      <c r="T162" s="13">
        <f t="shared" si="15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 s="7">
        <f t="shared" si="16"/>
        <v>57.333333333333336</v>
      </c>
      <c r="Q163" t="str">
        <f t="shared" si="13"/>
        <v>technology</v>
      </c>
      <c r="R163" t="str">
        <f t="shared" si="14"/>
        <v>web</v>
      </c>
      <c r="S163" s="10">
        <f t="shared" si="17"/>
        <v>42270.208333333328</v>
      </c>
      <c r="T163" s="13">
        <f t="shared" si="15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 s="7">
        <f t="shared" si="16"/>
        <v>58.178343949044589</v>
      </c>
      <c r="Q164" t="str">
        <f t="shared" si="13"/>
        <v>music</v>
      </c>
      <c r="R164" t="str">
        <f t="shared" si="14"/>
        <v>rock</v>
      </c>
      <c r="S164" s="10">
        <f t="shared" si="17"/>
        <v>43442.25</v>
      </c>
      <c r="T164" s="13">
        <f t="shared" si="15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 s="7">
        <f t="shared" si="16"/>
        <v>36.032520325203251</v>
      </c>
      <c r="Q165" t="str">
        <f t="shared" si="13"/>
        <v>photography</v>
      </c>
      <c r="R165" t="str">
        <f t="shared" si="14"/>
        <v>photography books</v>
      </c>
      <c r="S165" s="10">
        <f t="shared" si="17"/>
        <v>43028.208333333328</v>
      </c>
      <c r="T165" s="13">
        <f t="shared" si="15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 s="7">
        <f t="shared" si="16"/>
        <v>107.99068767908309</v>
      </c>
      <c r="Q166" t="str">
        <f t="shared" si="13"/>
        <v>theater</v>
      </c>
      <c r="R166" t="str">
        <f t="shared" si="14"/>
        <v>plays</v>
      </c>
      <c r="S166" s="10">
        <f t="shared" si="17"/>
        <v>43016.208333333328</v>
      </c>
      <c r="T166" s="13">
        <f t="shared" si="15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 s="7">
        <f t="shared" si="16"/>
        <v>44.005985634477256</v>
      </c>
      <c r="Q167" t="str">
        <f t="shared" si="13"/>
        <v>technology</v>
      </c>
      <c r="R167" t="str">
        <f t="shared" si="14"/>
        <v>web</v>
      </c>
      <c r="S167" s="10">
        <f t="shared" si="17"/>
        <v>42948.208333333328</v>
      </c>
      <c r="T167" s="13">
        <f t="shared" si="15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 s="7">
        <f t="shared" si="16"/>
        <v>55.077868852459019</v>
      </c>
      <c r="Q168" t="str">
        <f t="shared" si="13"/>
        <v>photography</v>
      </c>
      <c r="R168" t="str">
        <f t="shared" si="14"/>
        <v>photography books</v>
      </c>
      <c r="S168" s="10">
        <f t="shared" si="17"/>
        <v>40534.25</v>
      </c>
      <c r="T168" s="13">
        <f t="shared" si="15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 s="7">
        <f t="shared" si="16"/>
        <v>74</v>
      </c>
      <c r="Q169" t="str">
        <f t="shared" si="13"/>
        <v>theater</v>
      </c>
      <c r="R169" t="str">
        <f t="shared" si="14"/>
        <v>plays</v>
      </c>
      <c r="S169" s="10">
        <f t="shared" si="17"/>
        <v>41435.208333333336</v>
      </c>
      <c r="T169" s="13">
        <f t="shared" si="15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 s="7">
        <f t="shared" si="16"/>
        <v>41.996858638743454</v>
      </c>
      <c r="Q170" t="str">
        <f t="shared" si="13"/>
        <v>music</v>
      </c>
      <c r="R170" t="str">
        <f t="shared" si="14"/>
        <v>indie rock</v>
      </c>
      <c r="S170" s="10">
        <f t="shared" si="17"/>
        <v>43518.25</v>
      </c>
      <c r="T170" s="13">
        <f t="shared" si="15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 s="7">
        <f t="shared" si="16"/>
        <v>77.988161010260455</v>
      </c>
      <c r="Q171" t="str">
        <f t="shared" si="13"/>
        <v>film &amp; video</v>
      </c>
      <c r="R171" t="str">
        <f t="shared" si="14"/>
        <v>shorts</v>
      </c>
      <c r="S171" s="10">
        <f t="shared" si="17"/>
        <v>41077.208333333336</v>
      </c>
      <c r="T171" s="13">
        <f t="shared" si="15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 s="7">
        <f t="shared" si="16"/>
        <v>82.507462686567166</v>
      </c>
      <c r="Q172" t="str">
        <f t="shared" si="13"/>
        <v>music</v>
      </c>
      <c r="R172" t="str">
        <f t="shared" si="14"/>
        <v>indie rock</v>
      </c>
      <c r="S172" s="10">
        <f t="shared" si="17"/>
        <v>42950.208333333328</v>
      </c>
      <c r="T172" s="13">
        <f t="shared" si="15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 s="7">
        <f t="shared" si="16"/>
        <v>104.2</v>
      </c>
      <c r="Q173" t="str">
        <f t="shared" si="13"/>
        <v>publishing</v>
      </c>
      <c r="R173" t="str">
        <f t="shared" si="14"/>
        <v>translations</v>
      </c>
      <c r="S173" s="10">
        <f t="shared" si="17"/>
        <v>41718.208333333336</v>
      </c>
      <c r="T173" s="13">
        <f t="shared" si="15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 s="7">
        <f t="shared" si="16"/>
        <v>25.5</v>
      </c>
      <c r="Q174" t="str">
        <f t="shared" si="13"/>
        <v>film &amp; video</v>
      </c>
      <c r="R174" t="str">
        <f t="shared" si="14"/>
        <v>documentary</v>
      </c>
      <c r="S174" s="10">
        <f t="shared" si="17"/>
        <v>41839.208333333336</v>
      </c>
      <c r="T174" s="13">
        <f t="shared" si="15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 s="7">
        <f t="shared" si="16"/>
        <v>100.98334401024984</v>
      </c>
      <c r="Q175" t="str">
        <f t="shared" si="13"/>
        <v>theater</v>
      </c>
      <c r="R175" t="str">
        <f t="shared" si="14"/>
        <v>plays</v>
      </c>
      <c r="S175" s="10">
        <f t="shared" si="17"/>
        <v>41412.208333333336</v>
      </c>
      <c r="T175" s="13">
        <f t="shared" si="15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 s="7">
        <f t="shared" si="16"/>
        <v>111.83333333333333</v>
      </c>
      <c r="Q176" t="str">
        <f t="shared" si="13"/>
        <v>technology</v>
      </c>
      <c r="R176" t="str">
        <f t="shared" si="14"/>
        <v>wearables</v>
      </c>
      <c r="S176" s="10">
        <f t="shared" si="17"/>
        <v>42282.208333333328</v>
      </c>
      <c r="T176" s="13">
        <f t="shared" si="15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 s="7">
        <f t="shared" si="16"/>
        <v>41.999115044247787</v>
      </c>
      <c r="Q177" t="str">
        <f t="shared" si="13"/>
        <v>theater</v>
      </c>
      <c r="R177" t="str">
        <f t="shared" si="14"/>
        <v>plays</v>
      </c>
      <c r="S177" s="10">
        <f t="shared" si="17"/>
        <v>42613.208333333328</v>
      </c>
      <c r="T177" s="13">
        <f t="shared" si="15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 s="7">
        <f t="shared" si="16"/>
        <v>110.05115089514067</v>
      </c>
      <c r="Q178" t="str">
        <f t="shared" si="13"/>
        <v>theater</v>
      </c>
      <c r="R178" t="str">
        <f t="shared" si="14"/>
        <v>plays</v>
      </c>
      <c r="S178" s="10">
        <f t="shared" si="17"/>
        <v>42616.208333333328</v>
      </c>
      <c r="T178" s="13">
        <f t="shared" si="15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 s="7">
        <f t="shared" si="16"/>
        <v>58.997079225994888</v>
      </c>
      <c r="Q179" t="str">
        <f t="shared" si="13"/>
        <v>theater</v>
      </c>
      <c r="R179" t="str">
        <f t="shared" si="14"/>
        <v>plays</v>
      </c>
      <c r="S179" s="10">
        <f t="shared" si="17"/>
        <v>40497.25</v>
      </c>
      <c r="T179" s="13">
        <f t="shared" si="15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 s="7">
        <f t="shared" si="16"/>
        <v>32.985714285714288</v>
      </c>
      <c r="Q180" t="str">
        <f t="shared" si="13"/>
        <v>food</v>
      </c>
      <c r="R180" t="str">
        <f t="shared" si="14"/>
        <v>food trucks</v>
      </c>
      <c r="S180" s="10">
        <f t="shared" si="17"/>
        <v>42999.208333333328</v>
      </c>
      <c r="T180" s="13">
        <f t="shared" si="15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 s="7">
        <f t="shared" si="16"/>
        <v>45.005654509471306</v>
      </c>
      <c r="Q181" t="str">
        <f t="shared" si="13"/>
        <v>theater</v>
      </c>
      <c r="R181" t="str">
        <f t="shared" si="14"/>
        <v>plays</v>
      </c>
      <c r="S181" s="10">
        <f t="shared" si="17"/>
        <v>41350.208333333336</v>
      </c>
      <c r="T181" s="13">
        <f t="shared" si="15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 s="7">
        <f t="shared" si="16"/>
        <v>81.98196487897485</v>
      </c>
      <c r="Q182" t="str">
        <f t="shared" si="13"/>
        <v>technology</v>
      </c>
      <c r="R182" t="str">
        <f t="shared" si="14"/>
        <v>wearables</v>
      </c>
      <c r="S182" s="10">
        <f t="shared" si="17"/>
        <v>40259.208333333336</v>
      </c>
      <c r="T182" s="13">
        <f t="shared" si="15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 s="7">
        <f t="shared" si="16"/>
        <v>39.080882352941174</v>
      </c>
      <c r="Q183" t="str">
        <f t="shared" si="13"/>
        <v>technology</v>
      </c>
      <c r="R183" t="str">
        <f t="shared" si="14"/>
        <v>web</v>
      </c>
      <c r="S183" s="10">
        <f t="shared" si="17"/>
        <v>43012.208333333328</v>
      </c>
      <c r="T183" s="13">
        <f t="shared" si="15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 s="7">
        <f t="shared" si="16"/>
        <v>58.996383363471971</v>
      </c>
      <c r="Q184" t="str">
        <f t="shared" si="13"/>
        <v>theater</v>
      </c>
      <c r="R184" t="str">
        <f t="shared" si="14"/>
        <v>plays</v>
      </c>
      <c r="S184" s="10">
        <f t="shared" si="17"/>
        <v>43631.208333333328</v>
      </c>
      <c r="T184" s="13">
        <f t="shared" si="15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 s="7">
        <f t="shared" si="16"/>
        <v>40.988372093023258</v>
      </c>
      <c r="Q185" t="str">
        <f t="shared" si="13"/>
        <v>music</v>
      </c>
      <c r="R185" t="str">
        <f t="shared" si="14"/>
        <v>rock</v>
      </c>
      <c r="S185" s="10">
        <f t="shared" si="17"/>
        <v>40430.208333333336</v>
      </c>
      <c r="T185" s="13">
        <f t="shared" si="15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 s="7">
        <f t="shared" si="16"/>
        <v>31.029411764705884</v>
      </c>
      <c r="Q186" t="str">
        <f t="shared" si="13"/>
        <v>theater</v>
      </c>
      <c r="R186" t="str">
        <f t="shared" si="14"/>
        <v>plays</v>
      </c>
      <c r="S186" s="10">
        <f t="shared" si="17"/>
        <v>43588.208333333328</v>
      </c>
      <c r="T186" s="13">
        <f t="shared" si="15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 s="7">
        <f t="shared" si="16"/>
        <v>37.789473684210527</v>
      </c>
      <c r="Q187" t="str">
        <f t="shared" si="13"/>
        <v>film &amp; video</v>
      </c>
      <c r="R187" t="str">
        <f t="shared" si="14"/>
        <v>television</v>
      </c>
      <c r="S187" s="10">
        <f t="shared" si="17"/>
        <v>43233.208333333328</v>
      </c>
      <c r="T187" s="13">
        <f t="shared" si="15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 s="7">
        <f t="shared" si="16"/>
        <v>32.006772009029348</v>
      </c>
      <c r="Q188" t="str">
        <f t="shared" si="13"/>
        <v>theater</v>
      </c>
      <c r="R188" t="str">
        <f t="shared" si="14"/>
        <v>plays</v>
      </c>
      <c r="S188" s="10">
        <f t="shared" si="17"/>
        <v>41782.208333333336</v>
      </c>
      <c r="T188" s="13">
        <f t="shared" si="15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 s="7">
        <f t="shared" si="16"/>
        <v>95.966712898751737</v>
      </c>
      <c r="Q189" t="str">
        <f t="shared" si="13"/>
        <v>film &amp; video</v>
      </c>
      <c r="R189" t="str">
        <f t="shared" si="14"/>
        <v>shorts</v>
      </c>
      <c r="S189" s="10">
        <f t="shared" si="17"/>
        <v>41328.25</v>
      </c>
      <c r="T189" s="13">
        <f t="shared" si="15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 s="7">
        <f t="shared" si="16"/>
        <v>75</v>
      </c>
      <c r="Q190" t="str">
        <f t="shared" si="13"/>
        <v>theater</v>
      </c>
      <c r="R190" t="str">
        <f t="shared" si="14"/>
        <v>plays</v>
      </c>
      <c r="S190" s="10">
        <f t="shared" si="17"/>
        <v>41975.25</v>
      </c>
      <c r="T190" s="13">
        <f t="shared" si="15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 s="7">
        <f t="shared" si="16"/>
        <v>102.0498866213152</v>
      </c>
      <c r="Q191" t="str">
        <f t="shared" si="13"/>
        <v>theater</v>
      </c>
      <c r="R191" t="str">
        <f t="shared" si="14"/>
        <v>plays</v>
      </c>
      <c r="S191" s="10">
        <f t="shared" si="17"/>
        <v>42433.25</v>
      </c>
      <c r="T191" s="13">
        <f t="shared" si="15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 s="7">
        <f t="shared" si="16"/>
        <v>105.75</v>
      </c>
      <c r="Q192" t="str">
        <f t="shared" si="13"/>
        <v>theater</v>
      </c>
      <c r="R192" t="str">
        <f t="shared" si="14"/>
        <v>plays</v>
      </c>
      <c r="S192" s="10">
        <f t="shared" si="17"/>
        <v>41429.208333333336</v>
      </c>
      <c r="T192" s="13">
        <f t="shared" si="15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 s="7">
        <f t="shared" si="16"/>
        <v>37.069767441860463</v>
      </c>
      <c r="Q193" t="str">
        <f t="shared" si="13"/>
        <v>theater</v>
      </c>
      <c r="R193" t="str">
        <f t="shared" si="14"/>
        <v>plays</v>
      </c>
      <c r="S193" s="10">
        <f t="shared" si="17"/>
        <v>43536.208333333328</v>
      </c>
      <c r="T193" s="13">
        <f t="shared" si="15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 s="7">
        <f t="shared" si="16"/>
        <v>35.049382716049379</v>
      </c>
      <c r="Q194" t="str">
        <f t="shared" si="13"/>
        <v>music</v>
      </c>
      <c r="R194" t="str">
        <f t="shared" si="14"/>
        <v>rock</v>
      </c>
      <c r="S194" s="10">
        <f t="shared" si="17"/>
        <v>41817.208333333336</v>
      </c>
      <c r="T194" s="13">
        <f t="shared" si="15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 s="7">
        <f t="shared" si="16"/>
        <v>46.338461538461537</v>
      </c>
      <c r="Q195" t="str">
        <f t="shared" ref="Q195:Q258" si="19">LEFT(N195,SEARCH("/",N195,1)-1)</f>
        <v>music</v>
      </c>
      <c r="R195" t="str">
        <f t="shared" ref="R195:R258" si="20">RIGHT(N195,LEN(N195)-SEARCH("/",N195))</f>
        <v>indie rock</v>
      </c>
      <c r="S195" s="10">
        <f t="shared" si="17"/>
        <v>43198.208333333328</v>
      </c>
      <c r="T195" s="13">
        <f t="shared" ref="T195:T258" si="21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 s="7">
        <f t="shared" ref="P196:P259" si="22">E196/G196</f>
        <v>69.174603174603178</v>
      </c>
      <c r="Q196" t="str">
        <f t="shared" si="19"/>
        <v>music</v>
      </c>
      <c r="R196" t="str">
        <f t="shared" si="20"/>
        <v>metal</v>
      </c>
      <c r="S196" s="10">
        <f t="shared" ref="S196:S259" si="23">(((J196/60)/60)/24)+DATE(1970,1,1)</f>
        <v>42261.208333333328</v>
      </c>
      <c r="T196" s="13">
        <f t="shared" si="21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 s="7">
        <f t="shared" si="22"/>
        <v>109.07824427480917</v>
      </c>
      <c r="Q197" t="str">
        <f t="shared" si="19"/>
        <v>music</v>
      </c>
      <c r="R197" t="str">
        <f t="shared" si="20"/>
        <v>electric music</v>
      </c>
      <c r="S197" s="10">
        <f t="shared" si="23"/>
        <v>43310.208333333328</v>
      </c>
      <c r="T197" s="13">
        <f t="shared" si="21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 s="7">
        <f t="shared" si="22"/>
        <v>51.78</v>
      </c>
      <c r="Q198" t="str">
        <f t="shared" si="19"/>
        <v>technology</v>
      </c>
      <c r="R198" t="str">
        <f t="shared" si="20"/>
        <v>wearables</v>
      </c>
      <c r="S198" s="10">
        <f t="shared" si="23"/>
        <v>42616.208333333328</v>
      </c>
      <c r="T198" s="13">
        <f t="shared" si="21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 s="7">
        <f t="shared" si="22"/>
        <v>82.010055304172951</v>
      </c>
      <c r="Q199" t="str">
        <f t="shared" si="19"/>
        <v>film &amp; video</v>
      </c>
      <c r="R199" t="str">
        <f t="shared" si="20"/>
        <v>drama</v>
      </c>
      <c r="S199" s="10">
        <f t="shared" si="23"/>
        <v>42909.208333333328</v>
      </c>
      <c r="T199" s="13">
        <f t="shared" si="21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 s="7">
        <f t="shared" si="22"/>
        <v>35.958333333333336</v>
      </c>
      <c r="Q200" t="str">
        <f t="shared" si="19"/>
        <v>music</v>
      </c>
      <c r="R200" t="str">
        <f t="shared" si="20"/>
        <v>electric music</v>
      </c>
      <c r="S200" s="10">
        <f t="shared" si="23"/>
        <v>40396.208333333336</v>
      </c>
      <c r="T200" s="13">
        <f t="shared" si="21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 s="7">
        <f t="shared" si="22"/>
        <v>74.461538461538467</v>
      </c>
      <c r="Q201" t="str">
        <f t="shared" si="19"/>
        <v>music</v>
      </c>
      <c r="R201" t="str">
        <f t="shared" si="20"/>
        <v>rock</v>
      </c>
      <c r="S201" s="10">
        <f t="shared" si="23"/>
        <v>42192.208333333328</v>
      </c>
      <c r="T201" s="13">
        <f t="shared" si="21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 s="7">
        <f t="shared" si="22"/>
        <v>2</v>
      </c>
      <c r="Q202" t="str">
        <f t="shared" si="19"/>
        <v>theater</v>
      </c>
      <c r="R202" t="str">
        <f t="shared" si="20"/>
        <v>plays</v>
      </c>
      <c r="S202" s="10">
        <f t="shared" si="23"/>
        <v>40262.208333333336</v>
      </c>
      <c r="T202" s="13">
        <f t="shared" si="21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 s="7">
        <f t="shared" si="22"/>
        <v>91.114649681528661</v>
      </c>
      <c r="Q203" t="str">
        <f t="shared" si="19"/>
        <v>technology</v>
      </c>
      <c r="R203" t="str">
        <f t="shared" si="20"/>
        <v>web</v>
      </c>
      <c r="S203" s="10">
        <f t="shared" si="23"/>
        <v>41845.208333333336</v>
      </c>
      <c r="T203" s="13">
        <f t="shared" si="21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 s="7">
        <f t="shared" si="22"/>
        <v>79.792682926829272</v>
      </c>
      <c r="Q204" t="str">
        <f t="shared" si="19"/>
        <v>food</v>
      </c>
      <c r="R204" t="str">
        <f t="shared" si="20"/>
        <v>food trucks</v>
      </c>
      <c r="S204" s="10">
        <f t="shared" si="23"/>
        <v>40818.208333333336</v>
      </c>
      <c r="T204" s="13">
        <f t="shared" si="21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 s="7">
        <f t="shared" si="22"/>
        <v>42.999777678968428</v>
      </c>
      <c r="Q205" t="str">
        <f t="shared" si="19"/>
        <v>theater</v>
      </c>
      <c r="R205" t="str">
        <f t="shared" si="20"/>
        <v>plays</v>
      </c>
      <c r="S205" s="10">
        <f t="shared" si="23"/>
        <v>42752.25</v>
      </c>
      <c r="T205" s="13">
        <f t="shared" si="21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 s="7">
        <f t="shared" si="22"/>
        <v>63.225000000000001</v>
      </c>
      <c r="Q206" t="str">
        <f t="shared" si="19"/>
        <v>music</v>
      </c>
      <c r="R206" t="str">
        <f t="shared" si="20"/>
        <v>jazz</v>
      </c>
      <c r="S206" s="10">
        <f t="shared" si="23"/>
        <v>40636.208333333336</v>
      </c>
      <c r="T206" s="13">
        <f t="shared" si="21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 s="7">
        <f t="shared" si="22"/>
        <v>70.174999999999997</v>
      </c>
      <c r="Q207" t="str">
        <f t="shared" si="19"/>
        <v>theater</v>
      </c>
      <c r="R207" t="str">
        <f t="shared" si="20"/>
        <v>plays</v>
      </c>
      <c r="S207" s="10">
        <f t="shared" si="23"/>
        <v>43390.208333333328</v>
      </c>
      <c r="T207" s="13">
        <f t="shared" si="21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 s="7">
        <f t="shared" si="22"/>
        <v>61.333333333333336</v>
      </c>
      <c r="Q208" t="str">
        <f t="shared" si="19"/>
        <v>publishing</v>
      </c>
      <c r="R208" t="str">
        <f t="shared" si="20"/>
        <v>fiction</v>
      </c>
      <c r="S208" s="10">
        <f t="shared" si="23"/>
        <v>40236.25</v>
      </c>
      <c r="T208" s="13">
        <f t="shared" si="21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 s="7">
        <f t="shared" si="22"/>
        <v>99</v>
      </c>
      <c r="Q209" t="str">
        <f t="shared" si="19"/>
        <v>music</v>
      </c>
      <c r="R209" t="str">
        <f t="shared" si="20"/>
        <v>rock</v>
      </c>
      <c r="S209" s="10">
        <f t="shared" si="23"/>
        <v>43340.208333333328</v>
      </c>
      <c r="T209" s="13">
        <f t="shared" si="21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 s="7">
        <f t="shared" si="22"/>
        <v>96.984900146127615</v>
      </c>
      <c r="Q210" t="str">
        <f t="shared" si="19"/>
        <v>film &amp; video</v>
      </c>
      <c r="R210" t="str">
        <f t="shared" si="20"/>
        <v>documentary</v>
      </c>
      <c r="S210" s="10">
        <f t="shared" si="23"/>
        <v>43048.25</v>
      </c>
      <c r="T210" s="13">
        <f t="shared" si="21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 s="7">
        <f t="shared" si="22"/>
        <v>51.004950495049506</v>
      </c>
      <c r="Q211" t="str">
        <f t="shared" si="19"/>
        <v>film &amp; video</v>
      </c>
      <c r="R211" t="str">
        <f t="shared" si="20"/>
        <v>documentary</v>
      </c>
      <c r="S211" s="10">
        <f t="shared" si="23"/>
        <v>42496.208333333328</v>
      </c>
      <c r="T211" s="13">
        <f t="shared" si="21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 s="7">
        <f t="shared" si="22"/>
        <v>28.044247787610619</v>
      </c>
      <c r="Q212" t="str">
        <f t="shared" si="19"/>
        <v>film &amp; video</v>
      </c>
      <c r="R212" t="str">
        <f t="shared" si="20"/>
        <v>science fiction</v>
      </c>
      <c r="S212" s="10">
        <f t="shared" si="23"/>
        <v>42797.25</v>
      </c>
      <c r="T212" s="13">
        <f t="shared" si="21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 s="7">
        <f t="shared" si="22"/>
        <v>60.984615384615381</v>
      </c>
      <c r="Q213" t="str">
        <f t="shared" si="19"/>
        <v>theater</v>
      </c>
      <c r="R213" t="str">
        <f t="shared" si="20"/>
        <v>plays</v>
      </c>
      <c r="S213" s="10">
        <f t="shared" si="23"/>
        <v>41513.208333333336</v>
      </c>
      <c r="T213" s="13">
        <f t="shared" si="21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 s="7">
        <f t="shared" si="22"/>
        <v>73.214285714285708</v>
      </c>
      <c r="Q214" t="str">
        <f t="shared" si="19"/>
        <v>theater</v>
      </c>
      <c r="R214" t="str">
        <f t="shared" si="20"/>
        <v>plays</v>
      </c>
      <c r="S214" s="10">
        <f t="shared" si="23"/>
        <v>43814.25</v>
      </c>
      <c r="T214" s="13">
        <f t="shared" si="21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 s="7">
        <f t="shared" si="22"/>
        <v>39.997435299603637</v>
      </c>
      <c r="Q215" t="str">
        <f t="shared" si="19"/>
        <v>music</v>
      </c>
      <c r="R215" t="str">
        <f t="shared" si="20"/>
        <v>indie rock</v>
      </c>
      <c r="S215" s="10">
        <f t="shared" si="23"/>
        <v>40488.208333333336</v>
      </c>
      <c r="T215" s="13">
        <f t="shared" si="21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 s="7">
        <f t="shared" si="22"/>
        <v>86.812121212121212</v>
      </c>
      <c r="Q216" t="str">
        <f t="shared" si="19"/>
        <v>music</v>
      </c>
      <c r="R216" t="str">
        <f t="shared" si="20"/>
        <v>rock</v>
      </c>
      <c r="S216" s="10">
        <f t="shared" si="23"/>
        <v>40409.208333333336</v>
      </c>
      <c r="T216" s="13">
        <f t="shared" si="21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 s="7">
        <f t="shared" si="22"/>
        <v>42.125874125874127</v>
      </c>
      <c r="Q217" t="str">
        <f t="shared" si="19"/>
        <v>theater</v>
      </c>
      <c r="R217" t="str">
        <f t="shared" si="20"/>
        <v>plays</v>
      </c>
      <c r="S217" s="10">
        <f t="shared" si="23"/>
        <v>43509.25</v>
      </c>
      <c r="T217" s="13">
        <f t="shared" si="21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 s="7">
        <f t="shared" si="22"/>
        <v>103.97851239669421</v>
      </c>
      <c r="Q218" t="str">
        <f t="shared" si="19"/>
        <v>theater</v>
      </c>
      <c r="R218" t="str">
        <f t="shared" si="20"/>
        <v>plays</v>
      </c>
      <c r="S218" s="10">
        <f t="shared" si="23"/>
        <v>40869.25</v>
      </c>
      <c r="T218" s="13">
        <f t="shared" si="21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 s="7">
        <f t="shared" si="22"/>
        <v>62.003211991434689</v>
      </c>
      <c r="Q219" t="str">
        <f t="shared" si="19"/>
        <v>film &amp; video</v>
      </c>
      <c r="R219" t="str">
        <f t="shared" si="20"/>
        <v>science fiction</v>
      </c>
      <c r="S219" s="10">
        <f t="shared" si="23"/>
        <v>43583.208333333328</v>
      </c>
      <c r="T219" s="13">
        <f t="shared" si="21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 s="7">
        <f t="shared" si="22"/>
        <v>31.005037783375315</v>
      </c>
      <c r="Q220" t="str">
        <f t="shared" si="19"/>
        <v>film &amp; video</v>
      </c>
      <c r="R220" t="str">
        <f t="shared" si="20"/>
        <v>shorts</v>
      </c>
      <c r="S220" s="10">
        <f t="shared" si="23"/>
        <v>40858.25</v>
      </c>
      <c r="T220" s="13">
        <f t="shared" si="21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 s="7">
        <f t="shared" si="22"/>
        <v>89.991552956465242</v>
      </c>
      <c r="Q221" t="str">
        <f t="shared" si="19"/>
        <v>film &amp; video</v>
      </c>
      <c r="R221" t="str">
        <f t="shared" si="20"/>
        <v>animation</v>
      </c>
      <c r="S221" s="10">
        <f t="shared" si="23"/>
        <v>41137.208333333336</v>
      </c>
      <c r="T221" s="13">
        <f t="shared" si="21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 s="7">
        <f t="shared" si="22"/>
        <v>39.235294117647058</v>
      </c>
      <c r="Q222" t="str">
        <f t="shared" si="19"/>
        <v>theater</v>
      </c>
      <c r="R222" t="str">
        <f t="shared" si="20"/>
        <v>plays</v>
      </c>
      <c r="S222" s="10">
        <f t="shared" si="23"/>
        <v>40725.208333333336</v>
      </c>
      <c r="T222" s="13">
        <f t="shared" si="21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 s="7">
        <f t="shared" si="22"/>
        <v>54.993116108306566</v>
      </c>
      <c r="Q223" t="str">
        <f t="shared" si="19"/>
        <v>food</v>
      </c>
      <c r="R223" t="str">
        <f t="shared" si="20"/>
        <v>food trucks</v>
      </c>
      <c r="S223" s="10">
        <f t="shared" si="23"/>
        <v>41081.208333333336</v>
      </c>
      <c r="T223" s="13">
        <f t="shared" si="21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 s="7">
        <f t="shared" si="22"/>
        <v>47.992753623188406</v>
      </c>
      <c r="Q224" t="str">
        <f t="shared" si="19"/>
        <v>photography</v>
      </c>
      <c r="R224" t="str">
        <f t="shared" si="20"/>
        <v>photography books</v>
      </c>
      <c r="S224" s="10">
        <f t="shared" si="23"/>
        <v>41914.208333333336</v>
      </c>
      <c r="T224" s="13">
        <f t="shared" si="21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 s="7">
        <f t="shared" si="22"/>
        <v>87.966702470461868</v>
      </c>
      <c r="Q225" t="str">
        <f t="shared" si="19"/>
        <v>theater</v>
      </c>
      <c r="R225" t="str">
        <f t="shared" si="20"/>
        <v>plays</v>
      </c>
      <c r="S225" s="10">
        <f t="shared" si="23"/>
        <v>42445.208333333328</v>
      </c>
      <c r="T225" s="13">
        <f t="shared" si="21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 s="7">
        <f t="shared" si="22"/>
        <v>51.999165275459099</v>
      </c>
      <c r="Q226" t="str">
        <f t="shared" si="19"/>
        <v>film &amp; video</v>
      </c>
      <c r="R226" t="str">
        <f t="shared" si="20"/>
        <v>science fiction</v>
      </c>
      <c r="S226" s="10">
        <f t="shared" si="23"/>
        <v>41906.208333333336</v>
      </c>
      <c r="T226" s="13">
        <f t="shared" si="21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 s="7">
        <f t="shared" si="22"/>
        <v>29.999659863945578</v>
      </c>
      <c r="Q227" t="str">
        <f t="shared" si="19"/>
        <v>music</v>
      </c>
      <c r="R227" t="str">
        <f t="shared" si="20"/>
        <v>rock</v>
      </c>
      <c r="S227" s="10">
        <f t="shared" si="23"/>
        <v>41762.208333333336</v>
      </c>
      <c r="T227" s="13">
        <f t="shared" si="21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 s="7">
        <f t="shared" si="22"/>
        <v>98.205357142857139</v>
      </c>
      <c r="Q228" t="str">
        <f t="shared" si="19"/>
        <v>photography</v>
      </c>
      <c r="R228" t="str">
        <f t="shared" si="20"/>
        <v>photography books</v>
      </c>
      <c r="S228" s="10">
        <f t="shared" si="23"/>
        <v>40276.208333333336</v>
      </c>
      <c r="T228" s="13">
        <f t="shared" si="21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 s="7">
        <f t="shared" si="22"/>
        <v>108.96182396606575</v>
      </c>
      <c r="Q229" t="str">
        <f t="shared" si="19"/>
        <v>games</v>
      </c>
      <c r="R229" t="str">
        <f t="shared" si="20"/>
        <v>mobile games</v>
      </c>
      <c r="S229" s="10">
        <f t="shared" si="23"/>
        <v>42139.208333333328</v>
      </c>
      <c r="T229" s="13">
        <f t="shared" si="21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 s="7">
        <f t="shared" si="22"/>
        <v>66.998379254457049</v>
      </c>
      <c r="Q230" t="str">
        <f t="shared" si="19"/>
        <v>film &amp; video</v>
      </c>
      <c r="R230" t="str">
        <f t="shared" si="20"/>
        <v>animation</v>
      </c>
      <c r="S230" s="10">
        <f t="shared" si="23"/>
        <v>42613.208333333328</v>
      </c>
      <c r="T230" s="13">
        <f t="shared" si="21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 s="7">
        <f t="shared" si="22"/>
        <v>64.99333594668758</v>
      </c>
      <c r="Q231" t="str">
        <f t="shared" si="19"/>
        <v>games</v>
      </c>
      <c r="R231" t="str">
        <f t="shared" si="20"/>
        <v>mobile games</v>
      </c>
      <c r="S231" s="10">
        <f t="shared" si="23"/>
        <v>42887.208333333328</v>
      </c>
      <c r="T231" s="13">
        <f t="shared" si="21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 s="7">
        <f t="shared" si="22"/>
        <v>99.841584158415841</v>
      </c>
      <c r="Q232" t="str">
        <f t="shared" si="19"/>
        <v>games</v>
      </c>
      <c r="R232" t="str">
        <f t="shared" si="20"/>
        <v>video games</v>
      </c>
      <c r="S232" s="10">
        <f t="shared" si="23"/>
        <v>43805.25</v>
      </c>
      <c r="T232" s="13">
        <f t="shared" si="21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 s="7">
        <f t="shared" si="22"/>
        <v>82.432835820895519</v>
      </c>
      <c r="Q233" t="str">
        <f t="shared" si="19"/>
        <v>theater</v>
      </c>
      <c r="R233" t="str">
        <f t="shared" si="20"/>
        <v>plays</v>
      </c>
      <c r="S233" s="10">
        <f t="shared" si="23"/>
        <v>41415.208333333336</v>
      </c>
      <c r="T233" s="13">
        <f t="shared" si="21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 s="7">
        <f t="shared" si="22"/>
        <v>63.293478260869563</v>
      </c>
      <c r="Q234" t="str">
        <f t="shared" si="19"/>
        <v>theater</v>
      </c>
      <c r="R234" t="str">
        <f t="shared" si="20"/>
        <v>plays</v>
      </c>
      <c r="S234" s="10">
        <f t="shared" si="23"/>
        <v>42576.208333333328</v>
      </c>
      <c r="T234" s="13">
        <f t="shared" si="21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 s="7">
        <f t="shared" si="22"/>
        <v>96.774193548387103</v>
      </c>
      <c r="Q235" t="str">
        <f t="shared" si="19"/>
        <v>film &amp; video</v>
      </c>
      <c r="R235" t="str">
        <f t="shared" si="20"/>
        <v>animation</v>
      </c>
      <c r="S235" s="10">
        <f t="shared" si="23"/>
        <v>40706.208333333336</v>
      </c>
      <c r="T235" s="13">
        <f t="shared" si="21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 s="7">
        <f t="shared" si="22"/>
        <v>54.906040268456373</v>
      </c>
      <c r="Q236" t="str">
        <f t="shared" si="19"/>
        <v>games</v>
      </c>
      <c r="R236" t="str">
        <f t="shared" si="20"/>
        <v>video games</v>
      </c>
      <c r="S236" s="10">
        <f t="shared" si="23"/>
        <v>42969.208333333328</v>
      </c>
      <c r="T236" s="13">
        <f t="shared" si="21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 s="7">
        <f t="shared" si="22"/>
        <v>39.010869565217391</v>
      </c>
      <c r="Q237" t="str">
        <f t="shared" si="19"/>
        <v>film &amp; video</v>
      </c>
      <c r="R237" t="str">
        <f t="shared" si="20"/>
        <v>animation</v>
      </c>
      <c r="S237" s="10">
        <f t="shared" si="23"/>
        <v>42779.25</v>
      </c>
      <c r="T237" s="13">
        <f t="shared" si="21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 s="7">
        <f t="shared" si="22"/>
        <v>75.84210526315789</v>
      </c>
      <c r="Q238" t="str">
        <f t="shared" si="19"/>
        <v>music</v>
      </c>
      <c r="R238" t="str">
        <f t="shared" si="20"/>
        <v>rock</v>
      </c>
      <c r="S238" s="10">
        <f t="shared" si="23"/>
        <v>43641.208333333328</v>
      </c>
      <c r="T238" s="13">
        <f t="shared" si="21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 s="7">
        <f t="shared" si="22"/>
        <v>45.051671732522799</v>
      </c>
      <c r="Q239" t="str">
        <f t="shared" si="19"/>
        <v>film &amp; video</v>
      </c>
      <c r="R239" t="str">
        <f t="shared" si="20"/>
        <v>animation</v>
      </c>
      <c r="S239" s="10">
        <f t="shared" si="23"/>
        <v>41754.208333333336</v>
      </c>
      <c r="T239" s="13">
        <f t="shared" si="21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 s="7">
        <f t="shared" si="22"/>
        <v>104.51546391752578</v>
      </c>
      <c r="Q240" t="str">
        <f t="shared" si="19"/>
        <v>theater</v>
      </c>
      <c r="R240" t="str">
        <f t="shared" si="20"/>
        <v>plays</v>
      </c>
      <c r="S240" s="10">
        <f t="shared" si="23"/>
        <v>43083.25</v>
      </c>
      <c r="T240" s="13">
        <f t="shared" si="21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 s="7">
        <f t="shared" si="22"/>
        <v>76.268292682926827</v>
      </c>
      <c r="Q241" t="str">
        <f t="shared" si="19"/>
        <v>technology</v>
      </c>
      <c r="R241" t="str">
        <f t="shared" si="20"/>
        <v>wearables</v>
      </c>
      <c r="S241" s="10">
        <f t="shared" si="23"/>
        <v>42245.208333333328</v>
      </c>
      <c r="T241" s="13">
        <f t="shared" si="21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 s="7">
        <f t="shared" si="22"/>
        <v>69.015695067264573</v>
      </c>
      <c r="Q242" t="str">
        <f t="shared" si="19"/>
        <v>theater</v>
      </c>
      <c r="R242" t="str">
        <f t="shared" si="20"/>
        <v>plays</v>
      </c>
      <c r="S242" s="10">
        <f t="shared" si="23"/>
        <v>40396.208333333336</v>
      </c>
      <c r="T242" s="13">
        <f t="shared" si="21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 s="7">
        <f t="shared" si="22"/>
        <v>101.97684085510689</v>
      </c>
      <c r="Q243" t="str">
        <f t="shared" si="19"/>
        <v>publishing</v>
      </c>
      <c r="R243" t="str">
        <f t="shared" si="20"/>
        <v>nonfiction</v>
      </c>
      <c r="S243" s="10">
        <f t="shared" si="23"/>
        <v>41742.208333333336</v>
      </c>
      <c r="T243" s="13">
        <f t="shared" si="21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 s="7">
        <f t="shared" si="22"/>
        <v>42.915999999999997</v>
      </c>
      <c r="Q244" t="str">
        <f t="shared" si="19"/>
        <v>music</v>
      </c>
      <c r="R244" t="str">
        <f t="shared" si="20"/>
        <v>rock</v>
      </c>
      <c r="S244" s="10">
        <f t="shared" si="23"/>
        <v>42865.208333333328</v>
      </c>
      <c r="T244" s="13">
        <f t="shared" si="21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 s="7">
        <f t="shared" si="22"/>
        <v>43.025210084033617</v>
      </c>
      <c r="Q245" t="str">
        <f t="shared" si="19"/>
        <v>theater</v>
      </c>
      <c r="R245" t="str">
        <f t="shared" si="20"/>
        <v>plays</v>
      </c>
      <c r="S245" s="10">
        <f t="shared" si="23"/>
        <v>43163.25</v>
      </c>
      <c r="T245" s="13">
        <f t="shared" si="21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 s="7">
        <f t="shared" si="22"/>
        <v>75.245283018867923</v>
      </c>
      <c r="Q246" t="str">
        <f t="shared" si="19"/>
        <v>theater</v>
      </c>
      <c r="R246" t="str">
        <f t="shared" si="20"/>
        <v>plays</v>
      </c>
      <c r="S246" s="10">
        <f t="shared" si="23"/>
        <v>41834.208333333336</v>
      </c>
      <c r="T246" s="13">
        <f t="shared" si="21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 s="7">
        <f t="shared" si="22"/>
        <v>69.023364485981304</v>
      </c>
      <c r="Q247" t="str">
        <f t="shared" si="19"/>
        <v>theater</v>
      </c>
      <c r="R247" t="str">
        <f t="shared" si="20"/>
        <v>plays</v>
      </c>
      <c r="S247" s="10">
        <f t="shared" si="23"/>
        <v>41736.208333333336</v>
      </c>
      <c r="T247" s="13">
        <f t="shared" si="21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 s="7">
        <f t="shared" si="22"/>
        <v>65.986486486486484</v>
      </c>
      <c r="Q248" t="str">
        <f t="shared" si="19"/>
        <v>technology</v>
      </c>
      <c r="R248" t="str">
        <f t="shared" si="20"/>
        <v>web</v>
      </c>
      <c r="S248" s="10">
        <f t="shared" si="23"/>
        <v>41491.208333333336</v>
      </c>
      <c r="T248" s="13">
        <f t="shared" si="21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 s="7">
        <f t="shared" si="22"/>
        <v>98.013800424628457</v>
      </c>
      <c r="Q249" t="str">
        <f t="shared" si="19"/>
        <v>publishing</v>
      </c>
      <c r="R249" t="str">
        <f t="shared" si="20"/>
        <v>fiction</v>
      </c>
      <c r="S249" s="10">
        <f t="shared" si="23"/>
        <v>42726.25</v>
      </c>
      <c r="T249" s="13">
        <f t="shared" si="21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 s="7">
        <f t="shared" si="22"/>
        <v>60.105504587155963</v>
      </c>
      <c r="Q250" t="str">
        <f t="shared" si="19"/>
        <v>games</v>
      </c>
      <c r="R250" t="str">
        <f t="shared" si="20"/>
        <v>mobile games</v>
      </c>
      <c r="S250" s="10">
        <f t="shared" si="23"/>
        <v>42004.25</v>
      </c>
      <c r="T250" s="13">
        <f t="shared" si="21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 s="7">
        <f t="shared" si="22"/>
        <v>26.000773395204948</v>
      </c>
      <c r="Q251" t="str">
        <f t="shared" si="19"/>
        <v>publishing</v>
      </c>
      <c r="R251" t="str">
        <f t="shared" si="20"/>
        <v>translations</v>
      </c>
      <c r="S251" s="10">
        <f t="shared" si="23"/>
        <v>42006.25</v>
      </c>
      <c r="T251" s="13">
        <f t="shared" si="21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 s="7">
        <f t="shared" si="22"/>
        <v>3</v>
      </c>
      <c r="Q252" t="str">
        <f t="shared" si="19"/>
        <v>music</v>
      </c>
      <c r="R252" t="str">
        <f t="shared" si="20"/>
        <v>rock</v>
      </c>
      <c r="S252" s="10">
        <f t="shared" si="23"/>
        <v>40203.25</v>
      </c>
      <c r="T252" s="13">
        <f t="shared" si="21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 s="7">
        <f t="shared" si="22"/>
        <v>38.019801980198018</v>
      </c>
      <c r="Q253" t="str">
        <f t="shared" si="19"/>
        <v>theater</v>
      </c>
      <c r="R253" t="str">
        <f t="shared" si="20"/>
        <v>plays</v>
      </c>
      <c r="S253" s="10">
        <f t="shared" si="23"/>
        <v>41252.25</v>
      </c>
      <c r="T253" s="13">
        <f t="shared" si="21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 s="7">
        <f t="shared" si="22"/>
        <v>106.15254237288136</v>
      </c>
      <c r="Q254" t="str">
        <f t="shared" si="19"/>
        <v>theater</v>
      </c>
      <c r="R254" t="str">
        <f t="shared" si="20"/>
        <v>plays</v>
      </c>
      <c r="S254" s="10">
        <f t="shared" si="23"/>
        <v>41572.208333333336</v>
      </c>
      <c r="T254" s="13">
        <f t="shared" si="21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 s="7">
        <f t="shared" si="22"/>
        <v>81.019475655430711</v>
      </c>
      <c r="Q255" t="str">
        <f t="shared" si="19"/>
        <v>film &amp; video</v>
      </c>
      <c r="R255" t="str">
        <f t="shared" si="20"/>
        <v>drama</v>
      </c>
      <c r="S255" s="10">
        <f t="shared" si="23"/>
        <v>40641.208333333336</v>
      </c>
      <c r="T255" s="13">
        <f t="shared" si="21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 s="7">
        <f t="shared" si="22"/>
        <v>96.647727272727266</v>
      </c>
      <c r="Q256" t="str">
        <f t="shared" si="19"/>
        <v>publishing</v>
      </c>
      <c r="R256" t="str">
        <f t="shared" si="20"/>
        <v>nonfiction</v>
      </c>
      <c r="S256" s="10">
        <f t="shared" si="23"/>
        <v>42787.25</v>
      </c>
      <c r="T256" s="13">
        <f t="shared" si="21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 s="7">
        <f t="shared" si="22"/>
        <v>57.003535651149086</v>
      </c>
      <c r="Q257" t="str">
        <f t="shared" si="19"/>
        <v>music</v>
      </c>
      <c r="R257" t="str">
        <f t="shared" si="20"/>
        <v>rock</v>
      </c>
      <c r="S257" s="10">
        <f t="shared" si="23"/>
        <v>40590.25</v>
      </c>
      <c r="T257" s="13">
        <f t="shared" si="21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 s="7">
        <f t="shared" si="22"/>
        <v>63.93333333333333</v>
      </c>
      <c r="Q258" t="str">
        <f t="shared" si="19"/>
        <v>music</v>
      </c>
      <c r="R258" t="str">
        <f t="shared" si="20"/>
        <v>rock</v>
      </c>
      <c r="S258" s="10">
        <f t="shared" si="23"/>
        <v>42393.25</v>
      </c>
      <c r="T258" s="13">
        <f t="shared" si="21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 s="7">
        <f t="shared" si="22"/>
        <v>90.456521739130437</v>
      </c>
      <c r="Q259" t="str">
        <f t="shared" ref="Q259:Q322" si="25">LEFT(N259,SEARCH("/",N259,1)-1)</f>
        <v>theater</v>
      </c>
      <c r="R259" t="str">
        <f t="shared" ref="R259:R322" si="26">RIGHT(N259,LEN(N259)-SEARCH("/",N259))</f>
        <v>plays</v>
      </c>
      <c r="S259" s="10">
        <f t="shared" si="23"/>
        <v>41338.25</v>
      </c>
      <c r="T259" s="13">
        <f t="shared" ref="T259:T322" si="27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 s="7">
        <f t="shared" ref="P260:P323" si="28">E260/G260</f>
        <v>72.172043010752688</v>
      </c>
      <c r="Q260" t="str">
        <f t="shared" si="25"/>
        <v>theater</v>
      </c>
      <c r="R260" t="str">
        <f t="shared" si="26"/>
        <v>plays</v>
      </c>
      <c r="S260" s="10">
        <f t="shared" ref="S260:S323" si="29">(((J260/60)/60)/24)+DATE(1970,1,1)</f>
        <v>42712.25</v>
      </c>
      <c r="T260" s="13">
        <f t="shared" si="27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 s="7">
        <f t="shared" si="28"/>
        <v>77.934782608695656</v>
      </c>
      <c r="Q261" t="str">
        <f t="shared" si="25"/>
        <v>photography</v>
      </c>
      <c r="R261" t="str">
        <f t="shared" si="26"/>
        <v>photography books</v>
      </c>
      <c r="S261" s="10">
        <f t="shared" si="29"/>
        <v>41251.25</v>
      </c>
      <c r="T261" s="13">
        <f t="shared" si="27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 s="7">
        <f t="shared" si="28"/>
        <v>38.065134099616856</v>
      </c>
      <c r="Q262" t="str">
        <f t="shared" si="25"/>
        <v>music</v>
      </c>
      <c r="R262" t="str">
        <f t="shared" si="26"/>
        <v>rock</v>
      </c>
      <c r="S262" s="10">
        <f t="shared" si="29"/>
        <v>41180.208333333336</v>
      </c>
      <c r="T262" s="13">
        <f t="shared" si="27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 s="7">
        <f t="shared" si="28"/>
        <v>57.936123348017624</v>
      </c>
      <c r="Q263" t="str">
        <f t="shared" si="25"/>
        <v>music</v>
      </c>
      <c r="R263" t="str">
        <f t="shared" si="26"/>
        <v>rock</v>
      </c>
      <c r="S263" s="10">
        <f t="shared" si="29"/>
        <v>40415.208333333336</v>
      </c>
      <c r="T263" s="13">
        <f t="shared" si="27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 s="7">
        <f t="shared" si="28"/>
        <v>49.794392523364486</v>
      </c>
      <c r="Q264" t="str">
        <f t="shared" si="25"/>
        <v>music</v>
      </c>
      <c r="R264" t="str">
        <f t="shared" si="26"/>
        <v>indie rock</v>
      </c>
      <c r="S264" s="10">
        <f t="shared" si="29"/>
        <v>40638.208333333336</v>
      </c>
      <c r="T264" s="13">
        <f t="shared" si="27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 s="7">
        <f t="shared" si="28"/>
        <v>54.050251256281406</v>
      </c>
      <c r="Q265" t="str">
        <f t="shared" si="25"/>
        <v>photography</v>
      </c>
      <c r="R265" t="str">
        <f t="shared" si="26"/>
        <v>photography books</v>
      </c>
      <c r="S265" s="10">
        <f t="shared" si="29"/>
        <v>40187.25</v>
      </c>
      <c r="T265" s="13">
        <f t="shared" si="27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 s="7">
        <f t="shared" si="28"/>
        <v>30.002721335268504</v>
      </c>
      <c r="Q266" t="str">
        <f t="shared" si="25"/>
        <v>theater</v>
      </c>
      <c r="R266" t="str">
        <f t="shared" si="26"/>
        <v>plays</v>
      </c>
      <c r="S266" s="10">
        <f t="shared" si="29"/>
        <v>41317.25</v>
      </c>
      <c r="T266" s="13">
        <f t="shared" si="27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 s="7">
        <f t="shared" si="28"/>
        <v>70.127906976744185</v>
      </c>
      <c r="Q267" t="str">
        <f t="shared" si="25"/>
        <v>theater</v>
      </c>
      <c r="R267" t="str">
        <f t="shared" si="26"/>
        <v>plays</v>
      </c>
      <c r="S267" s="10">
        <f t="shared" si="29"/>
        <v>42372.25</v>
      </c>
      <c r="T267" s="13">
        <f t="shared" si="27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 s="7">
        <f t="shared" si="28"/>
        <v>26.996228786926462</v>
      </c>
      <c r="Q268" t="str">
        <f t="shared" si="25"/>
        <v>music</v>
      </c>
      <c r="R268" t="str">
        <f t="shared" si="26"/>
        <v>jazz</v>
      </c>
      <c r="S268" s="10">
        <f t="shared" si="29"/>
        <v>41950.25</v>
      </c>
      <c r="T268" s="13">
        <f t="shared" si="27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 s="7">
        <f t="shared" si="28"/>
        <v>51.990606936416185</v>
      </c>
      <c r="Q269" t="str">
        <f t="shared" si="25"/>
        <v>theater</v>
      </c>
      <c r="R269" t="str">
        <f t="shared" si="26"/>
        <v>plays</v>
      </c>
      <c r="S269" s="10">
        <f t="shared" si="29"/>
        <v>41206.208333333336</v>
      </c>
      <c r="T269" s="13">
        <f t="shared" si="27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 s="7">
        <f t="shared" si="28"/>
        <v>56.416666666666664</v>
      </c>
      <c r="Q270" t="str">
        <f t="shared" si="25"/>
        <v>film &amp; video</v>
      </c>
      <c r="R270" t="str">
        <f t="shared" si="26"/>
        <v>documentary</v>
      </c>
      <c r="S270" s="10">
        <f t="shared" si="29"/>
        <v>41186.208333333336</v>
      </c>
      <c r="T270" s="13">
        <f t="shared" si="27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 s="7">
        <f t="shared" si="28"/>
        <v>101.63218390804597</v>
      </c>
      <c r="Q271" t="str">
        <f t="shared" si="25"/>
        <v>film &amp; video</v>
      </c>
      <c r="R271" t="str">
        <f t="shared" si="26"/>
        <v>television</v>
      </c>
      <c r="S271" s="10">
        <f t="shared" si="29"/>
        <v>43496.25</v>
      </c>
      <c r="T271" s="13">
        <f t="shared" si="27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 s="7">
        <f t="shared" si="28"/>
        <v>25.005291005291006</v>
      </c>
      <c r="Q272" t="str">
        <f t="shared" si="25"/>
        <v>games</v>
      </c>
      <c r="R272" t="str">
        <f t="shared" si="26"/>
        <v>video games</v>
      </c>
      <c r="S272" s="10">
        <f t="shared" si="29"/>
        <v>40514.25</v>
      </c>
      <c r="T272" s="13">
        <f t="shared" si="27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 s="7">
        <f t="shared" si="28"/>
        <v>32.016393442622949</v>
      </c>
      <c r="Q273" t="str">
        <f t="shared" si="25"/>
        <v>photography</v>
      </c>
      <c r="R273" t="str">
        <f t="shared" si="26"/>
        <v>photography books</v>
      </c>
      <c r="S273" s="10">
        <f t="shared" si="29"/>
        <v>42345.25</v>
      </c>
      <c r="T273" s="13">
        <f t="shared" si="27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 s="7">
        <f t="shared" si="28"/>
        <v>82.021647307286173</v>
      </c>
      <c r="Q274" t="str">
        <f t="shared" si="25"/>
        <v>theater</v>
      </c>
      <c r="R274" t="str">
        <f t="shared" si="26"/>
        <v>plays</v>
      </c>
      <c r="S274" s="10">
        <f t="shared" si="29"/>
        <v>43656.208333333328</v>
      </c>
      <c r="T274" s="13">
        <f t="shared" si="27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 s="7">
        <f t="shared" si="28"/>
        <v>37.957446808510639</v>
      </c>
      <c r="Q275" t="str">
        <f t="shared" si="25"/>
        <v>theater</v>
      </c>
      <c r="R275" t="str">
        <f t="shared" si="26"/>
        <v>plays</v>
      </c>
      <c r="S275" s="10">
        <f t="shared" si="29"/>
        <v>42995.208333333328</v>
      </c>
      <c r="T275" s="13">
        <f t="shared" si="27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 s="7">
        <f t="shared" si="28"/>
        <v>51.533333333333331</v>
      </c>
      <c r="Q276" t="str">
        <f t="shared" si="25"/>
        <v>theater</v>
      </c>
      <c r="R276" t="str">
        <f t="shared" si="26"/>
        <v>plays</v>
      </c>
      <c r="S276" s="10">
        <f t="shared" si="29"/>
        <v>43045.25</v>
      </c>
      <c r="T276" s="13">
        <f t="shared" si="27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 s="7">
        <f t="shared" si="28"/>
        <v>81.198275862068968</v>
      </c>
      <c r="Q277" t="str">
        <f t="shared" si="25"/>
        <v>publishing</v>
      </c>
      <c r="R277" t="str">
        <f t="shared" si="26"/>
        <v>translations</v>
      </c>
      <c r="S277" s="10">
        <f t="shared" si="29"/>
        <v>43561.208333333328</v>
      </c>
      <c r="T277" s="13">
        <f t="shared" si="27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 s="7">
        <f t="shared" si="28"/>
        <v>40.030075187969928</v>
      </c>
      <c r="Q278" t="str">
        <f t="shared" si="25"/>
        <v>games</v>
      </c>
      <c r="R278" t="str">
        <f t="shared" si="26"/>
        <v>video games</v>
      </c>
      <c r="S278" s="10">
        <f t="shared" si="29"/>
        <v>41018.208333333336</v>
      </c>
      <c r="T278" s="13">
        <f t="shared" si="27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 s="7">
        <f t="shared" si="28"/>
        <v>89.939759036144579</v>
      </c>
      <c r="Q279" t="str">
        <f t="shared" si="25"/>
        <v>theater</v>
      </c>
      <c r="R279" t="str">
        <f t="shared" si="26"/>
        <v>plays</v>
      </c>
      <c r="S279" s="10">
        <f t="shared" si="29"/>
        <v>40378.208333333336</v>
      </c>
      <c r="T279" s="13">
        <f t="shared" si="27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 s="7">
        <f t="shared" si="28"/>
        <v>96.692307692307693</v>
      </c>
      <c r="Q280" t="str">
        <f t="shared" si="25"/>
        <v>technology</v>
      </c>
      <c r="R280" t="str">
        <f t="shared" si="26"/>
        <v>web</v>
      </c>
      <c r="S280" s="10">
        <f t="shared" si="29"/>
        <v>41239.25</v>
      </c>
      <c r="T280" s="13">
        <f t="shared" si="27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 s="7">
        <f t="shared" si="28"/>
        <v>25.010989010989011</v>
      </c>
      <c r="Q281" t="str">
        <f t="shared" si="25"/>
        <v>theater</v>
      </c>
      <c r="R281" t="str">
        <f t="shared" si="26"/>
        <v>plays</v>
      </c>
      <c r="S281" s="10">
        <f t="shared" si="29"/>
        <v>43346.208333333328</v>
      </c>
      <c r="T281" s="13">
        <f t="shared" si="27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 s="7">
        <f t="shared" si="28"/>
        <v>36.987277353689571</v>
      </c>
      <c r="Q282" t="str">
        <f t="shared" si="25"/>
        <v>film &amp; video</v>
      </c>
      <c r="R282" t="str">
        <f t="shared" si="26"/>
        <v>animation</v>
      </c>
      <c r="S282" s="10">
        <f t="shared" si="29"/>
        <v>43060.25</v>
      </c>
      <c r="T282" s="13">
        <f t="shared" si="27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 s="7">
        <f t="shared" si="28"/>
        <v>73.012609117361791</v>
      </c>
      <c r="Q283" t="str">
        <f t="shared" si="25"/>
        <v>theater</v>
      </c>
      <c r="R283" t="str">
        <f t="shared" si="26"/>
        <v>plays</v>
      </c>
      <c r="S283" s="10">
        <f t="shared" si="29"/>
        <v>40979.25</v>
      </c>
      <c r="T283" s="13">
        <f t="shared" si="27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 s="7">
        <f t="shared" si="28"/>
        <v>68.240601503759393</v>
      </c>
      <c r="Q284" t="str">
        <f t="shared" si="25"/>
        <v>film &amp; video</v>
      </c>
      <c r="R284" t="str">
        <f t="shared" si="26"/>
        <v>television</v>
      </c>
      <c r="S284" s="10">
        <f t="shared" si="29"/>
        <v>42701.25</v>
      </c>
      <c r="T284" s="13">
        <f t="shared" si="27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 s="7">
        <f t="shared" si="28"/>
        <v>52.310344827586206</v>
      </c>
      <c r="Q285" t="str">
        <f t="shared" si="25"/>
        <v>music</v>
      </c>
      <c r="R285" t="str">
        <f t="shared" si="26"/>
        <v>rock</v>
      </c>
      <c r="S285" s="10">
        <f t="shared" si="29"/>
        <v>42520.208333333328</v>
      </c>
      <c r="T285" s="13">
        <f t="shared" si="27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 s="7">
        <f t="shared" si="28"/>
        <v>61.765151515151516</v>
      </c>
      <c r="Q286" t="str">
        <f t="shared" si="25"/>
        <v>technology</v>
      </c>
      <c r="R286" t="str">
        <f t="shared" si="26"/>
        <v>web</v>
      </c>
      <c r="S286" s="10">
        <f t="shared" si="29"/>
        <v>41030.208333333336</v>
      </c>
      <c r="T286" s="13">
        <f t="shared" si="27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 s="7">
        <f t="shared" si="28"/>
        <v>25.027559055118111</v>
      </c>
      <c r="Q287" t="str">
        <f t="shared" si="25"/>
        <v>theater</v>
      </c>
      <c r="R287" t="str">
        <f t="shared" si="26"/>
        <v>plays</v>
      </c>
      <c r="S287" s="10">
        <f t="shared" si="29"/>
        <v>42623.208333333328</v>
      </c>
      <c r="T287" s="13">
        <f t="shared" si="27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 s="7">
        <f t="shared" si="28"/>
        <v>106.28804347826087</v>
      </c>
      <c r="Q288" t="str">
        <f t="shared" si="25"/>
        <v>theater</v>
      </c>
      <c r="R288" t="str">
        <f t="shared" si="26"/>
        <v>plays</v>
      </c>
      <c r="S288" s="10">
        <f t="shared" si="29"/>
        <v>42697.25</v>
      </c>
      <c r="T288" s="13">
        <f t="shared" si="27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 s="7">
        <f t="shared" si="28"/>
        <v>75.07386363636364</v>
      </c>
      <c r="Q289" t="str">
        <f t="shared" si="25"/>
        <v>music</v>
      </c>
      <c r="R289" t="str">
        <f t="shared" si="26"/>
        <v>electric music</v>
      </c>
      <c r="S289" s="10">
        <f t="shared" si="29"/>
        <v>42122.208333333328</v>
      </c>
      <c r="T289" s="13">
        <f t="shared" si="27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 s="7">
        <f t="shared" si="28"/>
        <v>39.970802919708028</v>
      </c>
      <c r="Q290" t="str">
        <f t="shared" si="25"/>
        <v>music</v>
      </c>
      <c r="R290" t="str">
        <f t="shared" si="26"/>
        <v>metal</v>
      </c>
      <c r="S290" s="10">
        <f t="shared" si="29"/>
        <v>40982.208333333336</v>
      </c>
      <c r="T290" s="13">
        <f t="shared" si="27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 s="7">
        <f t="shared" si="28"/>
        <v>39.982195845697326</v>
      </c>
      <c r="Q291" t="str">
        <f t="shared" si="25"/>
        <v>theater</v>
      </c>
      <c r="R291" t="str">
        <f t="shared" si="26"/>
        <v>plays</v>
      </c>
      <c r="S291" s="10">
        <f t="shared" si="29"/>
        <v>42219.208333333328</v>
      </c>
      <c r="T291" s="13">
        <f t="shared" si="27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 s="7">
        <f t="shared" si="28"/>
        <v>101.01541850220265</v>
      </c>
      <c r="Q292" t="str">
        <f t="shared" si="25"/>
        <v>film &amp; video</v>
      </c>
      <c r="R292" t="str">
        <f t="shared" si="26"/>
        <v>documentary</v>
      </c>
      <c r="S292" s="10">
        <f t="shared" si="29"/>
        <v>41404.208333333336</v>
      </c>
      <c r="T292" s="13">
        <f t="shared" si="27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 s="7">
        <f t="shared" si="28"/>
        <v>76.813084112149539</v>
      </c>
      <c r="Q293" t="str">
        <f t="shared" si="25"/>
        <v>technology</v>
      </c>
      <c r="R293" t="str">
        <f t="shared" si="26"/>
        <v>web</v>
      </c>
      <c r="S293" s="10">
        <f t="shared" si="29"/>
        <v>40831.208333333336</v>
      </c>
      <c r="T293" s="13">
        <f t="shared" si="27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 s="7">
        <f t="shared" si="28"/>
        <v>71.7</v>
      </c>
      <c r="Q294" t="str">
        <f t="shared" si="25"/>
        <v>food</v>
      </c>
      <c r="R294" t="str">
        <f t="shared" si="26"/>
        <v>food trucks</v>
      </c>
      <c r="S294" s="10">
        <f t="shared" si="29"/>
        <v>40984.208333333336</v>
      </c>
      <c r="T294" s="13">
        <f t="shared" si="27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 s="7">
        <f t="shared" si="28"/>
        <v>33.28125</v>
      </c>
      <c r="Q295" t="str">
        <f t="shared" si="25"/>
        <v>theater</v>
      </c>
      <c r="R295" t="str">
        <f t="shared" si="26"/>
        <v>plays</v>
      </c>
      <c r="S295" s="10">
        <f t="shared" si="29"/>
        <v>40456.208333333336</v>
      </c>
      <c r="T295" s="13">
        <f t="shared" si="27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 s="7">
        <f t="shared" si="28"/>
        <v>43.923497267759565</v>
      </c>
      <c r="Q296" t="str">
        <f t="shared" si="25"/>
        <v>theater</v>
      </c>
      <c r="R296" t="str">
        <f t="shared" si="26"/>
        <v>plays</v>
      </c>
      <c r="S296" s="10">
        <f t="shared" si="29"/>
        <v>43399.208333333328</v>
      </c>
      <c r="T296" s="13">
        <f t="shared" si="27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 s="7">
        <f t="shared" si="28"/>
        <v>36.004712041884815</v>
      </c>
      <c r="Q297" t="str">
        <f t="shared" si="25"/>
        <v>theater</v>
      </c>
      <c r="R297" t="str">
        <f t="shared" si="26"/>
        <v>plays</v>
      </c>
      <c r="S297" s="10">
        <f t="shared" si="29"/>
        <v>41562.208333333336</v>
      </c>
      <c r="T297" s="13">
        <f t="shared" si="27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 s="7">
        <f t="shared" si="28"/>
        <v>88.21052631578948</v>
      </c>
      <c r="Q298" t="str">
        <f t="shared" si="25"/>
        <v>theater</v>
      </c>
      <c r="R298" t="str">
        <f t="shared" si="26"/>
        <v>plays</v>
      </c>
      <c r="S298" s="10">
        <f t="shared" si="29"/>
        <v>43493.25</v>
      </c>
      <c r="T298" s="13">
        <f t="shared" si="27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 s="7">
        <f t="shared" si="28"/>
        <v>65.240384615384613</v>
      </c>
      <c r="Q299" t="str">
        <f t="shared" si="25"/>
        <v>theater</v>
      </c>
      <c r="R299" t="str">
        <f t="shared" si="26"/>
        <v>plays</v>
      </c>
      <c r="S299" s="10">
        <f t="shared" si="29"/>
        <v>41653.25</v>
      </c>
      <c r="T299" s="13">
        <f t="shared" si="27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 s="7">
        <f t="shared" si="28"/>
        <v>69.958333333333329</v>
      </c>
      <c r="Q300" t="str">
        <f t="shared" si="25"/>
        <v>music</v>
      </c>
      <c r="R300" t="str">
        <f t="shared" si="26"/>
        <v>rock</v>
      </c>
      <c r="S300" s="10">
        <f t="shared" si="29"/>
        <v>42426.25</v>
      </c>
      <c r="T300" s="13">
        <f t="shared" si="27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 s="7">
        <f t="shared" si="28"/>
        <v>39.877551020408163</v>
      </c>
      <c r="Q301" t="str">
        <f t="shared" si="25"/>
        <v>food</v>
      </c>
      <c r="R301" t="str">
        <f t="shared" si="26"/>
        <v>food trucks</v>
      </c>
      <c r="S301" s="10">
        <f t="shared" si="29"/>
        <v>42432.25</v>
      </c>
      <c r="T301" s="13">
        <f t="shared" si="27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 s="7">
        <f t="shared" si="28"/>
        <v>5</v>
      </c>
      <c r="Q302" t="str">
        <f t="shared" si="25"/>
        <v>publishing</v>
      </c>
      <c r="R302" t="str">
        <f t="shared" si="26"/>
        <v>nonfiction</v>
      </c>
      <c r="S302" s="10">
        <f t="shared" si="29"/>
        <v>42977.208333333328</v>
      </c>
      <c r="T302" s="13">
        <f t="shared" si="27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 s="7">
        <f t="shared" si="28"/>
        <v>41.023728813559323</v>
      </c>
      <c r="Q303" t="str">
        <f t="shared" si="25"/>
        <v>film &amp; video</v>
      </c>
      <c r="R303" t="str">
        <f t="shared" si="26"/>
        <v>documentary</v>
      </c>
      <c r="S303" s="10">
        <f t="shared" si="29"/>
        <v>42061.25</v>
      </c>
      <c r="T303" s="13">
        <f t="shared" si="27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 s="7">
        <f t="shared" si="28"/>
        <v>98.914285714285711</v>
      </c>
      <c r="Q304" t="str">
        <f t="shared" si="25"/>
        <v>theater</v>
      </c>
      <c r="R304" t="str">
        <f t="shared" si="26"/>
        <v>plays</v>
      </c>
      <c r="S304" s="10">
        <f t="shared" si="29"/>
        <v>43345.208333333328</v>
      </c>
      <c r="T304" s="13">
        <f t="shared" si="27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 s="7">
        <f t="shared" si="28"/>
        <v>87.78125</v>
      </c>
      <c r="Q305" t="str">
        <f t="shared" si="25"/>
        <v>music</v>
      </c>
      <c r="R305" t="str">
        <f t="shared" si="26"/>
        <v>indie rock</v>
      </c>
      <c r="S305" s="10">
        <f t="shared" si="29"/>
        <v>42376.25</v>
      </c>
      <c r="T305" s="13">
        <f t="shared" si="27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 s="7">
        <f t="shared" si="28"/>
        <v>80.767605633802816</v>
      </c>
      <c r="Q306" t="str">
        <f t="shared" si="25"/>
        <v>film &amp; video</v>
      </c>
      <c r="R306" t="str">
        <f t="shared" si="26"/>
        <v>documentary</v>
      </c>
      <c r="S306" s="10">
        <f t="shared" si="29"/>
        <v>42589.208333333328</v>
      </c>
      <c r="T306" s="13">
        <f t="shared" si="27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 s="7">
        <f t="shared" si="28"/>
        <v>94.28235294117647</v>
      </c>
      <c r="Q307" t="str">
        <f t="shared" si="25"/>
        <v>theater</v>
      </c>
      <c r="R307" t="str">
        <f t="shared" si="26"/>
        <v>plays</v>
      </c>
      <c r="S307" s="10">
        <f t="shared" si="29"/>
        <v>42448.208333333328</v>
      </c>
      <c r="T307" s="13">
        <f t="shared" si="27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 s="7">
        <f t="shared" si="28"/>
        <v>73.428571428571431</v>
      </c>
      <c r="Q308" t="str">
        <f t="shared" si="25"/>
        <v>theater</v>
      </c>
      <c r="R308" t="str">
        <f t="shared" si="26"/>
        <v>plays</v>
      </c>
      <c r="S308" s="10">
        <f t="shared" si="29"/>
        <v>42930.208333333328</v>
      </c>
      <c r="T308" s="13">
        <f t="shared" si="27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 s="7">
        <f t="shared" si="28"/>
        <v>65.968133535660087</v>
      </c>
      <c r="Q309" t="str">
        <f t="shared" si="25"/>
        <v>publishing</v>
      </c>
      <c r="R309" t="str">
        <f t="shared" si="26"/>
        <v>fiction</v>
      </c>
      <c r="S309" s="10">
        <f t="shared" si="29"/>
        <v>41066.208333333336</v>
      </c>
      <c r="T309" s="13">
        <f t="shared" si="27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 s="7">
        <f t="shared" si="28"/>
        <v>109.04109589041096</v>
      </c>
      <c r="Q310" t="str">
        <f t="shared" si="25"/>
        <v>theater</v>
      </c>
      <c r="R310" t="str">
        <f t="shared" si="26"/>
        <v>plays</v>
      </c>
      <c r="S310" s="10">
        <f t="shared" si="29"/>
        <v>40651.208333333336</v>
      </c>
      <c r="T310" s="13">
        <f t="shared" si="27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 s="7">
        <f t="shared" si="28"/>
        <v>41.16</v>
      </c>
      <c r="Q311" t="str">
        <f t="shared" si="25"/>
        <v>music</v>
      </c>
      <c r="R311" t="str">
        <f t="shared" si="26"/>
        <v>indie rock</v>
      </c>
      <c r="S311" s="10">
        <f t="shared" si="29"/>
        <v>40807.208333333336</v>
      </c>
      <c r="T311" s="13">
        <f t="shared" si="27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 s="7">
        <f t="shared" si="28"/>
        <v>99.125</v>
      </c>
      <c r="Q312" t="str">
        <f t="shared" si="25"/>
        <v>games</v>
      </c>
      <c r="R312" t="str">
        <f t="shared" si="26"/>
        <v>video games</v>
      </c>
      <c r="S312" s="10">
        <f t="shared" si="29"/>
        <v>40277.208333333336</v>
      </c>
      <c r="T312" s="13">
        <f t="shared" si="27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 s="7">
        <f t="shared" si="28"/>
        <v>105.88429752066116</v>
      </c>
      <c r="Q313" t="str">
        <f t="shared" si="25"/>
        <v>theater</v>
      </c>
      <c r="R313" t="str">
        <f t="shared" si="26"/>
        <v>plays</v>
      </c>
      <c r="S313" s="10">
        <f t="shared" si="29"/>
        <v>40590.25</v>
      </c>
      <c r="T313" s="13">
        <f t="shared" si="27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 s="7">
        <f t="shared" si="28"/>
        <v>48.996525921966864</v>
      </c>
      <c r="Q314" t="str">
        <f t="shared" si="25"/>
        <v>theater</v>
      </c>
      <c r="R314" t="str">
        <f t="shared" si="26"/>
        <v>plays</v>
      </c>
      <c r="S314" s="10">
        <f t="shared" si="29"/>
        <v>41572.208333333336</v>
      </c>
      <c r="T314" s="13">
        <f t="shared" si="27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 s="7">
        <f t="shared" si="28"/>
        <v>39</v>
      </c>
      <c r="Q315" t="str">
        <f t="shared" si="25"/>
        <v>music</v>
      </c>
      <c r="R315" t="str">
        <f t="shared" si="26"/>
        <v>rock</v>
      </c>
      <c r="S315" s="10">
        <f t="shared" si="29"/>
        <v>40966.25</v>
      </c>
      <c r="T315" s="13">
        <f t="shared" si="27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 s="7">
        <f t="shared" si="28"/>
        <v>31.022556390977442</v>
      </c>
      <c r="Q316" t="str">
        <f t="shared" si="25"/>
        <v>film &amp; video</v>
      </c>
      <c r="R316" t="str">
        <f t="shared" si="26"/>
        <v>documentary</v>
      </c>
      <c r="S316" s="10">
        <f t="shared" si="29"/>
        <v>43536.208333333328</v>
      </c>
      <c r="T316" s="13">
        <f t="shared" si="27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 s="7">
        <f t="shared" si="28"/>
        <v>103.87096774193549</v>
      </c>
      <c r="Q317" t="str">
        <f t="shared" si="25"/>
        <v>theater</v>
      </c>
      <c r="R317" t="str">
        <f t="shared" si="26"/>
        <v>plays</v>
      </c>
      <c r="S317" s="10">
        <f t="shared" si="29"/>
        <v>41783.208333333336</v>
      </c>
      <c r="T317" s="13">
        <f t="shared" si="27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 s="7">
        <f t="shared" si="28"/>
        <v>59.268518518518519</v>
      </c>
      <c r="Q318" t="str">
        <f t="shared" si="25"/>
        <v>food</v>
      </c>
      <c r="R318" t="str">
        <f t="shared" si="26"/>
        <v>food trucks</v>
      </c>
      <c r="S318" s="10">
        <f t="shared" si="29"/>
        <v>43788.25</v>
      </c>
      <c r="T318" s="13">
        <f t="shared" si="27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 s="7">
        <f t="shared" si="28"/>
        <v>42.3</v>
      </c>
      <c r="Q319" t="str">
        <f t="shared" si="25"/>
        <v>theater</v>
      </c>
      <c r="R319" t="str">
        <f t="shared" si="26"/>
        <v>plays</v>
      </c>
      <c r="S319" s="10">
        <f t="shared" si="29"/>
        <v>42869.208333333328</v>
      </c>
      <c r="T319" s="13">
        <f t="shared" si="27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 s="7">
        <f t="shared" si="28"/>
        <v>53.117647058823529</v>
      </c>
      <c r="Q320" t="str">
        <f t="shared" si="25"/>
        <v>music</v>
      </c>
      <c r="R320" t="str">
        <f t="shared" si="26"/>
        <v>rock</v>
      </c>
      <c r="S320" s="10">
        <f t="shared" si="29"/>
        <v>41684.25</v>
      </c>
      <c r="T320" s="13">
        <f t="shared" si="27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 s="7">
        <f t="shared" si="28"/>
        <v>50.796875</v>
      </c>
      <c r="Q321" t="str">
        <f t="shared" si="25"/>
        <v>technology</v>
      </c>
      <c r="R321" t="str">
        <f t="shared" si="26"/>
        <v>web</v>
      </c>
      <c r="S321" s="10">
        <f t="shared" si="29"/>
        <v>40402.208333333336</v>
      </c>
      <c r="T321" s="13">
        <f t="shared" si="27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 s="7">
        <f t="shared" si="28"/>
        <v>101.15</v>
      </c>
      <c r="Q322" t="str">
        <f t="shared" si="25"/>
        <v>publishing</v>
      </c>
      <c r="R322" t="str">
        <f t="shared" si="26"/>
        <v>fiction</v>
      </c>
      <c r="S322" s="10">
        <f t="shared" si="29"/>
        <v>40673.208333333336</v>
      </c>
      <c r="T322" s="13">
        <f t="shared" si="27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 s="7">
        <f t="shared" si="28"/>
        <v>65.000810372771468</v>
      </c>
      <c r="Q323" t="str">
        <f t="shared" ref="Q323:Q386" si="31">LEFT(N323,SEARCH("/",N323,1)-1)</f>
        <v>film &amp; video</v>
      </c>
      <c r="R323" t="str">
        <f t="shared" ref="R323:R386" si="32">RIGHT(N323,LEN(N323)-SEARCH("/",N323))</f>
        <v>shorts</v>
      </c>
      <c r="S323" s="10">
        <f t="shared" si="29"/>
        <v>40634.208333333336</v>
      </c>
      <c r="T323" s="13">
        <f t="shared" ref="T323:T386" si="33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 s="7">
        <f t="shared" ref="P324:P387" si="34">E324/G324</f>
        <v>37.998645510835914</v>
      </c>
      <c r="Q324" t="str">
        <f t="shared" si="31"/>
        <v>theater</v>
      </c>
      <c r="R324" t="str">
        <f t="shared" si="32"/>
        <v>plays</v>
      </c>
      <c r="S324" s="10">
        <f t="shared" ref="S324:S387" si="35">(((J324/60)/60)/24)+DATE(1970,1,1)</f>
        <v>40507.25</v>
      </c>
      <c r="T324" s="13">
        <f t="shared" si="33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 s="7">
        <f t="shared" si="34"/>
        <v>82.615384615384613</v>
      </c>
      <c r="Q325" t="str">
        <f t="shared" si="31"/>
        <v>film &amp; video</v>
      </c>
      <c r="R325" t="str">
        <f t="shared" si="32"/>
        <v>documentary</v>
      </c>
      <c r="S325" s="10">
        <f t="shared" si="35"/>
        <v>41725.208333333336</v>
      </c>
      <c r="T325" s="13">
        <f t="shared" si="33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 s="7">
        <f t="shared" si="34"/>
        <v>37.941368078175898</v>
      </c>
      <c r="Q326" t="str">
        <f t="shared" si="31"/>
        <v>theater</v>
      </c>
      <c r="R326" t="str">
        <f t="shared" si="32"/>
        <v>plays</v>
      </c>
      <c r="S326" s="10">
        <f t="shared" si="35"/>
        <v>42176.208333333328</v>
      </c>
      <c r="T326" s="13">
        <f t="shared" si="33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 s="7">
        <f t="shared" si="34"/>
        <v>80.780821917808225</v>
      </c>
      <c r="Q327" t="str">
        <f t="shared" si="31"/>
        <v>theater</v>
      </c>
      <c r="R327" t="str">
        <f t="shared" si="32"/>
        <v>plays</v>
      </c>
      <c r="S327" s="10">
        <f t="shared" si="35"/>
        <v>43267.208333333328</v>
      </c>
      <c r="T327" s="13">
        <f t="shared" si="33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 s="7">
        <f t="shared" si="34"/>
        <v>25.984375</v>
      </c>
      <c r="Q328" t="str">
        <f t="shared" si="31"/>
        <v>film &amp; video</v>
      </c>
      <c r="R328" t="str">
        <f t="shared" si="32"/>
        <v>animation</v>
      </c>
      <c r="S328" s="10">
        <f t="shared" si="35"/>
        <v>42364.25</v>
      </c>
      <c r="T328" s="13">
        <f t="shared" si="33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 s="7">
        <f t="shared" si="34"/>
        <v>30.363636363636363</v>
      </c>
      <c r="Q329" t="str">
        <f t="shared" si="31"/>
        <v>theater</v>
      </c>
      <c r="R329" t="str">
        <f t="shared" si="32"/>
        <v>plays</v>
      </c>
      <c r="S329" s="10">
        <f t="shared" si="35"/>
        <v>43705.208333333328</v>
      </c>
      <c r="T329" s="13">
        <f t="shared" si="33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 s="7">
        <f t="shared" si="34"/>
        <v>54.004916018025398</v>
      </c>
      <c r="Q330" t="str">
        <f t="shared" si="31"/>
        <v>music</v>
      </c>
      <c r="R330" t="str">
        <f t="shared" si="32"/>
        <v>rock</v>
      </c>
      <c r="S330" s="10">
        <f t="shared" si="35"/>
        <v>43434.25</v>
      </c>
      <c r="T330" s="13">
        <f t="shared" si="33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 s="7">
        <f t="shared" si="34"/>
        <v>101.78672985781991</v>
      </c>
      <c r="Q331" t="str">
        <f t="shared" si="31"/>
        <v>games</v>
      </c>
      <c r="R331" t="str">
        <f t="shared" si="32"/>
        <v>video games</v>
      </c>
      <c r="S331" s="10">
        <f t="shared" si="35"/>
        <v>42716.25</v>
      </c>
      <c r="T331" s="13">
        <f t="shared" si="33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 s="7">
        <f t="shared" si="34"/>
        <v>45.003610108303249</v>
      </c>
      <c r="Q332" t="str">
        <f t="shared" si="31"/>
        <v>film &amp; video</v>
      </c>
      <c r="R332" t="str">
        <f t="shared" si="32"/>
        <v>documentary</v>
      </c>
      <c r="S332" s="10">
        <f t="shared" si="35"/>
        <v>43077.25</v>
      </c>
      <c r="T332" s="13">
        <f t="shared" si="33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 s="7">
        <f t="shared" si="34"/>
        <v>77.068421052631578</v>
      </c>
      <c r="Q333" t="str">
        <f t="shared" si="31"/>
        <v>food</v>
      </c>
      <c r="R333" t="str">
        <f t="shared" si="32"/>
        <v>food trucks</v>
      </c>
      <c r="S333" s="10">
        <f t="shared" si="35"/>
        <v>40896.25</v>
      </c>
      <c r="T333" s="13">
        <f t="shared" si="33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 s="7">
        <f t="shared" si="34"/>
        <v>88.076595744680844</v>
      </c>
      <c r="Q334" t="str">
        <f t="shared" si="31"/>
        <v>technology</v>
      </c>
      <c r="R334" t="str">
        <f t="shared" si="32"/>
        <v>wearables</v>
      </c>
      <c r="S334" s="10">
        <f t="shared" si="35"/>
        <v>41361.208333333336</v>
      </c>
      <c r="T334" s="13">
        <f t="shared" si="33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 s="7">
        <f t="shared" si="34"/>
        <v>47.035573122529641</v>
      </c>
      <c r="Q335" t="str">
        <f t="shared" si="31"/>
        <v>theater</v>
      </c>
      <c r="R335" t="str">
        <f t="shared" si="32"/>
        <v>plays</v>
      </c>
      <c r="S335" s="10">
        <f t="shared" si="35"/>
        <v>43424.25</v>
      </c>
      <c r="T335" s="13">
        <f t="shared" si="33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 s="7">
        <f t="shared" si="34"/>
        <v>110.99550763701707</v>
      </c>
      <c r="Q336" t="str">
        <f t="shared" si="31"/>
        <v>music</v>
      </c>
      <c r="R336" t="str">
        <f t="shared" si="32"/>
        <v>rock</v>
      </c>
      <c r="S336" s="10">
        <f t="shared" si="35"/>
        <v>43110.25</v>
      </c>
      <c r="T336" s="13">
        <f t="shared" si="33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 s="7">
        <f t="shared" si="34"/>
        <v>87.003066141042481</v>
      </c>
      <c r="Q337" t="str">
        <f t="shared" si="31"/>
        <v>music</v>
      </c>
      <c r="R337" t="str">
        <f t="shared" si="32"/>
        <v>rock</v>
      </c>
      <c r="S337" s="10">
        <f t="shared" si="35"/>
        <v>43784.25</v>
      </c>
      <c r="T337" s="13">
        <f t="shared" si="33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 s="7">
        <f t="shared" si="34"/>
        <v>63.994402985074629</v>
      </c>
      <c r="Q338" t="str">
        <f t="shared" si="31"/>
        <v>music</v>
      </c>
      <c r="R338" t="str">
        <f t="shared" si="32"/>
        <v>rock</v>
      </c>
      <c r="S338" s="10">
        <f t="shared" si="35"/>
        <v>40527.25</v>
      </c>
      <c r="T338" s="13">
        <f t="shared" si="33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 s="7">
        <f t="shared" si="34"/>
        <v>105.9945205479452</v>
      </c>
      <c r="Q339" t="str">
        <f t="shared" si="31"/>
        <v>theater</v>
      </c>
      <c r="R339" t="str">
        <f t="shared" si="32"/>
        <v>plays</v>
      </c>
      <c r="S339" s="10">
        <f t="shared" si="35"/>
        <v>43780.25</v>
      </c>
      <c r="T339" s="13">
        <f t="shared" si="33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 s="7">
        <f t="shared" si="34"/>
        <v>73.989349112426041</v>
      </c>
      <c r="Q340" t="str">
        <f t="shared" si="31"/>
        <v>theater</v>
      </c>
      <c r="R340" t="str">
        <f t="shared" si="32"/>
        <v>plays</v>
      </c>
      <c r="S340" s="10">
        <f t="shared" si="35"/>
        <v>40821.208333333336</v>
      </c>
      <c r="T340" s="13">
        <f t="shared" si="33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 s="7">
        <f t="shared" si="34"/>
        <v>84.02004626060139</v>
      </c>
      <c r="Q341" t="str">
        <f t="shared" si="31"/>
        <v>theater</v>
      </c>
      <c r="R341" t="str">
        <f t="shared" si="32"/>
        <v>plays</v>
      </c>
      <c r="S341" s="10">
        <f t="shared" si="35"/>
        <v>42949.208333333328</v>
      </c>
      <c r="T341" s="13">
        <f t="shared" si="33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 s="7">
        <f t="shared" si="34"/>
        <v>88.966921119592882</v>
      </c>
      <c r="Q342" t="str">
        <f t="shared" si="31"/>
        <v>photography</v>
      </c>
      <c r="R342" t="str">
        <f t="shared" si="32"/>
        <v>photography books</v>
      </c>
      <c r="S342" s="10">
        <f t="shared" si="35"/>
        <v>40889.25</v>
      </c>
      <c r="T342" s="13">
        <f t="shared" si="33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 s="7">
        <f t="shared" si="34"/>
        <v>76.990453460620529</v>
      </c>
      <c r="Q343" t="str">
        <f t="shared" si="31"/>
        <v>music</v>
      </c>
      <c r="R343" t="str">
        <f t="shared" si="32"/>
        <v>indie rock</v>
      </c>
      <c r="S343" s="10">
        <f t="shared" si="35"/>
        <v>42244.208333333328</v>
      </c>
      <c r="T343" s="13">
        <f t="shared" si="33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 s="7">
        <f t="shared" si="34"/>
        <v>97.146341463414629</v>
      </c>
      <c r="Q344" t="str">
        <f t="shared" si="31"/>
        <v>theater</v>
      </c>
      <c r="R344" t="str">
        <f t="shared" si="32"/>
        <v>plays</v>
      </c>
      <c r="S344" s="10">
        <f t="shared" si="35"/>
        <v>41475.208333333336</v>
      </c>
      <c r="T344" s="13">
        <f t="shared" si="33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 s="7">
        <f t="shared" si="34"/>
        <v>33.013605442176868</v>
      </c>
      <c r="Q345" t="str">
        <f t="shared" si="31"/>
        <v>theater</v>
      </c>
      <c r="R345" t="str">
        <f t="shared" si="32"/>
        <v>plays</v>
      </c>
      <c r="S345" s="10">
        <f t="shared" si="35"/>
        <v>41597.25</v>
      </c>
      <c r="T345" s="13">
        <f t="shared" si="33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 s="7">
        <f t="shared" si="34"/>
        <v>99.950602409638549</v>
      </c>
      <c r="Q346" t="str">
        <f t="shared" si="31"/>
        <v>games</v>
      </c>
      <c r="R346" t="str">
        <f t="shared" si="32"/>
        <v>video games</v>
      </c>
      <c r="S346" s="10">
        <f t="shared" si="35"/>
        <v>43122.25</v>
      </c>
      <c r="T346" s="13">
        <f t="shared" si="33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 s="7">
        <f t="shared" si="34"/>
        <v>69.966767371601208</v>
      </c>
      <c r="Q347" t="str">
        <f t="shared" si="31"/>
        <v>film &amp; video</v>
      </c>
      <c r="R347" t="str">
        <f t="shared" si="32"/>
        <v>drama</v>
      </c>
      <c r="S347" s="10">
        <f t="shared" si="35"/>
        <v>42194.208333333328</v>
      </c>
      <c r="T347" s="13">
        <f t="shared" si="33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 s="7">
        <f t="shared" si="34"/>
        <v>110.32</v>
      </c>
      <c r="Q348" t="str">
        <f t="shared" si="31"/>
        <v>music</v>
      </c>
      <c r="R348" t="str">
        <f t="shared" si="32"/>
        <v>indie rock</v>
      </c>
      <c r="S348" s="10">
        <f t="shared" si="35"/>
        <v>42971.208333333328</v>
      </c>
      <c r="T348" s="13">
        <f t="shared" si="33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 s="7">
        <f t="shared" si="34"/>
        <v>66.005235602094245</v>
      </c>
      <c r="Q349" t="str">
        <f t="shared" si="31"/>
        <v>technology</v>
      </c>
      <c r="R349" t="str">
        <f t="shared" si="32"/>
        <v>web</v>
      </c>
      <c r="S349" s="10">
        <f t="shared" si="35"/>
        <v>42046.25</v>
      </c>
      <c r="T349" s="13">
        <f t="shared" si="33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 s="7">
        <f t="shared" si="34"/>
        <v>41.005742176284812</v>
      </c>
      <c r="Q350" t="str">
        <f t="shared" si="31"/>
        <v>food</v>
      </c>
      <c r="R350" t="str">
        <f t="shared" si="32"/>
        <v>food trucks</v>
      </c>
      <c r="S350" s="10">
        <f t="shared" si="35"/>
        <v>42782.25</v>
      </c>
      <c r="T350" s="13">
        <f t="shared" si="33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 s="7">
        <f t="shared" si="34"/>
        <v>103.96316359696641</v>
      </c>
      <c r="Q351" t="str">
        <f t="shared" si="31"/>
        <v>theater</v>
      </c>
      <c r="R351" t="str">
        <f t="shared" si="32"/>
        <v>plays</v>
      </c>
      <c r="S351" s="10">
        <f t="shared" si="35"/>
        <v>42930.208333333328</v>
      </c>
      <c r="T351" s="13">
        <f t="shared" si="33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 s="7">
        <f t="shared" si="34"/>
        <v>5</v>
      </c>
      <c r="Q352" t="str">
        <f t="shared" si="31"/>
        <v>music</v>
      </c>
      <c r="R352" t="str">
        <f t="shared" si="32"/>
        <v>jazz</v>
      </c>
      <c r="S352" s="10">
        <f t="shared" si="35"/>
        <v>42144.208333333328</v>
      </c>
      <c r="T352" s="13">
        <f t="shared" si="33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 s="7">
        <f t="shared" si="34"/>
        <v>47.009935419771487</v>
      </c>
      <c r="Q353" t="str">
        <f t="shared" si="31"/>
        <v>music</v>
      </c>
      <c r="R353" t="str">
        <f t="shared" si="32"/>
        <v>rock</v>
      </c>
      <c r="S353" s="10">
        <f t="shared" si="35"/>
        <v>42240.208333333328</v>
      </c>
      <c r="T353" s="13">
        <f t="shared" si="33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 s="7">
        <f t="shared" si="34"/>
        <v>29.606060606060606</v>
      </c>
      <c r="Q354" t="str">
        <f t="shared" si="31"/>
        <v>theater</v>
      </c>
      <c r="R354" t="str">
        <f t="shared" si="32"/>
        <v>plays</v>
      </c>
      <c r="S354" s="10">
        <f t="shared" si="35"/>
        <v>42315.25</v>
      </c>
      <c r="T354" s="13">
        <f t="shared" si="33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 s="7">
        <f t="shared" si="34"/>
        <v>81.010569583088667</v>
      </c>
      <c r="Q355" t="str">
        <f t="shared" si="31"/>
        <v>theater</v>
      </c>
      <c r="R355" t="str">
        <f t="shared" si="32"/>
        <v>plays</v>
      </c>
      <c r="S355" s="10">
        <f t="shared" si="35"/>
        <v>43651.208333333328</v>
      </c>
      <c r="T355" s="13">
        <f t="shared" si="33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 s="7">
        <f t="shared" si="34"/>
        <v>94.35</v>
      </c>
      <c r="Q356" t="str">
        <f t="shared" si="31"/>
        <v>film &amp; video</v>
      </c>
      <c r="R356" t="str">
        <f t="shared" si="32"/>
        <v>documentary</v>
      </c>
      <c r="S356" s="10">
        <f t="shared" si="35"/>
        <v>41520.208333333336</v>
      </c>
      <c r="T356" s="13">
        <f t="shared" si="33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 s="7">
        <f t="shared" si="34"/>
        <v>26.058139534883722</v>
      </c>
      <c r="Q357" t="str">
        <f t="shared" si="31"/>
        <v>technology</v>
      </c>
      <c r="R357" t="str">
        <f t="shared" si="32"/>
        <v>wearables</v>
      </c>
      <c r="S357" s="10">
        <f t="shared" si="35"/>
        <v>42757.25</v>
      </c>
      <c r="T357" s="13">
        <f t="shared" si="33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 s="7">
        <f t="shared" si="34"/>
        <v>85.775000000000006</v>
      </c>
      <c r="Q358" t="str">
        <f t="shared" si="31"/>
        <v>theater</v>
      </c>
      <c r="R358" t="str">
        <f t="shared" si="32"/>
        <v>plays</v>
      </c>
      <c r="S358" s="10">
        <f t="shared" si="35"/>
        <v>40922.25</v>
      </c>
      <c r="T358" s="13">
        <f t="shared" si="33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 s="7">
        <f t="shared" si="34"/>
        <v>103.73170731707317</v>
      </c>
      <c r="Q359" t="str">
        <f t="shared" si="31"/>
        <v>games</v>
      </c>
      <c r="R359" t="str">
        <f t="shared" si="32"/>
        <v>video games</v>
      </c>
      <c r="S359" s="10">
        <f t="shared" si="35"/>
        <v>42250.208333333328</v>
      </c>
      <c r="T359" s="13">
        <f t="shared" si="33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 s="7">
        <f t="shared" si="34"/>
        <v>49.826086956521742</v>
      </c>
      <c r="Q360" t="str">
        <f t="shared" si="31"/>
        <v>photography</v>
      </c>
      <c r="R360" t="str">
        <f t="shared" si="32"/>
        <v>photography books</v>
      </c>
      <c r="S360" s="10">
        <f t="shared" si="35"/>
        <v>43322.208333333328</v>
      </c>
      <c r="T360" s="13">
        <f t="shared" si="33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 s="7">
        <f t="shared" si="34"/>
        <v>63.893048128342244</v>
      </c>
      <c r="Q361" t="str">
        <f t="shared" si="31"/>
        <v>film &amp; video</v>
      </c>
      <c r="R361" t="str">
        <f t="shared" si="32"/>
        <v>animation</v>
      </c>
      <c r="S361" s="10">
        <f t="shared" si="35"/>
        <v>40782.208333333336</v>
      </c>
      <c r="T361" s="13">
        <f t="shared" si="33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 s="7">
        <f t="shared" si="34"/>
        <v>47.002434782608695</v>
      </c>
      <c r="Q362" t="str">
        <f t="shared" si="31"/>
        <v>theater</v>
      </c>
      <c r="R362" t="str">
        <f t="shared" si="32"/>
        <v>plays</v>
      </c>
      <c r="S362" s="10">
        <f t="shared" si="35"/>
        <v>40544.25</v>
      </c>
      <c r="T362" s="13">
        <f t="shared" si="33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 s="7">
        <f t="shared" si="34"/>
        <v>108.47727272727273</v>
      </c>
      <c r="Q363" t="str">
        <f t="shared" si="31"/>
        <v>theater</v>
      </c>
      <c r="R363" t="str">
        <f t="shared" si="32"/>
        <v>plays</v>
      </c>
      <c r="S363" s="10">
        <f t="shared" si="35"/>
        <v>43015.208333333328</v>
      </c>
      <c r="T363" s="13">
        <f t="shared" si="33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 s="7">
        <f t="shared" si="34"/>
        <v>72.015706806282722</v>
      </c>
      <c r="Q364" t="str">
        <f t="shared" si="31"/>
        <v>music</v>
      </c>
      <c r="R364" t="str">
        <f t="shared" si="32"/>
        <v>rock</v>
      </c>
      <c r="S364" s="10">
        <f t="shared" si="35"/>
        <v>40570.25</v>
      </c>
      <c r="T364" s="13">
        <f t="shared" si="33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 s="7">
        <f t="shared" si="34"/>
        <v>59.928057553956833</v>
      </c>
      <c r="Q365" t="str">
        <f t="shared" si="31"/>
        <v>music</v>
      </c>
      <c r="R365" t="str">
        <f t="shared" si="32"/>
        <v>rock</v>
      </c>
      <c r="S365" s="10">
        <f t="shared" si="35"/>
        <v>40904.25</v>
      </c>
      <c r="T365" s="13">
        <f t="shared" si="33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 s="7">
        <f t="shared" si="34"/>
        <v>78.209677419354833</v>
      </c>
      <c r="Q366" t="str">
        <f t="shared" si="31"/>
        <v>music</v>
      </c>
      <c r="R366" t="str">
        <f t="shared" si="32"/>
        <v>indie rock</v>
      </c>
      <c r="S366" s="10">
        <f t="shared" si="35"/>
        <v>43164.25</v>
      </c>
      <c r="T366" s="13">
        <f t="shared" si="33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 s="7">
        <f t="shared" si="34"/>
        <v>104.77678571428571</v>
      </c>
      <c r="Q367" t="str">
        <f t="shared" si="31"/>
        <v>theater</v>
      </c>
      <c r="R367" t="str">
        <f t="shared" si="32"/>
        <v>plays</v>
      </c>
      <c r="S367" s="10">
        <f t="shared" si="35"/>
        <v>42733.25</v>
      </c>
      <c r="T367" s="13">
        <f t="shared" si="33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 s="7">
        <f t="shared" si="34"/>
        <v>105.52475247524752</v>
      </c>
      <c r="Q368" t="str">
        <f t="shared" si="31"/>
        <v>theater</v>
      </c>
      <c r="R368" t="str">
        <f t="shared" si="32"/>
        <v>plays</v>
      </c>
      <c r="S368" s="10">
        <f t="shared" si="35"/>
        <v>40546.25</v>
      </c>
      <c r="T368" s="13">
        <f t="shared" si="33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 s="7">
        <f t="shared" si="34"/>
        <v>24.933333333333334</v>
      </c>
      <c r="Q369" t="str">
        <f t="shared" si="31"/>
        <v>theater</v>
      </c>
      <c r="R369" t="str">
        <f t="shared" si="32"/>
        <v>plays</v>
      </c>
      <c r="S369" s="10">
        <f t="shared" si="35"/>
        <v>41930.208333333336</v>
      </c>
      <c r="T369" s="13">
        <f t="shared" si="33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 s="7">
        <f t="shared" si="34"/>
        <v>69.873786407766985</v>
      </c>
      <c r="Q370" t="str">
        <f t="shared" si="31"/>
        <v>film &amp; video</v>
      </c>
      <c r="R370" t="str">
        <f t="shared" si="32"/>
        <v>documentary</v>
      </c>
      <c r="S370" s="10">
        <f t="shared" si="35"/>
        <v>40464.208333333336</v>
      </c>
      <c r="T370" s="13">
        <f t="shared" si="33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 s="7">
        <f t="shared" si="34"/>
        <v>95.733766233766232</v>
      </c>
      <c r="Q371" t="str">
        <f t="shared" si="31"/>
        <v>film &amp; video</v>
      </c>
      <c r="R371" t="str">
        <f t="shared" si="32"/>
        <v>television</v>
      </c>
      <c r="S371" s="10">
        <f t="shared" si="35"/>
        <v>41308.25</v>
      </c>
      <c r="T371" s="13">
        <f t="shared" si="33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 s="7">
        <f t="shared" si="34"/>
        <v>29.997485752598056</v>
      </c>
      <c r="Q372" t="str">
        <f t="shared" si="31"/>
        <v>theater</v>
      </c>
      <c r="R372" t="str">
        <f t="shared" si="32"/>
        <v>plays</v>
      </c>
      <c r="S372" s="10">
        <f t="shared" si="35"/>
        <v>43570.208333333328</v>
      </c>
      <c r="T372" s="13">
        <f t="shared" si="33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 s="7">
        <f t="shared" si="34"/>
        <v>59.011948529411768</v>
      </c>
      <c r="Q373" t="str">
        <f t="shared" si="31"/>
        <v>theater</v>
      </c>
      <c r="R373" t="str">
        <f t="shared" si="32"/>
        <v>plays</v>
      </c>
      <c r="S373" s="10">
        <f t="shared" si="35"/>
        <v>42043.25</v>
      </c>
      <c r="T373" s="13">
        <f t="shared" si="33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 s="7">
        <f t="shared" si="34"/>
        <v>84.757396449704146</v>
      </c>
      <c r="Q374" t="str">
        <f t="shared" si="31"/>
        <v>film &amp; video</v>
      </c>
      <c r="R374" t="str">
        <f t="shared" si="32"/>
        <v>documentary</v>
      </c>
      <c r="S374" s="10">
        <f t="shared" si="35"/>
        <v>42012.25</v>
      </c>
      <c r="T374" s="13">
        <f t="shared" si="33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 s="7">
        <f t="shared" si="34"/>
        <v>78.010921177587846</v>
      </c>
      <c r="Q375" t="str">
        <f t="shared" si="31"/>
        <v>theater</v>
      </c>
      <c r="R375" t="str">
        <f t="shared" si="32"/>
        <v>plays</v>
      </c>
      <c r="S375" s="10">
        <f t="shared" si="35"/>
        <v>42964.208333333328</v>
      </c>
      <c r="T375" s="13">
        <f t="shared" si="33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 s="7">
        <f t="shared" si="34"/>
        <v>50.05215419501134</v>
      </c>
      <c r="Q376" t="str">
        <f t="shared" si="31"/>
        <v>film &amp; video</v>
      </c>
      <c r="R376" t="str">
        <f t="shared" si="32"/>
        <v>documentary</v>
      </c>
      <c r="S376" s="10">
        <f t="shared" si="35"/>
        <v>43476.25</v>
      </c>
      <c r="T376" s="13">
        <f t="shared" si="33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 s="7">
        <f t="shared" si="34"/>
        <v>59.16</v>
      </c>
      <c r="Q377" t="str">
        <f t="shared" si="31"/>
        <v>music</v>
      </c>
      <c r="R377" t="str">
        <f t="shared" si="32"/>
        <v>indie rock</v>
      </c>
      <c r="S377" s="10">
        <f t="shared" si="35"/>
        <v>42293.208333333328</v>
      </c>
      <c r="T377" s="13">
        <f t="shared" si="33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 s="7">
        <f t="shared" si="34"/>
        <v>93.702290076335885</v>
      </c>
      <c r="Q378" t="str">
        <f t="shared" si="31"/>
        <v>music</v>
      </c>
      <c r="R378" t="str">
        <f t="shared" si="32"/>
        <v>rock</v>
      </c>
      <c r="S378" s="10">
        <f t="shared" si="35"/>
        <v>41826.208333333336</v>
      </c>
      <c r="T378" s="13">
        <f t="shared" si="33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 s="7">
        <f t="shared" si="34"/>
        <v>40.14173228346457</v>
      </c>
      <c r="Q379" t="str">
        <f t="shared" si="31"/>
        <v>theater</v>
      </c>
      <c r="R379" t="str">
        <f t="shared" si="32"/>
        <v>plays</v>
      </c>
      <c r="S379" s="10">
        <f t="shared" si="35"/>
        <v>43760.208333333328</v>
      </c>
      <c r="T379" s="13">
        <f t="shared" si="33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 s="7">
        <f t="shared" si="34"/>
        <v>70.090140845070422</v>
      </c>
      <c r="Q380" t="str">
        <f t="shared" si="31"/>
        <v>film &amp; video</v>
      </c>
      <c r="R380" t="str">
        <f t="shared" si="32"/>
        <v>documentary</v>
      </c>
      <c r="S380" s="10">
        <f t="shared" si="35"/>
        <v>43241.208333333328</v>
      </c>
      <c r="T380" s="13">
        <f t="shared" si="33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 s="7">
        <f t="shared" si="34"/>
        <v>66.181818181818187</v>
      </c>
      <c r="Q381" t="str">
        <f t="shared" si="31"/>
        <v>theater</v>
      </c>
      <c r="R381" t="str">
        <f t="shared" si="32"/>
        <v>plays</v>
      </c>
      <c r="S381" s="10">
        <f t="shared" si="35"/>
        <v>40843.208333333336</v>
      </c>
      <c r="T381" s="13">
        <f t="shared" si="33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 s="7">
        <f t="shared" si="34"/>
        <v>47.714285714285715</v>
      </c>
      <c r="Q382" t="str">
        <f t="shared" si="31"/>
        <v>theater</v>
      </c>
      <c r="R382" t="str">
        <f t="shared" si="32"/>
        <v>plays</v>
      </c>
      <c r="S382" s="10">
        <f t="shared" si="35"/>
        <v>41448.208333333336</v>
      </c>
      <c r="T382" s="13">
        <f t="shared" si="33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 s="7">
        <f t="shared" si="34"/>
        <v>62.896774193548389</v>
      </c>
      <c r="Q383" t="str">
        <f t="shared" si="31"/>
        <v>theater</v>
      </c>
      <c r="R383" t="str">
        <f t="shared" si="32"/>
        <v>plays</v>
      </c>
      <c r="S383" s="10">
        <f t="shared" si="35"/>
        <v>42163.208333333328</v>
      </c>
      <c r="T383" s="13">
        <f t="shared" si="33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 s="7">
        <f t="shared" si="34"/>
        <v>86.611940298507463</v>
      </c>
      <c r="Q384" t="str">
        <f t="shared" si="31"/>
        <v>photography</v>
      </c>
      <c r="R384" t="str">
        <f t="shared" si="32"/>
        <v>photography books</v>
      </c>
      <c r="S384" s="10">
        <f t="shared" si="35"/>
        <v>43024.208333333328</v>
      </c>
      <c r="T384" s="13">
        <f t="shared" si="33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 s="7">
        <f t="shared" si="34"/>
        <v>75.126984126984127</v>
      </c>
      <c r="Q385" t="str">
        <f t="shared" si="31"/>
        <v>food</v>
      </c>
      <c r="R385" t="str">
        <f t="shared" si="32"/>
        <v>food trucks</v>
      </c>
      <c r="S385" s="10">
        <f t="shared" si="35"/>
        <v>43509.25</v>
      </c>
      <c r="T385" s="13">
        <f t="shared" si="33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 s="7">
        <f t="shared" si="34"/>
        <v>41.004167534903104</v>
      </c>
      <c r="Q386" t="str">
        <f t="shared" si="31"/>
        <v>film &amp; video</v>
      </c>
      <c r="R386" t="str">
        <f t="shared" si="32"/>
        <v>documentary</v>
      </c>
      <c r="S386" s="10">
        <f t="shared" si="35"/>
        <v>42776.25</v>
      </c>
      <c r="T386" s="13">
        <f t="shared" si="33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 s="7">
        <f t="shared" si="34"/>
        <v>50.007915567282325</v>
      </c>
      <c r="Q387" t="str">
        <f t="shared" ref="Q387:Q450" si="37">LEFT(N387,SEARCH("/",N387,1)-1)</f>
        <v>publishing</v>
      </c>
      <c r="R387" t="str">
        <f t="shared" ref="R387:R450" si="38">RIGHT(N387,LEN(N387)-SEARCH("/",N387))</f>
        <v>nonfiction</v>
      </c>
      <c r="S387" s="10">
        <f t="shared" si="35"/>
        <v>43553.208333333328</v>
      </c>
      <c r="T387" s="13">
        <f t="shared" ref="T387:T450" si="39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 s="7">
        <f t="shared" ref="P388:P451" si="40">E388/G388</f>
        <v>96.960674157303373</v>
      </c>
      <c r="Q388" t="str">
        <f t="shared" si="37"/>
        <v>theater</v>
      </c>
      <c r="R388" t="str">
        <f t="shared" si="38"/>
        <v>plays</v>
      </c>
      <c r="S388" s="10">
        <f t="shared" ref="S388:S451" si="41">(((J388/60)/60)/24)+DATE(1970,1,1)</f>
        <v>40355.208333333336</v>
      </c>
      <c r="T388" s="13">
        <f t="shared" si="39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 s="7">
        <f t="shared" si="40"/>
        <v>100.93160377358491</v>
      </c>
      <c r="Q389" t="str">
        <f t="shared" si="37"/>
        <v>technology</v>
      </c>
      <c r="R389" t="str">
        <f t="shared" si="38"/>
        <v>wearables</v>
      </c>
      <c r="S389" s="10">
        <f t="shared" si="41"/>
        <v>41072.208333333336</v>
      </c>
      <c r="T389" s="13">
        <f t="shared" si="39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 s="7">
        <f t="shared" si="40"/>
        <v>89.227586206896547</v>
      </c>
      <c r="Q390" t="str">
        <f t="shared" si="37"/>
        <v>music</v>
      </c>
      <c r="R390" t="str">
        <f t="shared" si="38"/>
        <v>indie rock</v>
      </c>
      <c r="S390" s="10">
        <f t="shared" si="41"/>
        <v>40912.25</v>
      </c>
      <c r="T390" s="13">
        <f t="shared" si="39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 s="7">
        <f t="shared" si="40"/>
        <v>87.979166666666671</v>
      </c>
      <c r="Q391" t="str">
        <f t="shared" si="37"/>
        <v>theater</v>
      </c>
      <c r="R391" t="str">
        <f t="shared" si="38"/>
        <v>plays</v>
      </c>
      <c r="S391" s="10">
        <f t="shared" si="41"/>
        <v>40479.208333333336</v>
      </c>
      <c r="T391" s="13">
        <f t="shared" si="39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 s="7">
        <f t="shared" si="40"/>
        <v>89.54</v>
      </c>
      <c r="Q392" t="str">
        <f t="shared" si="37"/>
        <v>photography</v>
      </c>
      <c r="R392" t="str">
        <f t="shared" si="38"/>
        <v>photography books</v>
      </c>
      <c r="S392" s="10">
        <f t="shared" si="41"/>
        <v>41530.208333333336</v>
      </c>
      <c r="T392" s="13">
        <f t="shared" si="39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 s="7">
        <f t="shared" si="40"/>
        <v>29.09271523178808</v>
      </c>
      <c r="Q393" t="str">
        <f t="shared" si="37"/>
        <v>publishing</v>
      </c>
      <c r="R393" t="str">
        <f t="shared" si="38"/>
        <v>nonfiction</v>
      </c>
      <c r="S393" s="10">
        <f t="shared" si="41"/>
        <v>41653.25</v>
      </c>
      <c r="T393" s="13">
        <f t="shared" si="39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 s="7">
        <f t="shared" si="40"/>
        <v>42.006218905472636</v>
      </c>
      <c r="Q394" t="str">
        <f t="shared" si="37"/>
        <v>technology</v>
      </c>
      <c r="R394" t="str">
        <f t="shared" si="38"/>
        <v>wearables</v>
      </c>
      <c r="S394" s="10">
        <f t="shared" si="41"/>
        <v>40549.25</v>
      </c>
      <c r="T394" s="13">
        <f t="shared" si="39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 s="7">
        <f t="shared" si="40"/>
        <v>47.004903563255965</v>
      </c>
      <c r="Q395" t="str">
        <f t="shared" si="37"/>
        <v>music</v>
      </c>
      <c r="R395" t="str">
        <f t="shared" si="38"/>
        <v>jazz</v>
      </c>
      <c r="S395" s="10">
        <f t="shared" si="41"/>
        <v>42933.208333333328</v>
      </c>
      <c r="T395" s="13">
        <f t="shared" si="39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 s="7">
        <f t="shared" si="40"/>
        <v>110.44117647058823</v>
      </c>
      <c r="Q396" t="str">
        <f t="shared" si="37"/>
        <v>film &amp; video</v>
      </c>
      <c r="R396" t="str">
        <f t="shared" si="38"/>
        <v>documentary</v>
      </c>
      <c r="S396" s="10">
        <f t="shared" si="41"/>
        <v>41484.208333333336</v>
      </c>
      <c r="T396" s="13">
        <f t="shared" si="39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 s="7">
        <f t="shared" si="40"/>
        <v>41.990909090909092</v>
      </c>
      <c r="Q397" t="str">
        <f t="shared" si="37"/>
        <v>theater</v>
      </c>
      <c r="R397" t="str">
        <f t="shared" si="38"/>
        <v>plays</v>
      </c>
      <c r="S397" s="10">
        <f t="shared" si="41"/>
        <v>40885.25</v>
      </c>
      <c r="T397" s="13">
        <f t="shared" si="39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 s="7">
        <f t="shared" si="40"/>
        <v>48.012468827930178</v>
      </c>
      <c r="Q398" t="str">
        <f t="shared" si="37"/>
        <v>film &amp; video</v>
      </c>
      <c r="R398" t="str">
        <f t="shared" si="38"/>
        <v>drama</v>
      </c>
      <c r="S398" s="10">
        <f t="shared" si="41"/>
        <v>43378.208333333328</v>
      </c>
      <c r="T398" s="13">
        <f t="shared" si="39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 s="7">
        <f t="shared" si="40"/>
        <v>31.019823788546255</v>
      </c>
      <c r="Q399" t="str">
        <f t="shared" si="37"/>
        <v>music</v>
      </c>
      <c r="R399" t="str">
        <f t="shared" si="38"/>
        <v>rock</v>
      </c>
      <c r="S399" s="10">
        <f t="shared" si="41"/>
        <v>41417.208333333336</v>
      </c>
      <c r="T399" s="13">
        <f t="shared" si="39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 s="7">
        <f t="shared" si="40"/>
        <v>99.203252032520325</v>
      </c>
      <c r="Q400" t="str">
        <f t="shared" si="37"/>
        <v>film &amp; video</v>
      </c>
      <c r="R400" t="str">
        <f t="shared" si="38"/>
        <v>animation</v>
      </c>
      <c r="S400" s="10">
        <f t="shared" si="41"/>
        <v>43228.208333333328</v>
      </c>
      <c r="T400" s="13">
        <f t="shared" si="39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 s="7">
        <f t="shared" si="40"/>
        <v>66.022316684378325</v>
      </c>
      <c r="Q401" t="str">
        <f t="shared" si="37"/>
        <v>music</v>
      </c>
      <c r="R401" t="str">
        <f t="shared" si="38"/>
        <v>indie rock</v>
      </c>
      <c r="S401" s="10">
        <f t="shared" si="41"/>
        <v>40576.25</v>
      </c>
      <c r="T401" s="13">
        <f t="shared" si="39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 s="7">
        <f t="shared" si="40"/>
        <v>2</v>
      </c>
      <c r="Q402" t="str">
        <f t="shared" si="37"/>
        <v>photography</v>
      </c>
      <c r="R402" t="str">
        <f t="shared" si="38"/>
        <v>photography books</v>
      </c>
      <c r="S402" s="10">
        <f t="shared" si="41"/>
        <v>41502.208333333336</v>
      </c>
      <c r="T402" s="13">
        <f t="shared" si="39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 s="7">
        <f t="shared" si="40"/>
        <v>46.060200668896321</v>
      </c>
      <c r="Q403" t="str">
        <f t="shared" si="37"/>
        <v>theater</v>
      </c>
      <c r="R403" t="str">
        <f t="shared" si="38"/>
        <v>plays</v>
      </c>
      <c r="S403" s="10">
        <f t="shared" si="41"/>
        <v>43765.208333333328</v>
      </c>
      <c r="T403" s="13">
        <f t="shared" si="39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 s="7">
        <f t="shared" si="40"/>
        <v>73.650000000000006</v>
      </c>
      <c r="Q404" t="str">
        <f t="shared" si="37"/>
        <v>film &amp; video</v>
      </c>
      <c r="R404" t="str">
        <f t="shared" si="38"/>
        <v>shorts</v>
      </c>
      <c r="S404" s="10">
        <f t="shared" si="41"/>
        <v>40914.25</v>
      </c>
      <c r="T404" s="13">
        <f t="shared" si="39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 s="7">
        <f t="shared" si="40"/>
        <v>55.99336650082919</v>
      </c>
      <c r="Q405" t="str">
        <f t="shared" si="37"/>
        <v>theater</v>
      </c>
      <c r="R405" t="str">
        <f t="shared" si="38"/>
        <v>plays</v>
      </c>
      <c r="S405" s="10">
        <f t="shared" si="41"/>
        <v>40310.208333333336</v>
      </c>
      <c r="T405" s="13">
        <f t="shared" si="39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 s="7">
        <f t="shared" si="40"/>
        <v>68.985695127402778</v>
      </c>
      <c r="Q406" t="str">
        <f t="shared" si="37"/>
        <v>theater</v>
      </c>
      <c r="R406" t="str">
        <f t="shared" si="38"/>
        <v>plays</v>
      </c>
      <c r="S406" s="10">
        <f t="shared" si="41"/>
        <v>43053.25</v>
      </c>
      <c r="T406" s="13">
        <f t="shared" si="39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 s="7">
        <f t="shared" si="40"/>
        <v>60.981609195402299</v>
      </c>
      <c r="Q407" t="str">
        <f t="shared" si="37"/>
        <v>theater</v>
      </c>
      <c r="R407" t="str">
        <f t="shared" si="38"/>
        <v>plays</v>
      </c>
      <c r="S407" s="10">
        <f t="shared" si="41"/>
        <v>43255.208333333328</v>
      </c>
      <c r="T407" s="13">
        <f t="shared" si="39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 s="7">
        <f t="shared" si="40"/>
        <v>110.98139534883721</v>
      </c>
      <c r="Q408" t="str">
        <f t="shared" si="37"/>
        <v>film &amp; video</v>
      </c>
      <c r="R408" t="str">
        <f t="shared" si="38"/>
        <v>documentary</v>
      </c>
      <c r="S408" s="10">
        <f t="shared" si="41"/>
        <v>41304.25</v>
      </c>
      <c r="T408" s="13">
        <f t="shared" si="39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 s="7">
        <f t="shared" si="40"/>
        <v>25</v>
      </c>
      <c r="Q409" t="str">
        <f t="shared" si="37"/>
        <v>theater</v>
      </c>
      <c r="R409" t="str">
        <f t="shared" si="38"/>
        <v>plays</v>
      </c>
      <c r="S409" s="10">
        <f t="shared" si="41"/>
        <v>43751.208333333328</v>
      </c>
      <c r="T409" s="13">
        <f t="shared" si="39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 s="7">
        <f t="shared" si="40"/>
        <v>78.759740259740255</v>
      </c>
      <c r="Q410" t="str">
        <f t="shared" si="37"/>
        <v>film &amp; video</v>
      </c>
      <c r="R410" t="str">
        <f t="shared" si="38"/>
        <v>documentary</v>
      </c>
      <c r="S410" s="10">
        <f t="shared" si="41"/>
        <v>42541.208333333328</v>
      </c>
      <c r="T410" s="13">
        <f t="shared" si="39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 s="7">
        <f t="shared" si="40"/>
        <v>87.960784313725483</v>
      </c>
      <c r="Q411" t="str">
        <f t="shared" si="37"/>
        <v>music</v>
      </c>
      <c r="R411" t="str">
        <f t="shared" si="38"/>
        <v>rock</v>
      </c>
      <c r="S411" s="10">
        <f t="shared" si="41"/>
        <v>42843.208333333328</v>
      </c>
      <c r="T411" s="13">
        <f t="shared" si="39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 s="7">
        <f t="shared" si="40"/>
        <v>49.987398739873989</v>
      </c>
      <c r="Q412" t="str">
        <f t="shared" si="37"/>
        <v>games</v>
      </c>
      <c r="R412" t="str">
        <f t="shared" si="38"/>
        <v>mobile games</v>
      </c>
      <c r="S412" s="10">
        <f t="shared" si="41"/>
        <v>42122.208333333328</v>
      </c>
      <c r="T412" s="13">
        <f t="shared" si="39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 s="7">
        <f t="shared" si="40"/>
        <v>99.524390243902445</v>
      </c>
      <c r="Q413" t="str">
        <f t="shared" si="37"/>
        <v>theater</v>
      </c>
      <c r="R413" t="str">
        <f t="shared" si="38"/>
        <v>plays</v>
      </c>
      <c r="S413" s="10">
        <f t="shared" si="41"/>
        <v>42884.208333333328</v>
      </c>
      <c r="T413" s="13">
        <f t="shared" si="39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 s="7">
        <f t="shared" si="40"/>
        <v>104.82089552238806</v>
      </c>
      <c r="Q414" t="str">
        <f t="shared" si="37"/>
        <v>publishing</v>
      </c>
      <c r="R414" t="str">
        <f t="shared" si="38"/>
        <v>fiction</v>
      </c>
      <c r="S414" s="10">
        <f t="shared" si="41"/>
        <v>41642.25</v>
      </c>
      <c r="T414" s="13">
        <f t="shared" si="39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 s="7">
        <f t="shared" si="40"/>
        <v>108.01469237832875</v>
      </c>
      <c r="Q415" t="str">
        <f t="shared" si="37"/>
        <v>film &amp; video</v>
      </c>
      <c r="R415" t="str">
        <f t="shared" si="38"/>
        <v>animation</v>
      </c>
      <c r="S415" s="10">
        <f t="shared" si="41"/>
        <v>43431.25</v>
      </c>
      <c r="T415" s="13">
        <f t="shared" si="39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 s="7">
        <f t="shared" si="40"/>
        <v>28.998544660724033</v>
      </c>
      <c r="Q416" t="str">
        <f t="shared" si="37"/>
        <v>food</v>
      </c>
      <c r="R416" t="str">
        <f t="shared" si="38"/>
        <v>food trucks</v>
      </c>
      <c r="S416" s="10">
        <f t="shared" si="41"/>
        <v>40288.208333333336</v>
      </c>
      <c r="T416" s="13">
        <f t="shared" si="39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 s="7">
        <f t="shared" si="40"/>
        <v>30.028708133971293</v>
      </c>
      <c r="Q417" t="str">
        <f t="shared" si="37"/>
        <v>theater</v>
      </c>
      <c r="R417" t="str">
        <f t="shared" si="38"/>
        <v>plays</v>
      </c>
      <c r="S417" s="10">
        <f t="shared" si="41"/>
        <v>40921.25</v>
      </c>
      <c r="T417" s="13">
        <f t="shared" si="39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 s="7">
        <f t="shared" si="40"/>
        <v>41.005559416261292</v>
      </c>
      <c r="Q418" t="str">
        <f t="shared" si="37"/>
        <v>film &amp; video</v>
      </c>
      <c r="R418" t="str">
        <f t="shared" si="38"/>
        <v>documentary</v>
      </c>
      <c r="S418" s="10">
        <f t="shared" si="41"/>
        <v>40560.25</v>
      </c>
      <c r="T418" s="13">
        <f t="shared" si="39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 s="7">
        <f t="shared" si="40"/>
        <v>62.866666666666667</v>
      </c>
      <c r="Q419" t="str">
        <f t="shared" si="37"/>
        <v>theater</v>
      </c>
      <c r="R419" t="str">
        <f t="shared" si="38"/>
        <v>plays</v>
      </c>
      <c r="S419" s="10">
        <f t="shared" si="41"/>
        <v>43407.208333333328</v>
      </c>
      <c r="T419" s="13">
        <f t="shared" si="39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 s="7">
        <f t="shared" si="40"/>
        <v>47.005002501250623</v>
      </c>
      <c r="Q420" t="str">
        <f t="shared" si="37"/>
        <v>film &amp; video</v>
      </c>
      <c r="R420" t="str">
        <f t="shared" si="38"/>
        <v>documentary</v>
      </c>
      <c r="S420" s="10">
        <f t="shared" si="41"/>
        <v>41035.208333333336</v>
      </c>
      <c r="T420" s="13">
        <f t="shared" si="39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 s="7">
        <f t="shared" si="40"/>
        <v>26.997693638285604</v>
      </c>
      <c r="Q421" t="str">
        <f t="shared" si="37"/>
        <v>technology</v>
      </c>
      <c r="R421" t="str">
        <f t="shared" si="38"/>
        <v>web</v>
      </c>
      <c r="S421" s="10">
        <f t="shared" si="41"/>
        <v>40899.25</v>
      </c>
      <c r="T421" s="13">
        <f t="shared" si="39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 s="7">
        <f t="shared" si="40"/>
        <v>68.329787234042556</v>
      </c>
      <c r="Q422" t="str">
        <f t="shared" si="37"/>
        <v>theater</v>
      </c>
      <c r="R422" t="str">
        <f t="shared" si="38"/>
        <v>plays</v>
      </c>
      <c r="S422" s="10">
        <f t="shared" si="41"/>
        <v>42911.208333333328</v>
      </c>
      <c r="T422" s="13">
        <f t="shared" si="39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 s="7">
        <f t="shared" si="40"/>
        <v>50.974576271186443</v>
      </c>
      <c r="Q423" t="str">
        <f t="shared" si="37"/>
        <v>technology</v>
      </c>
      <c r="R423" t="str">
        <f t="shared" si="38"/>
        <v>wearables</v>
      </c>
      <c r="S423" s="10">
        <f t="shared" si="41"/>
        <v>42915.208333333328</v>
      </c>
      <c r="T423" s="13">
        <f t="shared" si="39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 s="7">
        <f t="shared" si="40"/>
        <v>54.024390243902438</v>
      </c>
      <c r="Q424" t="str">
        <f t="shared" si="37"/>
        <v>theater</v>
      </c>
      <c r="R424" t="str">
        <f t="shared" si="38"/>
        <v>plays</v>
      </c>
      <c r="S424" s="10">
        <f t="shared" si="41"/>
        <v>40285.208333333336</v>
      </c>
      <c r="T424" s="13">
        <f t="shared" si="39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 s="7">
        <f t="shared" si="40"/>
        <v>97.055555555555557</v>
      </c>
      <c r="Q425" t="str">
        <f t="shared" si="37"/>
        <v>food</v>
      </c>
      <c r="R425" t="str">
        <f t="shared" si="38"/>
        <v>food trucks</v>
      </c>
      <c r="S425" s="10">
        <f t="shared" si="41"/>
        <v>40808.208333333336</v>
      </c>
      <c r="T425" s="13">
        <f t="shared" si="39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 s="7">
        <f t="shared" si="40"/>
        <v>24.867469879518072</v>
      </c>
      <c r="Q426" t="str">
        <f t="shared" si="37"/>
        <v>music</v>
      </c>
      <c r="R426" t="str">
        <f t="shared" si="38"/>
        <v>indie rock</v>
      </c>
      <c r="S426" s="10">
        <f t="shared" si="41"/>
        <v>43208.208333333328</v>
      </c>
      <c r="T426" s="13">
        <f t="shared" si="39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 s="7">
        <f t="shared" si="40"/>
        <v>84.423913043478265</v>
      </c>
      <c r="Q427" t="str">
        <f t="shared" si="37"/>
        <v>photography</v>
      </c>
      <c r="R427" t="str">
        <f t="shared" si="38"/>
        <v>photography books</v>
      </c>
      <c r="S427" s="10">
        <f t="shared" si="41"/>
        <v>42213.208333333328</v>
      </c>
      <c r="T427" s="13">
        <f t="shared" si="39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 s="7">
        <f t="shared" si="40"/>
        <v>47.091324200913242</v>
      </c>
      <c r="Q428" t="str">
        <f t="shared" si="37"/>
        <v>theater</v>
      </c>
      <c r="R428" t="str">
        <f t="shared" si="38"/>
        <v>plays</v>
      </c>
      <c r="S428" s="10">
        <f t="shared" si="41"/>
        <v>41332.25</v>
      </c>
      <c r="T428" s="13">
        <f t="shared" si="39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 s="7">
        <f t="shared" si="40"/>
        <v>77.996041171813147</v>
      </c>
      <c r="Q429" t="str">
        <f t="shared" si="37"/>
        <v>theater</v>
      </c>
      <c r="R429" t="str">
        <f t="shared" si="38"/>
        <v>plays</v>
      </c>
      <c r="S429" s="10">
        <f t="shared" si="41"/>
        <v>41895.208333333336</v>
      </c>
      <c r="T429" s="13">
        <f t="shared" si="39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 s="7">
        <f t="shared" si="40"/>
        <v>62.967871485943775</v>
      </c>
      <c r="Q430" t="str">
        <f t="shared" si="37"/>
        <v>film &amp; video</v>
      </c>
      <c r="R430" t="str">
        <f t="shared" si="38"/>
        <v>animation</v>
      </c>
      <c r="S430" s="10">
        <f t="shared" si="41"/>
        <v>40585.25</v>
      </c>
      <c r="T430" s="13">
        <f t="shared" si="39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 s="7">
        <f t="shared" si="40"/>
        <v>81.006080449017773</v>
      </c>
      <c r="Q431" t="str">
        <f t="shared" si="37"/>
        <v>photography</v>
      </c>
      <c r="R431" t="str">
        <f t="shared" si="38"/>
        <v>photography books</v>
      </c>
      <c r="S431" s="10">
        <f t="shared" si="41"/>
        <v>41680.25</v>
      </c>
      <c r="T431" s="13">
        <f t="shared" si="39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 s="7">
        <f t="shared" si="40"/>
        <v>65.321428571428569</v>
      </c>
      <c r="Q432" t="str">
        <f t="shared" si="37"/>
        <v>theater</v>
      </c>
      <c r="R432" t="str">
        <f t="shared" si="38"/>
        <v>plays</v>
      </c>
      <c r="S432" s="10">
        <f t="shared" si="41"/>
        <v>43737.208333333328</v>
      </c>
      <c r="T432" s="13">
        <f t="shared" si="39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 s="7">
        <f t="shared" si="40"/>
        <v>104.43617021276596</v>
      </c>
      <c r="Q433" t="str">
        <f t="shared" si="37"/>
        <v>theater</v>
      </c>
      <c r="R433" t="str">
        <f t="shared" si="38"/>
        <v>plays</v>
      </c>
      <c r="S433" s="10">
        <f t="shared" si="41"/>
        <v>43273.208333333328</v>
      </c>
      <c r="T433" s="13">
        <f t="shared" si="39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 s="7">
        <f t="shared" si="40"/>
        <v>69.989010989010993</v>
      </c>
      <c r="Q434" t="str">
        <f t="shared" si="37"/>
        <v>theater</v>
      </c>
      <c r="R434" t="str">
        <f t="shared" si="38"/>
        <v>plays</v>
      </c>
      <c r="S434" s="10">
        <f t="shared" si="41"/>
        <v>41761.208333333336</v>
      </c>
      <c r="T434" s="13">
        <f t="shared" si="39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 s="7">
        <f t="shared" si="40"/>
        <v>83.023989898989896</v>
      </c>
      <c r="Q435" t="str">
        <f t="shared" si="37"/>
        <v>film &amp; video</v>
      </c>
      <c r="R435" t="str">
        <f t="shared" si="38"/>
        <v>documentary</v>
      </c>
      <c r="S435" s="10">
        <f t="shared" si="41"/>
        <v>41603.25</v>
      </c>
      <c r="T435" s="13">
        <f t="shared" si="39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 s="7">
        <f t="shared" si="40"/>
        <v>90.3</v>
      </c>
      <c r="Q436" t="str">
        <f t="shared" si="37"/>
        <v>theater</v>
      </c>
      <c r="R436" t="str">
        <f t="shared" si="38"/>
        <v>plays</v>
      </c>
      <c r="S436" s="10">
        <f t="shared" si="41"/>
        <v>42705.25</v>
      </c>
      <c r="T436" s="13">
        <f t="shared" si="39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 s="7">
        <f t="shared" si="40"/>
        <v>103.98131932282546</v>
      </c>
      <c r="Q437" t="str">
        <f t="shared" si="37"/>
        <v>theater</v>
      </c>
      <c r="R437" t="str">
        <f t="shared" si="38"/>
        <v>plays</v>
      </c>
      <c r="S437" s="10">
        <f t="shared" si="41"/>
        <v>41988.25</v>
      </c>
      <c r="T437" s="13">
        <f t="shared" si="39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 s="7">
        <f t="shared" si="40"/>
        <v>54.931726907630519</v>
      </c>
      <c r="Q438" t="str">
        <f t="shared" si="37"/>
        <v>music</v>
      </c>
      <c r="R438" t="str">
        <f t="shared" si="38"/>
        <v>jazz</v>
      </c>
      <c r="S438" s="10">
        <f t="shared" si="41"/>
        <v>43575.208333333328</v>
      </c>
      <c r="T438" s="13">
        <f t="shared" si="39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 s="7">
        <f t="shared" si="40"/>
        <v>51.921875</v>
      </c>
      <c r="Q439" t="str">
        <f t="shared" si="37"/>
        <v>film &amp; video</v>
      </c>
      <c r="R439" t="str">
        <f t="shared" si="38"/>
        <v>animation</v>
      </c>
      <c r="S439" s="10">
        <f t="shared" si="41"/>
        <v>42260.208333333328</v>
      </c>
      <c r="T439" s="13">
        <f t="shared" si="39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 s="7">
        <f t="shared" si="40"/>
        <v>60.02834008097166</v>
      </c>
      <c r="Q440" t="str">
        <f t="shared" si="37"/>
        <v>theater</v>
      </c>
      <c r="R440" t="str">
        <f t="shared" si="38"/>
        <v>plays</v>
      </c>
      <c r="S440" s="10">
        <f t="shared" si="41"/>
        <v>41337.25</v>
      </c>
      <c r="T440" s="13">
        <f t="shared" si="39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 s="7">
        <f t="shared" si="40"/>
        <v>44.003488879197555</v>
      </c>
      <c r="Q441" t="str">
        <f t="shared" si="37"/>
        <v>film &amp; video</v>
      </c>
      <c r="R441" t="str">
        <f t="shared" si="38"/>
        <v>science fiction</v>
      </c>
      <c r="S441" s="10">
        <f t="shared" si="41"/>
        <v>42680.208333333328</v>
      </c>
      <c r="T441" s="13">
        <f t="shared" si="39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 s="7">
        <f t="shared" si="40"/>
        <v>53.003513254551258</v>
      </c>
      <c r="Q442" t="str">
        <f t="shared" si="37"/>
        <v>film &amp; video</v>
      </c>
      <c r="R442" t="str">
        <f t="shared" si="38"/>
        <v>television</v>
      </c>
      <c r="S442" s="10">
        <f t="shared" si="41"/>
        <v>42916.208333333328</v>
      </c>
      <c r="T442" s="13">
        <f t="shared" si="39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 s="7">
        <f t="shared" si="40"/>
        <v>54.5</v>
      </c>
      <c r="Q443" t="str">
        <f t="shared" si="37"/>
        <v>technology</v>
      </c>
      <c r="R443" t="str">
        <f t="shared" si="38"/>
        <v>wearables</v>
      </c>
      <c r="S443" s="10">
        <f t="shared" si="41"/>
        <v>41025.208333333336</v>
      </c>
      <c r="T443" s="13">
        <f t="shared" si="39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 s="7">
        <f t="shared" si="40"/>
        <v>75.04195804195804</v>
      </c>
      <c r="Q444" t="str">
        <f t="shared" si="37"/>
        <v>theater</v>
      </c>
      <c r="R444" t="str">
        <f t="shared" si="38"/>
        <v>plays</v>
      </c>
      <c r="S444" s="10">
        <f t="shared" si="41"/>
        <v>42980.208333333328</v>
      </c>
      <c r="T444" s="13">
        <f t="shared" si="39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 s="7">
        <f t="shared" si="40"/>
        <v>35.911111111111111</v>
      </c>
      <c r="Q445" t="str">
        <f t="shared" si="37"/>
        <v>theater</v>
      </c>
      <c r="R445" t="str">
        <f t="shared" si="38"/>
        <v>plays</v>
      </c>
      <c r="S445" s="10">
        <f t="shared" si="41"/>
        <v>40451.208333333336</v>
      </c>
      <c r="T445" s="13">
        <f t="shared" si="39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 s="7">
        <f t="shared" si="40"/>
        <v>36.952702702702702</v>
      </c>
      <c r="Q446" t="str">
        <f t="shared" si="37"/>
        <v>music</v>
      </c>
      <c r="R446" t="str">
        <f t="shared" si="38"/>
        <v>indie rock</v>
      </c>
      <c r="S446" s="10">
        <f t="shared" si="41"/>
        <v>40748.208333333336</v>
      </c>
      <c r="T446" s="13">
        <f t="shared" si="39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 s="7">
        <f t="shared" si="40"/>
        <v>63.170588235294119</v>
      </c>
      <c r="Q447" t="str">
        <f t="shared" si="37"/>
        <v>theater</v>
      </c>
      <c r="R447" t="str">
        <f t="shared" si="38"/>
        <v>plays</v>
      </c>
      <c r="S447" s="10">
        <f t="shared" si="41"/>
        <v>40515.25</v>
      </c>
      <c r="T447" s="13">
        <f t="shared" si="39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 s="7">
        <f t="shared" si="40"/>
        <v>29.99462365591398</v>
      </c>
      <c r="Q448" t="str">
        <f t="shared" si="37"/>
        <v>technology</v>
      </c>
      <c r="R448" t="str">
        <f t="shared" si="38"/>
        <v>wearables</v>
      </c>
      <c r="S448" s="10">
        <f t="shared" si="41"/>
        <v>41261.25</v>
      </c>
      <c r="T448" s="13">
        <f t="shared" si="39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 s="7">
        <f t="shared" si="40"/>
        <v>86</v>
      </c>
      <c r="Q449" t="str">
        <f t="shared" si="37"/>
        <v>film &amp; video</v>
      </c>
      <c r="R449" t="str">
        <f t="shared" si="38"/>
        <v>television</v>
      </c>
      <c r="S449" s="10">
        <f t="shared" si="41"/>
        <v>43088.25</v>
      </c>
      <c r="T449" s="13">
        <f t="shared" si="39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 s="7">
        <f t="shared" si="40"/>
        <v>75.014876033057845</v>
      </c>
      <c r="Q450" t="str">
        <f t="shared" si="37"/>
        <v>games</v>
      </c>
      <c r="R450" t="str">
        <f t="shared" si="38"/>
        <v>video games</v>
      </c>
      <c r="S450" s="10">
        <f t="shared" si="41"/>
        <v>41378.208333333336</v>
      </c>
      <c r="T450" s="13">
        <f t="shared" si="39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 s="7">
        <f t="shared" si="40"/>
        <v>101.19767441860465</v>
      </c>
      <c r="Q451" t="str">
        <f t="shared" ref="Q451:Q514" si="43">LEFT(N451,SEARCH("/",N451,1)-1)</f>
        <v>games</v>
      </c>
      <c r="R451" t="str">
        <f t="shared" ref="R451:R514" si="44">RIGHT(N451,LEN(N451)-SEARCH("/",N451))</f>
        <v>video games</v>
      </c>
      <c r="S451" s="10">
        <f t="shared" si="41"/>
        <v>43530.25</v>
      </c>
      <c r="T451" s="13">
        <f t="shared" ref="T451:T514" si="45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 s="7">
        <f t="shared" ref="P452:P515" si="46">E452/G452</f>
        <v>4</v>
      </c>
      <c r="Q452" t="str">
        <f t="shared" si="43"/>
        <v>film &amp; video</v>
      </c>
      <c r="R452" t="str">
        <f t="shared" si="44"/>
        <v>animation</v>
      </c>
      <c r="S452" s="10">
        <f t="shared" ref="S452:S515" si="47">(((J452/60)/60)/24)+DATE(1970,1,1)</f>
        <v>43394.208333333328</v>
      </c>
      <c r="T452" s="13">
        <f t="shared" si="45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 s="7">
        <f t="shared" si="46"/>
        <v>29.001272669424118</v>
      </c>
      <c r="Q453" t="str">
        <f t="shared" si="43"/>
        <v>music</v>
      </c>
      <c r="R453" t="str">
        <f t="shared" si="44"/>
        <v>rock</v>
      </c>
      <c r="S453" s="10">
        <f t="shared" si="47"/>
        <v>42935.208333333328</v>
      </c>
      <c r="T453" s="13">
        <f t="shared" si="45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 s="7">
        <f t="shared" si="46"/>
        <v>98.225806451612897</v>
      </c>
      <c r="Q454" t="str">
        <f t="shared" si="43"/>
        <v>film &amp; video</v>
      </c>
      <c r="R454" t="str">
        <f t="shared" si="44"/>
        <v>drama</v>
      </c>
      <c r="S454" s="10">
        <f t="shared" si="47"/>
        <v>40365.208333333336</v>
      </c>
      <c r="T454" s="13">
        <f t="shared" si="45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 s="7">
        <f t="shared" si="46"/>
        <v>87.001693480101608</v>
      </c>
      <c r="Q455" t="str">
        <f t="shared" si="43"/>
        <v>film &amp; video</v>
      </c>
      <c r="R455" t="str">
        <f t="shared" si="44"/>
        <v>science fiction</v>
      </c>
      <c r="S455" s="10">
        <f t="shared" si="47"/>
        <v>42705.25</v>
      </c>
      <c r="T455" s="13">
        <f t="shared" si="45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 s="7">
        <f t="shared" si="46"/>
        <v>45.205128205128204</v>
      </c>
      <c r="Q456" t="str">
        <f t="shared" si="43"/>
        <v>film &amp; video</v>
      </c>
      <c r="R456" t="str">
        <f t="shared" si="44"/>
        <v>drama</v>
      </c>
      <c r="S456" s="10">
        <f t="shared" si="47"/>
        <v>41568.208333333336</v>
      </c>
      <c r="T456" s="13">
        <f t="shared" si="45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 s="7">
        <f t="shared" si="46"/>
        <v>37.001341561577675</v>
      </c>
      <c r="Q457" t="str">
        <f t="shared" si="43"/>
        <v>theater</v>
      </c>
      <c r="R457" t="str">
        <f t="shared" si="44"/>
        <v>plays</v>
      </c>
      <c r="S457" s="10">
        <f t="shared" si="47"/>
        <v>40809.208333333336</v>
      </c>
      <c r="T457" s="13">
        <f t="shared" si="45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 s="7">
        <f t="shared" si="46"/>
        <v>94.976947040498445</v>
      </c>
      <c r="Q458" t="str">
        <f t="shared" si="43"/>
        <v>music</v>
      </c>
      <c r="R458" t="str">
        <f t="shared" si="44"/>
        <v>indie rock</v>
      </c>
      <c r="S458" s="10">
        <f t="shared" si="47"/>
        <v>43141.25</v>
      </c>
      <c r="T458" s="13">
        <f t="shared" si="45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 s="7">
        <f t="shared" si="46"/>
        <v>28.956521739130434</v>
      </c>
      <c r="Q459" t="str">
        <f t="shared" si="43"/>
        <v>theater</v>
      </c>
      <c r="R459" t="str">
        <f t="shared" si="44"/>
        <v>plays</v>
      </c>
      <c r="S459" s="10">
        <f t="shared" si="47"/>
        <v>42657.208333333328</v>
      </c>
      <c r="T459" s="13">
        <f t="shared" si="45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 s="7">
        <f t="shared" si="46"/>
        <v>55.993396226415094</v>
      </c>
      <c r="Q460" t="str">
        <f t="shared" si="43"/>
        <v>theater</v>
      </c>
      <c r="R460" t="str">
        <f t="shared" si="44"/>
        <v>plays</v>
      </c>
      <c r="S460" s="10">
        <f t="shared" si="47"/>
        <v>40265.208333333336</v>
      </c>
      <c r="T460" s="13">
        <f t="shared" si="45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 s="7">
        <f t="shared" si="46"/>
        <v>54.038095238095238</v>
      </c>
      <c r="Q461" t="str">
        <f t="shared" si="43"/>
        <v>film &amp; video</v>
      </c>
      <c r="R461" t="str">
        <f t="shared" si="44"/>
        <v>documentary</v>
      </c>
      <c r="S461" s="10">
        <f t="shared" si="47"/>
        <v>42001.25</v>
      </c>
      <c r="T461" s="13">
        <f t="shared" si="45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 s="7">
        <f t="shared" si="46"/>
        <v>82.38</v>
      </c>
      <c r="Q462" t="str">
        <f t="shared" si="43"/>
        <v>theater</v>
      </c>
      <c r="R462" t="str">
        <f t="shared" si="44"/>
        <v>plays</v>
      </c>
      <c r="S462" s="10">
        <f t="shared" si="47"/>
        <v>40399.208333333336</v>
      </c>
      <c r="T462" s="13">
        <f t="shared" si="45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 s="7">
        <f t="shared" si="46"/>
        <v>66.997115384615384</v>
      </c>
      <c r="Q463" t="str">
        <f t="shared" si="43"/>
        <v>film &amp; video</v>
      </c>
      <c r="R463" t="str">
        <f t="shared" si="44"/>
        <v>drama</v>
      </c>
      <c r="S463" s="10">
        <f t="shared" si="47"/>
        <v>41757.208333333336</v>
      </c>
      <c r="T463" s="13">
        <f t="shared" si="45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 s="7">
        <f t="shared" si="46"/>
        <v>107.91401869158878</v>
      </c>
      <c r="Q464" t="str">
        <f t="shared" si="43"/>
        <v>games</v>
      </c>
      <c r="R464" t="str">
        <f t="shared" si="44"/>
        <v>mobile games</v>
      </c>
      <c r="S464" s="10">
        <f t="shared" si="47"/>
        <v>41304.25</v>
      </c>
      <c r="T464" s="13">
        <f t="shared" si="45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 s="7">
        <f t="shared" si="46"/>
        <v>69.009501187648453</v>
      </c>
      <c r="Q465" t="str">
        <f t="shared" si="43"/>
        <v>film &amp; video</v>
      </c>
      <c r="R465" t="str">
        <f t="shared" si="44"/>
        <v>animation</v>
      </c>
      <c r="S465" s="10">
        <f t="shared" si="47"/>
        <v>41639.25</v>
      </c>
      <c r="T465" s="13">
        <f t="shared" si="45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 s="7">
        <f t="shared" si="46"/>
        <v>39.006568144499177</v>
      </c>
      <c r="Q466" t="str">
        <f t="shared" si="43"/>
        <v>theater</v>
      </c>
      <c r="R466" t="str">
        <f t="shared" si="44"/>
        <v>plays</v>
      </c>
      <c r="S466" s="10">
        <f t="shared" si="47"/>
        <v>43142.25</v>
      </c>
      <c r="T466" s="13">
        <f t="shared" si="45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 s="7">
        <f t="shared" si="46"/>
        <v>110.3625</v>
      </c>
      <c r="Q467" t="str">
        <f t="shared" si="43"/>
        <v>publishing</v>
      </c>
      <c r="R467" t="str">
        <f t="shared" si="44"/>
        <v>translations</v>
      </c>
      <c r="S467" s="10">
        <f t="shared" si="47"/>
        <v>43127.25</v>
      </c>
      <c r="T467" s="13">
        <f t="shared" si="45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 s="7">
        <f t="shared" si="46"/>
        <v>94.857142857142861</v>
      </c>
      <c r="Q468" t="str">
        <f t="shared" si="43"/>
        <v>technology</v>
      </c>
      <c r="R468" t="str">
        <f t="shared" si="44"/>
        <v>wearables</v>
      </c>
      <c r="S468" s="10">
        <f t="shared" si="47"/>
        <v>41409.208333333336</v>
      </c>
      <c r="T468" s="13">
        <f t="shared" si="45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 s="7">
        <f t="shared" si="46"/>
        <v>57.935251798561154</v>
      </c>
      <c r="Q469" t="str">
        <f t="shared" si="43"/>
        <v>technology</v>
      </c>
      <c r="R469" t="str">
        <f t="shared" si="44"/>
        <v>web</v>
      </c>
      <c r="S469" s="10">
        <f t="shared" si="47"/>
        <v>42331.25</v>
      </c>
      <c r="T469" s="13">
        <f t="shared" si="45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 s="7">
        <f t="shared" si="46"/>
        <v>101.25</v>
      </c>
      <c r="Q470" t="str">
        <f t="shared" si="43"/>
        <v>theater</v>
      </c>
      <c r="R470" t="str">
        <f t="shared" si="44"/>
        <v>plays</v>
      </c>
      <c r="S470" s="10">
        <f t="shared" si="47"/>
        <v>43569.208333333328</v>
      </c>
      <c r="T470" s="13">
        <f t="shared" si="45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 s="7">
        <f t="shared" si="46"/>
        <v>64.95597484276729</v>
      </c>
      <c r="Q471" t="str">
        <f t="shared" si="43"/>
        <v>film &amp; video</v>
      </c>
      <c r="R471" t="str">
        <f t="shared" si="44"/>
        <v>drama</v>
      </c>
      <c r="S471" s="10">
        <f t="shared" si="47"/>
        <v>42142.208333333328</v>
      </c>
      <c r="T471" s="13">
        <f t="shared" si="45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 s="7">
        <f t="shared" si="46"/>
        <v>27.00524934383202</v>
      </c>
      <c r="Q472" t="str">
        <f t="shared" si="43"/>
        <v>technology</v>
      </c>
      <c r="R472" t="str">
        <f t="shared" si="44"/>
        <v>wearables</v>
      </c>
      <c r="S472" s="10">
        <f t="shared" si="47"/>
        <v>42716.25</v>
      </c>
      <c r="T472" s="13">
        <f t="shared" si="45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 s="7">
        <f t="shared" si="46"/>
        <v>50.97422680412371</v>
      </c>
      <c r="Q473" t="str">
        <f t="shared" si="43"/>
        <v>food</v>
      </c>
      <c r="R473" t="str">
        <f t="shared" si="44"/>
        <v>food trucks</v>
      </c>
      <c r="S473" s="10">
        <f t="shared" si="47"/>
        <v>41031.208333333336</v>
      </c>
      <c r="T473" s="13">
        <f t="shared" si="45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 s="7">
        <f t="shared" si="46"/>
        <v>104.94260869565217</v>
      </c>
      <c r="Q474" t="str">
        <f t="shared" si="43"/>
        <v>music</v>
      </c>
      <c r="R474" t="str">
        <f t="shared" si="44"/>
        <v>rock</v>
      </c>
      <c r="S474" s="10">
        <f t="shared" si="47"/>
        <v>43535.208333333328</v>
      </c>
      <c r="T474" s="13">
        <f t="shared" si="45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 s="7">
        <f t="shared" si="46"/>
        <v>84.028301886792448</v>
      </c>
      <c r="Q475" t="str">
        <f t="shared" si="43"/>
        <v>music</v>
      </c>
      <c r="R475" t="str">
        <f t="shared" si="44"/>
        <v>electric music</v>
      </c>
      <c r="S475" s="10">
        <f t="shared" si="47"/>
        <v>43277.208333333328</v>
      </c>
      <c r="T475" s="13">
        <f t="shared" si="45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 s="7">
        <f t="shared" si="46"/>
        <v>102.85915492957747</v>
      </c>
      <c r="Q476" t="str">
        <f t="shared" si="43"/>
        <v>film &amp; video</v>
      </c>
      <c r="R476" t="str">
        <f t="shared" si="44"/>
        <v>television</v>
      </c>
      <c r="S476" s="10">
        <f t="shared" si="47"/>
        <v>41989.25</v>
      </c>
      <c r="T476" s="13">
        <f t="shared" si="45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 s="7">
        <f t="shared" si="46"/>
        <v>39.962085308056871</v>
      </c>
      <c r="Q477" t="str">
        <f t="shared" si="43"/>
        <v>publishing</v>
      </c>
      <c r="R477" t="str">
        <f t="shared" si="44"/>
        <v>translations</v>
      </c>
      <c r="S477" s="10">
        <f t="shared" si="47"/>
        <v>41450.208333333336</v>
      </c>
      <c r="T477" s="13">
        <f t="shared" si="45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 s="7">
        <f t="shared" si="46"/>
        <v>51.001785714285717</v>
      </c>
      <c r="Q478" t="str">
        <f t="shared" si="43"/>
        <v>publishing</v>
      </c>
      <c r="R478" t="str">
        <f t="shared" si="44"/>
        <v>fiction</v>
      </c>
      <c r="S478" s="10">
        <f t="shared" si="47"/>
        <v>43322.208333333328</v>
      </c>
      <c r="T478" s="13">
        <f t="shared" si="45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 s="7">
        <f t="shared" si="46"/>
        <v>40.823008849557525</v>
      </c>
      <c r="Q479" t="str">
        <f t="shared" si="43"/>
        <v>film &amp; video</v>
      </c>
      <c r="R479" t="str">
        <f t="shared" si="44"/>
        <v>science fiction</v>
      </c>
      <c r="S479" s="10">
        <f t="shared" si="47"/>
        <v>40720.208333333336</v>
      </c>
      <c r="T479" s="13">
        <f t="shared" si="45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 s="7">
        <f t="shared" si="46"/>
        <v>58.999637155297535</v>
      </c>
      <c r="Q480" t="str">
        <f t="shared" si="43"/>
        <v>technology</v>
      </c>
      <c r="R480" t="str">
        <f t="shared" si="44"/>
        <v>wearables</v>
      </c>
      <c r="S480" s="10">
        <f t="shared" si="47"/>
        <v>42072.208333333328</v>
      </c>
      <c r="T480" s="13">
        <f t="shared" si="45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 s="7">
        <f t="shared" si="46"/>
        <v>71.156069364161851</v>
      </c>
      <c r="Q481" t="str">
        <f t="shared" si="43"/>
        <v>food</v>
      </c>
      <c r="R481" t="str">
        <f t="shared" si="44"/>
        <v>food trucks</v>
      </c>
      <c r="S481" s="10">
        <f t="shared" si="47"/>
        <v>42945.208333333328</v>
      </c>
      <c r="T481" s="13">
        <f t="shared" si="45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 s="7">
        <f t="shared" si="46"/>
        <v>99.494252873563212</v>
      </c>
      <c r="Q482" t="str">
        <f t="shared" si="43"/>
        <v>photography</v>
      </c>
      <c r="R482" t="str">
        <f t="shared" si="44"/>
        <v>photography books</v>
      </c>
      <c r="S482" s="10">
        <f t="shared" si="47"/>
        <v>40248.25</v>
      </c>
      <c r="T482" s="13">
        <f t="shared" si="45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 s="7">
        <f t="shared" si="46"/>
        <v>103.98634590377114</v>
      </c>
      <c r="Q483" t="str">
        <f t="shared" si="43"/>
        <v>theater</v>
      </c>
      <c r="R483" t="str">
        <f t="shared" si="44"/>
        <v>plays</v>
      </c>
      <c r="S483" s="10">
        <f t="shared" si="47"/>
        <v>41913.208333333336</v>
      </c>
      <c r="T483" s="13">
        <f t="shared" si="45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 s="7">
        <f t="shared" si="46"/>
        <v>76.555555555555557</v>
      </c>
      <c r="Q484" t="str">
        <f t="shared" si="43"/>
        <v>publishing</v>
      </c>
      <c r="R484" t="str">
        <f t="shared" si="44"/>
        <v>fiction</v>
      </c>
      <c r="S484" s="10">
        <f t="shared" si="47"/>
        <v>40963.25</v>
      </c>
      <c r="T484" s="13">
        <f t="shared" si="45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 s="7">
        <f t="shared" si="46"/>
        <v>87.068592057761734</v>
      </c>
      <c r="Q485" t="str">
        <f t="shared" si="43"/>
        <v>theater</v>
      </c>
      <c r="R485" t="str">
        <f t="shared" si="44"/>
        <v>plays</v>
      </c>
      <c r="S485" s="10">
        <f t="shared" si="47"/>
        <v>43811.25</v>
      </c>
      <c r="T485" s="13">
        <f t="shared" si="45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 s="7">
        <f t="shared" si="46"/>
        <v>48.99554707379135</v>
      </c>
      <c r="Q486" t="str">
        <f t="shared" si="43"/>
        <v>food</v>
      </c>
      <c r="R486" t="str">
        <f t="shared" si="44"/>
        <v>food trucks</v>
      </c>
      <c r="S486" s="10">
        <f t="shared" si="47"/>
        <v>41855.208333333336</v>
      </c>
      <c r="T486" s="13">
        <f t="shared" si="45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 s="7">
        <f t="shared" si="46"/>
        <v>42.969135802469133</v>
      </c>
      <c r="Q487" t="str">
        <f t="shared" si="43"/>
        <v>theater</v>
      </c>
      <c r="R487" t="str">
        <f t="shared" si="44"/>
        <v>plays</v>
      </c>
      <c r="S487" s="10">
        <f t="shared" si="47"/>
        <v>43626.208333333328</v>
      </c>
      <c r="T487" s="13">
        <f t="shared" si="45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 s="7">
        <f t="shared" si="46"/>
        <v>33.428571428571431</v>
      </c>
      <c r="Q488" t="str">
        <f t="shared" si="43"/>
        <v>publishing</v>
      </c>
      <c r="R488" t="str">
        <f t="shared" si="44"/>
        <v>translations</v>
      </c>
      <c r="S488" s="10">
        <f t="shared" si="47"/>
        <v>43168.25</v>
      </c>
      <c r="T488" s="13">
        <f t="shared" si="45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 s="7">
        <f t="shared" si="46"/>
        <v>83.982949701619773</v>
      </c>
      <c r="Q489" t="str">
        <f t="shared" si="43"/>
        <v>theater</v>
      </c>
      <c r="R489" t="str">
        <f t="shared" si="44"/>
        <v>plays</v>
      </c>
      <c r="S489" s="10">
        <f t="shared" si="47"/>
        <v>42845.208333333328</v>
      </c>
      <c r="T489" s="13">
        <f t="shared" si="45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 s="7">
        <f t="shared" si="46"/>
        <v>101.41739130434783</v>
      </c>
      <c r="Q490" t="str">
        <f t="shared" si="43"/>
        <v>theater</v>
      </c>
      <c r="R490" t="str">
        <f t="shared" si="44"/>
        <v>plays</v>
      </c>
      <c r="S490" s="10">
        <f t="shared" si="47"/>
        <v>42403.25</v>
      </c>
      <c r="T490" s="13">
        <f t="shared" si="45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 s="7">
        <f t="shared" si="46"/>
        <v>109.87058823529412</v>
      </c>
      <c r="Q491" t="str">
        <f t="shared" si="43"/>
        <v>technology</v>
      </c>
      <c r="R491" t="str">
        <f t="shared" si="44"/>
        <v>wearables</v>
      </c>
      <c r="S491" s="10">
        <f t="shared" si="47"/>
        <v>40406.208333333336</v>
      </c>
      <c r="T491" s="13">
        <f t="shared" si="45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 s="7">
        <f t="shared" si="46"/>
        <v>31.916666666666668</v>
      </c>
      <c r="Q492" t="str">
        <f t="shared" si="43"/>
        <v>journalism</v>
      </c>
      <c r="R492" t="str">
        <f t="shared" si="44"/>
        <v>audio</v>
      </c>
      <c r="S492" s="10">
        <f t="shared" si="47"/>
        <v>43786.25</v>
      </c>
      <c r="T492" s="13">
        <f t="shared" si="45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 s="7">
        <f t="shared" si="46"/>
        <v>70.993450675399103</v>
      </c>
      <c r="Q493" t="str">
        <f t="shared" si="43"/>
        <v>food</v>
      </c>
      <c r="R493" t="str">
        <f t="shared" si="44"/>
        <v>food trucks</v>
      </c>
      <c r="S493" s="10">
        <f t="shared" si="47"/>
        <v>41456.208333333336</v>
      </c>
      <c r="T493" s="13">
        <f t="shared" si="45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 s="7">
        <f t="shared" si="46"/>
        <v>77.026890756302521</v>
      </c>
      <c r="Q494" t="str">
        <f t="shared" si="43"/>
        <v>film &amp; video</v>
      </c>
      <c r="R494" t="str">
        <f t="shared" si="44"/>
        <v>shorts</v>
      </c>
      <c r="S494" s="10">
        <f t="shared" si="47"/>
        <v>40336.208333333336</v>
      </c>
      <c r="T494" s="13">
        <f t="shared" si="45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 s="7">
        <f t="shared" si="46"/>
        <v>101.78125</v>
      </c>
      <c r="Q495" t="str">
        <f t="shared" si="43"/>
        <v>photography</v>
      </c>
      <c r="R495" t="str">
        <f t="shared" si="44"/>
        <v>photography books</v>
      </c>
      <c r="S495" s="10">
        <f t="shared" si="47"/>
        <v>43645.208333333328</v>
      </c>
      <c r="T495" s="13">
        <f t="shared" si="45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 s="7">
        <f t="shared" si="46"/>
        <v>51.059701492537314</v>
      </c>
      <c r="Q496" t="str">
        <f t="shared" si="43"/>
        <v>technology</v>
      </c>
      <c r="R496" t="str">
        <f t="shared" si="44"/>
        <v>wearables</v>
      </c>
      <c r="S496" s="10">
        <f t="shared" si="47"/>
        <v>40990.208333333336</v>
      </c>
      <c r="T496" s="13">
        <f t="shared" si="45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 s="7">
        <f t="shared" si="46"/>
        <v>68.02051282051282</v>
      </c>
      <c r="Q497" t="str">
        <f t="shared" si="43"/>
        <v>theater</v>
      </c>
      <c r="R497" t="str">
        <f t="shared" si="44"/>
        <v>plays</v>
      </c>
      <c r="S497" s="10">
        <f t="shared" si="47"/>
        <v>41800.208333333336</v>
      </c>
      <c r="T497" s="13">
        <f t="shared" si="45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 s="7">
        <f t="shared" si="46"/>
        <v>30.87037037037037</v>
      </c>
      <c r="Q498" t="str">
        <f t="shared" si="43"/>
        <v>film &amp; video</v>
      </c>
      <c r="R498" t="str">
        <f t="shared" si="44"/>
        <v>animation</v>
      </c>
      <c r="S498" s="10">
        <f t="shared" si="47"/>
        <v>42876.208333333328</v>
      </c>
      <c r="T498" s="13">
        <f t="shared" si="45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 s="7">
        <f t="shared" si="46"/>
        <v>27.908333333333335</v>
      </c>
      <c r="Q499" t="str">
        <f t="shared" si="43"/>
        <v>technology</v>
      </c>
      <c r="R499" t="str">
        <f t="shared" si="44"/>
        <v>wearables</v>
      </c>
      <c r="S499" s="10">
        <f t="shared" si="47"/>
        <v>42724.25</v>
      </c>
      <c r="T499" s="13">
        <f t="shared" si="45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 s="7">
        <f t="shared" si="46"/>
        <v>79.994818652849744</v>
      </c>
      <c r="Q500" t="str">
        <f t="shared" si="43"/>
        <v>technology</v>
      </c>
      <c r="R500" t="str">
        <f t="shared" si="44"/>
        <v>web</v>
      </c>
      <c r="S500" s="10">
        <f t="shared" si="47"/>
        <v>42005.25</v>
      </c>
      <c r="T500" s="13">
        <f t="shared" si="45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 s="7">
        <f t="shared" si="46"/>
        <v>38.003378378378379</v>
      </c>
      <c r="Q501" t="str">
        <f t="shared" si="43"/>
        <v>film &amp; video</v>
      </c>
      <c r="R501" t="str">
        <f t="shared" si="44"/>
        <v>documentary</v>
      </c>
      <c r="S501" s="10">
        <f t="shared" si="47"/>
        <v>42444.208333333328</v>
      </c>
      <c r="T501" s="13">
        <f t="shared" si="45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s="7" t="e">
        <f t="shared" si="46"/>
        <v>#DIV/0!</v>
      </c>
      <c r="Q502" t="str">
        <f t="shared" si="43"/>
        <v>theater</v>
      </c>
      <c r="R502" t="str">
        <f t="shared" si="44"/>
        <v>plays</v>
      </c>
      <c r="S502" s="10">
        <f t="shared" si="47"/>
        <v>41395.208333333336</v>
      </c>
      <c r="T502" s="13">
        <f t="shared" si="45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 s="7">
        <f t="shared" si="46"/>
        <v>59.990534521158132</v>
      </c>
      <c r="Q503" t="str">
        <f t="shared" si="43"/>
        <v>film &amp; video</v>
      </c>
      <c r="R503" t="str">
        <f t="shared" si="44"/>
        <v>documentary</v>
      </c>
      <c r="S503" s="10">
        <f t="shared" si="47"/>
        <v>41345.208333333336</v>
      </c>
      <c r="T503" s="13">
        <f t="shared" si="45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 s="7">
        <f t="shared" si="46"/>
        <v>37.037634408602152</v>
      </c>
      <c r="Q504" t="str">
        <f t="shared" si="43"/>
        <v>games</v>
      </c>
      <c r="R504" t="str">
        <f t="shared" si="44"/>
        <v>video games</v>
      </c>
      <c r="S504" s="10">
        <f t="shared" si="47"/>
        <v>41117.208333333336</v>
      </c>
      <c r="T504" s="13">
        <f t="shared" si="45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 s="7">
        <f t="shared" si="46"/>
        <v>99.963043478260872</v>
      </c>
      <c r="Q505" t="str">
        <f t="shared" si="43"/>
        <v>film &amp; video</v>
      </c>
      <c r="R505" t="str">
        <f t="shared" si="44"/>
        <v>drama</v>
      </c>
      <c r="S505" s="10">
        <f t="shared" si="47"/>
        <v>42186.208333333328</v>
      </c>
      <c r="T505" s="13">
        <f t="shared" si="45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 s="7">
        <f t="shared" si="46"/>
        <v>111.6774193548387</v>
      </c>
      <c r="Q506" t="str">
        <f t="shared" si="43"/>
        <v>music</v>
      </c>
      <c r="R506" t="str">
        <f t="shared" si="44"/>
        <v>rock</v>
      </c>
      <c r="S506" s="10">
        <f t="shared" si="47"/>
        <v>42142.208333333328</v>
      </c>
      <c r="T506" s="13">
        <f t="shared" si="45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 s="7">
        <f t="shared" si="46"/>
        <v>36.014409221902014</v>
      </c>
      <c r="Q507" t="str">
        <f t="shared" si="43"/>
        <v>publishing</v>
      </c>
      <c r="R507" t="str">
        <f t="shared" si="44"/>
        <v>radio &amp; podcasts</v>
      </c>
      <c r="S507" s="10">
        <f t="shared" si="47"/>
        <v>41341.25</v>
      </c>
      <c r="T507" s="13">
        <f t="shared" si="45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 s="7">
        <f t="shared" si="46"/>
        <v>66.010284810126578</v>
      </c>
      <c r="Q508" t="str">
        <f t="shared" si="43"/>
        <v>theater</v>
      </c>
      <c r="R508" t="str">
        <f t="shared" si="44"/>
        <v>plays</v>
      </c>
      <c r="S508" s="10">
        <f t="shared" si="47"/>
        <v>43062.25</v>
      </c>
      <c r="T508" s="13">
        <f t="shared" si="45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 s="7">
        <f t="shared" si="46"/>
        <v>44.05263157894737</v>
      </c>
      <c r="Q509" t="str">
        <f t="shared" si="43"/>
        <v>technology</v>
      </c>
      <c r="R509" t="str">
        <f t="shared" si="44"/>
        <v>web</v>
      </c>
      <c r="S509" s="10">
        <f t="shared" si="47"/>
        <v>41373.208333333336</v>
      </c>
      <c r="T509" s="13">
        <f t="shared" si="45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 s="7">
        <f t="shared" si="46"/>
        <v>52.999726551818434</v>
      </c>
      <c r="Q510" t="str">
        <f t="shared" si="43"/>
        <v>theater</v>
      </c>
      <c r="R510" t="str">
        <f t="shared" si="44"/>
        <v>plays</v>
      </c>
      <c r="S510" s="10">
        <f t="shared" si="47"/>
        <v>43310.208333333328</v>
      </c>
      <c r="T510" s="13">
        <f t="shared" si="45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 s="7">
        <f t="shared" si="46"/>
        <v>95</v>
      </c>
      <c r="Q511" t="str">
        <f t="shared" si="43"/>
        <v>theater</v>
      </c>
      <c r="R511" t="str">
        <f t="shared" si="44"/>
        <v>plays</v>
      </c>
      <c r="S511" s="10">
        <f t="shared" si="47"/>
        <v>41034.208333333336</v>
      </c>
      <c r="T511" s="13">
        <f t="shared" si="45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 s="7">
        <f t="shared" si="46"/>
        <v>70.908396946564892</v>
      </c>
      <c r="Q512" t="str">
        <f t="shared" si="43"/>
        <v>film &amp; video</v>
      </c>
      <c r="R512" t="str">
        <f t="shared" si="44"/>
        <v>drama</v>
      </c>
      <c r="S512" s="10">
        <f t="shared" si="47"/>
        <v>43251.208333333328</v>
      </c>
      <c r="T512" s="13">
        <f t="shared" si="45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 s="7">
        <f t="shared" si="46"/>
        <v>98.060773480662988</v>
      </c>
      <c r="Q513" t="str">
        <f t="shared" si="43"/>
        <v>theater</v>
      </c>
      <c r="R513" t="str">
        <f t="shared" si="44"/>
        <v>plays</v>
      </c>
      <c r="S513" s="10">
        <f t="shared" si="47"/>
        <v>43671.208333333328</v>
      </c>
      <c r="T513" s="13">
        <f t="shared" si="45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 s="7">
        <f t="shared" si="46"/>
        <v>53.046025104602514</v>
      </c>
      <c r="Q514" t="str">
        <f t="shared" si="43"/>
        <v>games</v>
      </c>
      <c r="R514" t="str">
        <f t="shared" si="44"/>
        <v>video games</v>
      </c>
      <c r="S514" s="10">
        <f t="shared" si="47"/>
        <v>41825.208333333336</v>
      </c>
      <c r="T514" s="13">
        <f t="shared" si="45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 s="7">
        <f t="shared" si="46"/>
        <v>93.142857142857139</v>
      </c>
      <c r="Q515" t="str">
        <f t="shared" ref="Q515:Q578" si="49">LEFT(N515,SEARCH("/",N515,1)-1)</f>
        <v>film &amp; video</v>
      </c>
      <c r="R515" t="str">
        <f t="shared" ref="R515:R578" si="50">RIGHT(N515,LEN(N515)-SEARCH("/",N515))</f>
        <v>television</v>
      </c>
      <c r="S515" s="10">
        <f t="shared" si="47"/>
        <v>40430.208333333336</v>
      </c>
      <c r="T515" s="13">
        <f t="shared" ref="T515:T578" si="51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 s="7">
        <f t="shared" ref="P516:P579" si="52">E516/G516</f>
        <v>58.945075757575758</v>
      </c>
      <c r="Q516" t="str">
        <f t="shared" si="49"/>
        <v>music</v>
      </c>
      <c r="R516" t="str">
        <f t="shared" si="50"/>
        <v>rock</v>
      </c>
      <c r="S516" s="10">
        <f t="shared" ref="S516:S579" si="53">(((J516/60)/60)/24)+DATE(1970,1,1)</f>
        <v>41614.25</v>
      </c>
      <c r="T516" s="13">
        <f t="shared" si="51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 s="7">
        <f t="shared" si="52"/>
        <v>36.067669172932334</v>
      </c>
      <c r="Q517" t="str">
        <f t="shared" si="49"/>
        <v>theater</v>
      </c>
      <c r="R517" t="str">
        <f t="shared" si="50"/>
        <v>plays</v>
      </c>
      <c r="S517" s="10">
        <f t="shared" si="53"/>
        <v>40900.25</v>
      </c>
      <c r="T517" s="13">
        <f t="shared" si="51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 s="7">
        <f t="shared" si="52"/>
        <v>63.030732860520096</v>
      </c>
      <c r="Q518" t="str">
        <f t="shared" si="49"/>
        <v>publishing</v>
      </c>
      <c r="R518" t="str">
        <f t="shared" si="50"/>
        <v>nonfiction</v>
      </c>
      <c r="S518" s="10">
        <f t="shared" si="53"/>
        <v>40396.208333333336</v>
      </c>
      <c r="T518" s="13">
        <f t="shared" si="51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 s="7">
        <f t="shared" si="52"/>
        <v>84.717948717948715</v>
      </c>
      <c r="Q519" t="str">
        <f t="shared" si="49"/>
        <v>food</v>
      </c>
      <c r="R519" t="str">
        <f t="shared" si="50"/>
        <v>food trucks</v>
      </c>
      <c r="S519" s="10">
        <f t="shared" si="53"/>
        <v>42860.208333333328</v>
      </c>
      <c r="T519" s="13">
        <f t="shared" si="51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 s="7">
        <f t="shared" si="52"/>
        <v>62.2</v>
      </c>
      <c r="Q520" t="str">
        <f t="shared" si="49"/>
        <v>film &amp; video</v>
      </c>
      <c r="R520" t="str">
        <f t="shared" si="50"/>
        <v>animation</v>
      </c>
      <c r="S520" s="10">
        <f t="shared" si="53"/>
        <v>43154.25</v>
      </c>
      <c r="T520" s="13">
        <f t="shared" si="51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 s="7">
        <f t="shared" si="52"/>
        <v>101.97518330513255</v>
      </c>
      <c r="Q521" t="str">
        <f t="shared" si="49"/>
        <v>music</v>
      </c>
      <c r="R521" t="str">
        <f t="shared" si="50"/>
        <v>rock</v>
      </c>
      <c r="S521" s="10">
        <f t="shared" si="53"/>
        <v>42012.25</v>
      </c>
      <c r="T521" s="13">
        <f t="shared" si="51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 s="7">
        <f t="shared" si="52"/>
        <v>106.4375</v>
      </c>
      <c r="Q522" t="str">
        <f t="shared" si="49"/>
        <v>theater</v>
      </c>
      <c r="R522" t="str">
        <f t="shared" si="50"/>
        <v>plays</v>
      </c>
      <c r="S522" s="10">
        <f t="shared" si="53"/>
        <v>43574.208333333328</v>
      </c>
      <c r="T522" s="13">
        <f t="shared" si="51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 s="7">
        <f t="shared" si="52"/>
        <v>29.975609756097562</v>
      </c>
      <c r="Q523" t="str">
        <f t="shared" si="49"/>
        <v>film &amp; video</v>
      </c>
      <c r="R523" t="str">
        <f t="shared" si="50"/>
        <v>drama</v>
      </c>
      <c r="S523" s="10">
        <f t="shared" si="53"/>
        <v>42605.208333333328</v>
      </c>
      <c r="T523" s="13">
        <f t="shared" si="51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 s="7">
        <f t="shared" si="52"/>
        <v>85.806282722513089</v>
      </c>
      <c r="Q524" t="str">
        <f t="shared" si="49"/>
        <v>film &amp; video</v>
      </c>
      <c r="R524" t="str">
        <f t="shared" si="50"/>
        <v>shorts</v>
      </c>
      <c r="S524" s="10">
        <f t="shared" si="53"/>
        <v>41093.208333333336</v>
      </c>
      <c r="T524" s="13">
        <f t="shared" si="51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 s="7">
        <f t="shared" si="52"/>
        <v>70.82022471910112</v>
      </c>
      <c r="Q525" t="str">
        <f t="shared" si="49"/>
        <v>film &amp; video</v>
      </c>
      <c r="R525" t="str">
        <f t="shared" si="50"/>
        <v>shorts</v>
      </c>
      <c r="S525" s="10">
        <f t="shared" si="53"/>
        <v>40241.25</v>
      </c>
      <c r="T525" s="13">
        <f t="shared" si="51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 s="7">
        <f t="shared" si="52"/>
        <v>40.998484082870135</v>
      </c>
      <c r="Q526" t="str">
        <f t="shared" si="49"/>
        <v>theater</v>
      </c>
      <c r="R526" t="str">
        <f t="shared" si="50"/>
        <v>plays</v>
      </c>
      <c r="S526" s="10">
        <f t="shared" si="53"/>
        <v>40294.208333333336</v>
      </c>
      <c r="T526" s="13">
        <f t="shared" si="51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 s="7">
        <f t="shared" si="52"/>
        <v>28.063492063492063</v>
      </c>
      <c r="Q527" t="str">
        <f t="shared" si="49"/>
        <v>technology</v>
      </c>
      <c r="R527" t="str">
        <f t="shared" si="50"/>
        <v>wearables</v>
      </c>
      <c r="S527" s="10">
        <f t="shared" si="53"/>
        <v>40505.25</v>
      </c>
      <c r="T527" s="13">
        <f t="shared" si="51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 s="7">
        <f t="shared" si="52"/>
        <v>88.054421768707485</v>
      </c>
      <c r="Q528" t="str">
        <f t="shared" si="49"/>
        <v>theater</v>
      </c>
      <c r="R528" t="str">
        <f t="shared" si="50"/>
        <v>plays</v>
      </c>
      <c r="S528" s="10">
        <f t="shared" si="53"/>
        <v>42364.25</v>
      </c>
      <c r="T528" s="13">
        <f t="shared" si="51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 s="7">
        <f t="shared" si="52"/>
        <v>31</v>
      </c>
      <c r="Q529" t="str">
        <f t="shared" si="49"/>
        <v>film &amp; video</v>
      </c>
      <c r="R529" t="str">
        <f t="shared" si="50"/>
        <v>animation</v>
      </c>
      <c r="S529" s="10">
        <f t="shared" si="53"/>
        <v>42405.25</v>
      </c>
      <c r="T529" s="13">
        <f t="shared" si="51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 s="7">
        <f t="shared" si="52"/>
        <v>90.337500000000006</v>
      </c>
      <c r="Q530" t="str">
        <f t="shared" si="49"/>
        <v>music</v>
      </c>
      <c r="R530" t="str">
        <f t="shared" si="50"/>
        <v>indie rock</v>
      </c>
      <c r="S530" s="10">
        <f t="shared" si="53"/>
        <v>41601.25</v>
      </c>
      <c r="T530" s="13">
        <f t="shared" si="51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 s="7">
        <f t="shared" si="52"/>
        <v>63.777777777777779</v>
      </c>
      <c r="Q531" t="str">
        <f t="shared" si="49"/>
        <v>games</v>
      </c>
      <c r="R531" t="str">
        <f t="shared" si="50"/>
        <v>video games</v>
      </c>
      <c r="S531" s="10">
        <f t="shared" si="53"/>
        <v>41769.208333333336</v>
      </c>
      <c r="T531" s="13">
        <f t="shared" si="51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 s="7">
        <f t="shared" si="52"/>
        <v>53.995515695067262</v>
      </c>
      <c r="Q532" t="str">
        <f t="shared" si="49"/>
        <v>publishing</v>
      </c>
      <c r="R532" t="str">
        <f t="shared" si="50"/>
        <v>fiction</v>
      </c>
      <c r="S532" s="10">
        <f t="shared" si="53"/>
        <v>40421.208333333336</v>
      </c>
      <c r="T532" s="13">
        <f t="shared" si="51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 s="7">
        <f t="shared" si="52"/>
        <v>48.993956043956047</v>
      </c>
      <c r="Q533" t="str">
        <f t="shared" si="49"/>
        <v>games</v>
      </c>
      <c r="R533" t="str">
        <f t="shared" si="50"/>
        <v>video games</v>
      </c>
      <c r="S533" s="10">
        <f t="shared" si="53"/>
        <v>41589.25</v>
      </c>
      <c r="T533" s="13">
        <f t="shared" si="51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 s="7">
        <f t="shared" si="52"/>
        <v>63.857142857142854</v>
      </c>
      <c r="Q534" t="str">
        <f t="shared" si="49"/>
        <v>theater</v>
      </c>
      <c r="R534" t="str">
        <f t="shared" si="50"/>
        <v>plays</v>
      </c>
      <c r="S534" s="10">
        <f t="shared" si="53"/>
        <v>43125.25</v>
      </c>
      <c r="T534" s="13">
        <f t="shared" si="51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 s="7">
        <f t="shared" si="52"/>
        <v>82.996393146979258</v>
      </c>
      <c r="Q535" t="str">
        <f t="shared" si="49"/>
        <v>music</v>
      </c>
      <c r="R535" t="str">
        <f t="shared" si="50"/>
        <v>indie rock</v>
      </c>
      <c r="S535" s="10">
        <f t="shared" si="53"/>
        <v>41479.208333333336</v>
      </c>
      <c r="T535" s="13">
        <f t="shared" si="51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 s="7">
        <f t="shared" si="52"/>
        <v>55.08230452674897</v>
      </c>
      <c r="Q536" t="str">
        <f t="shared" si="49"/>
        <v>film &amp; video</v>
      </c>
      <c r="R536" t="str">
        <f t="shared" si="50"/>
        <v>drama</v>
      </c>
      <c r="S536" s="10">
        <f t="shared" si="53"/>
        <v>43329.208333333328</v>
      </c>
      <c r="T536" s="13">
        <f t="shared" si="51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 s="7">
        <f t="shared" si="52"/>
        <v>62.044554455445542</v>
      </c>
      <c r="Q537" t="str">
        <f t="shared" si="49"/>
        <v>theater</v>
      </c>
      <c r="R537" t="str">
        <f t="shared" si="50"/>
        <v>plays</v>
      </c>
      <c r="S537" s="10">
        <f t="shared" si="53"/>
        <v>43259.208333333328</v>
      </c>
      <c r="T537" s="13">
        <f t="shared" si="51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 s="7">
        <f t="shared" si="52"/>
        <v>104.97857142857143</v>
      </c>
      <c r="Q538" t="str">
        <f t="shared" si="49"/>
        <v>publishing</v>
      </c>
      <c r="R538" t="str">
        <f t="shared" si="50"/>
        <v>fiction</v>
      </c>
      <c r="S538" s="10">
        <f t="shared" si="53"/>
        <v>40414.208333333336</v>
      </c>
      <c r="T538" s="13">
        <f t="shared" si="51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 s="7">
        <f t="shared" si="52"/>
        <v>94.044676806083643</v>
      </c>
      <c r="Q539" t="str">
        <f t="shared" si="49"/>
        <v>film &amp; video</v>
      </c>
      <c r="R539" t="str">
        <f t="shared" si="50"/>
        <v>documentary</v>
      </c>
      <c r="S539" s="10">
        <f t="shared" si="53"/>
        <v>43342.208333333328</v>
      </c>
      <c r="T539" s="13">
        <f t="shared" si="51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 s="7">
        <f t="shared" si="52"/>
        <v>44.007716049382715</v>
      </c>
      <c r="Q540" t="str">
        <f t="shared" si="49"/>
        <v>games</v>
      </c>
      <c r="R540" t="str">
        <f t="shared" si="50"/>
        <v>mobile games</v>
      </c>
      <c r="S540" s="10">
        <f t="shared" si="53"/>
        <v>41539.208333333336</v>
      </c>
      <c r="T540" s="13">
        <f t="shared" si="51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 s="7">
        <f t="shared" si="52"/>
        <v>92.467532467532465</v>
      </c>
      <c r="Q541" t="str">
        <f t="shared" si="49"/>
        <v>food</v>
      </c>
      <c r="R541" t="str">
        <f t="shared" si="50"/>
        <v>food trucks</v>
      </c>
      <c r="S541" s="10">
        <f t="shared" si="53"/>
        <v>43647.208333333328</v>
      </c>
      <c r="T541" s="13">
        <f t="shared" si="51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 s="7">
        <f t="shared" si="52"/>
        <v>57.072874493927124</v>
      </c>
      <c r="Q542" t="str">
        <f t="shared" si="49"/>
        <v>photography</v>
      </c>
      <c r="R542" t="str">
        <f t="shared" si="50"/>
        <v>photography books</v>
      </c>
      <c r="S542" s="10">
        <f t="shared" si="53"/>
        <v>43225.208333333328</v>
      </c>
      <c r="T542" s="13">
        <f t="shared" si="51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 s="7">
        <f t="shared" si="52"/>
        <v>109.07848101265823</v>
      </c>
      <c r="Q543" t="str">
        <f t="shared" si="49"/>
        <v>games</v>
      </c>
      <c r="R543" t="str">
        <f t="shared" si="50"/>
        <v>mobile games</v>
      </c>
      <c r="S543" s="10">
        <f t="shared" si="53"/>
        <v>42165.208333333328</v>
      </c>
      <c r="T543" s="13">
        <f t="shared" si="51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 s="7">
        <f t="shared" si="52"/>
        <v>39.387755102040813</v>
      </c>
      <c r="Q544" t="str">
        <f t="shared" si="49"/>
        <v>music</v>
      </c>
      <c r="R544" t="str">
        <f t="shared" si="50"/>
        <v>indie rock</v>
      </c>
      <c r="S544" s="10">
        <f t="shared" si="53"/>
        <v>42391.25</v>
      </c>
      <c r="T544" s="13">
        <f t="shared" si="51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 s="7">
        <f t="shared" si="52"/>
        <v>77.022222222222226</v>
      </c>
      <c r="Q545" t="str">
        <f t="shared" si="49"/>
        <v>games</v>
      </c>
      <c r="R545" t="str">
        <f t="shared" si="50"/>
        <v>video games</v>
      </c>
      <c r="S545" s="10">
        <f t="shared" si="53"/>
        <v>41528.208333333336</v>
      </c>
      <c r="T545" s="13">
        <f t="shared" si="51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 s="7">
        <f t="shared" si="52"/>
        <v>92.166666666666671</v>
      </c>
      <c r="Q546" t="str">
        <f t="shared" si="49"/>
        <v>music</v>
      </c>
      <c r="R546" t="str">
        <f t="shared" si="50"/>
        <v>rock</v>
      </c>
      <c r="S546" s="10">
        <f t="shared" si="53"/>
        <v>42377.25</v>
      </c>
      <c r="T546" s="13">
        <f t="shared" si="51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 s="7">
        <f t="shared" si="52"/>
        <v>61.007063197026021</v>
      </c>
      <c r="Q547" t="str">
        <f t="shared" si="49"/>
        <v>theater</v>
      </c>
      <c r="R547" t="str">
        <f t="shared" si="50"/>
        <v>plays</v>
      </c>
      <c r="S547" s="10">
        <f t="shared" si="53"/>
        <v>43824.25</v>
      </c>
      <c r="T547" s="13">
        <f t="shared" si="51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 s="7">
        <f t="shared" si="52"/>
        <v>78.068181818181813</v>
      </c>
      <c r="Q548" t="str">
        <f t="shared" si="49"/>
        <v>theater</v>
      </c>
      <c r="R548" t="str">
        <f t="shared" si="50"/>
        <v>plays</v>
      </c>
      <c r="S548" s="10">
        <f t="shared" si="53"/>
        <v>43360.208333333328</v>
      </c>
      <c r="T548" s="13">
        <f t="shared" si="51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 s="7">
        <f t="shared" si="52"/>
        <v>80.75</v>
      </c>
      <c r="Q549" t="str">
        <f t="shared" si="49"/>
        <v>film &amp; video</v>
      </c>
      <c r="R549" t="str">
        <f t="shared" si="50"/>
        <v>drama</v>
      </c>
      <c r="S549" s="10">
        <f t="shared" si="53"/>
        <v>42029.25</v>
      </c>
      <c r="T549" s="13">
        <f t="shared" si="51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 s="7">
        <f t="shared" si="52"/>
        <v>59.991289782244557</v>
      </c>
      <c r="Q550" t="str">
        <f t="shared" si="49"/>
        <v>theater</v>
      </c>
      <c r="R550" t="str">
        <f t="shared" si="50"/>
        <v>plays</v>
      </c>
      <c r="S550" s="10">
        <f t="shared" si="53"/>
        <v>42461.208333333328</v>
      </c>
      <c r="T550" s="13">
        <f t="shared" si="51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 s="7">
        <f t="shared" si="52"/>
        <v>110.03018372703411</v>
      </c>
      <c r="Q551" t="str">
        <f t="shared" si="49"/>
        <v>technology</v>
      </c>
      <c r="R551" t="str">
        <f t="shared" si="50"/>
        <v>wearables</v>
      </c>
      <c r="S551" s="10">
        <f t="shared" si="53"/>
        <v>41422.208333333336</v>
      </c>
      <c r="T551" s="13">
        <f t="shared" si="51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 s="7">
        <f t="shared" si="52"/>
        <v>4</v>
      </c>
      <c r="Q552" t="str">
        <f t="shared" si="49"/>
        <v>music</v>
      </c>
      <c r="R552" t="str">
        <f t="shared" si="50"/>
        <v>indie rock</v>
      </c>
      <c r="S552" s="10">
        <f t="shared" si="53"/>
        <v>40968.25</v>
      </c>
      <c r="T552" s="13">
        <f t="shared" si="51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 s="7">
        <f t="shared" si="52"/>
        <v>37.99856063332134</v>
      </c>
      <c r="Q553" t="str">
        <f t="shared" si="49"/>
        <v>technology</v>
      </c>
      <c r="R553" t="str">
        <f t="shared" si="50"/>
        <v>web</v>
      </c>
      <c r="S553" s="10">
        <f t="shared" si="53"/>
        <v>41993.25</v>
      </c>
      <c r="T553" s="13">
        <f t="shared" si="51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 s="7">
        <f t="shared" si="52"/>
        <v>96.369565217391298</v>
      </c>
      <c r="Q554" t="str">
        <f t="shared" si="49"/>
        <v>theater</v>
      </c>
      <c r="R554" t="str">
        <f t="shared" si="50"/>
        <v>plays</v>
      </c>
      <c r="S554" s="10">
        <f t="shared" si="53"/>
        <v>42700.25</v>
      </c>
      <c r="T554" s="13">
        <f t="shared" si="51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 s="7">
        <f t="shared" si="52"/>
        <v>72.978599221789878</v>
      </c>
      <c r="Q555" t="str">
        <f t="shared" si="49"/>
        <v>music</v>
      </c>
      <c r="R555" t="str">
        <f t="shared" si="50"/>
        <v>rock</v>
      </c>
      <c r="S555" s="10">
        <f t="shared" si="53"/>
        <v>40545.25</v>
      </c>
      <c r="T555" s="13">
        <f t="shared" si="51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 s="7">
        <f t="shared" si="52"/>
        <v>26.007220216606498</v>
      </c>
      <c r="Q556" t="str">
        <f t="shared" si="49"/>
        <v>music</v>
      </c>
      <c r="R556" t="str">
        <f t="shared" si="50"/>
        <v>indie rock</v>
      </c>
      <c r="S556" s="10">
        <f t="shared" si="53"/>
        <v>42723.25</v>
      </c>
      <c r="T556" s="13">
        <f t="shared" si="51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 s="7">
        <f t="shared" si="52"/>
        <v>104.36296296296297</v>
      </c>
      <c r="Q557" t="str">
        <f t="shared" si="49"/>
        <v>music</v>
      </c>
      <c r="R557" t="str">
        <f t="shared" si="50"/>
        <v>rock</v>
      </c>
      <c r="S557" s="10">
        <f t="shared" si="53"/>
        <v>41731.208333333336</v>
      </c>
      <c r="T557" s="13">
        <f t="shared" si="51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 s="7">
        <f t="shared" si="52"/>
        <v>102.18852459016394</v>
      </c>
      <c r="Q558" t="str">
        <f t="shared" si="49"/>
        <v>publishing</v>
      </c>
      <c r="R558" t="str">
        <f t="shared" si="50"/>
        <v>translations</v>
      </c>
      <c r="S558" s="10">
        <f t="shared" si="53"/>
        <v>40792.208333333336</v>
      </c>
      <c r="T558" s="13">
        <f t="shared" si="51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 s="7">
        <f t="shared" si="52"/>
        <v>54.117647058823529</v>
      </c>
      <c r="Q559" t="str">
        <f t="shared" si="49"/>
        <v>film &amp; video</v>
      </c>
      <c r="R559" t="str">
        <f t="shared" si="50"/>
        <v>science fiction</v>
      </c>
      <c r="S559" s="10">
        <f t="shared" si="53"/>
        <v>42279.208333333328</v>
      </c>
      <c r="T559" s="13">
        <f t="shared" si="51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 s="7">
        <f t="shared" si="52"/>
        <v>63.222222222222221</v>
      </c>
      <c r="Q560" t="str">
        <f t="shared" si="49"/>
        <v>theater</v>
      </c>
      <c r="R560" t="str">
        <f t="shared" si="50"/>
        <v>plays</v>
      </c>
      <c r="S560" s="10">
        <f t="shared" si="53"/>
        <v>42424.25</v>
      </c>
      <c r="T560" s="13">
        <f t="shared" si="51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 s="7">
        <f t="shared" si="52"/>
        <v>104.03228962818004</v>
      </c>
      <c r="Q561" t="str">
        <f t="shared" si="49"/>
        <v>theater</v>
      </c>
      <c r="R561" t="str">
        <f t="shared" si="50"/>
        <v>plays</v>
      </c>
      <c r="S561" s="10">
        <f t="shared" si="53"/>
        <v>42584.208333333328</v>
      </c>
      <c r="T561" s="13">
        <f t="shared" si="51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 s="7">
        <f t="shared" si="52"/>
        <v>49.994334277620396</v>
      </c>
      <c r="Q562" t="str">
        <f t="shared" si="49"/>
        <v>film &amp; video</v>
      </c>
      <c r="R562" t="str">
        <f t="shared" si="50"/>
        <v>animation</v>
      </c>
      <c r="S562" s="10">
        <f t="shared" si="53"/>
        <v>40865.25</v>
      </c>
      <c r="T562" s="13">
        <f t="shared" si="51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 s="7">
        <f t="shared" si="52"/>
        <v>56.015151515151516</v>
      </c>
      <c r="Q563" t="str">
        <f t="shared" si="49"/>
        <v>theater</v>
      </c>
      <c r="R563" t="str">
        <f t="shared" si="50"/>
        <v>plays</v>
      </c>
      <c r="S563" s="10">
        <f t="shared" si="53"/>
        <v>40833.208333333336</v>
      </c>
      <c r="T563" s="13">
        <f t="shared" si="51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 s="7">
        <f t="shared" si="52"/>
        <v>48.807692307692307</v>
      </c>
      <c r="Q564" t="str">
        <f t="shared" si="49"/>
        <v>music</v>
      </c>
      <c r="R564" t="str">
        <f t="shared" si="50"/>
        <v>rock</v>
      </c>
      <c r="S564" s="10">
        <f t="shared" si="53"/>
        <v>43536.208333333328</v>
      </c>
      <c r="T564" s="13">
        <f t="shared" si="51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 s="7">
        <f t="shared" si="52"/>
        <v>60.082352941176474</v>
      </c>
      <c r="Q565" t="str">
        <f t="shared" si="49"/>
        <v>film &amp; video</v>
      </c>
      <c r="R565" t="str">
        <f t="shared" si="50"/>
        <v>documentary</v>
      </c>
      <c r="S565" s="10">
        <f t="shared" si="53"/>
        <v>43417.25</v>
      </c>
      <c r="T565" s="13">
        <f t="shared" si="51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 s="7">
        <f t="shared" si="52"/>
        <v>78.990502793296088</v>
      </c>
      <c r="Q566" t="str">
        <f t="shared" si="49"/>
        <v>theater</v>
      </c>
      <c r="R566" t="str">
        <f t="shared" si="50"/>
        <v>plays</v>
      </c>
      <c r="S566" s="10">
        <f t="shared" si="53"/>
        <v>42078.208333333328</v>
      </c>
      <c r="T566" s="13">
        <f t="shared" si="51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 s="7">
        <f t="shared" si="52"/>
        <v>53.99499443826474</v>
      </c>
      <c r="Q567" t="str">
        <f t="shared" si="49"/>
        <v>theater</v>
      </c>
      <c r="R567" t="str">
        <f t="shared" si="50"/>
        <v>plays</v>
      </c>
      <c r="S567" s="10">
        <f t="shared" si="53"/>
        <v>40862.25</v>
      </c>
      <c r="T567" s="13">
        <f t="shared" si="51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 s="7">
        <f t="shared" si="52"/>
        <v>111.45945945945945</v>
      </c>
      <c r="Q568" t="str">
        <f t="shared" si="49"/>
        <v>music</v>
      </c>
      <c r="R568" t="str">
        <f t="shared" si="50"/>
        <v>electric music</v>
      </c>
      <c r="S568" s="10">
        <f t="shared" si="53"/>
        <v>42424.25</v>
      </c>
      <c r="T568" s="13">
        <f t="shared" si="51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 s="7">
        <f t="shared" si="52"/>
        <v>60.922131147540981</v>
      </c>
      <c r="Q569" t="str">
        <f t="shared" si="49"/>
        <v>music</v>
      </c>
      <c r="R569" t="str">
        <f t="shared" si="50"/>
        <v>rock</v>
      </c>
      <c r="S569" s="10">
        <f t="shared" si="53"/>
        <v>41830.208333333336</v>
      </c>
      <c r="T569" s="13">
        <f t="shared" si="51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 s="7">
        <f t="shared" si="52"/>
        <v>26.0015444015444</v>
      </c>
      <c r="Q570" t="str">
        <f t="shared" si="49"/>
        <v>theater</v>
      </c>
      <c r="R570" t="str">
        <f t="shared" si="50"/>
        <v>plays</v>
      </c>
      <c r="S570" s="10">
        <f t="shared" si="53"/>
        <v>40374.208333333336</v>
      </c>
      <c r="T570" s="13">
        <f t="shared" si="51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 s="7">
        <f t="shared" si="52"/>
        <v>80.993208828522924</v>
      </c>
      <c r="Q571" t="str">
        <f t="shared" si="49"/>
        <v>film &amp; video</v>
      </c>
      <c r="R571" t="str">
        <f t="shared" si="50"/>
        <v>animation</v>
      </c>
      <c r="S571" s="10">
        <f t="shared" si="53"/>
        <v>40554.25</v>
      </c>
      <c r="T571" s="13">
        <f t="shared" si="51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 s="7">
        <f t="shared" si="52"/>
        <v>34.995963302752294</v>
      </c>
      <c r="Q572" t="str">
        <f t="shared" si="49"/>
        <v>music</v>
      </c>
      <c r="R572" t="str">
        <f t="shared" si="50"/>
        <v>rock</v>
      </c>
      <c r="S572" s="10">
        <f t="shared" si="53"/>
        <v>41993.25</v>
      </c>
      <c r="T572" s="13">
        <f t="shared" si="51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 s="7">
        <f t="shared" si="52"/>
        <v>94.142857142857139</v>
      </c>
      <c r="Q573" t="str">
        <f t="shared" si="49"/>
        <v>film &amp; video</v>
      </c>
      <c r="R573" t="str">
        <f t="shared" si="50"/>
        <v>shorts</v>
      </c>
      <c r="S573" s="10">
        <f t="shared" si="53"/>
        <v>42174.208333333328</v>
      </c>
      <c r="T573" s="13">
        <f t="shared" si="51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 s="7">
        <f t="shared" si="52"/>
        <v>52.085106382978722</v>
      </c>
      <c r="Q574" t="str">
        <f t="shared" si="49"/>
        <v>music</v>
      </c>
      <c r="R574" t="str">
        <f t="shared" si="50"/>
        <v>rock</v>
      </c>
      <c r="S574" s="10">
        <f t="shared" si="53"/>
        <v>42275.208333333328</v>
      </c>
      <c r="T574" s="13">
        <f t="shared" si="51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 s="7">
        <f t="shared" si="52"/>
        <v>24.986666666666668</v>
      </c>
      <c r="Q575" t="str">
        <f t="shared" si="49"/>
        <v>journalism</v>
      </c>
      <c r="R575" t="str">
        <f t="shared" si="50"/>
        <v>audio</v>
      </c>
      <c r="S575" s="10">
        <f t="shared" si="53"/>
        <v>41761.208333333336</v>
      </c>
      <c r="T575" s="13">
        <f t="shared" si="51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 s="7">
        <f t="shared" si="52"/>
        <v>69.215277777777771</v>
      </c>
      <c r="Q576" t="str">
        <f t="shared" si="49"/>
        <v>food</v>
      </c>
      <c r="R576" t="str">
        <f t="shared" si="50"/>
        <v>food trucks</v>
      </c>
      <c r="S576" s="10">
        <f t="shared" si="53"/>
        <v>43806.25</v>
      </c>
      <c r="T576" s="13">
        <f t="shared" si="51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 s="7">
        <f t="shared" si="52"/>
        <v>93.944444444444443</v>
      </c>
      <c r="Q577" t="str">
        <f t="shared" si="49"/>
        <v>theater</v>
      </c>
      <c r="R577" t="str">
        <f t="shared" si="50"/>
        <v>plays</v>
      </c>
      <c r="S577" s="10">
        <f t="shared" si="53"/>
        <v>41779.208333333336</v>
      </c>
      <c r="T577" s="13">
        <f t="shared" si="51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 s="7">
        <f t="shared" si="52"/>
        <v>98.40625</v>
      </c>
      <c r="Q578" t="str">
        <f t="shared" si="49"/>
        <v>theater</v>
      </c>
      <c r="R578" t="str">
        <f t="shared" si="50"/>
        <v>plays</v>
      </c>
      <c r="S578" s="10">
        <f t="shared" si="53"/>
        <v>43040.208333333328</v>
      </c>
      <c r="T578" s="13">
        <f t="shared" si="51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 s="7">
        <f t="shared" si="52"/>
        <v>41.783783783783782</v>
      </c>
      <c r="Q579" t="str">
        <f t="shared" ref="Q579:Q642" si="55">LEFT(N579,SEARCH("/",N579,1)-1)</f>
        <v>music</v>
      </c>
      <c r="R579" t="str">
        <f t="shared" ref="R579:R642" si="56">RIGHT(N579,LEN(N579)-SEARCH("/",N579))</f>
        <v>jazz</v>
      </c>
      <c r="S579" s="10">
        <f t="shared" si="53"/>
        <v>40613.25</v>
      </c>
      <c r="T579" s="13">
        <f t="shared" ref="T579:T642" si="57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 s="7">
        <f t="shared" ref="P580:P643" si="58">E580/G580</f>
        <v>65.991836734693877</v>
      </c>
      <c r="Q580" t="str">
        <f t="shared" si="55"/>
        <v>film &amp; video</v>
      </c>
      <c r="R580" t="str">
        <f t="shared" si="56"/>
        <v>science fiction</v>
      </c>
      <c r="S580" s="10">
        <f t="shared" ref="S580:S643" si="59">(((J580/60)/60)/24)+DATE(1970,1,1)</f>
        <v>40878.25</v>
      </c>
      <c r="T580" s="13">
        <f t="shared" si="57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 s="7">
        <f t="shared" si="58"/>
        <v>72.05747126436782</v>
      </c>
      <c r="Q581" t="str">
        <f t="shared" si="55"/>
        <v>music</v>
      </c>
      <c r="R581" t="str">
        <f t="shared" si="56"/>
        <v>jazz</v>
      </c>
      <c r="S581" s="10">
        <f t="shared" si="59"/>
        <v>40762.208333333336</v>
      </c>
      <c r="T581" s="13">
        <f t="shared" si="57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 s="7">
        <f t="shared" si="58"/>
        <v>48.003209242618745</v>
      </c>
      <c r="Q582" t="str">
        <f t="shared" si="55"/>
        <v>theater</v>
      </c>
      <c r="R582" t="str">
        <f t="shared" si="56"/>
        <v>plays</v>
      </c>
      <c r="S582" s="10">
        <f t="shared" si="59"/>
        <v>41696.25</v>
      </c>
      <c r="T582" s="13">
        <f t="shared" si="57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 s="7">
        <f t="shared" si="58"/>
        <v>54.098591549295776</v>
      </c>
      <c r="Q583" t="str">
        <f t="shared" si="55"/>
        <v>technology</v>
      </c>
      <c r="R583" t="str">
        <f t="shared" si="56"/>
        <v>web</v>
      </c>
      <c r="S583" s="10">
        <f t="shared" si="59"/>
        <v>40662.208333333336</v>
      </c>
      <c r="T583" s="13">
        <f t="shared" si="57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 s="7">
        <f t="shared" si="58"/>
        <v>107.88095238095238</v>
      </c>
      <c r="Q584" t="str">
        <f t="shared" si="55"/>
        <v>games</v>
      </c>
      <c r="R584" t="str">
        <f t="shared" si="56"/>
        <v>video games</v>
      </c>
      <c r="S584" s="10">
        <f t="shared" si="59"/>
        <v>42165.208333333328</v>
      </c>
      <c r="T584" s="13">
        <f t="shared" si="57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 s="7">
        <f t="shared" si="58"/>
        <v>67.034103410341032</v>
      </c>
      <c r="Q585" t="str">
        <f t="shared" si="55"/>
        <v>film &amp; video</v>
      </c>
      <c r="R585" t="str">
        <f t="shared" si="56"/>
        <v>documentary</v>
      </c>
      <c r="S585" s="10">
        <f t="shared" si="59"/>
        <v>40959.25</v>
      </c>
      <c r="T585" s="13">
        <f t="shared" si="57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 s="7">
        <f t="shared" si="58"/>
        <v>64.01425914445133</v>
      </c>
      <c r="Q586" t="str">
        <f t="shared" si="55"/>
        <v>technology</v>
      </c>
      <c r="R586" t="str">
        <f t="shared" si="56"/>
        <v>web</v>
      </c>
      <c r="S586" s="10">
        <f t="shared" si="59"/>
        <v>41024.208333333336</v>
      </c>
      <c r="T586" s="13">
        <f t="shared" si="57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 s="7">
        <f t="shared" si="58"/>
        <v>96.066176470588232</v>
      </c>
      <c r="Q587" t="str">
        <f t="shared" si="55"/>
        <v>publishing</v>
      </c>
      <c r="R587" t="str">
        <f t="shared" si="56"/>
        <v>translations</v>
      </c>
      <c r="S587" s="10">
        <f t="shared" si="59"/>
        <v>40255.208333333336</v>
      </c>
      <c r="T587" s="13">
        <f t="shared" si="57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 s="7">
        <f t="shared" si="58"/>
        <v>51.184615384615384</v>
      </c>
      <c r="Q588" t="str">
        <f t="shared" si="55"/>
        <v>music</v>
      </c>
      <c r="R588" t="str">
        <f t="shared" si="56"/>
        <v>rock</v>
      </c>
      <c r="S588" s="10">
        <f t="shared" si="59"/>
        <v>40499.25</v>
      </c>
      <c r="T588" s="13">
        <f t="shared" si="57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 s="7">
        <f t="shared" si="58"/>
        <v>43.92307692307692</v>
      </c>
      <c r="Q589" t="str">
        <f t="shared" si="55"/>
        <v>food</v>
      </c>
      <c r="R589" t="str">
        <f t="shared" si="56"/>
        <v>food trucks</v>
      </c>
      <c r="S589" s="10">
        <f t="shared" si="59"/>
        <v>43484.25</v>
      </c>
      <c r="T589" s="13">
        <f t="shared" si="57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 s="7">
        <f t="shared" si="58"/>
        <v>91.021198830409361</v>
      </c>
      <c r="Q590" t="str">
        <f t="shared" si="55"/>
        <v>theater</v>
      </c>
      <c r="R590" t="str">
        <f t="shared" si="56"/>
        <v>plays</v>
      </c>
      <c r="S590" s="10">
        <f t="shared" si="59"/>
        <v>40262.208333333336</v>
      </c>
      <c r="T590" s="13">
        <f t="shared" si="57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 s="7">
        <f t="shared" si="58"/>
        <v>50.127450980392155</v>
      </c>
      <c r="Q591" t="str">
        <f t="shared" si="55"/>
        <v>film &amp; video</v>
      </c>
      <c r="R591" t="str">
        <f t="shared" si="56"/>
        <v>documentary</v>
      </c>
      <c r="S591" s="10">
        <f t="shared" si="59"/>
        <v>42190.208333333328</v>
      </c>
      <c r="T591" s="13">
        <f t="shared" si="57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 s="7">
        <f t="shared" si="58"/>
        <v>67.720930232558146</v>
      </c>
      <c r="Q592" t="str">
        <f t="shared" si="55"/>
        <v>publishing</v>
      </c>
      <c r="R592" t="str">
        <f t="shared" si="56"/>
        <v>radio &amp; podcasts</v>
      </c>
      <c r="S592" s="10">
        <f t="shared" si="59"/>
        <v>41994.25</v>
      </c>
      <c r="T592" s="13">
        <f t="shared" si="57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 s="7">
        <f t="shared" si="58"/>
        <v>61.03921568627451</v>
      </c>
      <c r="Q593" t="str">
        <f t="shared" si="55"/>
        <v>games</v>
      </c>
      <c r="R593" t="str">
        <f t="shared" si="56"/>
        <v>video games</v>
      </c>
      <c r="S593" s="10">
        <f t="shared" si="59"/>
        <v>40373.208333333336</v>
      </c>
      <c r="T593" s="13">
        <f t="shared" si="57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 s="7">
        <f t="shared" si="58"/>
        <v>80.011857707509876</v>
      </c>
      <c r="Q594" t="str">
        <f t="shared" si="55"/>
        <v>theater</v>
      </c>
      <c r="R594" t="str">
        <f t="shared" si="56"/>
        <v>plays</v>
      </c>
      <c r="S594" s="10">
        <f t="shared" si="59"/>
        <v>41789.208333333336</v>
      </c>
      <c r="T594" s="13">
        <f t="shared" si="57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 s="7">
        <f t="shared" si="58"/>
        <v>47.001497753369947</v>
      </c>
      <c r="Q595" t="str">
        <f t="shared" si="55"/>
        <v>film &amp; video</v>
      </c>
      <c r="R595" t="str">
        <f t="shared" si="56"/>
        <v>animation</v>
      </c>
      <c r="S595" s="10">
        <f t="shared" si="59"/>
        <v>41724.208333333336</v>
      </c>
      <c r="T595" s="13">
        <f t="shared" si="57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 s="7">
        <f t="shared" si="58"/>
        <v>71.127388535031841</v>
      </c>
      <c r="Q596" t="str">
        <f t="shared" si="55"/>
        <v>theater</v>
      </c>
      <c r="R596" t="str">
        <f t="shared" si="56"/>
        <v>plays</v>
      </c>
      <c r="S596" s="10">
        <f t="shared" si="59"/>
        <v>42548.208333333328</v>
      </c>
      <c r="T596" s="13">
        <f t="shared" si="57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 s="7">
        <f t="shared" si="58"/>
        <v>89.99079189686924</v>
      </c>
      <c r="Q597" t="str">
        <f t="shared" si="55"/>
        <v>theater</v>
      </c>
      <c r="R597" t="str">
        <f t="shared" si="56"/>
        <v>plays</v>
      </c>
      <c r="S597" s="10">
        <f t="shared" si="59"/>
        <v>40253.208333333336</v>
      </c>
      <c r="T597" s="13">
        <f t="shared" si="57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 s="7">
        <f t="shared" si="58"/>
        <v>43.032786885245905</v>
      </c>
      <c r="Q598" t="str">
        <f t="shared" si="55"/>
        <v>film &amp; video</v>
      </c>
      <c r="R598" t="str">
        <f t="shared" si="56"/>
        <v>drama</v>
      </c>
      <c r="S598" s="10">
        <f t="shared" si="59"/>
        <v>42434.25</v>
      </c>
      <c r="T598" s="13">
        <f t="shared" si="57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 s="7">
        <f t="shared" si="58"/>
        <v>67.997714808043881</v>
      </c>
      <c r="Q599" t="str">
        <f t="shared" si="55"/>
        <v>theater</v>
      </c>
      <c r="R599" t="str">
        <f t="shared" si="56"/>
        <v>plays</v>
      </c>
      <c r="S599" s="10">
        <f t="shared" si="59"/>
        <v>43786.25</v>
      </c>
      <c r="T599" s="13">
        <f t="shared" si="57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 s="7">
        <f t="shared" si="58"/>
        <v>73.004566210045667</v>
      </c>
      <c r="Q600" t="str">
        <f t="shared" si="55"/>
        <v>music</v>
      </c>
      <c r="R600" t="str">
        <f t="shared" si="56"/>
        <v>rock</v>
      </c>
      <c r="S600" s="10">
        <f t="shared" si="59"/>
        <v>40344.208333333336</v>
      </c>
      <c r="T600" s="13">
        <f t="shared" si="57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 s="7">
        <f t="shared" si="58"/>
        <v>62.341463414634148</v>
      </c>
      <c r="Q601" t="str">
        <f t="shared" si="55"/>
        <v>film &amp; video</v>
      </c>
      <c r="R601" t="str">
        <f t="shared" si="56"/>
        <v>documentary</v>
      </c>
      <c r="S601" s="10">
        <f t="shared" si="59"/>
        <v>42047.25</v>
      </c>
      <c r="T601" s="13">
        <f t="shared" si="57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 s="7">
        <f t="shared" si="58"/>
        <v>5</v>
      </c>
      <c r="Q602" t="str">
        <f t="shared" si="55"/>
        <v>food</v>
      </c>
      <c r="R602" t="str">
        <f t="shared" si="56"/>
        <v>food trucks</v>
      </c>
      <c r="S602" s="10">
        <f t="shared" si="59"/>
        <v>41485.208333333336</v>
      </c>
      <c r="T602" s="13">
        <f t="shared" si="57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 s="7">
        <f t="shared" si="58"/>
        <v>67.103092783505161</v>
      </c>
      <c r="Q603" t="str">
        <f t="shared" si="55"/>
        <v>technology</v>
      </c>
      <c r="R603" t="str">
        <f t="shared" si="56"/>
        <v>wearables</v>
      </c>
      <c r="S603" s="10">
        <f t="shared" si="59"/>
        <v>41789.208333333336</v>
      </c>
      <c r="T603" s="13">
        <f t="shared" si="57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 s="7">
        <f t="shared" si="58"/>
        <v>79.978947368421046</v>
      </c>
      <c r="Q604" t="str">
        <f t="shared" si="55"/>
        <v>theater</v>
      </c>
      <c r="R604" t="str">
        <f t="shared" si="56"/>
        <v>plays</v>
      </c>
      <c r="S604" s="10">
        <f t="shared" si="59"/>
        <v>42160.208333333328</v>
      </c>
      <c r="T604" s="13">
        <f t="shared" si="57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 s="7">
        <f t="shared" si="58"/>
        <v>62.176470588235297</v>
      </c>
      <c r="Q605" t="str">
        <f t="shared" si="55"/>
        <v>theater</v>
      </c>
      <c r="R605" t="str">
        <f t="shared" si="56"/>
        <v>plays</v>
      </c>
      <c r="S605" s="10">
        <f t="shared" si="59"/>
        <v>43573.208333333328</v>
      </c>
      <c r="T605" s="13">
        <f t="shared" si="57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 s="7">
        <f t="shared" si="58"/>
        <v>53.005950297514879</v>
      </c>
      <c r="Q606" t="str">
        <f t="shared" si="55"/>
        <v>theater</v>
      </c>
      <c r="R606" t="str">
        <f t="shared" si="56"/>
        <v>plays</v>
      </c>
      <c r="S606" s="10">
        <f t="shared" si="59"/>
        <v>40565.25</v>
      </c>
      <c r="T606" s="13">
        <f t="shared" si="57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 s="7">
        <f t="shared" si="58"/>
        <v>57.738317757009348</v>
      </c>
      <c r="Q607" t="str">
        <f t="shared" si="55"/>
        <v>publishing</v>
      </c>
      <c r="R607" t="str">
        <f t="shared" si="56"/>
        <v>nonfiction</v>
      </c>
      <c r="S607" s="10">
        <f t="shared" si="59"/>
        <v>42280.208333333328</v>
      </c>
      <c r="T607" s="13">
        <f t="shared" si="57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 s="7">
        <f t="shared" si="58"/>
        <v>40.03125</v>
      </c>
      <c r="Q608" t="str">
        <f t="shared" si="55"/>
        <v>music</v>
      </c>
      <c r="R608" t="str">
        <f t="shared" si="56"/>
        <v>rock</v>
      </c>
      <c r="S608" s="10">
        <f t="shared" si="59"/>
        <v>42436.25</v>
      </c>
      <c r="T608" s="13">
        <f t="shared" si="57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 s="7">
        <f t="shared" si="58"/>
        <v>81.016591928251117</v>
      </c>
      <c r="Q609" t="str">
        <f t="shared" si="55"/>
        <v>food</v>
      </c>
      <c r="R609" t="str">
        <f t="shared" si="56"/>
        <v>food trucks</v>
      </c>
      <c r="S609" s="10">
        <f t="shared" si="59"/>
        <v>41721.208333333336</v>
      </c>
      <c r="T609" s="13">
        <f t="shared" si="57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 s="7">
        <f t="shared" si="58"/>
        <v>35.047468354430379</v>
      </c>
      <c r="Q610" t="str">
        <f t="shared" si="55"/>
        <v>music</v>
      </c>
      <c r="R610" t="str">
        <f t="shared" si="56"/>
        <v>jazz</v>
      </c>
      <c r="S610" s="10">
        <f t="shared" si="59"/>
        <v>43530.25</v>
      </c>
      <c r="T610" s="13">
        <f t="shared" si="57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 s="7">
        <f t="shared" si="58"/>
        <v>102.92307692307692</v>
      </c>
      <c r="Q611" t="str">
        <f t="shared" si="55"/>
        <v>film &amp; video</v>
      </c>
      <c r="R611" t="str">
        <f t="shared" si="56"/>
        <v>science fiction</v>
      </c>
      <c r="S611" s="10">
        <f t="shared" si="59"/>
        <v>43481.25</v>
      </c>
      <c r="T611" s="13">
        <f t="shared" si="57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 s="7">
        <f t="shared" si="58"/>
        <v>27.998126756166094</v>
      </c>
      <c r="Q612" t="str">
        <f t="shared" si="55"/>
        <v>theater</v>
      </c>
      <c r="R612" t="str">
        <f t="shared" si="56"/>
        <v>plays</v>
      </c>
      <c r="S612" s="10">
        <f t="shared" si="59"/>
        <v>41259.25</v>
      </c>
      <c r="T612" s="13">
        <f t="shared" si="57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 s="7">
        <f t="shared" si="58"/>
        <v>75.733333333333334</v>
      </c>
      <c r="Q613" t="str">
        <f t="shared" si="55"/>
        <v>theater</v>
      </c>
      <c r="R613" t="str">
        <f t="shared" si="56"/>
        <v>plays</v>
      </c>
      <c r="S613" s="10">
        <f t="shared" si="59"/>
        <v>41480.208333333336</v>
      </c>
      <c r="T613" s="13">
        <f t="shared" si="57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 s="7">
        <f t="shared" si="58"/>
        <v>45.026041666666664</v>
      </c>
      <c r="Q614" t="str">
        <f t="shared" si="55"/>
        <v>music</v>
      </c>
      <c r="R614" t="str">
        <f t="shared" si="56"/>
        <v>electric music</v>
      </c>
      <c r="S614" s="10">
        <f t="shared" si="59"/>
        <v>40474.208333333336</v>
      </c>
      <c r="T614" s="13">
        <f t="shared" si="57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 s="7">
        <f t="shared" si="58"/>
        <v>73.615384615384613</v>
      </c>
      <c r="Q615" t="str">
        <f t="shared" si="55"/>
        <v>theater</v>
      </c>
      <c r="R615" t="str">
        <f t="shared" si="56"/>
        <v>plays</v>
      </c>
      <c r="S615" s="10">
        <f t="shared" si="59"/>
        <v>42973.208333333328</v>
      </c>
      <c r="T615" s="13">
        <f t="shared" si="57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 s="7">
        <f t="shared" si="58"/>
        <v>56.991701244813278</v>
      </c>
      <c r="Q616" t="str">
        <f t="shared" si="55"/>
        <v>theater</v>
      </c>
      <c r="R616" t="str">
        <f t="shared" si="56"/>
        <v>plays</v>
      </c>
      <c r="S616" s="10">
        <f t="shared" si="59"/>
        <v>42746.25</v>
      </c>
      <c r="T616" s="13">
        <f t="shared" si="57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 s="7">
        <f t="shared" si="58"/>
        <v>85.223529411764702</v>
      </c>
      <c r="Q617" t="str">
        <f t="shared" si="55"/>
        <v>theater</v>
      </c>
      <c r="R617" t="str">
        <f t="shared" si="56"/>
        <v>plays</v>
      </c>
      <c r="S617" s="10">
        <f t="shared" si="59"/>
        <v>42489.208333333328</v>
      </c>
      <c r="T617" s="13">
        <f t="shared" si="57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 s="7">
        <f t="shared" si="58"/>
        <v>50.962184873949582</v>
      </c>
      <c r="Q618" t="str">
        <f t="shared" si="55"/>
        <v>music</v>
      </c>
      <c r="R618" t="str">
        <f t="shared" si="56"/>
        <v>indie rock</v>
      </c>
      <c r="S618" s="10">
        <f t="shared" si="59"/>
        <v>41537.208333333336</v>
      </c>
      <c r="T618" s="13">
        <f t="shared" si="57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 s="7">
        <f t="shared" si="58"/>
        <v>63.563636363636363</v>
      </c>
      <c r="Q619" t="str">
        <f t="shared" si="55"/>
        <v>theater</v>
      </c>
      <c r="R619" t="str">
        <f t="shared" si="56"/>
        <v>plays</v>
      </c>
      <c r="S619" s="10">
        <f t="shared" si="59"/>
        <v>41794.208333333336</v>
      </c>
      <c r="T619" s="13">
        <f t="shared" si="57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 s="7">
        <f t="shared" si="58"/>
        <v>80.999165275459092</v>
      </c>
      <c r="Q620" t="str">
        <f t="shared" si="55"/>
        <v>publishing</v>
      </c>
      <c r="R620" t="str">
        <f t="shared" si="56"/>
        <v>nonfiction</v>
      </c>
      <c r="S620" s="10">
        <f t="shared" si="59"/>
        <v>41396.208333333336</v>
      </c>
      <c r="T620" s="13">
        <f t="shared" si="57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 s="7">
        <f t="shared" si="58"/>
        <v>86.044753086419746</v>
      </c>
      <c r="Q621" t="str">
        <f t="shared" si="55"/>
        <v>theater</v>
      </c>
      <c r="R621" t="str">
        <f t="shared" si="56"/>
        <v>plays</v>
      </c>
      <c r="S621" s="10">
        <f t="shared" si="59"/>
        <v>40669.208333333336</v>
      </c>
      <c r="T621" s="13">
        <f t="shared" si="57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 s="7">
        <f t="shared" si="58"/>
        <v>90.0390625</v>
      </c>
      <c r="Q622" t="str">
        <f t="shared" si="55"/>
        <v>photography</v>
      </c>
      <c r="R622" t="str">
        <f t="shared" si="56"/>
        <v>photography books</v>
      </c>
      <c r="S622" s="10">
        <f t="shared" si="59"/>
        <v>42559.208333333328</v>
      </c>
      <c r="T622" s="13">
        <f t="shared" si="57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 s="7">
        <f t="shared" si="58"/>
        <v>74.006063432835816</v>
      </c>
      <c r="Q623" t="str">
        <f t="shared" si="55"/>
        <v>theater</v>
      </c>
      <c r="R623" t="str">
        <f t="shared" si="56"/>
        <v>plays</v>
      </c>
      <c r="S623" s="10">
        <f t="shared" si="59"/>
        <v>42626.208333333328</v>
      </c>
      <c r="T623" s="13">
        <f t="shared" si="57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 s="7">
        <f t="shared" si="58"/>
        <v>92.4375</v>
      </c>
      <c r="Q624" t="str">
        <f t="shared" si="55"/>
        <v>music</v>
      </c>
      <c r="R624" t="str">
        <f t="shared" si="56"/>
        <v>indie rock</v>
      </c>
      <c r="S624" s="10">
        <f t="shared" si="59"/>
        <v>43205.208333333328</v>
      </c>
      <c r="T624" s="13">
        <f t="shared" si="57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 s="7">
        <f t="shared" si="58"/>
        <v>55.999257333828446</v>
      </c>
      <c r="Q625" t="str">
        <f t="shared" si="55"/>
        <v>theater</v>
      </c>
      <c r="R625" t="str">
        <f t="shared" si="56"/>
        <v>plays</v>
      </c>
      <c r="S625" s="10">
        <f t="shared" si="59"/>
        <v>42201.208333333328</v>
      </c>
      <c r="T625" s="13">
        <f t="shared" si="57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 s="7">
        <f t="shared" si="58"/>
        <v>32.983796296296298</v>
      </c>
      <c r="Q626" t="str">
        <f t="shared" si="55"/>
        <v>photography</v>
      </c>
      <c r="R626" t="str">
        <f t="shared" si="56"/>
        <v>photography books</v>
      </c>
      <c r="S626" s="10">
        <f t="shared" si="59"/>
        <v>42029.25</v>
      </c>
      <c r="T626" s="13">
        <f t="shared" si="57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 s="7">
        <f t="shared" si="58"/>
        <v>93.596774193548384</v>
      </c>
      <c r="Q627" t="str">
        <f t="shared" si="55"/>
        <v>theater</v>
      </c>
      <c r="R627" t="str">
        <f t="shared" si="56"/>
        <v>plays</v>
      </c>
      <c r="S627" s="10">
        <f t="shared" si="59"/>
        <v>43857.25</v>
      </c>
      <c r="T627" s="13">
        <f t="shared" si="57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 s="7">
        <f t="shared" si="58"/>
        <v>69.867724867724874</v>
      </c>
      <c r="Q628" t="str">
        <f t="shared" si="55"/>
        <v>theater</v>
      </c>
      <c r="R628" t="str">
        <f t="shared" si="56"/>
        <v>plays</v>
      </c>
      <c r="S628" s="10">
        <f t="shared" si="59"/>
        <v>40449.208333333336</v>
      </c>
      <c r="T628" s="13">
        <f t="shared" si="57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 s="7">
        <f t="shared" si="58"/>
        <v>72.129870129870127</v>
      </c>
      <c r="Q629" t="str">
        <f t="shared" si="55"/>
        <v>food</v>
      </c>
      <c r="R629" t="str">
        <f t="shared" si="56"/>
        <v>food trucks</v>
      </c>
      <c r="S629" s="10">
        <f t="shared" si="59"/>
        <v>40345.208333333336</v>
      </c>
      <c r="T629" s="13">
        <f t="shared" si="57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 s="7">
        <f t="shared" si="58"/>
        <v>30.041666666666668</v>
      </c>
      <c r="Q630" t="str">
        <f t="shared" si="55"/>
        <v>music</v>
      </c>
      <c r="R630" t="str">
        <f t="shared" si="56"/>
        <v>indie rock</v>
      </c>
      <c r="S630" s="10">
        <f t="shared" si="59"/>
        <v>40455.208333333336</v>
      </c>
      <c r="T630" s="13">
        <f t="shared" si="57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 s="7">
        <f t="shared" si="58"/>
        <v>73.968000000000004</v>
      </c>
      <c r="Q631" t="str">
        <f t="shared" si="55"/>
        <v>theater</v>
      </c>
      <c r="R631" t="str">
        <f t="shared" si="56"/>
        <v>plays</v>
      </c>
      <c r="S631" s="10">
        <f t="shared" si="59"/>
        <v>42557.208333333328</v>
      </c>
      <c r="T631" s="13">
        <f t="shared" si="57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 s="7">
        <f t="shared" si="58"/>
        <v>68.65517241379311</v>
      </c>
      <c r="Q632" t="str">
        <f t="shared" si="55"/>
        <v>theater</v>
      </c>
      <c r="R632" t="str">
        <f t="shared" si="56"/>
        <v>plays</v>
      </c>
      <c r="S632" s="10">
        <f t="shared" si="59"/>
        <v>43586.208333333328</v>
      </c>
      <c r="T632" s="13">
        <f t="shared" si="57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 s="7">
        <f t="shared" si="58"/>
        <v>59.992164544564154</v>
      </c>
      <c r="Q633" t="str">
        <f t="shared" si="55"/>
        <v>theater</v>
      </c>
      <c r="R633" t="str">
        <f t="shared" si="56"/>
        <v>plays</v>
      </c>
      <c r="S633" s="10">
        <f t="shared" si="59"/>
        <v>43550.208333333328</v>
      </c>
      <c r="T633" s="13">
        <f t="shared" si="57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 s="7">
        <f t="shared" si="58"/>
        <v>111.15827338129496</v>
      </c>
      <c r="Q634" t="str">
        <f t="shared" si="55"/>
        <v>theater</v>
      </c>
      <c r="R634" t="str">
        <f t="shared" si="56"/>
        <v>plays</v>
      </c>
      <c r="S634" s="10">
        <f t="shared" si="59"/>
        <v>41945.208333333336</v>
      </c>
      <c r="T634" s="13">
        <f t="shared" si="57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 s="7">
        <f t="shared" si="58"/>
        <v>53.038095238095238</v>
      </c>
      <c r="Q635" t="str">
        <f t="shared" si="55"/>
        <v>film &amp; video</v>
      </c>
      <c r="R635" t="str">
        <f t="shared" si="56"/>
        <v>animation</v>
      </c>
      <c r="S635" s="10">
        <f t="shared" si="59"/>
        <v>42315.25</v>
      </c>
      <c r="T635" s="13">
        <f t="shared" si="57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 s="7">
        <f t="shared" si="58"/>
        <v>55.985524728588658</v>
      </c>
      <c r="Q636" t="str">
        <f t="shared" si="55"/>
        <v>film &amp; video</v>
      </c>
      <c r="R636" t="str">
        <f t="shared" si="56"/>
        <v>television</v>
      </c>
      <c r="S636" s="10">
        <f t="shared" si="59"/>
        <v>42819.208333333328</v>
      </c>
      <c r="T636" s="13">
        <f t="shared" si="57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 s="7">
        <f t="shared" si="58"/>
        <v>69.986760812003524</v>
      </c>
      <c r="Q637" t="str">
        <f t="shared" si="55"/>
        <v>film &amp; video</v>
      </c>
      <c r="R637" t="str">
        <f t="shared" si="56"/>
        <v>television</v>
      </c>
      <c r="S637" s="10">
        <f t="shared" si="59"/>
        <v>41314.25</v>
      </c>
      <c r="T637" s="13">
        <f t="shared" si="57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 s="7">
        <f t="shared" si="58"/>
        <v>48.998079877112133</v>
      </c>
      <c r="Q638" t="str">
        <f t="shared" si="55"/>
        <v>film &amp; video</v>
      </c>
      <c r="R638" t="str">
        <f t="shared" si="56"/>
        <v>animation</v>
      </c>
      <c r="S638" s="10">
        <f t="shared" si="59"/>
        <v>40926.25</v>
      </c>
      <c r="T638" s="13">
        <f t="shared" si="57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 s="7">
        <f t="shared" si="58"/>
        <v>103.84615384615384</v>
      </c>
      <c r="Q639" t="str">
        <f t="shared" si="55"/>
        <v>theater</v>
      </c>
      <c r="R639" t="str">
        <f t="shared" si="56"/>
        <v>plays</v>
      </c>
      <c r="S639" s="10">
        <f t="shared" si="59"/>
        <v>42688.25</v>
      </c>
      <c r="T639" s="13">
        <f t="shared" si="57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 s="7">
        <f t="shared" si="58"/>
        <v>99.127659574468083</v>
      </c>
      <c r="Q640" t="str">
        <f t="shared" si="55"/>
        <v>theater</v>
      </c>
      <c r="R640" t="str">
        <f t="shared" si="56"/>
        <v>plays</v>
      </c>
      <c r="S640" s="10">
        <f t="shared" si="59"/>
        <v>40386.208333333336</v>
      </c>
      <c r="T640" s="13">
        <f t="shared" si="57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 s="7">
        <f t="shared" si="58"/>
        <v>107.37777777777778</v>
      </c>
      <c r="Q641" t="str">
        <f t="shared" si="55"/>
        <v>film &amp; video</v>
      </c>
      <c r="R641" t="str">
        <f t="shared" si="56"/>
        <v>drama</v>
      </c>
      <c r="S641" s="10">
        <f t="shared" si="59"/>
        <v>43309.208333333328</v>
      </c>
      <c r="T641" s="13">
        <f t="shared" si="57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 s="7">
        <f t="shared" si="58"/>
        <v>76.922178988326849</v>
      </c>
      <c r="Q642" t="str">
        <f t="shared" si="55"/>
        <v>theater</v>
      </c>
      <c r="R642" t="str">
        <f t="shared" si="56"/>
        <v>plays</v>
      </c>
      <c r="S642" s="10">
        <f t="shared" si="59"/>
        <v>42387.25</v>
      </c>
      <c r="T642" s="13">
        <f t="shared" si="57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 s="7">
        <f t="shared" si="58"/>
        <v>58.128865979381445</v>
      </c>
      <c r="Q643" t="str">
        <f t="shared" ref="Q643:Q706" si="61">LEFT(N643,SEARCH("/",N643,1)-1)</f>
        <v>theater</v>
      </c>
      <c r="R643" t="str">
        <f t="shared" ref="R643:R706" si="62">RIGHT(N643,LEN(N643)-SEARCH("/",N643))</f>
        <v>plays</v>
      </c>
      <c r="S643" s="10">
        <f t="shared" si="59"/>
        <v>42786.25</v>
      </c>
      <c r="T643" s="13">
        <f t="shared" ref="T643:T706" si="63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 s="7">
        <f t="shared" ref="P644:P707" si="64">E644/G644</f>
        <v>103.73643410852713</v>
      </c>
      <c r="Q644" t="str">
        <f t="shared" si="61"/>
        <v>technology</v>
      </c>
      <c r="R644" t="str">
        <f t="shared" si="62"/>
        <v>wearables</v>
      </c>
      <c r="S644" s="10">
        <f t="shared" ref="S644:S707" si="65">(((J644/60)/60)/24)+DATE(1970,1,1)</f>
        <v>43451.25</v>
      </c>
      <c r="T644" s="13">
        <f t="shared" si="63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 s="7">
        <f t="shared" si="64"/>
        <v>87.962666666666664</v>
      </c>
      <c r="Q645" t="str">
        <f t="shared" si="61"/>
        <v>theater</v>
      </c>
      <c r="R645" t="str">
        <f t="shared" si="62"/>
        <v>plays</v>
      </c>
      <c r="S645" s="10">
        <f t="shared" si="65"/>
        <v>42795.25</v>
      </c>
      <c r="T645" s="13">
        <f t="shared" si="63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 s="7">
        <f t="shared" si="64"/>
        <v>28</v>
      </c>
      <c r="Q646" t="str">
        <f t="shared" si="61"/>
        <v>theater</v>
      </c>
      <c r="R646" t="str">
        <f t="shared" si="62"/>
        <v>plays</v>
      </c>
      <c r="S646" s="10">
        <f t="shared" si="65"/>
        <v>43452.25</v>
      </c>
      <c r="T646" s="13">
        <f t="shared" si="63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 s="7">
        <f t="shared" si="64"/>
        <v>37.999361294443261</v>
      </c>
      <c r="Q647" t="str">
        <f t="shared" si="61"/>
        <v>music</v>
      </c>
      <c r="R647" t="str">
        <f t="shared" si="62"/>
        <v>rock</v>
      </c>
      <c r="S647" s="10">
        <f t="shared" si="65"/>
        <v>43369.208333333328</v>
      </c>
      <c r="T647" s="13">
        <f t="shared" si="63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 s="7">
        <f t="shared" si="64"/>
        <v>29.999313893653515</v>
      </c>
      <c r="Q648" t="str">
        <f t="shared" si="61"/>
        <v>games</v>
      </c>
      <c r="R648" t="str">
        <f t="shared" si="62"/>
        <v>video games</v>
      </c>
      <c r="S648" s="10">
        <f t="shared" si="65"/>
        <v>41346.208333333336</v>
      </c>
      <c r="T648" s="13">
        <f t="shared" si="63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 s="7">
        <f t="shared" si="64"/>
        <v>103.5</v>
      </c>
      <c r="Q649" t="str">
        <f t="shared" si="61"/>
        <v>publishing</v>
      </c>
      <c r="R649" t="str">
        <f t="shared" si="62"/>
        <v>translations</v>
      </c>
      <c r="S649" s="10">
        <f t="shared" si="65"/>
        <v>43199.208333333328</v>
      </c>
      <c r="T649" s="13">
        <f t="shared" si="63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 s="7">
        <f t="shared" si="64"/>
        <v>85.994467496542185</v>
      </c>
      <c r="Q650" t="str">
        <f t="shared" si="61"/>
        <v>food</v>
      </c>
      <c r="R650" t="str">
        <f t="shared" si="62"/>
        <v>food trucks</v>
      </c>
      <c r="S650" s="10">
        <f t="shared" si="65"/>
        <v>42922.208333333328</v>
      </c>
      <c r="T650" s="13">
        <f t="shared" si="63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 s="7">
        <f t="shared" si="64"/>
        <v>98.011627906976742</v>
      </c>
      <c r="Q651" t="str">
        <f t="shared" si="61"/>
        <v>theater</v>
      </c>
      <c r="R651" t="str">
        <f t="shared" si="62"/>
        <v>plays</v>
      </c>
      <c r="S651" s="10">
        <f t="shared" si="65"/>
        <v>40471.208333333336</v>
      </c>
      <c r="T651" s="13">
        <f t="shared" si="63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 s="7">
        <f t="shared" si="64"/>
        <v>2</v>
      </c>
      <c r="Q652" t="str">
        <f t="shared" si="61"/>
        <v>music</v>
      </c>
      <c r="R652" t="str">
        <f t="shared" si="62"/>
        <v>jazz</v>
      </c>
      <c r="S652" s="10">
        <f t="shared" si="65"/>
        <v>41828.208333333336</v>
      </c>
      <c r="T652" s="13">
        <f t="shared" si="63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 s="7">
        <f t="shared" si="64"/>
        <v>44.994570837642193</v>
      </c>
      <c r="Q653" t="str">
        <f t="shared" si="61"/>
        <v>film &amp; video</v>
      </c>
      <c r="R653" t="str">
        <f t="shared" si="62"/>
        <v>shorts</v>
      </c>
      <c r="S653" s="10">
        <f t="shared" si="65"/>
        <v>41692.25</v>
      </c>
      <c r="T653" s="13">
        <f t="shared" si="63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 s="7">
        <f t="shared" si="64"/>
        <v>31.012224938875306</v>
      </c>
      <c r="Q654" t="str">
        <f t="shared" si="61"/>
        <v>technology</v>
      </c>
      <c r="R654" t="str">
        <f t="shared" si="62"/>
        <v>web</v>
      </c>
      <c r="S654" s="10">
        <f t="shared" si="65"/>
        <v>42587.208333333328</v>
      </c>
      <c r="T654" s="13">
        <f t="shared" si="63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 s="7">
        <f t="shared" si="64"/>
        <v>59.970085470085472</v>
      </c>
      <c r="Q655" t="str">
        <f t="shared" si="61"/>
        <v>technology</v>
      </c>
      <c r="R655" t="str">
        <f t="shared" si="62"/>
        <v>web</v>
      </c>
      <c r="S655" s="10">
        <f t="shared" si="65"/>
        <v>42468.208333333328</v>
      </c>
      <c r="T655" s="13">
        <f t="shared" si="63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 s="7">
        <f t="shared" si="64"/>
        <v>58.9973474801061</v>
      </c>
      <c r="Q656" t="str">
        <f t="shared" si="61"/>
        <v>music</v>
      </c>
      <c r="R656" t="str">
        <f t="shared" si="62"/>
        <v>metal</v>
      </c>
      <c r="S656" s="10">
        <f t="shared" si="65"/>
        <v>42240.208333333328</v>
      </c>
      <c r="T656" s="13">
        <f t="shared" si="63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 s="7">
        <f t="shared" si="64"/>
        <v>50.045454545454547</v>
      </c>
      <c r="Q657" t="str">
        <f t="shared" si="61"/>
        <v>photography</v>
      </c>
      <c r="R657" t="str">
        <f t="shared" si="62"/>
        <v>photography books</v>
      </c>
      <c r="S657" s="10">
        <f t="shared" si="65"/>
        <v>42796.25</v>
      </c>
      <c r="T657" s="13">
        <f t="shared" si="63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 s="7">
        <f t="shared" si="64"/>
        <v>98.966269841269835</v>
      </c>
      <c r="Q658" t="str">
        <f t="shared" si="61"/>
        <v>food</v>
      </c>
      <c r="R658" t="str">
        <f t="shared" si="62"/>
        <v>food trucks</v>
      </c>
      <c r="S658" s="10">
        <f t="shared" si="65"/>
        <v>43097.25</v>
      </c>
      <c r="T658" s="13">
        <f t="shared" si="63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 s="7">
        <f t="shared" si="64"/>
        <v>58.857142857142854</v>
      </c>
      <c r="Q659" t="str">
        <f t="shared" si="61"/>
        <v>film &amp; video</v>
      </c>
      <c r="R659" t="str">
        <f t="shared" si="62"/>
        <v>science fiction</v>
      </c>
      <c r="S659" s="10">
        <f t="shared" si="65"/>
        <v>43096.25</v>
      </c>
      <c r="T659" s="13">
        <f t="shared" si="63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 s="7">
        <f t="shared" si="64"/>
        <v>81.010256410256417</v>
      </c>
      <c r="Q660" t="str">
        <f t="shared" si="61"/>
        <v>music</v>
      </c>
      <c r="R660" t="str">
        <f t="shared" si="62"/>
        <v>rock</v>
      </c>
      <c r="S660" s="10">
        <f t="shared" si="65"/>
        <v>42246.208333333328</v>
      </c>
      <c r="T660" s="13">
        <f t="shared" si="63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 s="7">
        <f t="shared" si="64"/>
        <v>76.013333333333335</v>
      </c>
      <c r="Q661" t="str">
        <f t="shared" si="61"/>
        <v>film &amp; video</v>
      </c>
      <c r="R661" t="str">
        <f t="shared" si="62"/>
        <v>documentary</v>
      </c>
      <c r="S661" s="10">
        <f t="shared" si="65"/>
        <v>40570.25</v>
      </c>
      <c r="T661" s="13">
        <f t="shared" si="63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 s="7">
        <f t="shared" si="64"/>
        <v>96.597402597402592</v>
      </c>
      <c r="Q662" t="str">
        <f t="shared" si="61"/>
        <v>theater</v>
      </c>
      <c r="R662" t="str">
        <f t="shared" si="62"/>
        <v>plays</v>
      </c>
      <c r="S662" s="10">
        <f t="shared" si="65"/>
        <v>42237.208333333328</v>
      </c>
      <c r="T662" s="13">
        <f t="shared" si="63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 s="7">
        <f t="shared" si="64"/>
        <v>76.957446808510639</v>
      </c>
      <c r="Q663" t="str">
        <f t="shared" si="61"/>
        <v>music</v>
      </c>
      <c r="R663" t="str">
        <f t="shared" si="62"/>
        <v>jazz</v>
      </c>
      <c r="S663" s="10">
        <f t="shared" si="65"/>
        <v>40996.208333333336</v>
      </c>
      <c r="T663" s="13">
        <f t="shared" si="63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 s="7">
        <f t="shared" si="64"/>
        <v>67.984732824427482</v>
      </c>
      <c r="Q664" t="str">
        <f t="shared" si="61"/>
        <v>theater</v>
      </c>
      <c r="R664" t="str">
        <f t="shared" si="62"/>
        <v>plays</v>
      </c>
      <c r="S664" s="10">
        <f t="shared" si="65"/>
        <v>43443.25</v>
      </c>
      <c r="T664" s="13">
        <f t="shared" si="63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 s="7">
        <f t="shared" si="64"/>
        <v>88.781609195402297</v>
      </c>
      <c r="Q665" t="str">
        <f t="shared" si="61"/>
        <v>theater</v>
      </c>
      <c r="R665" t="str">
        <f t="shared" si="62"/>
        <v>plays</v>
      </c>
      <c r="S665" s="10">
        <f t="shared" si="65"/>
        <v>40458.208333333336</v>
      </c>
      <c r="T665" s="13">
        <f t="shared" si="63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 s="7">
        <f t="shared" si="64"/>
        <v>24.99623706491063</v>
      </c>
      <c r="Q666" t="str">
        <f t="shared" si="61"/>
        <v>music</v>
      </c>
      <c r="R666" t="str">
        <f t="shared" si="62"/>
        <v>jazz</v>
      </c>
      <c r="S666" s="10">
        <f t="shared" si="65"/>
        <v>40959.25</v>
      </c>
      <c r="T666" s="13">
        <f t="shared" si="63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 s="7">
        <f t="shared" si="64"/>
        <v>44.922794117647058</v>
      </c>
      <c r="Q667" t="str">
        <f t="shared" si="61"/>
        <v>film &amp; video</v>
      </c>
      <c r="R667" t="str">
        <f t="shared" si="62"/>
        <v>documentary</v>
      </c>
      <c r="S667" s="10">
        <f t="shared" si="65"/>
        <v>40733.208333333336</v>
      </c>
      <c r="T667" s="13">
        <f t="shared" si="63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 s="7">
        <f t="shared" si="64"/>
        <v>79.400000000000006</v>
      </c>
      <c r="Q668" t="str">
        <f t="shared" si="61"/>
        <v>theater</v>
      </c>
      <c r="R668" t="str">
        <f t="shared" si="62"/>
        <v>plays</v>
      </c>
      <c r="S668" s="10">
        <f t="shared" si="65"/>
        <v>41516.208333333336</v>
      </c>
      <c r="T668" s="13">
        <f t="shared" si="63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 s="7">
        <f t="shared" si="64"/>
        <v>29.009546539379475</v>
      </c>
      <c r="Q669" t="str">
        <f t="shared" si="61"/>
        <v>journalism</v>
      </c>
      <c r="R669" t="str">
        <f t="shared" si="62"/>
        <v>audio</v>
      </c>
      <c r="S669" s="10">
        <f t="shared" si="65"/>
        <v>41892.208333333336</v>
      </c>
      <c r="T669" s="13">
        <f t="shared" si="63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 s="7">
        <f t="shared" si="64"/>
        <v>73.59210526315789</v>
      </c>
      <c r="Q670" t="str">
        <f t="shared" si="61"/>
        <v>theater</v>
      </c>
      <c r="R670" t="str">
        <f t="shared" si="62"/>
        <v>plays</v>
      </c>
      <c r="S670" s="10">
        <f t="shared" si="65"/>
        <v>41122.208333333336</v>
      </c>
      <c r="T670" s="13">
        <f t="shared" si="63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 s="7">
        <f t="shared" si="64"/>
        <v>107.97038864898211</v>
      </c>
      <c r="Q671" t="str">
        <f t="shared" si="61"/>
        <v>theater</v>
      </c>
      <c r="R671" t="str">
        <f t="shared" si="62"/>
        <v>plays</v>
      </c>
      <c r="S671" s="10">
        <f t="shared" si="65"/>
        <v>42912.208333333328</v>
      </c>
      <c r="T671" s="13">
        <f t="shared" si="63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 s="7">
        <f t="shared" si="64"/>
        <v>68.987284287011803</v>
      </c>
      <c r="Q672" t="str">
        <f t="shared" si="61"/>
        <v>music</v>
      </c>
      <c r="R672" t="str">
        <f t="shared" si="62"/>
        <v>indie rock</v>
      </c>
      <c r="S672" s="10">
        <f t="shared" si="65"/>
        <v>42425.25</v>
      </c>
      <c r="T672" s="13">
        <f t="shared" si="63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 s="7">
        <f t="shared" si="64"/>
        <v>111.02236719478098</v>
      </c>
      <c r="Q673" t="str">
        <f t="shared" si="61"/>
        <v>theater</v>
      </c>
      <c r="R673" t="str">
        <f t="shared" si="62"/>
        <v>plays</v>
      </c>
      <c r="S673" s="10">
        <f t="shared" si="65"/>
        <v>40390.208333333336</v>
      </c>
      <c r="T673" s="13">
        <f t="shared" si="63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 s="7">
        <f t="shared" si="64"/>
        <v>24.997515808491418</v>
      </c>
      <c r="Q674" t="str">
        <f t="shared" si="61"/>
        <v>theater</v>
      </c>
      <c r="R674" t="str">
        <f t="shared" si="62"/>
        <v>plays</v>
      </c>
      <c r="S674" s="10">
        <f t="shared" si="65"/>
        <v>43180.208333333328</v>
      </c>
      <c r="T674" s="13">
        <f t="shared" si="63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 s="7">
        <f t="shared" si="64"/>
        <v>42.155172413793103</v>
      </c>
      <c r="Q675" t="str">
        <f t="shared" si="61"/>
        <v>music</v>
      </c>
      <c r="R675" t="str">
        <f t="shared" si="62"/>
        <v>indie rock</v>
      </c>
      <c r="S675" s="10">
        <f t="shared" si="65"/>
        <v>42475.208333333328</v>
      </c>
      <c r="T675" s="13">
        <f t="shared" si="63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 s="7">
        <f t="shared" si="64"/>
        <v>47.003284072249592</v>
      </c>
      <c r="Q676" t="str">
        <f t="shared" si="61"/>
        <v>photography</v>
      </c>
      <c r="R676" t="str">
        <f t="shared" si="62"/>
        <v>photography books</v>
      </c>
      <c r="S676" s="10">
        <f t="shared" si="65"/>
        <v>40774.208333333336</v>
      </c>
      <c r="T676" s="13">
        <f t="shared" si="63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 s="7">
        <f t="shared" si="64"/>
        <v>36.0392749244713</v>
      </c>
      <c r="Q677" t="str">
        <f t="shared" si="61"/>
        <v>journalism</v>
      </c>
      <c r="R677" t="str">
        <f t="shared" si="62"/>
        <v>audio</v>
      </c>
      <c r="S677" s="10">
        <f t="shared" si="65"/>
        <v>43719.208333333328</v>
      </c>
      <c r="T677" s="13">
        <f t="shared" si="63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 s="7">
        <f t="shared" si="64"/>
        <v>101.03760683760684</v>
      </c>
      <c r="Q678" t="str">
        <f t="shared" si="61"/>
        <v>photography</v>
      </c>
      <c r="R678" t="str">
        <f t="shared" si="62"/>
        <v>photography books</v>
      </c>
      <c r="S678" s="10">
        <f t="shared" si="65"/>
        <v>41178.208333333336</v>
      </c>
      <c r="T678" s="13">
        <f t="shared" si="63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 s="7">
        <f t="shared" si="64"/>
        <v>39.927927927927925</v>
      </c>
      <c r="Q679" t="str">
        <f t="shared" si="61"/>
        <v>publishing</v>
      </c>
      <c r="R679" t="str">
        <f t="shared" si="62"/>
        <v>fiction</v>
      </c>
      <c r="S679" s="10">
        <f t="shared" si="65"/>
        <v>42561.208333333328</v>
      </c>
      <c r="T679" s="13">
        <f t="shared" si="63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 s="7">
        <f t="shared" si="64"/>
        <v>83.158139534883716</v>
      </c>
      <c r="Q680" t="str">
        <f t="shared" si="61"/>
        <v>film &amp; video</v>
      </c>
      <c r="R680" t="str">
        <f t="shared" si="62"/>
        <v>drama</v>
      </c>
      <c r="S680" s="10">
        <f t="shared" si="65"/>
        <v>43484.25</v>
      </c>
      <c r="T680" s="13">
        <f t="shared" si="63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 s="7">
        <f t="shared" si="64"/>
        <v>39.97520661157025</v>
      </c>
      <c r="Q681" t="str">
        <f t="shared" si="61"/>
        <v>food</v>
      </c>
      <c r="R681" t="str">
        <f t="shared" si="62"/>
        <v>food trucks</v>
      </c>
      <c r="S681" s="10">
        <f t="shared" si="65"/>
        <v>43756.208333333328</v>
      </c>
      <c r="T681" s="13">
        <f t="shared" si="63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 s="7">
        <f t="shared" si="64"/>
        <v>47.993908629441627</v>
      </c>
      <c r="Q682" t="str">
        <f t="shared" si="61"/>
        <v>games</v>
      </c>
      <c r="R682" t="str">
        <f t="shared" si="62"/>
        <v>mobile games</v>
      </c>
      <c r="S682" s="10">
        <f t="shared" si="65"/>
        <v>43813.25</v>
      </c>
      <c r="T682" s="13">
        <f t="shared" si="63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 s="7">
        <f t="shared" si="64"/>
        <v>95.978877489438744</v>
      </c>
      <c r="Q683" t="str">
        <f t="shared" si="61"/>
        <v>theater</v>
      </c>
      <c r="R683" t="str">
        <f t="shared" si="62"/>
        <v>plays</v>
      </c>
      <c r="S683" s="10">
        <f t="shared" si="65"/>
        <v>40898.25</v>
      </c>
      <c r="T683" s="13">
        <f t="shared" si="63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 s="7">
        <f t="shared" si="64"/>
        <v>78.728155339805824</v>
      </c>
      <c r="Q684" t="str">
        <f t="shared" si="61"/>
        <v>theater</v>
      </c>
      <c r="R684" t="str">
        <f t="shared" si="62"/>
        <v>plays</v>
      </c>
      <c r="S684" s="10">
        <f t="shared" si="65"/>
        <v>41619.25</v>
      </c>
      <c r="T684" s="13">
        <f t="shared" si="63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 s="7">
        <f t="shared" si="64"/>
        <v>56.081632653061227</v>
      </c>
      <c r="Q685" t="str">
        <f t="shared" si="61"/>
        <v>theater</v>
      </c>
      <c r="R685" t="str">
        <f t="shared" si="62"/>
        <v>plays</v>
      </c>
      <c r="S685" s="10">
        <f t="shared" si="65"/>
        <v>43359.208333333328</v>
      </c>
      <c r="T685" s="13">
        <f t="shared" si="63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 s="7">
        <f t="shared" si="64"/>
        <v>69.090909090909093</v>
      </c>
      <c r="Q686" t="str">
        <f t="shared" si="61"/>
        <v>publishing</v>
      </c>
      <c r="R686" t="str">
        <f t="shared" si="62"/>
        <v>nonfiction</v>
      </c>
      <c r="S686" s="10">
        <f t="shared" si="65"/>
        <v>40358.208333333336</v>
      </c>
      <c r="T686" s="13">
        <f t="shared" si="63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 s="7">
        <f t="shared" si="64"/>
        <v>102.05291576673866</v>
      </c>
      <c r="Q687" t="str">
        <f t="shared" si="61"/>
        <v>theater</v>
      </c>
      <c r="R687" t="str">
        <f t="shared" si="62"/>
        <v>plays</v>
      </c>
      <c r="S687" s="10">
        <f t="shared" si="65"/>
        <v>42239.208333333328</v>
      </c>
      <c r="T687" s="13">
        <f t="shared" si="63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 s="7">
        <f t="shared" si="64"/>
        <v>107.32089552238806</v>
      </c>
      <c r="Q688" t="str">
        <f t="shared" si="61"/>
        <v>technology</v>
      </c>
      <c r="R688" t="str">
        <f t="shared" si="62"/>
        <v>wearables</v>
      </c>
      <c r="S688" s="10">
        <f t="shared" si="65"/>
        <v>43186.208333333328</v>
      </c>
      <c r="T688" s="13">
        <f t="shared" si="63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 s="7">
        <f t="shared" si="64"/>
        <v>51.970260223048328</v>
      </c>
      <c r="Q689" t="str">
        <f t="shared" si="61"/>
        <v>theater</v>
      </c>
      <c r="R689" t="str">
        <f t="shared" si="62"/>
        <v>plays</v>
      </c>
      <c r="S689" s="10">
        <f t="shared" si="65"/>
        <v>42806.25</v>
      </c>
      <c r="T689" s="13">
        <f t="shared" si="63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 s="7">
        <f t="shared" si="64"/>
        <v>71.137142857142862</v>
      </c>
      <c r="Q690" t="str">
        <f t="shared" si="61"/>
        <v>film &amp; video</v>
      </c>
      <c r="R690" t="str">
        <f t="shared" si="62"/>
        <v>television</v>
      </c>
      <c r="S690" s="10">
        <f t="shared" si="65"/>
        <v>43475.25</v>
      </c>
      <c r="T690" s="13">
        <f t="shared" si="63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 s="7">
        <f t="shared" si="64"/>
        <v>106.49275362318841</v>
      </c>
      <c r="Q691" t="str">
        <f t="shared" si="61"/>
        <v>technology</v>
      </c>
      <c r="R691" t="str">
        <f t="shared" si="62"/>
        <v>web</v>
      </c>
      <c r="S691" s="10">
        <f t="shared" si="65"/>
        <v>41576.208333333336</v>
      </c>
      <c r="T691" s="13">
        <f t="shared" si="63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 s="7">
        <f t="shared" si="64"/>
        <v>42.93684210526316</v>
      </c>
      <c r="Q692" t="str">
        <f t="shared" si="61"/>
        <v>film &amp; video</v>
      </c>
      <c r="R692" t="str">
        <f t="shared" si="62"/>
        <v>documentary</v>
      </c>
      <c r="S692" s="10">
        <f t="shared" si="65"/>
        <v>40874.25</v>
      </c>
      <c r="T692" s="13">
        <f t="shared" si="63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 s="7">
        <f t="shared" si="64"/>
        <v>30.037974683544302</v>
      </c>
      <c r="Q693" t="str">
        <f t="shared" si="61"/>
        <v>film &amp; video</v>
      </c>
      <c r="R693" t="str">
        <f t="shared" si="62"/>
        <v>documentary</v>
      </c>
      <c r="S693" s="10">
        <f t="shared" si="65"/>
        <v>41185.208333333336</v>
      </c>
      <c r="T693" s="13">
        <f t="shared" si="63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 s="7">
        <f t="shared" si="64"/>
        <v>70.623376623376629</v>
      </c>
      <c r="Q694" t="str">
        <f t="shared" si="61"/>
        <v>music</v>
      </c>
      <c r="R694" t="str">
        <f t="shared" si="62"/>
        <v>rock</v>
      </c>
      <c r="S694" s="10">
        <f t="shared" si="65"/>
        <v>43655.208333333328</v>
      </c>
      <c r="T694" s="13">
        <f t="shared" si="63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 s="7">
        <f t="shared" si="64"/>
        <v>66.016018306636155</v>
      </c>
      <c r="Q695" t="str">
        <f t="shared" si="61"/>
        <v>theater</v>
      </c>
      <c r="R695" t="str">
        <f t="shared" si="62"/>
        <v>plays</v>
      </c>
      <c r="S695" s="10">
        <f t="shared" si="65"/>
        <v>43025.208333333328</v>
      </c>
      <c r="T695" s="13">
        <f t="shared" si="63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 s="7">
        <f t="shared" si="64"/>
        <v>96.911392405063296</v>
      </c>
      <c r="Q696" t="str">
        <f t="shared" si="61"/>
        <v>theater</v>
      </c>
      <c r="R696" t="str">
        <f t="shared" si="62"/>
        <v>plays</v>
      </c>
      <c r="S696" s="10">
        <f t="shared" si="65"/>
        <v>43066.25</v>
      </c>
      <c r="T696" s="13">
        <f t="shared" si="63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 s="7">
        <f t="shared" si="64"/>
        <v>62.867346938775512</v>
      </c>
      <c r="Q697" t="str">
        <f t="shared" si="61"/>
        <v>music</v>
      </c>
      <c r="R697" t="str">
        <f t="shared" si="62"/>
        <v>rock</v>
      </c>
      <c r="S697" s="10">
        <f t="shared" si="65"/>
        <v>42322.25</v>
      </c>
      <c r="T697" s="13">
        <f t="shared" si="63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 s="7">
        <f t="shared" si="64"/>
        <v>108.98537682789652</v>
      </c>
      <c r="Q698" t="str">
        <f t="shared" si="61"/>
        <v>theater</v>
      </c>
      <c r="R698" t="str">
        <f t="shared" si="62"/>
        <v>plays</v>
      </c>
      <c r="S698" s="10">
        <f t="shared" si="65"/>
        <v>42114.208333333328</v>
      </c>
      <c r="T698" s="13">
        <f t="shared" si="63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 s="7">
        <f t="shared" si="64"/>
        <v>26.999314599040439</v>
      </c>
      <c r="Q699" t="str">
        <f t="shared" si="61"/>
        <v>music</v>
      </c>
      <c r="R699" t="str">
        <f t="shared" si="62"/>
        <v>electric music</v>
      </c>
      <c r="S699" s="10">
        <f t="shared" si="65"/>
        <v>43190.208333333328</v>
      </c>
      <c r="T699" s="13">
        <f t="shared" si="63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 s="7">
        <f t="shared" si="64"/>
        <v>65.004147943311438</v>
      </c>
      <c r="Q700" t="str">
        <f t="shared" si="61"/>
        <v>technology</v>
      </c>
      <c r="R700" t="str">
        <f t="shared" si="62"/>
        <v>wearables</v>
      </c>
      <c r="S700" s="10">
        <f t="shared" si="65"/>
        <v>40871.25</v>
      </c>
      <c r="T700" s="13">
        <f t="shared" si="63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 s="7">
        <f t="shared" si="64"/>
        <v>111.51785714285714</v>
      </c>
      <c r="Q701" t="str">
        <f t="shared" si="61"/>
        <v>film &amp; video</v>
      </c>
      <c r="R701" t="str">
        <f t="shared" si="62"/>
        <v>drama</v>
      </c>
      <c r="S701" s="10">
        <f t="shared" si="65"/>
        <v>43641.208333333328</v>
      </c>
      <c r="T701" s="13">
        <f t="shared" si="63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 s="7">
        <f t="shared" si="64"/>
        <v>3</v>
      </c>
      <c r="Q702" t="str">
        <f t="shared" si="61"/>
        <v>technology</v>
      </c>
      <c r="R702" t="str">
        <f t="shared" si="62"/>
        <v>wearables</v>
      </c>
      <c r="S702" s="10">
        <f t="shared" si="65"/>
        <v>40203.25</v>
      </c>
      <c r="T702" s="13">
        <f t="shared" si="63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 s="7">
        <f t="shared" si="64"/>
        <v>110.99268292682927</v>
      </c>
      <c r="Q703" t="str">
        <f t="shared" si="61"/>
        <v>theater</v>
      </c>
      <c r="R703" t="str">
        <f t="shared" si="62"/>
        <v>plays</v>
      </c>
      <c r="S703" s="10">
        <f t="shared" si="65"/>
        <v>40629.208333333336</v>
      </c>
      <c r="T703" s="13">
        <f t="shared" si="63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 s="7">
        <f t="shared" si="64"/>
        <v>56.746987951807228</v>
      </c>
      <c r="Q704" t="str">
        <f t="shared" si="61"/>
        <v>technology</v>
      </c>
      <c r="R704" t="str">
        <f t="shared" si="62"/>
        <v>wearables</v>
      </c>
      <c r="S704" s="10">
        <f t="shared" si="65"/>
        <v>41477.208333333336</v>
      </c>
      <c r="T704" s="13">
        <f t="shared" si="63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 s="7">
        <f t="shared" si="64"/>
        <v>97.020608439646708</v>
      </c>
      <c r="Q705" t="str">
        <f t="shared" si="61"/>
        <v>publishing</v>
      </c>
      <c r="R705" t="str">
        <f t="shared" si="62"/>
        <v>translations</v>
      </c>
      <c r="S705" s="10">
        <f t="shared" si="65"/>
        <v>41020.208333333336</v>
      </c>
      <c r="T705" s="13">
        <f t="shared" si="63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 s="7">
        <f t="shared" si="64"/>
        <v>92.08620689655173</v>
      </c>
      <c r="Q706" t="str">
        <f t="shared" si="61"/>
        <v>film &amp; video</v>
      </c>
      <c r="R706" t="str">
        <f t="shared" si="62"/>
        <v>animation</v>
      </c>
      <c r="S706" s="10">
        <f t="shared" si="65"/>
        <v>42555.208333333328</v>
      </c>
      <c r="T706" s="13">
        <f t="shared" si="63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 s="7">
        <f t="shared" si="64"/>
        <v>82.986666666666665</v>
      </c>
      <c r="Q707" t="str">
        <f t="shared" ref="Q707:Q770" si="67">LEFT(N707,SEARCH("/",N707,1)-1)</f>
        <v>publishing</v>
      </c>
      <c r="R707" t="str">
        <f t="shared" ref="R707:R770" si="68">RIGHT(N707,LEN(N707)-SEARCH("/",N707))</f>
        <v>nonfiction</v>
      </c>
      <c r="S707" s="10">
        <f t="shared" si="65"/>
        <v>41619.25</v>
      </c>
      <c r="T707" s="13">
        <f t="shared" ref="T707:T770" si="69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 s="7">
        <f t="shared" ref="P708:P771" si="70">E708/G708</f>
        <v>103.03791821561339</v>
      </c>
      <c r="Q708" t="str">
        <f t="shared" si="67"/>
        <v>technology</v>
      </c>
      <c r="R708" t="str">
        <f t="shared" si="68"/>
        <v>web</v>
      </c>
      <c r="S708" s="10">
        <f t="shared" ref="S708:S771" si="71">(((J708/60)/60)/24)+DATE(1970,1,1)</f>
        <v>43471.25</v>
      </c>
      <c r="T708" s="13">
        <f t="shared" si="69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 s="7">
        <f t="shared" si="70"/>
        <v>68.922619047619051</v>
      </c>
      <c r="Q709" t="str">
        <f t="shared" si="67"/>
        <v>film &amp; video</v>
      </c>
      <c r="R709" t="str">
        <f t="shared" si="68"/>
        <v>drama</v>
      </c>
      <c r="S709" s="10">
        <f t="shared" si="71"/>
        <v>43442.25</v>
      </c>
      <c r="T709" s="13">
        <f t="shared" si="69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 s="7">
        <f t="shared" si="70"/>
        <v>87.737226277372258</v>
      </c>
      <c r="Q710" t="str">
        <f t="shared" si="67"/>
        <v>theater</v>
      </c>
      <c r="R710" t="str">
        <f t="shared" si="68"/>
        <v>plays</v>
      </c>
      <c r="S710" s="10">
        <f t="shared" si="71"/>
        <v>42877.208333333328</v>
      </c>
      <c r="T710" s="13">
        <f t="shared" si="69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 s="7">
        <f t="shared" si="70"/>
        <v>75.021505376344081</v>
      </c>
      <c r="Q711" t="str">
        <f t="shared" si="67"/>
        <v>theater</v>
      </c>
      <c r="R711" t="str">
        <f t="shared" si="68"/>
        <v>plays</v>
      </c>
      <c r="S711" s="10">
        <f t="shared" si="71"/>
        <v>41018.208333333336</v>
      </c>
      <c r="T711" s="13">
        <f t="shared" si="69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 s="7">
        <f t="shared" si="70"/>
        <v>50.863999999999997</v>
      </c>
      <c r="Q712" t="str">
        <f t="shared" si="67"/>
        <v>theater</v>
      </c>
      <c r="R712" t="str">
        <f t="shared" si="68"/>
        <v>plays</v>
      </c>
      <c r="S712" s="10">
        <f t="shared" si="71"/>
        <v>43295.208333333328</v>
      </c>
      <c r="T712" s="13">
        <f t="shared" si="69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 s="7">
        <f t="shared" si="70"/>
        <v>90</v>
      </c>
      <c r="Q713" t="str">
        <f t="shared" si="67"/>
        <v>theater</v>
      </c>
      <c r="R713" t="str">
        <f t="shared" si="68"/>
        <v>plays</v>
      </c>
      <c r="S713" s="10">
        <f t="shared" si="71"/>
        <v>42393.25</v>
      </c>
      <c r="T713" s="13">
        <f t="shared" si="69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 s="7">
        <f t="shared" si="70"/>
        <v>72.896039603960389</v>
      </c>
      <c r="Q714" t="str">
        <f t="shared" si="67"/>
        <v>theater</v>
      </c>
      <c r="R714" t="str">
        <f t="shared" si="68"/>
        <v>plays</v>
      </c>
      <c r="S714" s="10">
        <f t="shared" si="71"/>
        <v>42559.208333333328</v>
      </c>
      <c r="T714" s="13">
        <f t="shared" si="69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 s="7">
        <f t="shared" si="70"/>
        <v>108.48543689320388</v>
      </c>
      <c r="Q715" t="str">
        <f t="shared" si="67"/>
        <v>publishing</v>
      </c>
      <c r="R715" t="str">
        <f t="shared" si="68"/>
        <v>radio &amp; podcasts</v>
      </c>
      <c r="S715" s="10">
        <f t="shared" si="71"/>
        <v>42604.208333333328</v>
      </c>
      <c r="T715" s="13">
        <f t="shared" si="69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 s="7">
        <f t="shared" si="70"/>
        <v>101.98095238095237</v>
      </c>
      <c r="Q716" t="str">
        <f t="shared" si="67"/>
        <v>music</v>
      </c>
      <c r="R716" t="str">
        <f t="shared" si="68"/>
        <v>rock</v>
      </c>
      <c r="S716" s="10">
        <f t="shared" si="71"/>
        <v>41870.208333333336</v>
      </c>
      <c r="T716" s="13">
        <f t="shared" si="69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 s="7">
        <f t="shared" si="70"/>
        <v>44.009146341463413</v>
      </c>
      <c r="Q717" t="str">
        <f t="shared" si="67"/>
        <v>games</v>
      </c>
      <c r="R717" t="str">
        <f t="shared" si="68"/>
        <v>mobile games</v>
      </c>
      <c r="S717" s="10">
        <f t="shared" si="71"/>
        <v>40397.208333333336</v>
      </c>
      <c r="T717" s="13">
        <f t="shared" si="69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 s="7">
        <f t="shared" si="70"/>
        <v>65.942675159235662</v>
      </c>
      <c r="Q718" t="str">
        <f t="shared" si="67"/>
        <v>theater</v>
      </c>
      <c r="R718" t="str">
        <f t="shared" si="68"/>
        <v>plays</v>
      </c>
      <c r="S718" s="10">
        <f t="shared" si="71"/>
        <v>41465.208333333336</v>
      </c>
      <c r="T718" s="13">
        <f t="shared" si="69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 s="7">
        <f t="shared" si="70"/>
        <v>24.987387387387386</v>
      </c>
      <c r="Q719" t="str">
        <f t="shared" si="67"/>
        <v>film &amp; video</v>
      </c>
      <c r="R719" t="str">
        <f t="shared" si="68"/>
        <v>documentary</v>
      </c>
      <c r="S719" s="10">
        <f t="shared" si="71"/>
        <v>40777.208333333336</v>
      </c>
      <c r="T719" s="13">
        <f t="shared" si="69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 s="7">
        <f t="shared" si="70"/>
        <v>28.003367003367003</v>
      </c>
      <c r="Q720" t="str">
        <f t="shared" si="67"/>
        <v>technology</v>
      </c>
      <c r="R720" t="str">
        <f t="shared" si="68"/>
        <v>wearables</v>
      </c>
      <c r="S720" s="10">
        <f t="shared" si="71"/>
        <v>41442.208333333336</v>
      </c>
      <c r="T720" s="13">
        <f t="shared" si="69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 s="7">
        <f t="shared" si="70"/>
        <v>85.829268292682926</v>
      </c>
      <c r="Q721" t="str">
        <f t="shared" si="67"/>
        <v>publishing</v>
      </c>
      <c r="R721" t="str">
        <f t="shared" si="68"/>
        <v>fiction</v>
      </c>
      <c r="S721" s="10">
        <f t="shared" si="71"/>
        <v>41058.208333333336</v>
      </c>
      <c r="T721" s="13">
        <f t="shared" si="69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 s="7">
        <f t="shared" si="70"/>
        <v>84.921052631578945</v>
      </c>
      <c r="Q722" t="str">
        <f t="shared" si="67"/>
        <v>theater</v>
      </c>
      <c r="R722" t="str">
        <f t="shared" si="68"/>
        <v>plays</v>
      </c>
      <c r="S722" s="10">
        <f t="shared" si="71"/>
        <v>43152.25</v>
      </c>
      <c r="T722" s="13">
        <f t="shared" si="69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 s="7">
        <f t="shared" si="70"/>
        <v>90.483333333333334</v>
      </c>
      <c r="Q723" t="str">
        <f t="shared" si="67"/>
        <v>music</v>
      </c>
      <c r="R723" t="str">
        <f t="shared" si="68"/>
        <v>rock</v>
      </c>
      <c r="S723" s="10">
        <f t="shared" si="71"/>
        <v>43194.208333333328</v>
      </c>
      <c r="T723" s="13">
        <f t="shared" si="69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 s="7">
        <f t="shared" si="70"/>
        <v>25.00197628458498</v>
      </c>
      <c r="Q724" t="str">
        <f t="shared" si="67"/>
        <v>film &amp; video</v>
      </c>
      <c r="R724" t="str">
        <f t="shared" si="68"/>
        <v>documentary</v>
      </c>
      <c r="S724" s="10">
        <f t="shared" si="71"/>
        <v>43045.25</v>
      </c>
      <c r="T724" s="13">
        <f t="shared" si="69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 s="7">
        <f t="shared" si="70"/>
        <v>92.013888888888886</v>
      </c>
      <c r="Q725" t="str">
        <f t="shared" si="67"/>
        <v>theater</v>
      </c>
      <c r="R725" t="str">
        <f t="shared" si="68"/>
        <v>plays</v>
      </c>
      <c r="S725" s="10">
        <f t="shared" si="71"/>
        <v>42431.25</v>
      </c>
      <c r="T725" s="13">
        <f t="shared" si="69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 s="7">
        <f t="shared" si="70"/>
        <v>93.066115702479337</v>
      </c>
      <c r="Q726" t="str">
        <f t="shared" si="67"/>
        <v>theater</v>
      </c>
      <c r="R726" t="str">
        <f t="shared" si="68"/>
        <v>plays</v>
      </c>
      <c r="S726" s="10">
        <f t="shared" si="71"/>
        <v>41934.208333333336</v>
      </c>
      <c r="T726" s="13">
        <f t="shared" si="69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 s="7">
        <f t="shared" si="70"/>
        <v>61.008145363408524</v>
      </c>
      <c r="Q727" t="str">
        <f t="shared" si="67"/>
        <v>games</v>
      </c>
      <c r="R727" t="str">
        <f t="shared" si="68"/>
        <v>mobile games</v>
      </c>
      <c r="S727" s="10">
        <f t="shared" si="71"/>
        <v>41958.25</v>
      </c>
      <c r="T727" s="13">
        <f t="shared" si="69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 s="7">
        <f t="shared" si="70"/>
        <v>92.036259541984734</v>
      </c>
      <c r="Q728" t="str">
        <f t="shared" si="67"/>
        <v>theater</v>
      </c>
      <c r="R728" t="str">
        <f t="shared" si="68"/>
        <v>plays</v>
      </c>
      <c r="S728" s="10">
        <f t="shared" si="71"/>
        <v>40476.208333333336</v>
      </c>
      <c r="T728" s="13">
        <f t="shared" si="69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 s="7">
        <f t="shared" si="70"/>
        <v>81.132596685082873</v>
      </c>
      <c r="Q729" t="str">
        <f t="shared" si="67"/>
        <v>technology</v>
      </c>
      <c r="R729" t="str">
        <f t="shared" si="68"/>
        <v>web</v>
      </c>
      <c r="S729" s="10">
        <f t="shared" si="71"/>
        <v>43485.25</v>
      </c>
      <c r="T729" s="13">
        <f t="shared" si="69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 s="7">
        <f t="shared" si="70"/>
        <v>73.5</v>
      </c>
      <c r="Q730" t="str">
        <f t="shared" si="67"/>
        <v>theater</v>
      </c>
      <c r="R730" t="str">
        <f t="shared" si="68"/>
        <v>plays</v>
      </c>
      <c r="S730" s="10">
        <f t="shared" si="71"/>
        <v>42515.208333333328</v>
      </c>
      <c r="T730" s="13">
        <f t="shared" si="69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 s="7">
        <f t="shared" si="70"/>
        <v>85.221311475409834</v>
      </c>
      <c r="Q731" t="str">
        <f t="shared" si="67"/>
        <v>film &amp; video</v>
      </c>
      <c r="R731" t="str">
        <f t="shared" si="68"/>
        <v>drama</v>
      </c>
      <c r="S731" s="10">
        <f t="shared" si="71"/>
        <v>41309.25</v>
      </c>
      <c r="T731" s="13">
        <f t="shared" si="69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 s="7">
        <f t="shared" si="70"/>
        <v>110.96825396825396</v>
      </c>
      <c r="Q732" t="str">
        <f t="shared" si="67"/>
        <v>technology</v>
      </c>
      <c r="R732" t="str">
        <f t="shared" si="68"/>
        <v>wearables</v>
      </c>
      <c r="S732" s="10">
        <f t="shared" si="71"/>
        <v>42147.208333333328</v>
      </c>
      <c r="T732" s="13">
        <f t="shared" si="69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 s="7">
        <f t="shared" si="70"/>
        <v>32.968036529680369</v>
      </c>
      <c r="Q733" t="str">
        <f t="shared" si="67"/>
        <v>technology</v>
      </c>
      <c r="R733" t="str">
        <f t="shared" si="68"/>
        <v>web</v>
      </c>
      <c r="S733" s="10">
        <f t="shared" si="71"/>
        <v>42939.208333333328</v>
      </c>
      <c r="T733" s="13">
        <f t="shared" si="69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 s="7">
        <f t="shared" si="70"/>
        <v>96.005352363960753</v>
      </c>
      <c r="Q734" t="str">
        <f t="shared" si="67"/>
        <v>music</v>
      </c>
      <c r="R734" t="str">
        <f t="shared" si="68"/>
        <v>rock</v>
      </c>
      <c r="S734" s="10">
        <f t="shared" si="71"/>
        <v>42816.208333333328</v>
      </c>
      <c r="T734" s="13">
        <f t="shared" si="69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 s="7">
        <f t="shared" si="70"/>
        <v>84.96632653061225</v>
      </c>
      <c r="Q735" t="str">
        <f t="shared" si="67"/>
        <v>music</v>
      </c>
      <c r="R735" t="str">
        <f t="shared" si="68"/>
        <v>metal</v>
      </c>
      <c r="S735" s="10">
        <f t="shared" si="71"/>
        <v>41844.208333333336</v>
      </c>
      <c r="T735" s="13">
        <f t="shared" si="69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 s="7">
        <f t="shared" si="70"/>
        <v>25.007462686567163</v>
      </c>
      <c r="Q736" t="str">
        <f t="shared" si="67"/>
        <v>theater</v>
      </c>
      <c r="R736" t="str">
        <f t="shared" si="68"/>
        <v>plays</v>
      </c>
      <c r="S736" s="10">
        <f t="shared" si="71"/>
        <v>42763.25</v>
      </c>
      <c r="T736" s="13">
        <f t="shared" si="69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 s="7">
        <f t="shared" si="70"/>
        <v>65.998995479658461</v>
      </c>
      <c r="Q737" t="str">
        <f t="shared" si="67"/>
        <v>photography</v>
      </c>
      <c r="R737" t="str">
        <f t="shared" si="68"/>
        <v>photography books</v>
      </c>
      <c r="S737" s="10">
        <f t="shared" si="71"/>
        <v>42459.208333333328</v>
      </c>
      <c r="T737" s="13">
        <f t="shared" si="69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 s="7">
        <f t="shared" si="70"/>
        <v>87.34482758620689</v>
      </c>
      <c r="Q738" t="str">
        <f t="shared" si="67"/>
        <v>publishing</v>
      </c>
      <c r="R738" t="str">
        <f t="shared" si="68"/>
        <v>nonfiction</v>
      </c>
      <c r="S738" s="10">
        <f t="shared" si="71"/>
        <v>42055.25</v>
      </c>
      <c r="T738" s="13">
        <f t="shared" si="69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 s="7">
        <f t="shared" si="70"/>
        <v>27.933333333333334</v>
      </c>
      <c r="Q739" t="str">
        <f t="shared" si="67"/>
        <v>music</v>
      </c>
      <c r="R739" t="str">
        <f t="shared" si="68"/>
        <v>indie rock</v>
      </c>
      <c r="S739" s="10">
        <f t="shared" si="71"/>
        <v>42685.25</v>
      </c>
      <c r="T739" s="13">
        <f t="shared" si="69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 s="7">
        <f t="shared" si="70"/>
        <v>103.8</v>
      </c>
      <c r="Q740" t="str">
        <f t="shared" si="67"/>
        <v>theater</v>
      </c>
      <c r="R740" t="str">
        <f t="shared" si="68"/>
        <v>plays</v>
      </c>
      <c r="S740" s="10">
        <f t="shared" si="71"/>
        <v>41959.25</v>
      </c>
      <c r="T740" s="13">
        <f t="shared" si="69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 s="7">
        <f t="shared" si="70"/>
        <v>31.937172774869111</v>
      </c>
      <c r="Q741" t="str">
        <f t="shared" si="67"/>
        <v>music</v>
      </c>
      <c r="R741" t="str">
        <f t="shared" si="68"/>
        <v>indie rock</v>
      </c>
      <c r="S741" s="10">
        <f t="shared" si="71"/>
        <v>41089.208333333336</v>
      </c>
      <c r="T741" s="13">
        <f t="shared" si="69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 s="7">
        <f t="shared" si="70"/>
        <v>99.5</v>
      </c>
      <c r="Q742" t="str">
        <f t="shared" si="67"/>
        <v>theater</v>
      </c>
      <c r="R742" t="str">
        <f t="shared" si="68"/>
        <v>plays</v>
      </c>
      <c r="S742" s="10">
        <f t="shared" si="71"/>
        <v>42769.25</v>
      </c>
      <c r="T742" s="13">
        <f t="shared" si="69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 s="7">
        <f t="shared" si="70"/>
        <v>108.84615384615384</v>
      </c>
      <c r="Q743" t="str">
        <f t="shared" si="67"/>
        <v>theater</v>
      </c>
      <c r="R743" t="str">
        <f t="shared" si="68"/>
        <v>plays</v>
      </c>
      <c r="S743" s="10">
        <f t="shared" si="71"/>
        <v>40321.208333333336</v>
      </c>
      <c r="T743" s="13">
        <f t="shared" si="69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 s="7">
        <f t="shared" si="70"/>
        <v>110.76229508196721</v>
      </c>
      <c r="Q744" t="str">
        <f t="shared" si="67"/>
        <v>music</v>
      </c>
      <c r="R744" t="str">
        <f t="shared" si="68"/>
        <v>electric music</v>
      </c>
      <c r="S744" s="10">
        <f t="shared" si="71"/>
        <v>40197.25</v>
      </c>
      <c r="T744" s="13">
        <f t="shared" si="69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 s="7">
        <f t="shared" si="70"/>
        <v>29.647058823529413</v>
      </c>
      <c r="Q745" t="str">
        <f t="shared" si="67"/>
        <v>theater</v>
      </c>
      <c r="R745" t="str">
        <f t="shared" si="68"/>
        <v>plays</v>
      </c>
      <c r="S745" s="10">
        <f t="shared" si="71"/>
        <v>42298.208333333328</v>
      </c>
      <c r="T745" s="13">
        <f t="shared" si="69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 s="7">
        <f t="shared" si="70"/>
        <v>101.71428571428571</v>
      </c>
      <c r="Q746" t="str">
        <f t="shared" si="67"/>
        <v>theater</v>
      </c>
      <c r="R746" t="str">
        <f t="shared" si="68"/>
        <v>plays</v>
      </c>
      <c r="S746" s="10">
        <f t="shared" si="71"/>
        <v>43322.208333333328</v>
      </c>
      <c r="T746" s="13">
        <f t="shared" si="69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 s="7">
        <f t="shared" si="70"/>
        <v>61.5</v>
      </c>
      <c r="Q747" t="str">
        <f t="shared" si="67"/>
        <v>technology</v>
      </c>
      <c r="R747" t="str">
        <f t="shared" si="68"/>
        <v>wearables</v>
      </c>
      <c r="S747" s="10">
        <f t="shared" si="71"/>
        <v>40328.208333333336</v>
      </c>
      <c r="T747" s="13">
        <f t="shared" si="69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 s="7">
        <f t="shared" si="70"/>
        <v>35</v>
      </c>
      <c r="Q748" t="str">
        <f t="shared" si="67"/>
        <v>technology</v>
      </c>
      <c r="R748" t="str">
        <f t="shared" si="68"/>
        <v>web</v>
      </c>
      <c r="S748" s="10">
        <f t="shared" si="71"/>
        <v>40825.208333333336</v>
      </c>
      <c r="T748" s="13">
        <f t="shared" si="69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 s="7">
        <f t="shared" si="70"/>
        <v>40.049999999999997</v>
      </c>
      <c r="Q749" t="str">
        <f t="shared" si="67"/>
        <v>theater</v>
      </c>
      <c r="R749" t="str">
        <f t="shared" si="68"/>
        <v>plays</v>
      </c>
      <c r="S749" s="10">
        <f t="shared" si="71"/>
        <v>40423.208333333336</v>
      </c>
      <c r="T749" s="13">
        <f t="shared" si="69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 s="7">
        <f t="shared" si="70"/>
        <v>110.97231270358306</v>
      </c>
      <c r="Q750" t="str">
        <f t="shared" si="67"/>
        <v>film &amp; video</v>
      </c>
      <c r="R750" t="str">
        <f t="shared" si="68"/>
        <v>animation</v>
      </c>
      <c r="S750" s="10">
        <f t="shared" si="71"/>
        <v>40238.25</v>
      </c>
      <c r="T750" s="13">
        <f t="shared" si="69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 s="7">
        <f t="shared" si="70"/>
        <v>36.959016393442624</v>
      </c>
      <c r="Q751" t="str">
        <f t="shared" si="67"/>
        <v>technology</v>
      </c>
      <c r="R751" t="str">
        <f t="shared" si="68"/>
        <v>wearables</v>
      </c>
      <c r="S751" s="10">
        <f t="shared" si="71"/>
        <v>41920.208333333336</v>
      </c>
      <c r="T751" s="13">
        <f t="shared" si="69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 s="7">
        <f t="shared" si="70"/>
        <v>1</v>
      </c>
      <c r="Q752" t="str">
        <f t="shared" si="67"/>
        <v>music</v>
      </c>
      <c r="R752" t="str">
        <f t="shared" si="68"/>
        <v>electric music</v>
      </c>
      <c r="S752" s="10">
        <f t="shared" si="71"/>
        <v>40360.208333333336</v>
      </c>
      <c r="T752" s="13">
        <f t="shared" si="69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 s="7">
        <f t="shared" si="70"/>
        <v>30.974074074074075</v>
      </c>
      <c r="Q753" t="str">
        <f t="shared" si="67"/>
        <v>publishing</v>
      </c>
      <c r="R753" t="str">
        <f t="shared" si="68"/>
        <v>nonfiction</v>
      </c>
      <c r="S753" s="10">
        <f t="shared" si="71"/>
        <v>42446.208333333328</v>
      </c>
      <c r="T753" s="13">
        <f t="shared" si="69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 s="7">
        <f t="shared" si="70"/>
        <v>47.035087719298247</v>
      </c>
      <c r="Q754" t="str">
        <f t="shared" si="67"/>
        <v>theater</v>
      </c>
      <c r="R754" t="str">
        <f t="shared" si="68"/>
        <v>plays</v>
      </c>
      <c r="S754" s="10">
        <f t="shared" si="71"/>
        <v>40395.208333333336</v>
      </c>
      <c r="T754" s="13">
        <f t="shared" si="69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 s="7">
        <f t="shared" si="70"/>
        <v>88.065693430656935</v>
      </c>
      <c r="Q755" t="str">
        <f t="shared" si="67"/>
        <v>photography</v>
      </c>
      <c r="R755" t="str">
        <f t="shared" si="68"/>
        <v>photography books</v>
      </c>
      <c r="S755" s="10">
        <f t="shared" si="71"/>
        <v>40321.208333333336</v>
      </c>
      <c r="T755" s="13">
        <f t="shared" si="69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 s="7">
        <f t="shared" si="70"/>
        <v>37.005616224648989</v>
      </c>
      <c r="Q756" t="str">
        <f t="shared" si="67"/>
        <v>theater</v>
      </c>
      <c r="R756" t="str">
        <f t="shared" si="68"/>
        <v>plays</v>
      </c>
      <c r="S756" s="10">
        <f t="shared" si="71"/>
        <v>41210.208333333336</v>
      </c>
      <c r="T756" s="13">
        <f t="shared" si="69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 s="7">
        <f t="shared" si="70"/>
        <v>26.027777777777779</v>
      </c>
      <c r="Q757" t="str">
        <f t="shared" si="67"/>
        <v>theater</v>
      </c>
      <c r="R757" t="str">
        <f t="shared" si="68"/>
        <v>plays</v>
      </c>
      <c r="S757" s="10">
        <f t="shared" si="71"/>
        <v>43096.25</v>
      </c>
      <c r="T757" s="13">
        <f t="shared" si="69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 s="7">
        <f t="shared" si="70"/>
        <v>67.817567567567565</v>
      </c>
      <c r="Q758" t="str">
        <f t="shared" si="67"/>
        <v>theater</v>
      </c>
      <c r="R758" t="str">
        <f t="shared" si="68"/>
        <v>plays</v>
      </c>
      <c r="S758" s="10">
        <f t="shared" si="71"/>
        <v>42024.25</v>
      </c>
      <c r="T758" s="13">
        <f t="shared" si="69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 s="7">
        <f t="shared" si="70"/>
        <v>49.964912280701753</v>
      </c>
      <c r="Q759" t="str">
        <f t="shared" si="67"/>
        <v>film &amp; video</v>
      </c>
      <c r="R759" t="str">
        <f t="shared" si="68"/>
        <v>drama</v>
      </c>
      <c r="S759" s="10">
        <f t="shared" si="71"/>
        <v>40675.208333333336</v>
      </c>
      <c r="T759" s="13">
        <f t="shared" si="69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 s="7">
        <f t="shared" si="70"/>
        <v>110.01646903820817</v>
      </c>
      <c r="Q760" t="str">
        <f t="shared" si="67"/>
        <v>music</v>
      </c>
      <c r="R760" t="str">
        <f t="shared" si="68"/>
        <v>rock</v>
      </c>
      <c r="S760" s="10">
        <f t="shared" si="71"/>
        <v>41936.208333333336</v>
      </c>
      <c r="T760" s="13">
        <f t="shared" si="69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 s="7">
        <f t="shared" si="70"/>
        <v>89.964678178963894</v>
      </c>
      <c r="Q761" t="str">
        <f t="shared" si="67"/>
        <v>music</v>
      </c>
      <c r="R761" t="str">
        <f t="shared" si="68"/>
        <v>electric music</v>
      </c>
      <c r="S761" s="10">
        <f t="shared" si="71"/>
        <v>43136.25</v>
      </c>
      <c r="T761" s="13">
        <f t="shared" si="69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 s="7">
        <f t="shared" si="70"/>
        <v>79.009523809523813</v>
      </c>
      <c r="Q762" t="str">
        <f t="shared" si="67"/>
        <v>games</v>
      </c>
      <c r="R762" t="str">
        <f t="shared" si="68"/>
        <v>video games</v>
      </c>
      <c r="S762" s="10">
        <f t="shared" si="71"/>
        <v>43678.208333333328</v>
      </c>
      <c r="T762" s="13">
        <f t="shared" si="69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 s="7">
        <f t="shared" si="70"/>
        <v>86.867469879518069</v>
      </c>
      <c r="Q763" t="str">
        <f t="shared" si="67"/>
        <v>music</v>
      </c>
      <c r="R763" t="str">
        <f t="shared" si="68"/>
        <v>rock</v>
      </c>
      <c r="S763" s="10">
        <f t="shared" si="71"/>
        <v>42938.208333333328</v>
      </c>
      <c r="T763" s="13">
        <f t="shared" si="69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 s="7">
        <f t="shared" si="70"/>
        <v>62.04</v>
      </c>
      <c r="Q764" t="str">
        <f t="shared" si="67"/>
        <v>music</v>
      </c>
      <c r="R764" t="str">
        <f t="shared" si="68"/>
        <v>jazz</v>
      </c>
      <c r="S764" s="10">
        <f t="shared" si="71"/>
        <v>41241.25</v>
      </c>
      <c r="T764" s="13">
        <f t="shared" si="69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 s="7">
        <f t="shared" si="70"/>
        <v>26.970212765957445</v>
      </c>
      <c r="Q765" t="str">
        <f t="shared" si="67"/>
        <v>theater</v>
      </c>
      <c r="R765" t="str">
        <f t="shared" si="68"/>
        <v>plays</v>
      </c>
      <c r="S765" s="10">
        <f t="shared" si="71"/>
        <v>41037.208333333336</v>
      </c>
      <c r="T765" s="13">
        <f t="shared" si="69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 s="7">
        <f t="shared" si="70"/>
        <v>54.121621621621621</v>
      </c>
      <c r="Q766" t="str">
        <f t="shared" si="67"/>
        <v>music</v>
      </c>
      <c r="R766" t="str">
        <f t="shared" si="68"/>
        <v>rock</v>
      </c>
      <c r="S766" s="10">
        <f t="shared" si="71"/>
        <v>40676.208333333336</v>
      </c>
      <c r="T766" s="13">
        <f t="shared" si="69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 s="7">
        <f t="shared" si="70"/>
        <v>41.035353535353536</v>
      </c>
      <c r="Q767" t="str">
        <f t="shared" si="67"/>
        <v>music</v>
      </c>
      <c r="R767" t="str">
        <f t="shared" si="68"/>
        <v>indie rock</v>
      </c>
      <c r="S767" s="10">
        <f t="shared" si="71"/>
        <v>42840.208333333328</v>
      </c>
      <c r="T767" s="13">
        <f t="shared" si="69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 s="7">
        <f t="shared" si="70"/>
        <v>55.052419354838712</v>
      </c>
      <c r="Q768" t="str">
        <f t="shared" si="67"/>
        <v>film &amp; video</v>
      </c>
      <c r="R768" t="str">
        <f t="shared" si="68"/>
        <v>science fiction</v>
      </c>
      <c r="S768" s="10">
        <f t="shared" si="71"/>
        <v>43362.208333333328</v>
      </c>
      <c r="T768" s="13">
        <f t="shared" si="69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 s="7">
        <f t="shared" si="70"/>
        <v>107.93762183235867</v>
      </c>
      <c r="Q769" t="str">
        <f t="shared" si="67"/>
        <v>publishing</v>
      </c>
      <c r="R769" t="str">
        <f t="shared" si="68"/>
        <v>translations</v>
      </c>
      <c r="S769" s="10">
        <f t="shared" si="71"/>
        <v>42283.208333333328</v>
      </c>
      <c r="T769" s="13">
        <f t="shared" si="69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 s="7">
        <f t="shared" si="70"/>
        <v>73.92</v>
      </c>
      <c r="Q770" t="str">
        <f t="shared" si="67"/>
        <v>theater</v>
      </c>
      <c r="R770" t="str">
        <f t="shared" si="68"/>
        <v>plays</v>
      </c>
      <c r="S770" s="10">
        <f t="shared" si="71"/>
        <v>41619.25</v>
      </c>
      <c r="T770" s="13">
        <f t="shared" si="69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 s="7">
        <f t="shared" si="70"/>
        <v>31.995894428152493</v>
      </c>
      <c r="Q771" t="str">
        <f t="shared" ref="Q771:Q834" si="73">LEFT(N771,SEARCH("/",N771,1)-1)</f>
        <v>games</v>
      </c>
      <c r="R771" t="str">
        <f t="shared" ref="R771:R834" si="74">RIGHT(N771,LEN(N771)-SEARCH("/",N771))</f>
        <v>video games</v>
      </c>
      <c r="S771" s="10">
        <f t="shared" si="71"/>
        <v>41501.208333333336</v>
      </c>
      <c r="T771" s="13">
        <f t="shared" ref="T771:T834" si="75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 s="7">
        <f t="shared" ref="P772:P835" si="76">E772/G772</f>
        <v>53.898148148148145</v>
      </c>
      <c r="Q772" t="str">
        <f t="shared" si="73"/>
        <v>theater</v>
      </c>
      <c r="R772" t="str">
        <f t="shared" si="74"/>
        <v>plays</v>
      </c>
      <c r="S772" s="10">
        <f t="shared" ref="S772:S835" si="77">(((J772/60)/60)/24)+DATE(1970,1,1)</f>
        <v>41743.208333333336</v>
      </c>
      <c r="T772" s="13">
        <f t="shared" si="75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 s="7">
        <f t="shared" si="76"/>
        <v>106.5</v>
      </c>
      <c r="Q773" t="str">
        <f t="shared" si="73"/>
        <v>theater</v>
      </c>
      <c r="R773" t="str">
        <f t="shared" si="74"/>
        <v>plays</v>
      </c>
      <c r="S773" s="10">
        <f t="shared" si="77"/>
        <v>43491.25</v>
      </c>
      <c r="T773" s="13">
        <f t="shared" si="75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 s="7">
        <f t="shared" si="76"/>
        <v>32.999805409612762</v>
      </c>
      <c r="Q774" t="str">
        <f t="shared" si="73"/>
        <v>music</v>
      </c>
      <c r="R774" t="str">
        <f t="shared" si="74"/>
        <v>indie rock</v>
      </c>
      <c r="S774" s="10">
        <f t="shared" si="77"/>
        <v>43505.25</v>
      </c>
      <c r="T774" s="13">
        <f t="shared" si="75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 s="7">
        <f t="shared" si="76"/>
        <v>43.00254993625159</v>
      </c>
      <c r="Q775" t="str">
        <f t="shared" si="73"/>
        <v>theater</v>
      </c>
      <c r="R775" t="str">
        <f t="shared" si="74"/>
        <v>plays</v>
      </c>
      <c r="S775" s="10">
        <f t="shared" si="77"/>
        <v>42838.208333333328</v>
      </c>
      <c r="T775" s="13">
        <f t="shared" si="75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 s="7">
        <f t="shared" si="76"/>
        <v>86.858974358974365</v>
      </c>
      <c r="Q776" t="str">
        <f t="shared" si="73"/>
        <v>technology</v>
      </c>
      <c r="R776" t="str">
        <f t="shared" si="74"/>
        <v>web</v>
      </c>
      <c r="S776" s="10">
        <f t="shared" si="77"/>
        <v>42513.208333333328</v>
      </c>
      <c r="T776" s="13">
        <f t="shared" si="75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 s="7">
        <f t="shared" si="76"/>
        <v>96.8</v>
      </c>
      <c r="Q777" t="str">
        <f t="shared" si="73"/>
        <v>music</v>
      </c>
      <c r="R777" t="str">
        <f t="shared" si="74"/>
        <v>rock</v>
      </c>
      <c r="S777" s="10">
        <f t="shared" si="77"/>
        <v>41949.25</v>
      </c>
      <c r="T777" s="13">
        <f t="shared" si="75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 s="7">
        <f t="shared" si="76"/>
        <v>32.995456610631528</v>
      </c>
      <c r="Q778" t="str">
        <f t="shared" si="73"/>
        <v>theater</v>
      </c>
      <c r="R778" t="str">
        <f t="shared" si="74"/>
        <v>plays</v>
      </c>
      <c r="S778" s="10">
        <f t="shared" si="77"/>
        <v>43650.208333333328</v>
      </c>
      <c r="T778" s="13">
        <f t="shared" si="75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 s="7">
        <f t="shared" si="76"/>
        <v>68.028106508875737</v>
      </c>
      <c r="Q779" t="str">
        <f t="shared" si="73"/>
        <v>theater</v>
      </c>
      <c r="R779" t="str">
        <f t="shared" si="74"/>
        <v>plays</v>
      </c>
      <c r="S779" s="10">
        <f t="shared" si="77"/>
        <v>40809.208333333336</v>
      </c>
      <c r="T779" s="13">
        <f t="shared" si="75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 s="7">
        <f t="shared" si="76"/>
        <v>58.867816091954026</v>
      </c>
      <c r="Q780" t="str">
        <f t="shared" si="73"/>
        <v>film &amp; video</v>
      </c>
      <c r="R780" t="str">
        <f t="shared" si="74"/>
        <v>animation</v>
      </c>
      <c r="S780" s="10">
        <f t="shared" si="77"/>
        <v>40768.208333333336</v>
      </c>
      <c r="T780" s="13">
        <f t="shared" si="75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 s="7">
        <f t="shared" si="76"/>
        <v>105.04572803850782</v>
      </c>
      <c r="Q781" t="str">
        <f t="shared" si="73"/>
        <v>theater</v>
      </c>
      <c r="R781" t="str">
        <f t="shared" si="74"/>
        <v>plays</v>
      </c>
      <c r="S781" s="10">
        <f t="shared" si="77"/>
        <v>42230.208333333328</v>
      </c>
      <c r="T781" s="13">
        <f t="shared" si="75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 s="7">
        <f t="shared" si="76"/>
        <v>33.054878048780488</v>
      </c>
      <c r="Q782" t="str">
        <f t="shared" si="73"/>
        <v>film &amp; video</v>
      </c>
      <c r="R782" t="str">
        <f t="shared" si="74"/>
        <v>drama</v>
      </c>
      <c r="S782" s="10">
        <f t="shared" si="77"/>
        <v>42573.208333333328</v>
      </c>
      <c r="T782" s="13">
        <f t="shared" si="75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 s="7">
        <f t="shared" si="76"/>
        <v>78.821428571428569</v>
      </c>
      <c r="Q783" t="str">
        <f t="shared" si="73"/>
        <v>theater</v>
      </c>
      <c r="R783" t="str">
        <f t="shared" si="74"/>
        <v>plays</v>
      </c>
      <c r="S783" s="10">
        <f t="shared" si="77"/>
        <v>40482.208333333336</v>
      </c>
      <c r="T783" s="13">
        <f t="shared" si="75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 s="7">
        <f t="shared" si="76"/>
        <v>68.204968944099377</v>
      </c>
      <c r="Q784" t="str">
        <f t="shared" si="73"/>
        <v>film &amp; video</v>
      </c>
      <c r="R784" t="str">
        <f t="shared" si="74"/>
        <v>animation</v>
      </c>
      <c r="S784" s="10">
        <f t="shared" si="77"/>
        <v>40603.25</v>
      </c>
      <c r="T784" s="13">
        <f t="shared" si="75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 s="7">
        <f t="shared" si="76"/>
        <v>75.731884057971016</v>
      </c>
      <c r="Q785" t="str">
        <f t="shared" si="73"/>
        <v>music</v>
      </c>
      <c r="R785" t="str">
        <f t="shared" si="74"/>
        <v>rock</v>
      </c>
      <c r="S785" s="10">
        <f t="shared" si="77"/>
        <v>41625.25</v>
      </c>
      <c r="T785" s="13">
        <f t="shared" si="75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 s="7">
        <f t="shared" si="76"/>
        <v>30.996070133010882</v>
      </c>
      <c r="Q786" t="str">
        <f t="shared" si="73"/>
        <v>technology</v>
      </c>
      <c r="R786" t="str">
        <f t="shared" si="74"/>
        <v>web</v>
      </c>
      <c r="S786" s="10">
        <f t="shared" si="77"/>
        <v>42435.25</v>
      </c>
      <c r="T786" s="13">
        <f t="shared" si="75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 s="7">
        <f t="shared" si="76"/>
        <v>101.88188976377953</v>
      </c>
      <c r="Q787" t="str">
        <f t="shared" si="73"/>
        <v>film &amp; video</v>
      </c>
      <c r="R787" t="str">
        <f t="shared" si="74"/>
        <v>animation</v>
      </c>
      <c r="S787" s="10">
        <f t="shared" si="77"/>
        <v>43582.208333333328</v>
      </c>
      <c r="T787" s="13">
        <f t="shared" si="75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 s="7">
        <f t="shared" si="76"/>
        <v>52.879227053140099</v>
      </c>
      <c r="Q788" t="str">
        <f t="shared" si="73"/>
        <v>music</v>
      </c>
      <c r="R788" t="str">
        <f t="shared" si="74"/>
        <v>jazz</v>
      </c>
      <c r="S788" s="10">
        <f t="shared" si="77"/>
        <v>43186.208333333328</v>
      </c>
      <c r="T788" s="13">
        <f t="shared" si="75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 s="7">
        <f t="shared" si="76"/>
        <v>71.005820721769496</v>
      </c>
      <c r="Q789" t="str">
        <f t="shared" si="73"/>
        <v>music</v>
      </c>
      <c r="R789" t="str">
        <f t="shared" si="74"/>
        <v>rock</v>
      </c>
      <c r="S789" s="10">
        <f t="shared" si="77"/>
        <v>40684.208333333336</v>
      </c>
      <c r="T789" s="13">
        <f t="shared" si="75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 s="7">
        <f t="shared" si="76"/>
        <v>102.38709677419355</v>
      </c>
      <c r="Q790" t="str">
        <f t="shared" si="73"/>
        <v>film &amp; video</v>
      </c>
      <c r="R790" t="str">
        <f t="shared" si="74"/>
        <v>animation</v>
      </c>
      <c r="S790" s="10">
        <f t="shared" si="77"/>
        <v>41202.208333333336</v>
      </c>
      <c r="T790" s="13">
        <f t="shared" si="75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 s="7">
        <f t="shared" si="76"/>
        <v>74.466666666666669</v>
      </c>
      <c r="Q791" t="str">
        <f t="shared" si="73"/>
        <v>theater</v>
      </c>
      <c r="R791" t="str">
        <f t="shared" si="74"/>
        <v>plays</v>
      </c>
      <c r="S791" s="10">
        <f t="shared" si="77"/>
        <v>41786.208333333336</v>
      </c>
      <c r="T791" s="13">
        <f t="shared" si="75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 s="7">
        <f t="shared" si="76"/>
        <v>51.009883198562441</v>
      </c>
      <c r="Q792" t="str">
        <f t="shared" si="73"/>
        <v>theater</v>
      </c>
      <c r="R792" t="str">
        <f t="shared" si="74"/>
        <v>plays</v>
      </c>
      <c r="S792" s="10">
        <f t="shared" si="77"/>
        <v>40223.25</v>
      </c>
      <c r="T792" s="13">
        <f t="shared" si="75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 s="7">
        <f t="shared" si="76"/>
        <v>90</v>
      </c>
      <c r="Q793" t="str">
        <f t="shared" si="73"/>
        <v>food</v>
      </c>
      <c r="R793" t="str">
        <f t="shared" si="74"/>
        <v>food trucks</v>
      </c>
      <c r="S793" s="10">
        <f t="shared" si="77"/>
        <v>42715.25</v>
      </c>
      <c r="T793" s="13">
        <f t="shared" si="75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 s="7">
        <f t="shared" si="76"/>
        <v>97.142857142857139</v>
      </c>
      <c r="Q794" t="str">
        <f t="shared" si="73"/>
        <v>theater</v>
      </c>
      <c r="R794" t="str">
        <f t="shared" si="74"/>
        <v>plays</v>
      </c>
      <c r="S794" s="10">
        <f t="shared" si="77"/>
        <v>41451.208333333336</v>
      </c>
      <c r="T794" s="13">
        <f t="shared" si="75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 s="7">
        <f t="shared" si="76"/>
        <v>72.071823204419886</v>
      </c>
      <c r="Q795" t="str">
        <f t="shared" si="73"/>
        <v>publishing</v>
      </c>
      <c r="R795" t="str">
        <f t="shared" si="74"/>
        <v>nonfiction</v>
      </c>
      <c r="S795" s="10">
        <f t="shared" si="77"/>
        <v>41450.208333333336</v>
      </c>
      <c r="T795" s="13">
        <f t="shared" si="75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 s="7">
        <f t="shared" si="76"/>
        <v>75.236363636363635</v>
      </c>
      <c r="Q796" t="str">
        <f t="shared" si="73"/>
        <v>music</v>
      </c>
      <c r="R796" t="str">
        <f t="shared" si="74"/>
        <v>rock</v>
      </c>
      <c r="S796" s="10">
        <f t="shared" si="77"/>
        <v>43091.25</v>
      </c>
      <c r="T796" s="13">
        <f t="shared" si="75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 s="7">
        <f t="shared" si="76"/>
        <v>32.967741935483872</v>
      </c>
      <c r="Q797" t="str">
        <f t="shared" si="73"/>
        <v>film &amp; video</v>
      </c>
      <c r="R797" t="str">
        <f t="shared" si="74"/>
        <v>drama</v>
      </c>
      <c r="S797" s="10">
        <f t="shared" si="77"/>
        <v>42675.208333333328</v>
      </c>
      <c r="T797" s="13">
        <f t="shared" si="75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 s="7">
        <f t="shared" si="76"/>
        <v>54.807692307692307</v>
      </c>
      <c r="Q798" t="str">
        <f t="shared" si="73"/>
        <v>games</v>
      </c>
      <c r="R798" t="str">
        <f t="shared" si="74"/>
        <v>mobile games</v>
      </c>
      <c r="S798" s="10">
        <f t="shared" si="77"/>
        <v>41859.208333333336</v>
      </c>
      <c r="T798" s="13">
        <f t="shared" si="75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 s="7">
        <f t="shared" si="76"/>
        <v>45.037837837837834</v>
      </c>
      <c r="Q799" t="str">
        <f t="shared" si="73"/>
        <v>technology</v>
      </c>
      <c r="R799" t="str">
        <f t="shared" si="74"/>
        <v>web</v>
      </c>
      <c r="S799" s="10">
        <f t="shared" si="77"/>
        <v>43464.25</v>
      </c>
      <c r="T799" s="13">
        <f t="shared" si="75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 s="7">
        <f t="shared" si="76"/>
        <v>52.958677685950413</v>
      </c>
      <c r="Q800" t="str">
        <f t="shared" si="73"/>
        <v>theater</v>
      </c>
      <c r="R800" t="str">
        <f t="shared" si="74"/>
        <v>plays</v>
      </c>
      <c r="S800" s="10">
        <f t="shared" si="77"/>
        <v>41060.208333333336</v>
      </c>
      <c r="T800" s="13">
        <f t="shared" si="75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 s="7">
        <f t="shared" si="76"/>
        <v>60.017959183673469</v>
      </c>
      <c r="Q801" t="str">
        <f t="shared" si="73"/>
        <v>theater</v>
      </c>
      <c r="R801" t="str">
        <f t="shared" si="74"/>
        <v>plays</v>
      </c>
      <c r="S801" s="10">
        <f t="shared" si="77"/>
        <v>42399.25</v>
      </c>
      <c r="T801" s="13">
        <f t="shared" si="75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 s="7">
        <f t="shared" si="76"/>
        <v>1</v>
      </c>
      <c r="Q802" t="str">
        <f t="shared" si="73"/>
        <v>music</v>
      </c>
      <c r="R802" t="str">
        <f t="shared" si="74"/>
        <v>rock</v>
      </c>
      <c r="S802" s="10">
        <f t="shared" si="77"/>
        <v>42167.208333333328</v>
      </c>
      <c r="T802" s="13">
        <f t="shared" si="75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 s="7">
        <f t="shared" si="76"/>
        <v>44.028301886792455</v>
      </c>
      <c r="Q803" t="str">
        <f t="shared" si="73"/>
        <v>photography</v>
      </c>
      <c r="R803" t="str">
        <f t="shared" si="74"/>
        <v>photography books</v>
      </c>
      <c r="S803" s="10">
        <f t="shared" si="77"/>
        <v>43830.25</v>
      </c>
      <c r="T803" s="13">
        <f t="shared" si="75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 s="7">
        <f t="shared" si="76"/>
        <v>86.028169014084511</v>
      </c>
      <c r="Q804" t="str">
        <f t="shared" si="73"/>
        <v>photography</v>
      </c>
      <c r="R804" t="str">
        <f t="shared" si="74"/>
        <v>photography books</v>
      </c>
      <c r="S804" s="10">
        <f t="shared" si="77"/>
        <v>43650.208333333328</v>
      </c>
      <c r="T804" s="13">
        <f t="shared" si="75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 s="7">
        <f t="shared" si="76"/>
        <v>28.012875536480685</v>
      </c>
      <c r="Q805" t="str">
        <f t="shared" si="73"/>
        <v>theater</v>
      </c>
      <c r="R805" t="str">
        <f t="shared" si="74"/>
        <v>plays</v>
      </c>
      <c r="S805" s="10">
        <f t="shared" si="77"/>
        <v>43492.25</v>
      </c>
      <c r="T805" s="13">
        <f t="shared" si="75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 s="7">
        <f t="shared" si="76"/>
        <v>32.050458715596328</v>
      </c>
      <c r="Q806" t="str">
        <f t="shared" si="73"/>
        <v>music</v>
      </c>
      <c r="R806" t="str">
        <f t="shared" si="74"/>
        <v>rock</v>
      </c>
      <c r="S806" s="10">
        <f t="shared" si="77"/>
        <v>43102.25</v>
      </c>
      <c r="T806" s="13">
        <f t="shared" si="75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 s="7">
        <f t="shared" si="76"/>
        <v>73.611940298507463</v>
      </c>
      <c r="Q807" t="str">
        <f t="shared" si="73"/>
        <v>film &amp; video</v>
      </c>
      <c r="R807" t="str">
        <f t="shared" si="74"/>
        <v>documentary</v>
      </c>
      <c r="S807" s="10">
        <f t="shared" si="77"/>
        <v>41958.25</v>
      </c>
      <c r="T807" s="13">
        <f t="shared" si="75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 s="7">
        <f t="shared" si="76"/>
        <v>108.71052631578948</v>
      </c>
      <c r="Q808" t="str">
        <f t="shared" si="73"/>
        <v>film &amp; video</v>
      </c>
      <c r="R808" t="str">
        <f t="shared" si="74"/>
        <v>drama</v>
      </c>
      <c r="S808" s="10">
        <f t="shared" si="77"/>
        <v>40973.25</v>
      </c>
      <c r="T808" s="13">
        <f t="shared" si="75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 s="7">
        <f t="shared" si="76"/>
        <v>42.97674418604651</v>
      </c>
      <c r="Q809" t="str">
        <f t="shared" si="73"/>
        <v>theater</v>
      </c>
      <c r="R809" t="str">
        <f t="shared" si="74"/>
        <v>plays</v>
      </c>
      <c r="S809" s="10">
        <f t="shared" si="77"/>
        <v>43753.208333333328</v>
      </c>
      <c r="T809" s="13">
        <f t="shared" si="75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 s="7">
        <f t="shared" si="76"/>
        <v>83.315789473684205</v>
      </c>
      <c r="Q810" t="str">
        <f t="shared" si="73"/>
        <v>food</v>
      </c>
      <c r="R810" t="str">
        <f t="shared" si="74"/>
        <v>food trucks</v>
      </c>
      <c r="S810" s="10">
        <f t="shared" si="77"/>
        <v>42507.208333333328</v>
      </c>
      <c r="T810" s="13">
        <f t="shared" si="75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 s="7">
        <f t="shared" si="76"/>
        <v>42</v>
      </c>
      <c r="Q811" t="str">
        <f t="shared" si="73"/>
        <v>film &amp; video</v>
      </c>
      <c r="R811" t="str">
        <f t="shared" si="74"/>
        <v>documentary</v>
      </c>
      <c r="S811" s="10">
        <f t="shared" si="77"/>
        <v>41135.208333333336</v>
      </c>
      <c r="T811" s="13">
        <f t="shared" si="75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 s="7">
        <f t="shared" si="76"/>
        <v>55.927601809954751</v>
      </c>
      <c r="Q812" t="str">
        <f t="shared" si="73"/>
        <v>theater</v>
      </c>
      <c r="R812" t="str">
        <f t="shared" si="74"/>
        <v>plays</v>
      </c>
      <c r="S812" s="10">
        <f t="shared" si="77"/>
        <v>43067.25</v>
      </c>
      <c r="T812" s="13">
        <f t="shared" si="75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 s="7">
        <f t="shared" si="76"/>
        <v>105.03681885125184</v>
      </c>
      <c r="Q813" t="str">
        <f t="shared" si="73"/>
        <v>games</v>
      </c>
      <c r="R813" t="str">
        <f t="shared" si="74"/>
        <v>video games</v>
      </c>
      <c r="S813" s="10">
        <f t="shared" si="77"/>
        <v>42378.25</v>
      </c>
      <c r="T813" s="13">
        <f t="shared" si="75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 s="7">
        <f t="shared" si="76"/>
        <v>48</v>
      </c>
      <c r="Q814" t="str">
        <f t="shared" si="73"/>
        <v>publishing</v>
      </c>
      <c r="R814" t="str">
        <f t="shared" si="74"/>
        <v>nonfiction</v>
      </c>
      <c r="S814" s="10">
        <f t="shared" si="77"/>
        <v>43206.208333333328</v>
      </c>
      <c r="T814" s="13">
        <f t="shared" si="75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 s="7">
        <f t="shared" si="76"/>
        <v>112.66176470588235</v>
      </c>
      <c r="Q815" t="str">
        <f t="shared" si="73"/>
        <v>games</v>
      </c>
      <c r="R815" t="str">
        <f t="shared" si="74"/>
        <v>video games</v>
      </c>
      <c r="S815" s="10">
        <f t="shared" si="77"/>
        <v>41148.208333333336</v>
      </c>
      <c r="T815" s="13">
        <f t="shared" si="75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 s="7">
        <f t="shared" si="76"/>
        <v>81.944444444444443</v>
      </c>
      <c r="Q816" t="str">
        <f t="shared" si="73"/>
        <v>music</v>
      </c>
      <c r="R816" t="str">
        <f t="shared" si="74"/>
        <v>rock</v>
      </c>
      <c r="S816" s="10">
        <f t="shared" si="77"/>
        <v>42517.208333333328</v>
      </c>
      <c r="T816" s="13">
        <f t="shared" si="75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 s="7">
        <f t="shared" si="76"/>
        <v>64.049180327868854</v>
      </c>
      <c r="Q817" t="str">
        <f t="shared" si="73"/>
        <v>music</v>
      </c>
      <c r="R817" t="str">
        <f t="shared" si="74"/>
        <v>rock</v>
      </c>
      <c r="S817" s="10">
        <f t="shared" si="77"/>
        <v>43068.25</v>
      </c>
      <c r="T817" s="13">
        <f t="shared" si="75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 s="7">
        <f t="shared" si="76"/>
        <v>106.39097744360902</v>
      </c>
      <c r="Q818" t="str">
        <f t="shared" si="73"/>
        <v>theater</v>
      </c>
      <c r="R818" t="str">
        <f t="shared" si="74"/>
        <v>plays</v>
      </c>
      <c r="S818" s="10">
        <f t="shared" si="77"/>
        <v>41680.25</v>
      </c>
      <c r="T818" s="13">
        <f t="shared" si="75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 s="7">
        <f t="shared" si="76"/>
        <v>76.011249497790274</v>
      </c>
      <c r="Q819" t="str">
        <f t="shared" si="73"/>
        <v>publishing</v>
      </c>
      <c r="R819" t="str">
        <f t="shared" si="74"/>
        <v>nonfiction</v>
      </c>
      <c r="S819" s="10">
        <f t="shared" si="77"/>
        <v>43589.208333333328</v>
      </c>
      <c r="T819" s="13">
        <f t="shared" si="75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 s="7">
        <f t="shared" si="76"/>
        <v>111.07246376811594</v>
      </c>
      <c r="Q820" t="str">
        <f t="shared" si="73"/>
        <v>theater</v>
      </c>
      <c r="R820" t="str">
        <f t="shared" si="74"/>
        <v>plays</v>
      </c>
      <c r="S820" s="10">
        <f t="shared" si="77"/>
        <v>43486.25</v>
      </c>
      <c r="T820" s="13">
        <f t="shared" si="75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 s="7">
        <f t="shared" si="76"/>
        <v>95.936170212765958</v>
      </c>
      <c r="Q821" t="str">
        <f t="shared" si="73"/>
        <v>games</v>
      </c>
      <c r="R821" t="str">
        <f t="shared" si="74"/>
        <v>video games</v>
      </c>
      <c r="S821" s="10">
        <f t="shared" si="77"/>
        <v>41237.25</v>
      </c>
      <c r="T821" s="13">
        <f t="shared" si="75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 s="7">
        <f t="shared" si="76"/>
        <v>43.043010752688176</v>
      </c>
      <c r="Q822" t="str">
        <f t="shared" si="73"/>
        <v>music</v>
      </c>
      <c r="R822" t="str">
        <f t="shared" si="74"/>
        <v>rock</v>
      </c>
      <c r="S822" s="10">
        <f t="shared" si="77"/>
        <v>43310.208333333328</v>
      </c>
      <c r="T822" s="13">
        <f t="shared" si="75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 s="7">
        <f t="shared" si="76"/>
        <v>67.966666666666669</v>
      </c>
      <c r="Q823" t="str">
        <f t="shared" si="73"/>
        <v>film &amp; video</v>
      </c>
      <c r="R823" t="str">
        <f t="shared" si="74"/>
        <v>documentary</v>
      </c>
      <c r="S823" s="10">
        <f t="shared" si="77"/>
        <v>42794.25</v>
      </c>
      <c r="T823" s="13">
        <f t="shared" si="75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 s="7">
        <f t="shared" si="76"/>
        <v>89.991428571428571</v>
      </c>
      <c r="Q824" t="str">
        <f t="shared" si="73"/>
        <v>music</v>
      </c>
      <c r="R824" t="str">
        <f t="shared" si="74"/>
        <v>rock</v>
      </c>
      <c r="S824" s="10">
        <f t="shared" si="77"/>
        <v>41698.25</v>
      </c>
      <c r="T824" s="13">
        <f t="shared" si="75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 s="7">
        <f t="shared" si="76"/>
        <v>58.095238095238095</v>
      </c>
      <c r="Q825" t="str">
        <f t="shared" si="73"/>
        <v>music</v>
      </c>
      <c r="R825" t="str">
        <f t="shared" si="74"/>
        <v>rock</v>
      </c>
      <c r="S825" s="10">
        <f t="shared" si="77"/>
        <v>41892.208333333336</v>
      </c>
      <c r="T825" s="13">
        <f t="shared" si="75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 s="7">
        <f t="shared" si="76"/>
        <v>83.996875000000003</v>
      </c>
      <c r="Q826" t="str">
        <f t="shared" si="73"/>
        <v>publishing</v>
      </c>
      <c r="R826" t="str">
        <f t="shared" si="74"/>
        <v>nonfiction</v>
      </c>
      <c r="S826" s="10">
        <f t="shared" si="77"/>
        <v>40348.208333333336</v>
      </c>
      <c r="T826" s="13">
        <f t="shared" si="75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 s="7">
        <f t="shared" si="76"/>
        <v>88.853503184713375</v>
      </c>
      <c r="Q827" t="str">
        <f t="shared" si="73"/>
        <v>film &amp; video</v>
      </c>
      <c r="R827" t="str">
        <f t="shared" si="74"/>
        <v>shorts</v>
      </c>
      <c r="S827" s="10">
        <f t="shared" si="77"/>
        <v>42941.208333333328</v>
      </c>
      <c r="T827" s="13">
        <f t="shared" si="75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 s="7">
        <f t="shared" si="76"/>
        <v>65.963917525773198</v>
      </c>
      <c r="Q828" t="str">
        <f t="shared" si="73"/>
        <v>theater</v>
      </c>
      <c r="R828" t="str">
        <f t="shared" si="74"/>
        <v>plays</v>
      </c>
      <c r="S828" s="10">
        <f t="shared" si="77"/>
        <v>40525.25</v>
      </c>
      <c r="T828" s="13">
        <f t="shared" si="75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 s="7">
        <f t="shared" si="76"/>
        <v>74.804878048780495</v>
      </c>
      <c r="Q829" t="str">
        <f t="shared" si="73"/>
        <v>film &amp; video</v>
      </c>
      <c r="R829" t="str">
        <f t="shared" si="74"/>
        <v>drama</v>
      </c>
      <c r="S829" s="10">
        <f t="shared" si="77"/>
        <v>40666.208333333336</v>
      </c>
      <c r="T829" s="13">
        <f t="shared" si="75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 s="7">
        <f t="shared" si="76"/>
        <v>69.98571428571428</v>
      </c>
      <c r="Q830" t="str">
        <f t="shared" si="73"/>
        <v>theater</v>
      </c>
      <c r="R830" t="str">
        <f t="shared" si="74"/>
        <v>plays</v>
      </c>
      <c r="S830" s="10">
        <f t="shared" si="77"/>
        <v>43340.208333333328</v>
      </c>
      <c r="T830" s="13">
        <f t="shared" si="75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 s="7">
        <f t="shared" si="76"/>
        <v>32.006493506493506</v>
      </c>
      <c r="Q831" t="str">
        <f t="shared" si="73"/>
        <v>theater</v>
      </c>
      <c r="R831" t="str">
        <f t="shared" si="74"/>
        <v>plays</v>
      </c>
      <c r="S831" s="10">
        <f t="shared" si="77"/>
        <v>42164.208333333328</v>
      </c>
      <c r="T831" s="13">
        <f t="shared" si="75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 s="7">
        <f t="shared" si="76"/>
        <v>64.727272727272734</v>
      </c>
      <c r="Q832" t="str">
        <f t="shared" si="73"/>
        <v>theater</v>
      </c>
      <c r="R832" t="str">
        <f t="shared" si="74"/>
        <v>plays</v>
      </c>
      <c r="S832" s="10">
        <f t="shared" si="77"/>
        <v>43103.25</v>
      </c>
      <c r="T832" s="13">
        <f t="shared" si="75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 s="7">
        <f t="shared" si="76"/>
        <v>24.998110087408456</v>
      </c>
      <c r="Q833" t="str">
        <f t="shared" si="73"/>
        <v>photography</v>
      </c>
      <c r="R833" t="str">
        <f t="shared" si="74"/>
        <v>photography books</v>
      </c>
      <c r="S833" s="10">
        <f t="shared" si="77"/>
        <v>40994.208333333336</v>
      </c>
      <c r="T833" s="13">
        <f t="shared" si="75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 s="7">
        <f t="shared" si="76"/>
        <v>104.97764070932922</v>
      </c>
      <c r="Q834" t="str">
        <f t="shared" si="73"/>
        <v>publishing</v>
      </c>
      <c r="R834" t="str">
        <f t="shared" si="74"/>
        <v>translations</v>
      </c>
      <c r="S834" s="10">
        <f t="shared" si="77"/>
        <v>42299.208333333328</v>
      </c>
      <c r="T834" s="13">
        <f t="shared" si="75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 s="7">
        <f t="shared" si="76"/>
        <v>64.987878787878785</v>
      </c>
      <c r="Q835" t="str">
        <f t="shared" ref="Q835:Q898" si="79">LEFT(N835,SEARCH("/",N835,1)-1)</f>
        <v>publishing</v>
      </c>
      <c r="R835" t="str">
        <f t="shared" ref="R835:R898" si="80">RIGHT(N835,LEN(N835)-SEARCH("/",N835))</f>
        <v>translations</v>
      </c>
      <c r="S835" s="10">
        <f t="shared" si="77"/>
        <v>40588.25</v>
      </c>
      <c r="T835" s="13">
        <f t="shared" ref="T835:T898" si="81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 s="7">
        <f t="shared" ref="P836:P899" si="82">E836/G836</f>
        <v>94.352941176470594</v>
      </c>
      <c r="Q836" t="str">
        <f t="shared" si="79"/>
        <v>theater</v>
      </c>
      <c r="R836" t="str">
        <f t="shared" si="80"/>
        <v>plays</v>
      </c>
      <c r="S836" s="10">
        <f t="shared" ref="S836:S899" si="83">(((J836/60)/60)/24)+DATE(1970,1,1)</f>
        <v>41448.208333333336</v>
      </c>
      <c r="T836" s="13">
        <f t="shared" si="81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 s="7">
        <f t="shared" si="82"/>
        <v>44.001706484641637</v>
      </c>
      <c r="Q837" t="str">
        <f t="shared" si="79"/>
        <v>technology</v>
      </c>
      <c r="R837" t="str">
        <f t="shared" si="80"/>
        <v>web</v>
      </c>
      <c r="S837" s="10">
        <f t="shared" si="83"/>
        <v>42063.25</v>
      </c>
      <c r="T837" s="13">
        <f t="shared" si="81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 s="7">
        <f t="shared" si="82"/>
        <v>64.744680851063833</v>
      </c>
      <c r="Q838" t="str">
        <f t="shared" si="79"/>
        <v>music</v>
      </c>
      <c r="R838" t="str">
        <f t="shared" si="80"/>
        <v>indie rock</v>
      </c>
      <c r="S838" s="10">
        <f t="shared" si="83"/>
        <v>40214.25</v>
      </c>
      <c r="T838" s="13">
        <f t="shared" si="81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 s="7">
        <f t="shared" si="82"/>
        <v>84.00667779632721</v>
      </c>
      <c r="Q839" t="str">
        <f t="shared" si="79"/>
        <v>music</v>
      </c>
      <c r="R839" t="str">
        <f t="shared" si="80"/>
        <v>jazz</v>
      </c>
      <c r="S839" s="10">
        <f t="shared" si="83"/>
        <v>40629.208333333336</v>
      </c>
      <c r="T839" s="13">
        <f t="shared" si="81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 s="7">
        <f t="shared" si="82"/>
        <v>34.061302681992338</v>
      </c>
      <c r="Q840" t="str">
        <f t="shared" si="79"/>
        <v>theater</v>
      </c>
      <c r="R840" t="str">
        <f t="shared" si="80"/>
        <v>plays</v>
      </c>
      <c r="S840" s="10">
        <f t="shared" si="83"/>
        <v>43370.208333333328</v>
      </c>
      <c r="T840" s="13">
        <f t="shared" si="81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 s="7">
        <f t="shared" si="82"/>
        <v>93.273885350318466</v>
      </c>
      <c r="Q841" t="str">
        <f t="shared" si="79"/>
        <v>film &amp; video</v>
      </c>
      <c r="R841" t="str">
        <f t="shared" si="80"/>
        <v>documentary</v>
      </c>
      <c r="S841" s="10">
        <f t="shared" si="83"/>
        <v>41715.208333333336</v>
      </c>
      <c r="T841" s="13">
        <f t="shared" si="81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 s="7">
        <f t="shared" si="82"/>
        <v>32.998301726577978</v>
      </c>
      <c r="Q842" t="str">
        <f t="shared" si="79"/>
        <v>theater</v>
      </c>
      <c r="R842" t="str">
        <f t="shared" si="80"/>
        <v>plays</v>
      </c>
      <c r="S842" s="10">
        <f t="shared" si="83"/>
        <v>41836.208333333336</v>
      </c>
      <c r="T842" s="13">
        <f t="shared" si="81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 s="7">
        <f t="shared" si="82"/>
        <v>83.812903225806451</v>
      </c>
      <c r="Q843" t="str">
        <f t="shared" si="79"/>
        <v>technology</v>
      </c>
      <c r="R843" t="str">
        <f t="shared" si="80"/>
        <v>web</v>
      </c>
      <c r="S843" s="10">
        <f t="shared" si="83"/>
        <v>42419.25</v>
      </c>
      <c r="T843" s="13">
        <f t="shared" si="81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 s="7">
        <f t="shared" si="82"/>
        <v>63.992424242424242</v>
      </c>
      <c r="Q844" t="str">
        <f t="shared" si="79"/>
        <v>technology</v>
      </c>
      <c r="R844" t="str">
        <f t="shared" si="80"/>
        <v>wearables</v>
      </c>
      <c r="S844" s="10">
        <f t="shared" si="83"/>
        <v>43266.208333333328</v>
      </c>
      <c r="T844" s="13">
        <f t="shared" si="81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 s="7">
        <f t="shared" si="82"/>
        <v>81.909090909090907</v>
      </c>
      <c r="Q845" t="str">
        <f t="shared" si="79"/>
        <v>photography</v>
      </c>
      <c r="R845" t="str">
        <f t="shared" si="80"/>
        <v>photography books</v>
      </c>
      <c r="S845" s="10">
        <f t="shared" si="83"/>
        <v>43338.208333333328</v>
      </c>
      <c r="T845" s="13">
        <f t="shared" si="81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 s="7">
        <f t="shared" si="82"/>
        <v>93.053191489361708</v>
      </c>
      <c r="Q846" t="str">
        <f t="shared" si="79"/>
        <v>film &amp; video</v>
      </c>
      <c r="R846" t="str">
        <f t="shared" si="80"/>
        <v>documentary</v>
      </c>
      <c r="S846" s="10">
        <f t="shared" si="83"/>
        <v>40930.25</v>
      </c>
      <c r="T846" s="13">
        <f t="shared" si="81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 s="7">
        <f t="shared" si="82"/>
        <v>101.98449039881831</v>
      </c>
      <c r="Q847" t="str">
        <f t="shared" si="79"/>
        <v>technology</v>
      </c>
      <c r="R847" t="str">
        <f t="shared" si="80"/>
        <v>web</v>
      </c>
      <c r="S847" s="10">
        <f t="shared" si="83"/>
        <v>43235.208333333328</v>
      </c>
      <c r="T847" s="13">
        <f t="shared" si="81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 s="7">
        <f t="shared" si="82"/>
        <v>105.9375</v>
      </c>
      <c r="Q848" t="str">
        <f t="shared" si="79"/>
        <v>technology</v>
      </c>
      <c r="R848" t="str">
        <f t="shared" si="80"/>
        <v>web</v>
      </c>
      <c r="S848" s="10">
        <f t="shared" si="83"/>
        <v>43302.208333333328</v>
      </c>
      <c r="T848" s="13">
        <f t="shared" si="81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 s="7">
        <f t="shared" si="82"/>
        <v>101.58181818181818</v>
      </c>
      <c r="Q849" t="str">
        <f t="shared" si="79"/>
        <v>food</v>
      </c>
      <c r="R849" t="str">
        <f t="shared" si="80"/>
        <v>food trucks</v>
      </c>
      <c r="S849" s="10">
        <f t="shared" si="83"/>
        <v>43107.25</v>
      </c>
      <c r="T849" s="13">
        <f t="shared" si="81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 s="7">
        <f t="shared" si="82"/>
        <v>62.970930232558139</v>
      </c>
      <c r="Q850" t="str">
        <f t="shared" si="79"/>
        <v>film &amp; video</v>
      </c>
      <c r="R850" t="str">
        <f t="shared" si="80"/>
        <v>drama</v>
      </c>
      <c r="S850" s="10">
        <f t="shared" si="83"/>
        <v>40341.208333333336</v>
      </c>
      <c r="T850" s="13">
        <f t="shared" si="81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 s="7">
        <f t="shared" si="82"/>
        <v>29.045602605863191</v>
      </c>
      <c r="Q851" t="str">
        <f t="shared" si="79"/>
        <v>music</v>
      </c>
      <c r="R851" t="str">
        <f t="shared" si="80"/>
        <v>indie rock</v>
      </c>
      <c r="S851" s="10">
        <f t="shared" si="83"/>
        <v>40948.25</v>
      </c>
      <c r="T851" s="13">
        <f t="shared" si="81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 s="7">
        <f t="shared" si="82"/>
        <v>1</v>
      </c>
      <c r="Q852" t="str">
        <f t="shared" si="79"/>
        <v>music</v>
      </c>
      <c r="R852" t="str">
        <f t="shared" si="80"/>
        <v>rock</v>
      </c>
      <c r="S852" s="10">
        <f t="shared" si="83"/>
        <v>40866.25</v>
      </c>
      <c r="T852" s="13">
        <f t="shared" si="81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 s="7">
        <f t="shared" si="82"/>
        <v>77.924999999999997</v>
      </c>
      <c r="Q853" t="str">
        <f t="shared" si="79"/>
        <v>music</v>
      </c>
      <c r="R853" t="str">
        <f t="shared" si="80"/>
        <v>electric music</v>
      </c>
      <c r="S853" s="10">
        <f t="shared" si="83"/>
        <v>41031.208333333336</v>
      </c>
      <c r="T853" s="13">
        <f t="shared" si="81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 s="7">
        <f t="shared" si="82"/>
        <v>80.806451612903231</v>
      </c>
      <c r="Q854" t="str">
        <f t="shared" si="79"/>
        <v>games</v>
      </c>
      <c r="R854" t="str">
        <f t="shared" si="80"/>
        <v>video games</v>
      </c>
      <c r="S854" s="10">
        <f t="shared" si="83"/>
        <v>40740.208333333336</v>
      </c>
      <c r="T854" s="13">
        <f t="shared" si="81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 s="7">
        <f t="shared" si="82"/>
        <v>76.006816632583508</v>
      </c>
      <c r="Q855" t="str">
        <f t="shared" si="79"/>
        <v>music</v>
      </c>
      <c r="R855" t="str">
        <f t="shared" si="80"/>
        <v>indie rock</v>
      </c>
      <c r="S855" s="10">
        <f t="shared" si="83"/>
        <v>40714.208333333336</v>
      </c>
      <c r="T855" s="13">
        <f t="shared" si="81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 s="7">
        <f t="shared" si="82"/>
        <v>72.993613824192337</v>
      </c>
      <c r="Q856" t="str">
        <f t="shared" si="79"/>
        <v>publishing</v>
      </c>
      <c r="R856" t="str">
        <f t="shared" si="80"/>
        <v>fiction</v>
      </c>
      <c r="S856" s="10">
        <f t="shared" si="83"/>
        <v>43787.25</v>
      </c>
      <c r="T856" s="13">
        <f t="shared" si="81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 s="7">
        <f t="shared" si="82"/>
        <v>53</v>
      </c>
      <c r="Q857" t="str">
        <f t="shared" si="79"/>
        <v>theater</v>
      </c>
      <c r="R857" t="str">
        <f t="shared" si="80"/>
        <v>plays</v>
      </c>
      <c r="S857" s="10">
        <f t="shared" si="83"/>
        <v>40712.208333333336</v>
      </c>
      <c r="T857" s="13">
        <f t="shared" si="81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 s="7">
        <f t="shared" si="82"/>
        <v>54.164556962025316</v>
      </c>
      <c r="Q858" t="str">
        <f t="shared" si="79"/>
        <v>food</v>
      </c>
      <c r="R858" t="str">
        <f t="shared" si="80"/>
        <v>food trucks</v>
      </c>
      <c r="S858" s="10">
        <f t="shared" si="83"/>
        <v>41023.208333333336</v>
      </c>
      <c r="T858" s="13">
        <f t="shared" si="81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 s="7">
        <f t="shared" si="82"/>
        <v>32.946666666666665</v>
      </c>
      <c r="Q859" t="str">
        <f t="shared" si="79"/>
        <v>film &amp; video</v>
      </c>
      <c r="R859" t="str">
        <f t="shared" si="80"/>
        <v>shorts</v>
      </c>
      <c r="S859" s="10">
        <f t="shared" si="83"/>
        <v>40944.25</v>
      </c>
      <c r="T859" s="13">
        <f t="shared" si="81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 s="7">
        <f t="shared" si="82"/>
        <v>79.371428571428567</v>
      </c>
      <c r="Q860" t="str">
        <f t="shared" si="79"/>
        <v>food</v>
      </c>
      <c r="R860" t="str">
        <f t="shared" si="80"/>
        <v>food trucks</v>
      </c>
      <c r="S860" s="10">
        <f t="shared" si="83"/>
        <v>43211.208333333328</v>
      </c>
      <c r="T860" s="13">
        <f t="shared" si="81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 s="7">
        <f t="shared" si="82"/>
        <v>41.174603174603178</v>
      </c>
      <c r="Q861" t="str">
        <f t="shared" si="79"/>
        <v>theater</v>
      </c>
      <c r="R861" t="str">
        <f t="shared" si="80"/>
        <v>plays</v>
      </c>
      <c r="S861" s="10">
        <f t="shared" si="83"/>
        <v>41334.25</v>
      </c>
      <c r="T861" s="13">
        <f t="shared" si="81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 s="7">
        <f t="shared" si="82"/>
        <v>77.430769230769229</v>
      </c>
      <c r="Q862" t="str">
        <f t="shared" si="79"/>
        <v>technology</v>
      </c>
      <c r="R862" t="str">
        <f t="shared" si="80"/>
        <v>wearables</v>
      </c>
      <c r="S862" s="10">
        <f t="shared" si="83"/>
        <v>43515.25</v>
      </c>
      <c r="T862" s="13">
        <f t="shared" si="81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 s="7">
        <f t="shared" si="82"/>
        <v>57.159509202453989</v>
      </c>
      <c r="Q863" t="str">
        <f t="shared" si="79"/>
        <v>theater</v>
      </c>
      <c r="R863" t="str">
        <f t="shared" si="80"/>
        <v>plays</v>
      </c>
      <c r="S863" s="10">
        <f t="shared" si="83"/>
        <v>40258.208333333336</v>
      </c>
      <c r="T863" s="13">
        <f t="shared" si="81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 s="7">
        <f t="shared" si="82"/>
        <v>77.17647058823529</v>
      </c>
      <c r="Q864" t="str">
        <f t="shared" si="79"/>
        <v>theater</v>
      </c>
      <c r="R864" t="str">
        <f t="shared" si="80"/>
        <v>plays</v>
      </c>
      <c r="S864" s="10">
        <f t="shared" si="83"/>
        <v>40756.208333333336</v>
      </c>
      <c r="T864" s="13">
        <f t="shared" si="81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 s="7">
        <f t="shared" si="82"/>
        <v>24.953917050691246</v>
      </c>
      <c r="Q865" t="str">
        <f t="shared" si="79"/>
        <v>film &amp; video</v>
      </c>
      <c r="R865" t="str">
        <f t="shared" si="80"/>
        <v>television</v>
      </c>
      <c r="S865" s="10">
        <f t="shared" si="83"/>
        <v>42172.208333333328</v>
      </c>
      <c r="T865" s="13">
        <f t="shared" si="81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 s="7">
        <f t="shared" si="82"/>
        <v>97.18</v>
      </c>
      <c r="Q866" t="str">
        <f t="shared" si="79"/>
        <v>film &amp; video</v>
      </c>
      <c r="R866" t="str">
        <f t="shared" si="80"/>
        <v>shorts</v>
      </c>
      <c r="S866" s="10">
        <f t="shared" si="83"/>
        <v>42601.208333333328</v>
      </c>
      <c r="T866" s="13">
        <f t="shared" si="81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 s="7">
        <f t="shared" si="82"/>
        <v>46.000916870415651</v>
      </c>
      <c r="Q867" t="str">
        <f t="shared" si="79"/>
        <v>theater</v>
      </c>
      <c r="R867" t="str">
        <f t="shared" si="80"/>
        <v>plays</v>
      </c>
      <c r="S867" s="10">
        <f t="shared" si="83"/>
        <v>41897.208333333336</v>
      </c>
      <c r="T867" s="13">
        <f t="shared" si="81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 s="7">
        <f t="shared" si="82"/>
        <v>88.023385300668153</v>
      </c>
      <c r="Q868" t="str">
        <f t="shared" si="79"/>
        <v>photography</v>
      </c>
      <c r="R868" t="str">
        <f t="shared" si="80"/>
        <v>photography books</v>
      </c>
      <c r="S868" s="10">
        <f t="shared" si="83"/>
        <v>40671.208333333336</v>
      </c>
      <c r="T868" s="13">
        <f t="shared" si="81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 s="7">
        <f t="shared" si="82"/>
        <v>25.99</v>
      </c>
      <c r="Q869" t="str">
        <f t="shared" si="79"/>
        <v>food</v>
      </c>
      <c r="R869" t="str">
        <f t="shared" si="80"/>
        <v>food trucks</v>
      </c>
      <c r="S869" s="10">
        <f t="shared" si="83"/>
        <v>43382.208333333328</v>
      </c>
      <c r="T869" s="13">
        <f t="shared" si="81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 s="7">
        <f t="shared" si="82"/>
        <v>102.69047619047619</v>
      </c>
      <c r="Q870" t="str">
        <f t="shared" si="79"/>
        <v>theater</v>
      </c>
      <c r="R870" t="str">
        <f t="shared" si="80"/>
        <v>plays</v>
      </c>
      <c r="S870" s="10">
        <f t="shared" si="83"/>
        <v>41559.208333333336</v>
      </c>
      <c r="T870" s="13">
        <f t="shared" si="81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 s="7">
        <f t="shared" si="82"/>
        <v>72.958174904942965</v>
      </c>
      <c r="Q871" t="str">
        <f t="shared" si="79"/>
        <v>film &amp; video</v>
      </c>
      <c r="R871" t="str">
        <f t="shared" si="80"/>
        <v>drama</v>
      </c>
      <c r="S871" s="10">
        <f t="shared" si="83"/>
        <v>40350.208333333336</v>
      </c>
      <c r="T871" s="13">
        <f t="shared" si="81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 s="7">
        <f t="shared" si="82"/>
        <v>57.190082644628099</v>
      </c>
      <c r="Q872" t="str">
        <f t="shared" si="79"/>
        <v>theater</v>
      </c>
      <c r="R872" t="str">
        <f t="shared" si="80"/>
        <v>plays</v>
      </c>
      <c r="S872" s="10">
        <f t="shared" si="83"/>
        <v>42240.208333333328</v>
      </c>
      <c r="T872" s="13">
        <f t="shared" si="81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 s="7">
        <f t="shared" si="82"/>
        <v>84.013793103448279</v>
      </c>
      <c r="Q873" t="str">
        <f t="shared" si="79"/>
        <v>theater</v>
      </c>
      <c r="R873" t="str">
        <f t="shared" si="80"/>
        <v>plays</v>
      </c>
      <c r="S873" s="10">
        <f t="shared" si="83"/>
        <v>43040.208333333328</v>
      </c>
      <c r="T873" s="13">
        <f t="shared" si="81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 s="7">
        <f t="shared" si="82"/>
        <v>98.666666666666671</v>
      </c>
      <c r="Q874" t="str">
        <f t="shared" si="79"/>
        <v>film &amp; video</v>
      </c>
      <c r="R874" t="str">
        <f t="shared" si="80"/>
        <v>science fiction</v>
      </c>
      <c r="S874" s="10">
        <f t="shared" si="83"/>
        <v>43346.208333333328</v>
      </c>
      <c r="T874" s="13">
        <f t="shared" si="81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 s="7">
        <f t="shared" si="82"/>
        <v>42.007419183889773</v>
      </c>
      <c r="Q875" t="str">
        <f t="shared" si="79"/>
        <v>photography</v>
      </c>
      <c r="R875" t="str">
        <f t="shared" si="80"/>
        <v>photography books</v>
      </c>
      <c r="S875" s="10">
        <f t="shared" si="83"/>
        <v>41647.25</v>
      </c>
      <c r="T875" s="13">
        <f t="shared" si="81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 s="7">
        <f t="shared" si="82"/>
        <v>32.002753556677376</v>
      </c>
      <c r="Q876" t="str">
        <f t="shared" si="79"/>
        <v>photography</v>
      </c>
      <c r="R876" t="str">
        <f t="shared" si="80"/>
        <v>photography books</v>
      </c>
      <c r="S876" s="10">
        <f t="shared" si="83"/>
        <v>40291.208333333336</v>
      </c>
      <c r="T876" s="13">
        <f t="shared" si="81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 s="7">
        <f t="shared" si="82"/>
        <v>81.567164179104481</v>
      </c>
      <c r="Q877" t="str">
        <f t="shared" si="79"/>
        <v>music</v>
      </c>
      <c r="R877" t="str">
        <f t="shared" si="80"/>
        <v>rock</v>
      </c>
      <c r="S877" s="10">
        <f t="shared" si="83"/>
        <v>40556.25</v>
      </c>
      <c r="T877" s="13">
        <f t="shared" si="81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 s="7">
        <f t="shared" si="82"/>
        <v>37.035087719298247</v>
      </c>
      <c r="Q878" t="str">
        <f t="shared" si="79"/>
        <v>photography</v>
      </c>
      <c r="R878" t="str">
        <f t="shared" si="80"/>
        <v>photography books</v>
      </c>
      <c r="S878" s="10">
        <f t="shared" si="83"/>
        <v>43624.208333333328</v>
      </c>
      <c r="T878" s="13">
        <f t="shared" si="81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 s="7">
        <f t="shared" si="82"/>
        <v>103.033360455655</v>
      </c>
      <c r="Q879" t="str">
        <f t="shared" si="79"/>
        <v>food</v>
      </c>
      <c r="R879" t="str">
        <f t="shared" si="80"/>
        <v>food trucks</v>
      </c>
      <c r="S879" s="10">
        <f t="shared" si="83"/>
        <v>42577.208333333328</v>
      </c>
      <c r="T879" s="13">
        <f t="shared" si="81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 s="7">
        <f t="shared" si="82"/>
        <v>84.333333333333329</v>
      </c>
      <c r="Q880" t="str">
        <f t="shared" si="79"/>
        <v>music</v>
      </c>
      <c r="R880" t="str">
        <f t="shared" si="80"/>
        <v>metal</v>
      </c>
      <c r="S880" s="10">
        <f t="shared" si="83"/>
        <v>43845.25</v>
      </c>
      <c r="T880" s="13">
        <f t="shared" si="81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 s="7">
        <f t="shared" si="82"/>
        <v>102.60377358490567</v>
      </c>
      <c r="Q881" t="str">
        <f t="shared" si="79"/>
        <v>publishing</v>
      </c>
      <c r="R881" t="str">
        <f t="shared" si="80"/>
        <v>nonfiction</v>
      </c>
      <c r="S881" s="10">
        <f t="shared" si="83"/>
        <v>42788.25</v>
      </c>
      <c r="T881" s="13">
        <f t="shared" si="81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 s="7">
        <f t="shared" si="82"/>
        <v>79.992129246064621</v>
      </c>
      <c r="Q882" t="str">
        <f t="shared" si="79"/>
        <v>music</v>
      </c>
      <c r="R882" t="str">
        <f t="shared" si="80"/>
        <v>electric music</v>
      </c>
      <c r="S882" s="10">
        <f t="shared" si="83"/>
        <v>43667.208333333328</v>
      </c>
      <c r="T882" s="13">
        <f t="shared" si="81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 s="7">
        <f t="shared" si="82"/>
        <v>70.055309734513273</v>
      </c>
      <c r="Q883" t="str">
        <f t="shared" si="79"/>
        <v>theater</v>
      </c>
      <c r="R883" t="str">
        <f t="shared" si="80"/>
        <v>plays</v>
      </c>
      <c r="S883" s="10">
        <f t="shared" si="83"/>
        <v>42194.208333333328</v>
      </c>
      <c r="T883" s="13">
        <f t="shared" si="81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 s="7">
        <f t="shared" si="82"/>
        <v>37</v>
      </c>
      <c r="Q884" t="str">
        <f t="shared" si="79"/>
        <v>theater</v>
      </c>
      <c r="R884" t="str">
        <f t="shared" si="80"/>
        <v>plays</v>
      </c>
      <c r="S884" s="10">
        <f t="shared" si="83"/>
        <v>42025.25</v>
      </c>
      <c r="T884" s="13">
        <f t="shared" si="81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 s="7">
        <f t="shared" si="82"/>
        <v>41.911917098445599</v>
      </c>
      <c r="Q885" t="str">
        <f t="shared" si="79"/>
        <v>film &amp; video</v>
      </c>
      <c r="R885" t="str">
        <f t="shared" si="80"/>
        <v>shorts</v>
      </c>
      <c r="S885" s="10">
        <f t="shared" si="83"/>
        <v>40323.208333333336</v>
      </c>
      <c r="T885" s="13">
        <f t="shared" si="81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 s="7">
        <f t="shared" si="82"/>
        <v>57.992576882290564</v>
      </c>
      <c r="Q886" t="str">
        <f t="shared" si="79"/>
        <v>theater</v>
      </c>
      <c r="R886" t="str">
        <f t="shared" si="80"/>
        <v>plays</v>
      </c>
      <c r="S886" s="10">
        <f t="shared" si="83"/>
        <v>41763.208333333336</v>
      </c>
      <c r="T886" s="13">
        <f t="shared" si="81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 s="7">
        <f t="shared" si="82"/>
        <v>40.942307692307693</v>
      </c>
      <c r="Q887" t="str">
        <f t="shared" si="79"/>
        <v>theater</v>
      </c>
      <c r="R887" t="str">
        <f t="shared" si="80"/>
        <v>plays</v>
      </c>
      <c r="S887" s="10">
        <f t="shared" si="83"/>
        <v>40335.208333333336</v>
      </c>
      <c r="T887" s="13">
        <f t="shared" si="81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 s="7">
        <f t="shared" si="82"/>
        <v>69.9972602739726</v>
      </c>
      <c r="Q888" t="str">
        <f t="shared" si="79"/>
        <v>music</v>
      </c>
      <c r="R888" t="str">
        <f t="shared" si="80"/>
        <v>indie rock</v>
      </c>
      <c r="S888" s="10">
        <f t="shared" si="83"/>
        <v>40416.208333333336</v>
      </c>
      <c r="T888" s="13">
        <f t="shared" si="81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 s="7">
        <f t="shared" si="82"/>
        <v>73.838709677419359</v>
      </c>
      <c r="Q889" t="str">
        <f t="shared" si="79"/>
        <v>theater</v>
      </c>
      <c r="R889" t="str">
        <f t="shared" si="80"/>
        <v>plays</v>
      </c>
      <c r="S889" s="10">
        <f t="shared" si="83"/>
        <v>42202.208333333328</v>
      </c>
      <c r="T889" s="13">
        <f t="shared" si="81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 s="7">
        <f t="shared" si="82"/>
        <v>41.979310344827589</v>
      </c>
      <c r="Q890" t="str">
        <f t="shared" si="79"/>
        <v>theater</v>
      </c>
      <c r="R890" t="str">
        <f t="shared" si="80"/>
        <v>plays</v>
      </c>
      <c r="S890" s="10">
        <f t="shared" si="83"/>
        <v>42836.208333333328</v>
      </c>
      <c r="T890" s="13">
        <f t="shared" si="81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 s="7">
        <f t="shared" si="82"/>
        <v>77.93442622950819</v>
      </c>
      <c r="Q891" t="str">
        <f t="shared" si="79"/>
        <v>music</v>
      </c>
      <c r="R891" t="str">
        <f t="shared" si="80"/>
        <v>electric music</v>
      </c>
      <c r="S891" s="10">
        <f t="shared" si="83"/>
        <v>41710.208333333336</v>
      </c>
      <c r="T891" s="13">
        <f t="shared" si="81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 s="7">
        <f t="shared" si="82"/>
        <v>106.01972789115646</v>
      </c>
      <c r="Q892" t="str">
        <f t="shared" si="79"/>
        <v>music</v>
      </c>
      <c r="R892" t="str">
        <f t="shared" si="80"/>
        <v>indie rock</v>
      </c>
      <c r="S892" s="10">
        <f t="shared" si="83"/>
        <v>43640.208333333328</v>
      </c>
      <c r="T892" s="13">
        <f t="shared" si="81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 s="7">
        <f t="shared" si="82"/>
        <v>47.018181818181816</v>
      </c>
      <c r="Q893" t="str">
        <f t="shared" si="79"/>
        <v>film &amp; video</v>
      </c>
      <c r="R893" t="str">
        <f t="shared" si="80"/>
        <v>documentary</v>
      </c>
      <c r="S893" s="10">
        <f t="shared" si="83"/>
        <v>40880.25</v>
      </c>
      <c r="T893" s="13">
        <f t="shared" si="81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 s="7">
        <f t="shared" si="82"/>
        <v>76.016483516483518</v>
      </c>
      <c r="Q894" t="str">
        <f t="shared" si="79"/>
        <v>publishing</v>
      </c>
      <c r="R894" t="str">
        <f t="shared" si="80"/>
        <v>translations</v>
      </c>
      <c r="S894" s="10">
        <f t="shared" si="83"/>
        <v>40319.208333333336</v>
      </c>
      <c r="T894" s="13">
        <f t="shared" si="81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 s="7">
        <f t="shared" si="82"/>
        <v>54.120603015075375</v>
      </c>
      <c r="Q895" t="str">
        <f t="shared" si="79"/>
        <v>film &amp; video</v>
      </c>
      <c r="R895" t="str">
        <f t="shared" si="80"/>
        <v>documentary</v>
      </c>
      <c r="S895" s="10">
        <f t="shared" si="83"/>
        <v>42170.208333333328</v>
      </c>
      <c r="T895" s="13">
        <f t="shared" si="81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 s="7">
        <f t="shared" si="82"/>
        <v>57.285714285714285</v>
      </c>
      <c r="Q896" t="str">
        <f t="shared" si="79"/>
        <v>film &amp; video</v>
      </c>
      <c r="R896" t="str">
        <f t="shared" si="80"/>
        <v>television</v>
      </c>
      <c r="S896" s="10">
        <f t="shared" si="83"/>
        <v>41466.208333333336</v>
      </c>
      <c r="T896" s="13">
        <f t="shared" si="81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 s="7">
        <f t="shared" si="82"/>
        <v>103.81308411214954</v>
      </c>
      <c r="Q897" t="str">
        <f t="shared" si="79"/>
        <v>theater</v>
      </c>
      <c r="R897" t="str">
        <f t="shared" si="80"/>
        <v>plays</v>
      </c>
      <c r="S897" s="10">
        <f t="shared" si="83"/>
        <v>43134.25</v>
      </c>
      <c r="T897" s="13">
        <f t="shared" si="81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 s="7">
        <f t="shared" si="82"/>
        <v>105.02602739726028</v>
      </c>
      <c r="Q898" t="str">
        <f t="shared" si="79"/>
        <v>food</v>
      </c>
      <c r="R898" t="str">
        <f t="shared" si="80"/>
        <v>food trucks</v>
      </c>
      <c r="S898" s="10">
        <f t="shared" si="83"/>
        <v>40738.208333333336</v>
      </c>
      <c r="T898" s="13">
        <f t="shared" si="81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 s="7">
        <f t="shared" si="82"/>
        <v>90.259259259259252</v>
      </c>
      <c r="Q899" t="str">
        <f t="shared" ref="Q899:Q962" si="85">LEFT(N899,SEARCH("/",N899,1)-1)</f>
        <v>theater</v>
      </c>
      <c r="R899" t="str">
        <f t="shared" ref="R899:R962" si="86">RIGHT(N899,LEN(N899)-SEARCH("/",N899))</f>
        <v>plays</v>
      </c>
      <c r="S899" s="10">
        <f t="shared" si="83"/>
        <v>43583.208333333328</v>
      </c>
      <c r="T899" s="13">
        <f t="shared" ref="T899:T962" si="87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 s="7">
        <f t="shared" ref="P900:P963" si="88">E900/G900</f>
        <v>76.978705978705975</v>
      </c>
      <c r="Q900" t="str">
        <f t="shared" si="85"/>
        <v>film &amp; video</v>
      </c>
      <c r="R900" t="str">
        <f t="shared" si="86"/>
        <v>documentary</v>
      </c>
      <c r="S900" s="10">
        <f t="shared" ref="S900:S963" si="89">(((J900/60)/60)/24)+DATE(1970,1,1)</f>
        <v>43815.25</v>
      </c>
      <c r="T900" s="13">
        <f t="shared" si="87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 s="7">
        <f t="shared" si="88"/>
        <v>102.60162601626017</v>
      </c>
      <c r="Q901" t="str">
        <f t="shared" si="85"/>
        <v>music</v>
      </c>
      <c r="R901" t="str">
        <f t="shared" si="86"/>
        <v>jazz</v>
      </c>
      <c r="S901" s="10">
        <f t="shared" si="89"/>
        <v>41554.208333333336</v>
      </c>
      <c r="T901" s="13">
        <f t="shared" si="87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 s="7">
        <f t="shared" si="88"/>
        <v>2</v>
      </c>
      <c r="Q902" t="str">
        <f t="shared" si="85"/>
        <v>technology</v>
      </c>
      <c r="R902" t="str">
        <f t="shared" si="86"/>
        <v>web</v>
      </c>
      <c r="S902" s="10">
        <f t="shared" si="89"/>
        <v>41901.208333333336</v>
      </c>
      <c r="T902" s="13">
        <f t="shared" si="87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 s="7">
        <f t="shared" si="88"/>
        <v>55.0062893081761</v>
      </c>
      <c r="Q903" t="str">
        <f t="shared" si="85"/>
        <v>music</v>
      </c>
      <c r="R903" t="str">
        <f t="shared" si="86"/>
        <v>rock</v>
      </c>
      <c r="S903" s="10">
        <f t="shared" si="89"/>
        <v>43298.208333333328</v>
      </c>
      <c r="T903" s="13">
        <f t="shared" si="87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 s="7">
        <f t="shared" si="88"/>
        <v>32.127272727272725</v>
      </c>
      <c r="Q904" t="str">
        <f t="shared" si="85"/>
        <v>technology</v>
      </c>
      <c r="R904" t="str">
        <f t="shared" si="86"/>
        <v>web</v>
      </c>
      <c r="S904" s="10">
        <f t="shared" si="89"/>
        <v>42399.25</v>
      </c>
      <c r="T904" s="13">
        <f t="shared" si="87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 s="7">
        <f t="shared" si="88"/>
        <v>50.642857142857146</v>
      </c>
      <c r="Q905" t="str">
        <f t="shared" si="85"/>
        <v>publishing</v>
      </c>
      <c r="R905" t="str">
        <f t="shared" si="86"/>
        <v>nonfiction</v>
      </c>
      <c r="S905" s="10">
        <f t="shared" si="89"/>
        <v>41034.208333333336</v>
      </c>
      <c r="T905" s="13">
        <f t="shared" si="87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 s="7">
        <f t="shared" si="88"/>
        <v>49.6875</v>
      </c>
      <c r="Q906" t="str">
        <f t="shared" si="85"/>
        <v>publishing</v>
      </c>
      <c r="R906" t="str">
        <f t="shared" si="86"/>
        <v>radio &amp; podcasts</v>
      </c>
      <c r="S906" s="10">
        <f t="shared" si="89"/>
        <v>41186.208333333336</v>
      </c>
      <c r="T906" s="13">
        <f t="shared" si="87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 s="7">
        <f t="shared" si="88"/>
        <v>54.894067796610166</v>
      </c>
      <c r="Q907" t="str">
        <f t="shared" si="85"/>
        <v>theater</v>
      </c>
      <c r="R907" t="str">
        <f t="shared" si="86"/>
        <v>plays</v>
      </c>
      <c r="S907" s="10">
        <f t="shared" si="89"/>
        <v>41536.208333333336</v>
      </c>
      <c r="T907" s="13">
        <f t="shared" si="87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 s="7">
        <f t="shared" si="88"/>
        <v>46.931937172774866</v>
      </c>
      <c r="Q908" t="str">
        <f t="shared" si="85"/>
        <v>film &amp; video</v>
      </c>
      <c r="R908" t="str">
        <f t="shared" si="86"/>
        <v>documentary</v>
      </c>
      <c r="S908" s="10">
        <f t="shared" si="89"/>
        <v>42868.208333333328</v>
      </c>
      <c r="T908" s="13">
        <f t="shared" si="87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 s="7">
        <f t="shared" si="88"/>
        <v>44.951219512195124</v>
      </c>
      <c r="Q909" t="str">
        <f t="shared" si="85"/>
        <v>theater</v>
      </c>
      <c r="R909" t="str">
        <f t="shared" si="86"/>
        <v>plays</v>
      </c>
      <c r="S909" s="10">
        <f t="shared" si="89"/>
        <v>40660.208333333336</v>
      </c>
      <c r="T909" s="13">
        <f t="shared" si="87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 s="7">
        <f t="shared" si="88"/>
        <v>30.99898322318251</v>
      </c>
      <c r="Q910" t="str">
        <f t="shared" si="85"/>
        <v>games</v>
      </c>
      <c r="R910" t="str">
        <f t="shared" si="86"/>
        <v>video games</v>
      </c>
      <c r="S910" s="10">
        <f t="shared" si="89"/>
        <v>41031.208333333336</v>
      </c>
      <c r="T910" s="13">
        <f t="shared" si="87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 s="7">
        <f t="shared" si="88"/>
        <v>107.7625</v>
      </c>
      <c r="Q911" t="str">
        <f t="shared" si="85"/>
        <v>theater</v>
      </c>
      <c r="R911" t="str">
        <f t="shared" si="86"/>
        <v>plays</v>
      </c>
      <c r="S911" s="10">
        <f t="shared" si="89"/>
        <v>43255.208333333328</v>
      </c>
      <c r="T911" s="13">
        <f t="shared" si="87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 s="7">
        <f t="shared" si="88"/>
        <v>102.07770270270271</v>
      </c>
      <c r="Q912" t="str">
        <f t="shared" si="85"/>
        <v>theater</v>
      </c>
      <c r="R912" t="str">
        <f t="shared" si="86"/>
        <v>plays</v>
      </c>
      <c r="S912" s="10">
        <f t="shared" si="89"/>
        <v>42026.25</v>
      </c>
      <c r="T912" s="13">
        <f t="shared" si="87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 s="7">
        <f t="shared" si="88"/>
        <v>24.976190476190474</v>
      </c>
      <c r="Q913" t="str">
        <f t="shared" si="85"/>
        <v>technology</v>
      </c>
      <c r="R913" t="str">
        <f t="shared" si="86"/>
        <v>web</v>
      </c>
      <c r="S913" s="10">
        <f t="shared" si="89"/>
        <v>43717.208333333328</v>
      </c>
      <c r="T913" s="13">
        <f t="shared" si="87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 s="7">
        <f t="shared" si="88"/>
        <v>79.944134078212286</v>
      </c>
      <c r="Q914" t="str">
        <f t="shared" si="85"/>
        <v>film &amp; video</v>
      </c>
      <c r="R914" t="str">
        <f t="shared" si="86"/>
        <v>drama</v>
      </c>
      <c r="S914" s="10">
        <f t="shared" si="89"/>
        <v>41157.208333333336</v>
      </c>
      <c r="T914" s="13">
        <f t="shared" si="87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 s="7">
        <f t="shared" si="88"/>
        <v>67.946462715105156</v>
      </c>
      <c r="Q915" t="str">
        <f t="shared" si="85"/>
        <v>film &amp; video</v>
      </c>
      <c r="R915" t="str">
        <f t="shared" si="86"/>
        <v>drama</v>
      </c>
      <c r="S915" s="10">
        <f t="shared" si="89"/>
        <v>43597.208333333328</v>
      </c>
      <c r="T915" s="13">
        <f t="shared" si="87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 s="7">
        <f t="shared" si="88"/>
        <v>26.070921985815602</v>
      </c>
      <c r="Q916" t="str">
        <f t="shared" si="85"/>
        <v>theater</v>
      </c>
      <c r="R916" t="str">
        <f t="shared" si="86"/>
        <v>plays</v>
      </c>
      <c r="S916" s="10">
        <f t="shared" si="89"/>
        <v>41490.208333333336</v>
      </c>
      <c r="T916" s="13">
        <f t="shared" si="87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 s="7">
        <f t="shared" si="88"/>
        <v>105.0032154340836</v>
      </c>
      <c r="Q917" t="str">
        <f t="shared" si="85"/>
        <v>film &amp; video</v>
      </c>
      <c r="R917" t="str">
        <f t="shared" si="86"/>
        <v>television</v>
      </c>
      <c r="S917" s="10">
        <f t="shared" si="89"/>
        <v>42976.208333333328</v>
      </c>
      <c r="T917" s="13">
        <f t="shared" si="87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 s="7">
        <f t="shared" si="88"/>
        <v>25.826923076923077</v>
      </c>
      <c r="Q918" t="str">
        <f t="shared" si="85"/>
        <v>photography</v>
      </c>
      <c r="R918" t="str">
        <f t="shared" si="86"/>
        <v>photography books</v>
      </c>
      <c r="S918" s="10">
        <f t="shared" si="89"/>
        <v>41991.25</v>
      </c>
      <c r="T918" s="13">
        <f t="shared" si="87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 s="7">
        <f t="shared" si="88"/>
        <v>77.666666666666671</v>
      </c>
      <c r="Q919" t="str">
        <f t="shared" si="85"/>
        <v>film &amp; video</v>
      </c>
      <c r="R919" t="str">
        <f t="shared" si="86"/>
        <v>shorts</v>
      </c>
      <c r="S919" s="10">
        <f t="shared" si="89"/>
        <v>40722.208333333336</v>
      </c>
      <c r="T919" s="13">
        <f t="shared" si="87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 s="7">
        <f t="shared" si="88"/>
        <v>57.82692307692308</v>
      </c>
      <c r="Q920" t="str">
        <f t="shared" si="85"/>
        <v>publishing</v>
      </c>
      <c r="R920" t="str">
        <f t="shared" si="86"/>
        <v>radio &amp; podcasts</v>
      </c>
      <c r="S920" s="10">
        <f t="shared" si="89"/>
        <v>41117.208333333336</v>
      </c>
      <c r="T920" s="13">
        <f t="shared" si="87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 s="7">
        <f t="shared" si="88"/>
        <v>92.955555555555549</v>
      </c>
      <c r="Q921" t="str">
        <f t="shared" si="85"/>
        <v>theater</v>
      </c>
      <c r="R921" t="str">
        <f t="shared" si="86"/>
        <v>plays</v>
      </c>
      <c r="S921" s="10">
        <f t="shared" si="89"/>
        <v>43022.208333333328</v>
      </c>
      <c r="T921" s="13">
        <f t="shared" si="87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 s="7">
        <f t="shared" si="88"/>
        <v>37.945098039215686</v>
      </c>
      <c r="Q922" t="str">
        <f t="shared" si="85"/>
        <v>film &amp; video</v>
      </c>
      <c r="R922" t="str">
        <f t="shared" si="86"/>
        <v>animation</v>
      </c>
      <c r="S922" s="10">
        <f t="shared" si="89"/>
        <v>43503.25</v>
      </c>
      <c r="T922" s="13">
        <f t="shared" si="87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 s="7">
        <f t="shared" si="88"/>
        <v>31.842105263157894</v>
      </c>
      <c r="Q923" t="str">
        <f t="shared" si="85"/>
        <v>technology</v>
      </c>
      <c r="R923" t="str">
        <f t="shared" si="86"/>
        <v>web</v>
      </c>
      <c r="S923" s="10">
        <f t="shared" si="89"/>
        <v>40951.25</v>
      </c>
      <c r="T923" s="13">
        <f t="shared" si="87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 s="7">
        <f t="shared" si="88"/>
        <v>40</v>
      </c>
      <c r="Q924" t="str">
        <f t="shared" si="85"/>
        <v>music</v>
      </c>
      <c r="R924" t="str">
        <f t="shared" si="86"/>
        <v>world music</v>
      </c>
      <c r="S924" s="10">
        <f t="shared" si="89"/>
        <v>43443.25</v>
      </c>
      <c r="T924" s="13">
        <f t="shared" si="87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 s="7">
        <f t="shared" si="88"/>
        <v>101.1</v>
      </c>
      <c r="Q925" t="str">
        <f t="shared" si="85"/>
        <v>theater</v>
      </c>
      <c r="R925" t="str">
        <f t="shared" si="86"/>
        <v>plays</v>
      </c>
      <c r="S925" s="10">
        <f t="shared" si="89"/>
        <v>40373.208333333336</v>
      </c>
      <c r="T925" s="13">
        <f t="shared" si="87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 s="7">
        <f t="shared" si="88"/>
        <v>84.006989951944078</v>
      </c>
      <c r="Q926" t="str">
        <f t="shared" si="85"/>
        <v>theater</v>
      </c>
      <c r="R926" t="str">
        <f t="shared" si="86"/>
        <v>plays</v>
      </c>
      <c r="S926" s="10">
        <f t="shared" si="89"/>
        <v>43769.208333333328</v>
      </c>
      <c r="T926" s="13">
        <f t="shared" si="87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 s="7">
        <f t="shared" si="88"/>
        <v>103.41538461538461</v>
      </c>
      <c r="Q927" t="str">
        <f t="shared" si="85"/>
        <v>theater</v>
      </c>
      <c r="R927" t="str">
        <f t="shared" si="86"/>
        <v>plays</v>
      </c>
      <c r="S927" s="10">
        <f t="shared" si="89"/>
        <v>43000.208333333328</v>
      </c>
      <c r="T927" s="13">
        <f t="shared" si="87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 s="7">
        <f t="shared" si="88"/>
        <v>105.13333333333334</v>
      </c>
      <c r="Q928" t="str">
        <f t="shared" si="85"/>
        <v>food</v>
      </c>
      <c r="R928" t="str">
        <f t="shared" si="86"/>
        <v>food trucks</v>
      </c>
      <c r="S928" s="10">
        <f t="shared" si="89"/>
        <v>42502.208333333328</v>
      </c>
      <c r="T928" s="13">
        <f t="shared" si="87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 s="7">
        <f t="shared" si="88"/>
        <v>89.21621621621621</v>
      </c>
      <c r="Q929" t="str">
        <f t="shared" si="85"/>
        <v>theater</v>
      </c>
      <c r="R929" t="str">
        <f t="shared" si="86"/>
        <v>plays</v>
      </c>
      <c r="S929" s="10">
        <f t="shared" si="89"/>
        <v>41102.208333333336</v>
      </c>
      <c r="T929" s="13">
        <f t="shared" si="87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 s="7">
        <f t="shared" si="88"/>
        <v>51.995234312946785</v>
      </c>
      <c r="Q930" t="str">
        <f t="shared" si="85"/>
        <v>technology</v>
      </c>
      <c r="R930" t="str">
        <f t="shared" si="86"/>
        <v>web</v>
      </c>
      <c r="S930" s="10">
        <f t="shared" si="89"/>
        <v>41637.25</v>
      </c>
      <c r="T930" s="13">
        <f t="shared" si="87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 s="7">
        <f t="shared" si="88"/>
        <v>64.956521739130437</v>
      </c>
      <c r="Q931" t="str">
        <f t="shared" si="85"/>
        <v>theater</v>
      </c>
      <c r="R931" t="str">
        <f t="shared" si="86"/>
        <v>plays</v>
      </c>
      <c r="S931" s="10">
        <f t="shared" si="89"/>
        <v>42858.208333333328</v>
      </c>
      <c r="T931" s="13">
        <f t="shared" si="87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 s="7">
        <f t="shared" si="88"/>
        <v>46.235294117647058</v>
      </c>
      <c r="Q932" t="str">
        <f t="shared" si="85"/>
        <v>theater</v>
      </c>
      <c r="R932" t="str">
        <f t="shared" si="86"/>
        <v>plays</v>
      </c>
      <c r="S932" s="10">
        <f t="shared" si="89"/>
        <v>42060.25</v>
      </c>
      <c r="T932" s="13">
        <f t="shared" si="87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 s="7">
        <f t="shared" si="88"/>
        <v>51.151785714285715</v>
      </c>
      <c r="Q933" t="str">
        <f t="shared" si="85"/>
        <v>theater</v>
      </c>
      <c r="R933" t="str">
        <f t="shared" si="86"/>
        <v>plays</v>
      </c>
      <c r="S933" s="10">
        <f t="shared" si="89"/>
        <v>41818.208333333336</v>
      </c>
      <c r="T933" s="13">
        <f t="shared" si="87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 s="7">
        <f t="shared" si="88"/>
        <v>33.909722222222221</v>
      </c>
      <c r="Q934" t="str">
        <f t="shared" si="85"/>
        <v>music</v>
      </c>
      <c r="R934" t="str">
        <f t="shared" si="86"/>
        <v>rock</v>
      </c>
      <c r="S934" s="10">
        <f t="shared" si="89"/>
        <v>41709.208333333336</v>
      </c>
      <c r="T934" s="13">
        <f t="shared" si="87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 s="7">
        <f t="shared" si="88"/>
        <v>92.016298633017882</v>
      </c>
      <c r="Q935" t="str">
        <f t="shared" si="85"/>
        <v>theater</v>
      </c>
      <c r="R935" t="str">
        <f t="shared" si="86"/>
        <v>plays</v>
      </c>
      <c r="S935" s="10">
        <f t="shared" si="89"/>
        <v>41372.208333333336</v>
      </c>
      <c r="T935" s="13">
        <f t="shared" si="87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 s="7">
        <f t="shared" si="88"/>
        <v>107.42857142857143</v>
      </c>
      <c r="Q936" t="str">
        <f t="shared" si="85"/>
        <v>theater</v>
      </c>
      <c r="R936" t="str">
        <f t="shared" si="86"/>
        <v>plays</v>
      </c>
      <c r="S936" s="10">
        <f t="shared" si="89"/>
        <v>42422.25</v>
      </c>
      <c r="T936" s="13">
        <f t="shared" si="87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 s="7">
        <f t="shared" si="88"/>
        <v>75.848484848484844</v>
      </c>
      <c r="Q937" t="str">
        <f t="shared" si="85"/>
        <v>theater</v>
      </c>
      <c r="R937" t="str">
        <f t="shared" si="86"/>
        <v>plays</v>
      </c>
      <c r="S937" s="10">
        <f t="shared" si="89"/>
        <v>42209.208333333328</v>
      </c>
      <c r="T937" s="13">
        <f t="shared" si="87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 s="7">
        <f t="shared" si="88"/>
        <v>80.476190476190482</v>
      </c>
      <c r="Q938" t="str">
        <f t="shared" si="85"/>
        <v>theater</v>
      </c>
      <c r="R938" t="str">
        <f t="shared" si="86"/>
        <v>plays</v>
      </c>
      <c r="S938" s="10">
        <f t="shared" si="89"/>
        <v>43668.208333333328</v>
      </c>
      <c r="T938" s="13">
        <f t="shared" si="87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 s="7">
        <f t="shared" si="88"/>
        <v>86.978483606557376</v>
      </c>
      <c r="Q939" t="str">
        <f t="shared" si="85"/>
        <v>film &amp; video</v>
      </c>
      <c r="R939" t="str">
        <f t="shared" si="86"/>
        <v>documentary</v>
      </c>
      <c r="S939" s="10">
        <f t="shared" si="89"/>
        <v>42334.25</v>
      </c>
      <c r="T939" s="13">
        <f t="shared" si="87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 s="7">
        <f t="shared" si="88"/>
        <v>105.13541666666667</v>
      </c>
      <c r="Q940" t="str">
        <f t="shared" si="85"/>
        <v>publishing</v>
      </c>
      <c r="R940" t="str">
        <f t="shared" si="86"/>
        <v>fiction</v>
      </c>
      <c r="S940" s="10">
        <f t="shared" si="89"/>
        <v>43263.208333333328</v>
      </c>
      <c r="T940" s="13">
        <f t="shared" si="87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 s="7">
        <f t="shared" si="88"/>
        <v>57.298507462686565</v>
      </c>
      <c r="Q941" t="str">
        <f t="shared" si="85"/>
        <v>games</v>
      </c>
      <c r="R941" t="str">
        <f t="shared" si="86"/>
        <v>video games</v>
      </c>
      <c r="S941" s="10">
        <f t="shared" si="89"/>
        <v>40670.208333333336</v>
      </c>
      <c r="T941" s="13">
        <f t="shared" si="87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 s="7">
        <f t="shared" si="88"/>
        <v>93.348484848484844</v>
      </c>
      <c r="Q942" t="str">
        <f t="shared" si="85"/>
        <v>technology</v>
      </c>
      <c r="R942" t="str">
        <f t="shared" si="86"/>
        <v>web</v>
      </c>
      <c r="S942" s="10">
        <f t="shared" si="89"/>
        <v>41244.25</v>
      </c>
      <c r="T942" s="13">
        <f t="shared" si="87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 s="7">
        <f t="shared" si="88"/>
        <v>71.987179487179489</v>
      </c>
      <c r="Q943" t="str">
        <f t="shared" si="85"/>
        <v>theater</v>
      </c>
      <c r="R943" t="str">
        <f t="shared" si="86"/>
        <v>plays</v>
      </c>
      <c r="S943" s="10">
        <f t="shared" si="89"/>
        <v>40552.25</v>
      </c>
      <c r="T943" s="13">
        <f t="shared" si="87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 s="7">
        <f t="shared" si="88"/>
        <v>92.611940298507463</v>
      </c>
      <c r="Q944" t="str">
        <f t="shared" si="85"/>
        <v>theater</v>
      </c>
      <c r="R944" t="str">
        <f t="shared" si="86"/>
        <v>plays</v>
      </c>
      <c r="S944" s="10">
        <f t="shared" si="89"/>
        <v>40568.25</v>
      </c>
      <c r="T944" s="13">
        <f t="shared" si="87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 s="7">
        <f t="shared" si="88"/>
        <v>104.99122807017544</v>
      </c>
      <c r="Q945" t="str">
        <f t="shared" si="85"/>
        <v>food</v>
      </c>
      <c r="R945" t="str">
        <f t="shared" si="86"/>
        <v>food trucks</v>
      </c>
      <c r="S945" s="10">
        <f t="shared" si="89"/>
        <v>41906.208333333336</v>
      </c>
      <c r="T945" s="13">
        <f t="shared" si="87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 s="7">
        <f t="shared" si="88"/>
        <v>30.958174904942965</v>
      </c>
      <c r="Q946" t="str">
        <f t="shared" si="85"/>
        <v>photography</v>
      </c>
      <c r="R946" t="str">
        <f t="shared" si="86"/>
        <v>photography books</v>
      </c>
      <c r="S946" s="10">
        <f t="shared" si="89"/>
        <v>42776.25</v>
      </c>
      <c r="T946" s="13">
        <f t="shared" si="87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 s="7">
        <f t="shared" si="88"/>
        <v>33.001182732111175</v>
      </c>
      <c r="Q947" t="str">
        <f t="shared" si="85"/>
        <v>photography</v>
      </c>
      <c r="R947" t="str">
        <f t="shared" si="86"/>
        <v>photography books</v>
      </c>
      <c r="S947" s="10">
        <f t="shared" si="89"/>
        <v>41004.208333333336</v>
      </c>
      <c r="T947" s="13">
        <f t="shared" si="87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 s="7">
        <f t="shared" si="88"/>
        <v>84.187845303867405</v>
      </c>
      <c r="Q948" t="str">
        <f t="shared" si="85"/>
        <v>theater</v>
      </c>
      <c r="R948" t="str">
        <f t="shared" si="86"/>
        <v>plays</v>
      </c>
      <c r="S948" s="10">
        <f t="shared" si="89"/>
        <v>40710.208333333336</v>
      </c>
      <c r="T948" s="13">
        <f t="shared" si="87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 s="7">
        <f t="shared" si="88"/>
        <v>73.92307692307692</v>
      </c>
      <c r="Q949" t="str">
        <f t="shared" si="85"/>
        <v>theater</v>
      </c>
      <c r="R949" t="str">
        <f t="shared" si="86"/>
        <v>plays</v>
      </c>
      <c r="S949" s="10">
        <f t="shared" si="89"/>
        <v>41908.208333333336</v>
      </c>
      <c r="T949" s="13">
        <f t="shared" si="87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 s="7">
        <f t="shared" si="88"/>
        <v>36.987499999999997</v>
      </c>
      <c r="Q950" t="str">
        <f t="shared" si="85"/>
        <v>film &amp; video</v>
      </c>
      <c r="R950" t="str">
        <f t="shared" si="86"/>
        <v>documentary</v>
      </c>
      <c r="S950" s="10">
        <f t="shared" si="89"/>
        <v>41985.25</v>
      </c>
      <c r="T950" s="13">
        <f t="shared" si="87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 s="7">
        <f t="shared" si="88"/>
        <v>46.896551724137929</v>
      </c>
      <c r="Q951" t="str">
        <f t="shared" si="85"/>
        <v>technology</v>
      </c>
      <c r="R951" t="str">
        <f t="shared" si="86"/>
        <v>web</v>
      </c>
      <c r="S951" s="10">
        <f t="shared" si="89"/>
        <v>42112.208333333328</v>
      </c>
      <c r="T951" s="13">
        <f t="shared" si="87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 s="7">
        <f t="shared" si="88"/>
        <v>5</v>
      </c>
      <c r="Q952" t="str">
        <f t="shared" si="85"/>
        <v>theater</v>
      </c>
      <c r="R952" t="str">
        <f t="shared" si="86"/>
        <v>plays</v>
      </c>
      <c r="S952" s="10">
        <f t="shared" si="89"/>
        <v>43571.208333333328</v>
      </c>
      <c r="T952" s="13">
        <f t="shared" si="87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 s="7">
        <f t="shared" si="88"/>
        <v>102.02437459910199</v>
      </c>
      <c r="Q953" t="str">
        <f t="shared" si="85"/>
        <v>music</v>
      </c>
      <c r="R953" t="str">
        <f t="shared" si="86"/>
        <v>rock</v>
      </c>
      <c r="S953" s="10">
        <f t="shared" si="89"/>
        <v>42730.25</v>
      </c>
      <c r="T953" s="13">
        <f t="shared" si="87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 s="7">
        <f t="shared" si="88"/>
        <v>45.007502206531335</v>
      </c>
      <c r="Q954" t="str">
        <f t="shared" si="85"/>
        <v>film &amp; video</v>
      </c>
      <c r="R954" t="str">
        <f t="shared" si="86"/>
        <v>documentary</v>
      </c>
      <c r="S954" s="10">
        <f t="shared" si="89"/>
        <v>42591.208333333328</v>
      </c>
      <c r="T954" s="13">
        <f t="shared" si="87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 s="7">
        <f t="shared" si="88"/>
        <v>94.285714285714292</v>
      </c>
      <c r="Q955" t="str">
        <f t="shared" si="85"/>
        <v>film &amp; video</v>
      </c>
      <c r="R955" t="str">
        <f t="shared" si="86"/>
        <v>science fiction</v>
      </c>
      <c r="S955" s="10">
        <f t="shared" si="89"/>
        <v>42358.25</v>
      </c>
      <c r="T955" s="13">
        <f t="shared" si="87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 s="7">
        <f t="shared" si="88"/>
        <v>101.02325581395348</v>
      </c>
      <c r="Q956" t="str">
        <f t="shared" si="85"/>
        <v>technology</v>
      </c>
      <c r="R956" t="str">
        <f t="shared" si="86"/>
        <v>web</v>
      </c>
      <c r="S956" s="10">
        <f t="shared" si="89"/>
        <v>41174.208333333336</v>
      </c>
      <c r="T956" s="13">
        <f t="shared" si="87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 s="7">
        <f t="shared" si="88"/>
        <v>97.037499999999994</v>
      </c>
      <c r="Q957" t="str">
        <f t="shared" si="85"/>
        <v>theater</v>
      </c>
      <c r="R957" t="str">
        <f t="shared" si="86"/>
        <v>plays</v>
      </c>
      <c r="S957" s="10">
        <f t="shared" si="89"/>
        <v>41238.25</v>
      </c>
      <c r="T957" s="13">
        <f t="shared" si="87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 s="7">
        <f t="shared" si="88"/>
        <v>43.00963855421687</v>
      </c>
      <c r="Q958" t="str">
        <f t="shared" si="85"/>
        <v>film &amp; video</v>
      </c>
      <c r="R958" t="str">
        <f t="shared" si="86"/>
        <v>science fiction</v>
      </c>
      <c r="S958" s="10">
        <f t="shared" si="89"/>
        <v>42360.25</v>
      </c>
      <c r="T958" s="13">
        <f t="shared" si="87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 s="7">
        <f t="shared" si="88"/>
        <v>94.916030534351151</v>
      </c>
      <c r="Q959" t="str">
        <f t="shared" si="85"/>
        <v>theater</v>
      </c>
      <c r="R959" t="str">
        <f t="shared" si="86"/>
        <v>plays</v>
      </c>
      <c r="S959" s="10">
        <f t="shared" si="89"/>
        <v>40955.25</v>
      </c>
      <c r="T959" s="13">
        <f t="shared" si="87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 s="7">
        <f t="shared" si="88"/>
        <v>72.151785714285708</v>
      </c>
      <c r="Q960" t="str">
        <f t="shared" si="85"/>
        <v>film &amp; video</v>
      </c>
      <c r="R960" t="str">
        <f t="shared" si="86"/>
        <v>animation</v>
      </c>
      <c r="S960" s="10">
        <f t="shared" si="89"/>
        <v>40350.208333333336</v>
      </c>
      <c r="T960" s="13">
        <f t="shared" si="87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 s="7">
        <f t="shared" si="88"/>
        <v>51.007692307692309</v>
      </c>
      <c r="Q961" t="str">
        <f t="shared" si="85"/>
        <v>publishing</v>
      </c>
      <c r="R961" t="str">
        <f t="shared" si="86"/>
        <v>translations</v>
      </c>
      <c r="S961" s="10">
        <f t="shared" si="89"/>
        <v>40357.208333333336</v>
      </c>
      <c r="T961" s="13">
        <f t="shared" si="87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 s="7">
        <f t="shared" si="88"/>
        <v>85.054545454545448</v>
      </c>
      <c r="Q962" t="str">
        <f t="shared" si="85"/>
        <v>technology</v>
      </c>
      <c r="R962" t="str">
        <f t="shared" si="86"/>
        <v>web</v>
      </c>
      <c r="S962" s="10">
        <f t="shared" si="89"/>
        <v>42408.25</v>
      </c>
      <c r="T962" s="13">
        <f t="shared" si="87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 s="7">
        <f t="shared" si="88"/>
        <v>43.87096774193548</v>
      </c>
      <c r="Q963" t="str">
        <f t="shared" ref="Q963:Q1001" si="91">LEFT(N963,SEARCH("/",N963,1)-1)</f>
        <v>publishing</v>
      </c>
      <c r="R963" t="str">
        <f t="shared" ref="R963:R1001" si="92">RIGHT(N963,LEN(N963)-SEARCH("/",N963))</f>
        <v>translations</v>
      </c>
      <c r="S963" s="10">
        <f t="shared" si="89"/>
        <v>40591.25</v>
      </c>
      <c r="T963" s="13">
        <f t="shared" ref="T963:T1001" si="93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 s="7">
        <f t="shared" ref="P964:P1001" si="94">E964/G964</f>
        <v>40.063909774436091</v>
      </c>
      <c r="Q964" t="str">
        <f t="shared" si="91"/>
        <v>food</v>
      </c>
      <c r="R964" t="str">
        <f t="shared" si="92"/>
        <v>food trucks</v>
      </c>
      <c r="S964" s="10">
        <f t="shared" ref="S964:S1001" si="95">(((J964/60)/60)/24)+DATE(1970,1,1)</f>
        <v>41592.25</v>
      </c>
      <c r="T964" s="13">
        <f t="shared" si="93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 s="7">
        <f t="shared" si="94"/>
        <v>43.833333333333336</v>
      </c>
      <c r="Q965" t="str">
        <f t="shared" si="91"/>
        <v>photography</v>
      </c>
      <c r="R965" t="str">
        <f t="shared" si="92"/>
        <v>photography books</v>
      </c>
      <c r="S965" s="10">
        <f t="shared" si="95"/>
        <v>40607.25</v>
      </c>
      <c r="T965" s="13">
        <f t="shared" si="93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 s="7">
        <f t="shared" si="94"/>
        <v>84.92903225806451</v>
      </c>
      <c r="Q966" t="str">
        <f t="shared" si="91"/>
        <v>theater</v>
      </c>
      <c r="R966" t="str">
        <f t="shared" si="92"/>
        <v>plays</v>
      </c>
      <c r="S966" s="10">
        <f t="shared" si="95"/>
        <v>42135.208333333328</v>
      </c>
      <c r="T966" s="13">
        <f t="shared" si="93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 s="7">
        <f t="shared" si="94"/>
        <v>41.067632850241544</v>
      </c>
      <c r="Q967" t="str">
        <f t="shared" si="91"/>
        <v>music</v>
      </c>
      <c r="R967" t="str">
        <f t="shared" si="92"/>
        <v>rock</v>
      </c>
      <c r="S967" s="10">
        <f t="shared" si="95"/>
        <v>40203.25</v>
      </c>
      <c r="T967" s="13">
        <f t="shared" si="93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 s="7">
        <f t="shared" si="94"/>
        <v>54.971428571428568</v>
      </c>
      <c r="Q968" t="str">
        <f t="shared" si="91"/>
        <v>theater</v>
      </c>
      <c r="R968" t="str">
        <f t="shared" si="92"/>
        <v>plays</v>
      </c>
      <c r="S968" s="10">
        <f t="shared" si="95"/>
        <v>42901.208333333328</v>
      </c>
      <c r="T968" s="13">
        <f t="shared" si="93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 s="7">
        <f t="shared" si="94"/>
        <v>77.010807374443743</v>
      </c>
      <c r="Q969" t="str">
        <f t="shared" si="91"/>
        <v>music</v>
      </c>
      <c r="R969" t="str">
        <f t="shared" si="92"/>
        <v>world music</v>
      </c>
      <c r="S969" s="10">
        <f t="shared" si="95"/>
        <v>41005.208333333336</v>
      </c>
      <c r="T969" s="13">
        <f t="shared" si="93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 s="7">
        <f t="shared" si="94"/>
        <v>71.201754385964918</v>
      </c>
      <c r="Q970" t="str">
        <f t="shared" si="91"/>
        <v>food</v>
      </c>
      <c r="R970" t="str">
        <f t="shared" si="92"/>
        <v>food trucks</v>
      </c>
      <c r="S970" s="10">
        <f t="shared" si="95"/>
        <v>40544.25</v>
      </c>
      <c r="T970" s="13">
        <f t="shared" si="93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 s="7">
        <f t="shared" si="94"/>
        <v>91.935483870967744</v>
      </c>
      <c r="Q971" t="str">
        <f t="shared" si="91"/>
        <v>theater</v>
      </c>
      <c r="R971" t="str">
        <f t="shared" si="92"/>
        <v>plays</v>
      </c>
      <c r="S971" s="10">
        <f t="shared" si="95"/>
        <v>43821.25</v>
      </c>
      <c r="T971" s="13">
        <f t="shared" si="93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 s="7">
        <f t="shared" si="94"/>
        <v>97.069023569023571</v>
      </c>
      <c r="Q972" t="str">
        <f t="shared" si="91"/>
        <v>theater</v>
      </c>
      <c r="R972" t="str">
        <f t="shared" si="92"/>
        <v>plays</v>
      </c>
      <c r="S972" s="10">
        <f t="shared" si="95"/>
        <v>40672.208333333336</v>
      </c>
      <c r="T972" s="13">
        <f t="shared" si="93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 s="7">
        <f t="shared" si="94"/>
        <v>58.916666666666664</v>
      </c>
      <c r="Q973" t="str">
        <f t="shared" si="91"/>
        <v>film &amp; video</v>
      </c>
      <c r="R973" t="str">
        <f t="shared" si="92"/>
        <v>television</v>
      </c>
      <c r="S973" s="10">
        <f t="shared" si="95"/>
        <v>41555.208333333336</v>
      </c>
      <c r="T973" s="13">
        <f t="shared" si="93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 s="7">
        <f t="shared" si="94"/>
        <v>58.015466983938133</v>
      </c>
      <c r="Q974" t="str">
        <f t="shared" si="91"/>
        <v>technology</v>
      </c>
      <c r="R974" t="str">
        <f t="shared" si="92"/>
        <v>web</v>
      </c>
      <c r="S974" s="10">
        <f t="shared" si="95"/>
        <v>41792.208333333336</v>
      </c>
      <c r="T974" s="13">
        <f t="shared" si="93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 s="7">
        <f t="shared" si="94"/>
        <v>103.87301587301587</v>
      </c>
      <c r="Q975" t="str">
        <f t="shared" si="91"/>
        <v>theater</v>
      </c>
      <c r="R975" t="str">
        <f t="shared" si="92"/>
        <v>plays</v>
      </c>
      <c r="S975" s="10">
        <f t="shared" si="95"/>
        <v>40522.25</v>
      </c>
      <c r="T975" s="13">
        <f t="shared" si="93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 s="7">
        <f t="shared" si="94"/>
        <v>93.46875</v>
      </c>
      <c r="Q976" t="str">
        <f t="shared" si="91"/>
        <v>music</v>
      </c>
      <c r="R976" t="str">
        <f t="shared" si="92"/>
        <v>indie rock</v>
      </c>
      <c r="S976" s="10">
        <f t="shared" si="95"/>
        <v>41412.208333333336</v>
      </c>
      <c r="T976" s="13">
        <f t="shared" si="93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 s="7">
        <f t="shared" si="94"/>
        <v>61.970370370370368</v>
      </c>
      <c r="Q977" t="str">
        <f t="shared" si="91"/>
        <v>theater</v>
      </c>
      <c r="R977" t="str">
        <f t="shared" si="92"/>
        <v>plays</v>
      </c>
      <c r="S977" s="10">
        <f t="shared" si="95"/>
        <v>42337.25</v>
      </c>
      <c r="T977" s="13">
        <f t="shared" si="93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 s="7">
        <f t="shared" si="94"/>
        <v>92.042857142857144</v>
      </c>
      <c r="Q978" t="str">
        <f t="shared" si="91"/>
        <v>theater</v>
      </c>
      <c r="R978" t="str">
        <f t="shared" si="92"/>
        <v>plays</v>
      </c>
      <c r="S978" s="10">
        <f t="shared" si="95"/>
        <v>40571.25</v>
      </c>
      <c r="T978" s="13">
        <f t="shared" si="93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 s="7">
        <f t="shared" si="94"/>
        <v>77.268656716417908</v>
      </c>
      <c r="Q979" t="str">
        <f t="shared" si="91"/>
        <v>food</v>
      </c>
      <c r="R979" t="str">
        <f t="shared" si="92"/>
        <v>food trucks</v>
      </c>
      <c r="S979" s="10">
        <f t="shared" si="95"/>
        <v>43138.25</v>
      </c>
      <c r="T979" s="13">
        <f t="shared" si="93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 s="7">
        <f t="shared" si="94"/>
        <v>93.923913043478265</v>
      </c>
      <c r="Q980" t="str">
        <f t="shared" si="91"/>
        <v>games</v>
      </c>
      <c r="R980" t="str">
        <f t="shared" si="92"/>
        <v>video games</v>
      </c>
      <c r="S980" s="10">
        <f t="shared" si="95"/>
        <v>42686.25</v>
      </c>
      <c r="T980" s="13">
        <f t="shared" si="93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 s="7">
        <f t="shared" si="94"/>
        <v>84.969458128078813</v>
      </c>
      <c r="Q981" t="str">
        <f t="shared" si="91"/>
        <v>theater</v>
      </c>
      <c r="R981" t="str">
        <f t="shared" si="92"/>
        <v>plays</v>
      </c>
      <c r="S981" s="10">
        <f t="shared" si="95"/>
        <v>42078.208333333328</v>
      </c>
      <c r="T981" s="13">
        <f t="shared" si="93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 s="7">
        <f t="shared" si="94"/>
        <v>105.97035040431267</v>
      </c>
      <c r="Q982" t="str">
        <f t="shared" si="91"/>
        <v>publishing</v>
      </c>
      <c r="R982" t="str">
        <f t="shared" si="92"/>
        <v>nonfiction</v>
      </c>
      <c r="S982" s="10">
        <f t="shared" si="95"/>
        <v>42307.208333333328</v>
      </c>
      <c r="T982" s="13">
        <f t="shared" si="93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 s="7">
        <f t="shared" si="94"/>
        <v>36.969040247678016</v>
      </c>
      <c r="Q983" t="str">
        <f t="shared" si="91"/>
        <v>technology</v>
      </c>
      <c r="R983" t="str">
        <f t="shared" si="92"/>
        <v>web</v>
      </c>
      <c r="S983" s="10">
        <f t="shared" si="95"/>
        <v>43094.25</v>
      </c>
      <c r="T983" s="13">
        <f t="shared" si="93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 s="7">
        <f t="shared" si="94"/>
        <v>81.533333333333331</v>
      </c>
      <c r="Q984" t="str">
        <f t="shared" si="91"/>
        <v>film &amp; video</v>
      </c>
      <c r="R984" t="str">
        <f t="shared" si="92"/>
        <v>documentary</v>
      </c>
      <c r="S984" s="10">
        <f t="shared" si="95"/>
        <v>40743.208333333336</v>
      </c>
      <c r="T984" s="13">
        <f t="shared" si="93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 s="7">
        <f t="shared" si="94"/>
        <v>80.999140154772135</v>
      </c>
      <c r="Q985" t="str">
        <f t="shared" si="91"/>
        <v>film &amp; video</v>
      </c>
      <c r="R985" t="str">
        <f t="shared" si="92"/>
        <v>documentary</v>
      </c>
      <c r="S985" s="10">
        <f t="shared" si="95"/>
        <v>43681.208333333328</v>
      </c>
      <c r="T985" s="13">
        <f t="shared" si="93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 s="7">
        <f t="shared" si="94"/>
        <v>26.010498687664043</v>
      </c>
      <c r="Q986" t="str">
        <f t="shared" si="91"/>
        <v>theater</v>
      </c>
      <c r="R986" t="str">
        <f t="shared" si="92"/>
        <v>plays</v>
      </c>
      <c r="S986" s="10">
        <f t="shared" si="95"/>
        <v>43716.208333333328</v>
      </c>
      <c r="T986" s="13">
        <f t="shared" si="93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 s="7">
        <f t="shared" si="94"/>
        <v>25.998410896708286</v>
      </c>
      <c r="Q987" t="str">
        <f t="shared" si="91"/>
        <v>music</v>
      </c>
      <c r="R987" t="str">
        <f t="shared" si="92"/>
        <v>rock</v>
      </c>
      <c r="S987" s="10">
        <f t="shared" si="95"/>
        <v>41614.25</v>
      </c>
      <c r="T987" s="13">
        <f t="shared" si="93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 s="7">
        <f t="shared" si="94"/>
        <v>34.173913043478258</v>
      </c>
      <c r="Q988" t="str">
        <f t="shared" si="91"/>
        <v>music</v>
      </c>
      <c r="R988" t="str">
        <f t="shared" si="92"/>
        <v>rock</v>
      </c>
      <c r="S988" s="10">
        <f t="shared" si="95"/>
        <v>40638.208333333336</v>
      </c>
      <c r="T988" s="13">
        <f t="shared" si="93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 s="7">
        <f t="shared" si="94"/>
        <v>28.002083333333335</v>
      </c>
      <c r="Q989" t="str">
        <f t="shared" si="91"/>
        <v>film &amp; video</v>
      </c>
      <c r="R989" t="str">
        <f t="shared" si="92"/>
        <v>documentary</v>
      </c>
      <c r="S989" s="10">
        <f t="shared" si="95"/>
        <v>42852.208333333328</v>
      </c>
      <c r="T989" s="13">
        <f t="shared" si="93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 s="7">
        <f t="shared" si="94"/>
        <v>76.546875</v>
      </c>
      <c r="Q990" t="str">
        <f t="shared" si="91"/>
        <v>publishing</v>
      </c>
      <c r="R990" t="str">
        <f t="shared" si="92"/>
        <v>radio &amp; podcasts</v>
      </c>
      <c r="S990" s="10">
        <f t="shared" si="95"/>
        <v>42686.25</v>
      </c>
      <c r="T990" s="13">
        <f t="shared" si="93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 s="7">
        <f t="shared" si="94"/>
        <v>53.053097345132741</v>
      </c>
      <c r="Q991" t="str">
        <f t="shared" si="91"/>
        <v>publishing</v>
      </c>
      <c r="R991" t="str">
        <f t="shared" si="92"/>
        <v>translations</v>
      </c>
      <c r="S991" s="10">
        <f t="shared" si="95"/>
        <v>43571.208333333328</v>
      </c>
      <c r="T991" s="13">
        <f t="shared" si="93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 s="7">
        <f t="shared" si="94"/>
        <v>106.859375</v>
      </c>
      <c r="Q992" t="str">
        <f t="shared" si="91"/>
        <v>film &amp; video</v>
      </c>
      <c r="R992" t="str">
        <f t="shared" si="92"/>
        <v>drama</v>
      </c>
      <c r="S992" s="10">
        <f t="shared" si="95"/>
        <v>42432.25</v>
      </c>
      <c r="T992" s="13">
        <f t="shared" si="93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 s="7">
        <f t="shared" si="94"/>
        <v>46.020746887966808</v>
      </c>
      <c r="Q993" t="str">
        <f t="shared" si="91"/>
        <v>music</v>
      </c>
      <c r="R993" t="str">
        <f t="shared" si="92"/>
        <v>rock</v>
      </c>
      <c r="S993" s="10">
        <f t="shared" si="95"/>
        <v>41907.208333333336</v>
      </c>
      <c r="T993" s="13">
        <f t="shared" si="93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 s="7">
        <f t="shared" si="94"/>
        <v>100.17424242424242</v>
      </c>
      <c r="Q994" t="str">
        <f t="shared" si="91"/>
        <v>film &amp; video</v>
      </c>
      <c r="R994" t="str">
        <f t="shared" si="92"/>
        <v>drama</v>
      </c>
      <c r="S994" s="10">
        <f t="shared" si="95"/>
        <v>43227.208333333328</v>
      </c>
      <c r="T994" s="13">
        <f t="shared" si="93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 s="7">
        <f t="shared" si="94"/>
        <v>101.44</v>
      </c>
      <c r="Q995" t="str">
        <f t="shared" si="91"/>
        <v>photography</v>
      </c>
      <c r="R995" t="str">
        <f t="shared" si="92"/>
        <v>photography books</v>
      </c>
      <c r="S995" s="10">
        <f t="shared" si="95"/>
        <v>42362.25</v>
      </c>
      <c r="T995" s="13">
        <f t="shared" si="93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 s="7">
        <f t="shared" si="94"/>
        <v>87.972684085510693</v>
      </c>
      <c r="Q996" t="str">
        <f t="shared" si="91"/>
        <v>publishing</v>
      </c>
      <c r="R996" t="str">
        <f t="shared" si="92"/>
        <v>translations</v>
      </c>
      <c r="S996" s="10">
        <f t="shared" si="95"/>
        <v>41929.208333333336</v>
      </c>
      <c r="T996" s="13">
        <f t="shared" si="93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 s="7">
        <f t="shared" si="94"/>
        <v>74.995594713656388</v>
      </c>
      <c r="Q997" t="str">
        <f t="shared" si="91"/>
        <v>food</v>
      </c>
      <c r="R997" t="str">
        <f t="shared" si="92"/>
        <v>food trucks</v>
      </c>
      <c r="S997" s="10">
        <f t="shared" si="95"/>
        <v>43408.208333333328</v>
      </c>
      <c r="T997" s="13">
        <f t="shared" si="93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 s="7">
        <f t="shared" si="94"/>
        <v>42.982142857142854</v>
      </c>
      <c r="Q998" t="str">
        <f t="shared" si="91"/>
        <v>theater</v>
      </c>
      <c r="R998" t="str">
        <f t="shared" si="92"/>
        <v>plays</v>
      </c>
      <c r="S998" s="10">
        <f t="shared" si="95"/>
        <v>41276.25</v>
      </c>
      <c r="T998" s="13">
        <f t="shared" si="93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 s="7">
        <f t="shared" si="94"/>
        <v>33.115107913669064</v>
      </c>
      <c r="Q999" t="str">
        <f t="shared" si="91"/>
        <v>theater</v>
      </c>
      <c r="R999" t="str">
        <f t="shared" si="92"/>
        <v>plays</v>
      </c>
      <c r="S999" s="10">
        <f t="shared" si="95"/>
        <v>41659.25</v>
      </c>
      <c r="T999" s="13">
        <f t="shared" si="93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 s="7">
        <f t="shared" si="94"/>
        <v>101.13101604278074</v>
      </c>
      <c r="Q1000" t="str">
        <f t="shared" si="91"/>
        <v>music</v>
      </c>
      <c r="R1000" t="str">
        <f t="shared" si="92"/>
        <v>indie rock</v>
      </c>
      <c r="S1000" s="10">
        <f t="shared" si="95"/>
        <v>40220.25</v>
      </c>
      <c r="T1000" s="13">
        <f t="shared" si="93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 s="7">
        <f t="shared" si="94"/>
        <v>55.98841354723708</v>
      </c>
      <c r="Q1001" t="str">
        <f t="shared" si="91"/>
        <v>food</v>
      </c>
      <c r="R1001" t="str">
        <f t="shared" si="92"/>
        <v>food trucks</v>
      </c>
      <c r="S1001" s="10">
        <f t="shared" si="95"/>
        <v>42550.208333333328</v>
      </c>
      <c r="T1001" s="13">
        <f t="shared" si="93"/>
        <v>42557.208333333328</v>
      </c>
    </row>
  </sheetData>
  <conditionalFormatting sqref="F1:F1048576">
    <cfRule type="cellIs" dxfId="27" priority="9" operator="equal">
      <formula>"canceled"</formula>
    </cfRule>
    <cfRule type="cellIs" dxfId="26" priority="10" operator="equal">
      <formula>"live"</formula>
    </cfRule>
    <cfRule type="cellIs" dxfId="25" priority="12" operator="equal">
      <formula>"successful"</formula>
    </cfRule>
    <cfRule type="cellIs" dxfId="24" priority="13" operator="equal">
      <formula>"failed"</formula>
    </cfRule>
  </conditionalFormatting>
  <conditionalFormatting sqref="O1:O1048576">
    <cfRule type="colorScale" priority="1">
      <colorScale>
        <cfvo type="min"/>
        <cfvo type="percentile" val="50"/>
        <cfvo type="max"/>
        <color rgb="FFC00000"/>
        <color theme="4" tint="-0.249977111117893"/>
        <color theme="9" tint="-0.249977111117893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9EAC2-D2FF-3248-94CE-93A244CDD2B2}">
  <dimension ref="A1:H13"/>
  <sheetViews>
    <sheetView topLeftCell="B6" workbookViewId="0">
      <selection activeCell="H21" sqref="H21"/>
    </sheetView>
  </sheetViews>
  <sheetFormatPr baseColWidth="10" defaultRowHeight="19" x14ac:dyDescent="0.25"/>
  <cols>
    <col min="1" max="1" width="40.83203125" style="15" customWidth="1"/>
    <col min="2" max="2" width="21.6640625" style="15" customWidth="1"/>
    <col min="3" max="5" width="21.5" style="15" customWidth="1"/>
    <col min="6" max="6" width="22" style="15" customWidth="1"/>
    <col min="7" max="7" width="21.6640625" style="17" customWidth="1"/>
    <col min="8" max="8" width="22.83203125" style="17" customWidth="1"/>
    <col min="9" max="16384" width="10.83203125" style="15"/>
  </cols>
  <sheetData>
    <row r="1" spans="1:8" x14ac:dyDescent="0.25">
      <c r="A1" s="16" t="s">
        <v>2087</v>
      </c>
      <c r="B1" s="16" t="s">
        <v>2088</v>
      </c>
      <c r="C1" s="16" t="s">
        <v>2089</v>
      </c>
      <c r="D1" s="16" t="s">
        <v>2090</v>
      </c>
      <c r="E1" s="16" t="s">
        <v>2091</v>
      </c>
      <c r="F1" s="16" t="s">
        <v>2092</v>
      </c>
      <c r="G1" s="18" t="s">
        <v>2093</v>
      </c>
      <c r="H1" s="18" t="s">
        <v>2094</v>
      </c>
    </row>
    <row r="2" spans="1:8" x14ac:dyDescent="0.25">
      <c r="A2" s="15" t="s">
        <v>2095</v>
      </c>
      <c r="B2" s="15">
        <f>COUNTIFS(Crowdfunding!D2:D1001,"&lt;=999",Crowdfunding!F2:F1001,"successful")</f>
        <v>30</v>
      </c>
      <c r="C2" s="15">
        <f>COUNTIFS(Crowdfunding!D2:D1001,"&lt;=999",Crowdfunding!F2:F1001,"failed")</f>
        <v>20</v>
      </c>
      <c r="D2" s="15">
        <f>COUNTIFS(Crowdfunding!D2:D1001,"&lt;=999",Crowdfunding!F2:F1001,"canceled")</f>
        <v>1</v>
      </c>
      <c r="E2" s="15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8" x14ac:dyDescent="0.25">
      <c r="A3" s="15" t="s">
        <v>2096</v>
      </c>
      <c r="B3" s="15">
        <f>COUNTIFS(Crowdfunding!D2:D1001,"&gt;=1000",Crowdfunding!D2:D1001,"&lt;=4999",Crowdfunding!F2:F1001,"successful")</f>
        <v>191</v>
      </c>
      <c r="C3" s="15">
        <f>COUNTIFS(Crowdfunding!D2:D1001,"&gt;=1000",Crowdfunding!D2:D1001,"&lt;=4999",Crowdfunding!F2:F1001,"failed")</f>
        <v>38</v>
      </c>
      <c r="D3" s="15">
        <f>COUNTIFS(Crowdfunding!D2:D1001,"&gt;=1000",Crowdfunding!D2:D1001,"&lt;=4999",Crowdfunding!F2:F1001,"canceled")</f>
        <v>2</v>
      </c>
      <c r="E3" s="15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5" t="s">
        <v>2097</v>
      </c>
      <c r="B4" s="15">
        <f>COUNTIFS(Crowdfunding!D2:D1001,"&gt;=5000",Crowdfunding!D2:D1001,"&lt;=9999",Crowdfunding!F2:F1001,"successful")</f>
        <v>164</v>
      </c>
      <c r="C4" s="15">
        <f>COUNTIFS(Crowdfunding!D2:D1001,"&gt;=5000",Crowdfunding!D2:D1001,"&lt;=9999",Crowdfunding!F2:F1001,"failed")</f>
        <v>126</v>
      </c>
      <c r="D4" s="15">
        <f>COUNTIFS(Crowdfunding!D2:D1001,"&gt;=5000",Crowdfunding!D2:D1001,"&lt;=9999",Crowdfunding!F2:F1001,"canceled")</f>
        <v>25</v>
      </c>
      <c r="E4" s="15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8" x14ac:dyDescent="0.25">
      <c r="A5" s="15" t="s">
        <v>2098</v>
      </c>
      <c r="B5" s="15">
        <f>COUNTIFS(Crowdfunding!D2:D1001,"&gt;=10000",Crowdfunding!D2:D1001,"&lt;=14999",Crowdfunding!F2:F1001,"successful")</f>
        <v>4</v>
      </c>
      <c r="C5" s="15">
        <f>COUNTIFS(Crowdfunding!D2:D1001,"&gt;=10000",Crowdfunding!D2:D1001,"&lt;=14999",Crowdfunding!F2:F1001,"failed")</f>
        <v>5</v>
      </c>
      <c r="D5" s="15">
        <f>COUNTIFS(Crowdfunding!D2:D1001,"&gt;=10000",Crowdfunding!D2:D1001,"&lt;=14999",Crowdfunding!F2:F1001,"canceled")</f>
        <v>0</v>
      </c>
      <c r="E5" s="15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8" x14ac:dyDescent="0.25">
      <c r="A6" s="15" t="s">
        <v>2099</v>
      </c>
      <c r="B6" s="15">
        <f>COUNTIFS(Crowdfunding!D2:D1001,"&gt;=15000",Crowdfunding!D2:D1001,"&lt;=19999",Crowdfunding!F2:F1001,"successful")</f>
        <v>10</v>
      </c>
      <c r="C6" s="15">
        <f>COUNTIFS(Crowdfunding!D2:D1001,"&gt;=15000",Crowdfunding!D2:D1001,"&lt;=19999",Crowdfunding!F2:F1001,"failed")</f>
        <v>0</v>
      </c>
      <c r="D6" s="15">
        <f>COUNTIFS(Crowdfunding!D2:D1001,"&gt;=15000",Crowdfunding!D2:D1001,"&lt;=19999",Crowdfunding!F2:F1001,"canceled")</f>
        <v>0</v>
      </c>
      <c r="E6" s="15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8" x14ac:dyDescent="0.25">
      <c r="A7" s="15" t="s">
        <v>2100</v>
      </c>
      <c r="B7" s="15">
        <f>COUNTIFS(Crowdfunding!D2:D1001,"&gt;=20000",Crowdfunding!D2:D1001,"&lt;=24999",Crowdfunding!F2:F1001,"successful")</f>
        <v>7</v>
      </c>
      <c r="C7" s="15">
        <f>COUNTIFS(Crowdfunding!D2:D1001,"&gt;=20000",Crowdfunding!D2:D1001,"&lt;=24999",Crowdfunding!F2:F1001,"failed")</f>
        <v>0</v>
      </c>
      <c r="D7" s="15">
        <f>COUNTIFS(Crowdfunding!D2:D1001,"&gt;=20000",Crowdfunding!D2:D1001,"&lt;=24999",Crowdfunding!F2:F1001,"canceled")</f>
        <v>0</v>
      </c>
      <c r="E7" s="15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8" x14ac:dyDescent="0.25">
      <c r="A8" s="15" t="s">
        <v>2101</v>
      </c>
      <c r="B8" s="15">
        <f>COUNTIFS(Crowdfunding!D2:D1001,"&gt;=25000",Crowdfunding!D2:D1001,"&lt;=29999",Crowdfunding!F2:F1001,"successful")</f>
        <v>11</v>
      </c>
      <c r="C8" s="15">
        <f>COUNTIFS(Crowdfunding!D2:D1001,"&gt;=25000",Crowdfunding!D2:D1001,"&lt;=29999",Crowdfunding!F2:F1001,"failed")</f>
        <v>3</v>
      </c>
      <c r="D8" s="15">
        <f>COUNTIFS(Crowdfunding!D2:D1001,"&gt;=25000",Crowdfunding!D2:D1001,"&lt;=29999",Crowdfunding!F2:F1001,"canceled")</f>
        <v>0</v>
      </c>
      <c r="E8" s="15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8" x14ac:dyDescent="0.25">
      <c r="A9" s="15" t="s">
        <v>2102</v>
      </c>
      <c r="B9" s="15">
        <f>COUNTIFS(Crowdfunding!D2:D1001,"&gt;=30000",Crowdfunding!D2:D1001,"&lt;=34999",Crowdfunding!F2:F1001,"successful")</f>
        <v>7</v>
      </c>
      <c r="C9" s="15">
        <f>COUNTIFS(Crowdfunding!D2:D1001,"&gt;=30000",Crowdfunding!D2:D1001,"&lt;=34999",Crowdfunding!F2:F1001,"failed")</f>
        <v>0</v>
      </c>
      <c r="D9" s="15">
        <f>COUNTIFS(Crowdfunding!D2:D1001,"&gt;=30000",Crowdfunding!D2:D1001,"&lt;=34999",Crowdfunding!F2:F1001,"canceled")</f>
        <v>0</v>
      </c>
      <c r="E9" s="15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8" x14ac:dyDescent="0.25">
      <c r="A10" s="15" t="s">
        <v>2103</v>
      </c>
      <c r="B10" s="15">
        <f>COUNTIFS(Crowdfunding!D2:D1001,"&gt;=35000",Crowdfunding!D2:D1001,"&lt;=39999",Crowdfunding!F2:F1001,"successful")</f>
        <v>8</v>
      </c>
      <c r="C10" s="15">
        <f>COUNTIFS(Crowdfunding!D2:D1001,"&gt;=35000",Crowdfunding!D2:D1001,"&lt;=39999",Crowdfunding!F2:F1001,"failed")</f>
        <v>3</v>
      </c>
      <c r="D10" s="15">
        <f>COUNTIFS(Crowdfunding!D2:D1001,"&gt;=35000",Crowdfunding!D2:D1001,"&lt;=39999",Crowdfunding!F2:F1001,"canceled")</f>
        <v>1</v>
      </c>
      <c r="E10" s="15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8" x14ac:dyDescent="0.25">
      <c r="A11" s="15" t="s">
        <v>2104</v>
      </c>
      <c r="B11" s="15">
        <f>COUNTIFS(Crowdfunding!D2:D1001,"&gt;=40000",Crowdfunding!D2:D1001,"&lt;=44999",Crowdfunding!F2:F1001,"successful")</f>
        <v>11</v>
      </c>
      <c r="C11" s="15">
        <f>COUNTIFS(Crowdfunding!D2:D1001,"&gt;=40000",Crowdfunding!D2:D1001,"&lt;=44999",Crowdfunding!F2:F1001,"failed")</f>
        <v>3</v>
      </c>
      <c r="D11" s="15">
        <f>COUNTIFS(Crowdfunding!D2:D1001,"&gt;=40000",Crowdfunding!D2:D1001,"&lt;=44999",Crowdfunding!F2:F1001,"canceled")</f>
        <v>0</v>
      </c>
      <c r="E11" s="15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8" x14ac:dyDescent="0.25">
      <c r="A12" s="15" t="s">
        <v>2105</v>
      </c>
      <c r="B12" s="15">
        <f>COUNTIFS(Crowdfunding!D2:D1001,"&gt;=45000",Crowdfunding!D2:D1001,"&lt;=49999",Crowdfunding!F2:F1001,"successful")</f>
        <v>8</v>
      </c>
      <c r="C12" s="15">
        <f>COUNTIFS(Crowdfunding!D2:D1001,"&gt;=45000",Crowdfunding!D2:D1001,"&lt;=49999",Crowdfunding!F2:F1001,"failed")</f>
        <v>3</v>
      </c>
      <c r="D12" s="15">
        <f>COUNTIFS(Crowdfunding!D2:D1001,"&gt;=45000",Crowdfunding!D2:D1001,"&lt;=49999",Crowdfunding!F2:F1001,"canceled")</f>
        <v>0</v>
      </c>
      <c r="E12" s="15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8" x14ac:dyDescent="0.25">
      <c r="A13" s="15" t="s">
        <v>2106</v>
      </c>
      <c r="B13" s="15">
        <f>COUNTIFS(Crowdfunding!D2:D1001,"&gt;=5000",Crowdfunding!F2:F1001,"successful")</f>
        <v>344</v>
      </c>
      <c r="C13" s="15">
        <f>COUNTIFS(Crowdfunding!D2:D1001,"&gt;=50000",Crowdfunding!F2:F1001,"failed")</f>
        <v>163</v>
      </c>
      <c r="D13" s="15">
        <f>COUNTIFS(Crowdfunding!D2:D1001,"&gt;=50000",Crowdfunding!F2:F1001,"canceled")</f>
        <v>28</v>
      </c>
      <c r="E13" s="15">
        <f t="shared" si="0"/>
        <v>535</v>
      </c>
      <c r="F13" s="17">
        <f t="shared" si="1"/>
        <v>0.64299065420560753</v>
      </c>
      <c r="G13" s="17">
        <f t="shared" si="2"/>
        <v>0.30467289719626167</v>
      </c>
      <c r="H13" s="17">
        <f t="shared" si="3"/>
        <v>5.2336448598130844E-2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DBF7-5685-404B-B1A4-FB6A08DA811C}">
  <dimension ref="A1:N566"/>
  <sheetViews>
    <sheetView tabSelected="1" topLeftCell="B1" workbookViewId="0">
      <selection activeCell="H24" sqref="H24"/>
    </sheetView>
  </sheetViews>
  <sheetFormatPr baseColWidth="10" defaultRowHeight="19" x14ac:dyDescent="0.25"/>
  <cols>
    <col min="1" max="1" width="10.83203125" style="15"/>
    <col min="2" max="3" width="15.5" style="15" customWidth="1"/>
    <col min="4" max="4" width="10.83203125" style="15"/>
    <col min="5" max="6" width="16.1640625" style="15" customWidth="1"/>
    <col min="8" max="8" width="43" customWidth="1"/>
    <col min="9" max="9" width="17.5" customWidth="1"/>
    <col min="11" max="11" width="43.1640625" customWidth="1"/>
    <col min="12" max="12" width="17.33203125" customWidth="1"/>
  </cols>
  <sheetData>
    <row r="1" spans="1:14" x14ac:dyDescent="0.25">
      <c r="A1" s="19" t="s">
        <v>2107</v>
      </c>
      <c r="B1" s="19" t="s">
        <v>2108</v>
      </c>
      <c r="C1" s="19" t="s">
        <v>2117</v>
      </c>
      <c r="D1" s="19" t="s">
        <v>2107</v>
      </c>
      <c r="E1" s="19" t="s">
        <v>2108</v>
      </c>
      <c r="F1" s="19" t="s">
        <v>2117</v>
      </c>
    </row>
    <row r="2" spans="1:14" ht="21" x14ac:dyDescent="0.25">
      <c r="A2" s="20" t="s">
        <v>20</v>
      </c>
      <c r="B2" s="21">
        <v>158</v>
      </c>
      <c r="C2" s="21">
        <f>(B2-$I$3)/$I$8</f>
        <v>-0.54740392204382071</v>
      </c>
      <c r="D2" s="20" t="s">
        <v>14</v>
      </c>
      <c r="E2" s="22">
        <v>0</v>
      </c>
      <c r="F2" s="15">
        <f>(E2-$L$3)/$L$8</f>
        <v>-0.61002440501480715</v>
      </c>
      <c r="H2" s="23" t="s">
        <v>2109</v>
      </c>
      <c r="K2" s="24" t="s">
        <v>2116</v>
      </c>
      <c r="L2" s="15"/>
      <c r="M2" s="15"/>
      <c r="N2" s="15"/>
    </row>
    <row r="3" spans="1:14" x14ac:dyDescent="0.25">
      <c r="A3" s="21" t="s">
        <v>20</v>
      </c>
      <c r="B3" s="21">
        <v>1425</v>
      </c>
      <c r="C3" s="21">
        <f t="shared" ref="C3:C66" si="0">(B3-$I$3)/$I$8</f>
        <v>0.45319316145041166</v>
      </c>
      <c r="D3" s="21" t="s">
        <v>14</v>
      </c>
      <c r="E3" s="22">
        <v>24</v>
      </c>
      <c r="F3" s="15">
        <f t="shared" ref="F3:F66" si="1">(E3-$L$3)/$L$8</f>
        <v>-0.58502406160687082</v>
      </c>
      <c r="H3" s="15" t="s">
        <v>2110</v>
      </c>
      <c r="I3" s="15">
        <f>AVERAGE(B2:B566)</f>
        <v>851.14690265486729</v>
      </c>
      <c r="K3" s="15" t="s">
        <v>2110</v>
      </c>
      <c r="L3" s="15">
        <f>AVERAGE(E2:E365)</f>
        <v>585.61538461538464</v>
      </c>
      <c r="M3" s="15"/>
      <c r="N3" s="15"/>
    </row>
    <row r="4" spans="1:14" x14ac:dyDescent="0.25">
      <c r="A4" s="20" t="s">
        <v>20</v>
      </c>
      <c r="B4" s="21">
        <v>174</v>
      </c>
      <c r="C4" s="21">
        <f t="shared" si="0"/>
        <v>-0.5347681261985896</v>
      </c>
      <c r="D4" s="20" t="s">
        <v>14</v>
      </c>
      <c r="E4" s="22">
        <v>53</v>
      </c>
      <c r="F4" s="15">
        <f t="shared" si="1"/>
        <v>-0.55481531332228096</v>
      </c>
      <c r="H4" s="15" t="s">
        <v>2111</v>
      </c>
      <c r="I4" s="15">
        <f>MEDIAN(B2:B566)</f>
        <v>201</v>
      </c>
      <c r="K4" s="15" t="s">
        <v>2111</v>
      </c>
      <c r="L4" s="15">
        <f>MEDIAN(E2:E365)</f>
        <v>114.5</v>
      </c>
      <c r="M4" s="15"/>
      <c r="N4" s="15"/>
    </row>
    <row r="5" spans="1:14" x14ac:dyDescent="0.25">
      <c r="A5" s="21" t="s">
        <v>20</v>
      </c>
      <c r="B5" s="21">
        <v>227</v>
      </c>
      <c r="C5" s="21">
        <f t="shared" si="0"/>
        <v>-0.49291205246126185</v>
      </c>
      <c r="D5" s="21" t="s">
        <v>14</v>
      </c>
      <c r="E5" s="22">
        <v>18</v>
      </c>
      <c r="F5" s="15">
        <f t="shared" si="1"/>
        <v>-0.59127414745885487</v>
      </c>
      <c r="H5" s="15" t="s">
        <v>2112</v>
      </c>
      <c r="I5" s="15">
        <f>MIN(B2:B566)</f>
        <v>16</v>
      </c>
      <c r="K5" s="15" t="s">
        <v>2112</v>
      </c>
      <c r="L5" s="15">
        <f>MIN(E2:E365)</f>
        <v>0</v>
      </c>
      <c r="M5" s="15"/>
      <c r="N5" s="15"/>
    </row>
    <row r="6" spans="1:14" x14ac:dyDescent="0.25">
      <c r="A6" s="20" t="s">
        <v>20</v>
      </c>
      <c r="B6" s="21">
        <v>220</v>
      </c>
      <c r="C6" s="21">
        <f t="shared" si="0"/>
        <v>-0.49844021314355041</v>
      </c>
      <c r="D6" s="20" t="s">
        <v>14</v>
      </c>
      <c r="E6" s="22">
        <v>44</v>
      </c>
      <c r="F6" s="15">
        <f t="shared" si="1"/>
        <v>-0.56419044210025715</v>
      </c>
      <c r="H6" s="15" t="s">
        <v>2113</v>
      </c>
      <c r="I6" s="15">
        <f>MAX(B2:B566)</f>
        <v>7295</v>
      </c>
      <c r="K6" s="15" t="s">
        <v>2113</v>
      </c>
      <c r="L6" s="15">
        <f>MAX(E2:E365)</f>
        <v>6080</v>
      </c>
      <c r="M6" s="15"/>
      <c r="N6" s="15"/>
    </row>
    <row r="7" spans="1:14" x14ac:dyDescent="0.25">
      <c r="A7" s="21" t="s">
        <v>20</v>
      </c>
      <c r="B7" s="21">
        <v>98</v>
      </c>
      <c r="C7" s="21">
        <f t="shared" si="0"/>
        <v>-0.59478815646343708</v>
      </c>
      <c r="D7" s="21" t="s">
        <v>14</v>
      </c>
      <c r="E7" s="22">
        <v>27</v>
      </c>
      <c r="F7" s="15">
        <f t="shared" si="1"/>
        <v>-0.58189901868087868</v>
      </c>
      <c r="H7" s="15" t="s">
        <v>2114</v>
      </c>
      <c r="I7" s="15">
        <f>_xlfn.VAR.P(B2:B566)</f>
        <v>1603373.7324019109</v>
      </c>
      <c r="K7" s="15" t="s">
        <v>2114</v>
      </c>
      <c r="L7" s="15">
        <f>_xlfn.VAR.P(E2:E365)</f>
        <v>921574.68174133555</v>
      </c>
      <c r="M7" s="15"/>
      <c r="N7" s="15"/>
    </row>
    <row r="8" spans="1:14" x14ac:dyDescent="0.25">
      <c r="A8" s="20" t="s">
        <v>20</v>
      </c>
      <c r="B8" s="21">
        <v>100</v>
      </c>
      <c r="C8" s="21">
        <f t="shared" si="0"/>
        <v>-0.59320868198278309</v>
      </c>
      <c r="D8" s="20" t="s">
        <v>14</v>
      </c>
      <c r="E8" s="22">
        <v>55</v>
      </c>
      <c r="F8" s="15">
        <f t="shared" si="1"/>
        <v>-0.55273195137161957</v>
      </c>
      <c r="H8" s="15" t="s">
        <v>2115</v>
      </c>
      <c r="I8" s="15">
        <f>_xlfn.STDEV.P(B2:B566)</f>
        <v>1266.2439466397898</v>
      </c>
      <c r="K8" s="15" t="s">
        <v>2115</v>
      </c>
      <c r="L8" s="15">
        <f>_xlfn.STDEV.P(E2:E365)</f>
        <v>959.98681331637863</v>
      </c>
      <c r="M8" s="15"/>
      <c r="N8" s="15"/>
    </row>
    <row r="9" spans="1:14" x14ac:dyDescent="0.25">
      <c r="A9" s="21" t="s">
        <v>20</v>
      </c>
      <c r="B9" s="21">
        <v>1249</v>
      </c>
      <c r="C9" s="21">
        <f t="shared" si="0"/>
        <v>0.31419940715287031</v>
      </c>
      <c r="D9" s="21" t="s">
        <v>14</v>
      </c>
      <c r="E9" s="22">
        <v>200</v>
      </c>
      <c r="F9" s="15">
        <f t="shared" si="1"/>
        <v>-0.40168820994867049</v>
      </c>
    </row>
    <row r="10" spans="1:14" x14ac:dyDescent="0.25">
      <c r="A10" s="20" t="s">
        <v>20</v>
      </c>
      <c r="B10" s="21">
        <v>1396</v>
      </c>
      <c r="C10" s="21">
        <f t="shared" si="0"/>
        <v>0.43029078148093042</v>
      </c>
      <c r="D10" s="20" t="s">
        <v>14</v>
      </c>
      <c r="E10" s="22">
        <v>452</v>
      </c>
      <c r="F10" s="15">
        <f t="shared" si="1"/>
        <v>-0.13918460416533826</v>
      </c>
    </row>
    <row r="11" spans="1:14" x14ac:dyDescent="0.25">
      <c r="A11" s="21" t="s">
        <v>20</v>
      </c>
      <c r="B11" s="21">
        <v>890</v>
      </c>
      <c r="C11" s="21">
        <f t="shared" si="0"/>
        <v>3.0683737875499044E-2</v>
      </c>
      <c r="D11" s="21" t="s">
        <v>14</v>
      </c>
      <c r="E11" s="22">
        <v>674</v>
      </c>
      <c r="F11" s="15">
        <f t="shared" si="1"/>
        <v>9.2068572358073447E-2</v>
      </c>
      <c r="H11" s="15" t="s">
        <v>2118</v>
      </c>
      <c r="I11">
        <f>_xlfn.QUARTILE.EXC(B2:B566,1)</f>
        <v>127.5</v>
      </c>
      <c r="K11" s="15" t="s">
        <v>2118</v>
      </c>
      <c r="L11">
        <f>_xlfn.QUARTILE.EXC(E2:E365,1)</f>
        <v>38</v>
      </c>
    </row>
    <row r="12" spans="1:14" x14ac:dyDescent="0.25">
      <c r="A12" s="20" t="s">
        <v>20</v>
      </c>
      <c r="B12" s="21">
        <v>142</v>
      </c>
      <c r="C12" s="21">
        <f t="shared" si="0"/>
        <v>-0.56003971788905171</v>
      </c>
      <c r="D12" s="20" t="s">
        <v>14</v>
      </c>
      <c r="E12" s="22">
        <v>558</v>
      </c>
      <c r="F12" s="15">
        <f t="shared" si="1"/>
        <v>-2.8766420780285823E-2</v>
      </c>
      <c r="H12" s="15" t="s">
        <v>2119</v>
      </c>
      <c r="I12">
        <f>MEDIAN(B2:B566)</f>
        <v>201</v>
      </c>
      <c r="K12" s="15" t="s">
        <v>2119</v>
      </c>
      <c r="L12">
        <f>MEDIAN(E2:E365)</f>
        <v>114.5</v>
      </c>
    </row>
    <row r="13" spans="1:14" x14ac:dyDescent="0.25">
      <c r="A13" s="21" t="s">
        <v>20</v>
      </c>
      <c r="B13" s="21">
        <v>2673</v>
      </c>
      <c r="C13" s="21">
        <f t="shared" si="0"/>
        <v>1.4387852373784322</v>
      </c>
      <c r="D13" s="21" t="s">
        <v>14</v>
      </c>
      <c r="E13" s="22">
        <v>15</v>
      </c>
      <c r="F13" s="15">
        <f t="shared" si="1"/>
        <v>-0.5943991903848469</v>
      </c>
      <c r="H13" s="15" t="s">
        <v>2120</v>
      </c>
      <c r="I13">
        <f>_xlfn.QUARTILE.EXC(B2:B566,2)</f>
        <v>201</v>
      </c>
      <c r="K13" s="15" t="s">
        <v>2120</v>
      </c>
      <c r="L13">
        <f>_xlfn.QUARTILE.EXC(E2:E365,2)</f>
        <v>114.5</v>
      </c>
    </row>
    <row r="14" spans="1:14" x14ac:dyDescent="0.25">
      <c r="A14" s="20" t="s">
        <v>20</v>
      </c>
      <c r="B14" s="21">
        <v>163</v>
      </c>
      <c r="C14" s="21">
        <f t="shared" si="0"/>
        <v>-0.54345523584218591</v>
      </c>
      <c r="D14" s="20" t="s">
        <v>14</v>
      </c>
      <c r="E14" s="22">
        <v>2307</v>
      </c>
      <c r="F14" s="15">
        <f t="shared" si="1"/>
        <v>1.7931336050730793</v>
      </c>
      <c r="H14" s="15" t="s">
        <v>2121</v>
      </c>
      <c r="I14">
        <f>_xlfn.QUARTILE.EXC(B2:B566,3)</f>
        <v>1288.5</v>
      </c>
      <c r="K14" s="15" t="s">
        <v>2121</v>
      </c>
      <c r="L14">
        <f>_xlfn.QUARTILE.EXC(E2:E365,3)</f>
        <v>789.5</v>
      </c>
    </row>
    <row r="15" spans="1:14" x14ac:dyDescent="0.25">
      <c r="A15" s="21" t="s">
        <v>20</v>
      </c>
      <c r="B15" s="21">
        <v>2220</v>
      </c>
      <c r="C15" s="21">
        <f t="shared" si="0"/>
        <v>1.0810342675103286</v>
      </c>
      <c r="D15" s="21" t="s">
        <v>14</v>
      </c>
      <c r="E15" s="22">
        <v>88</v>
      </c>
      <c r="F15" s="15">
        <f t="shared" si="1"/>
        <v>-0.51835647918570704</v>
      </c>
      <c r="H15" s="15" t="s">
        <v>2122</v>
      </c>
      <c r="I15">
        <f>I14-I11</f>
        <v>1161</v>
      </c>
      <c r="K15" s="15" t="s">
        <v>2122</v>
      </c>
      <c r="L15">
        <f>L14-L11</f>
        <v>751.5</v>
      </c>
    </row>
    <row r="16" spans="1:14" x14ac:dyDescent="0.25">
      <c r="A16" s="20" t="s">
        <v>20</v>
      </c>
      <c r="B16" s="21">
        <v>1606</v>
      </c>
      <c r="C16" s="21">
        <f t="shared" si="0"/>
        <v>0.5961356019495877</v>
      </c>
      <c r="D16" s="20" t="s">
        <v>14</v>
      </c>
      <c r="E16" s="22">
        <v>48</v>
      </c>
      <c r="F16" s="15">
        <f t="shared" si="1"/>
        <v>-0.56002371819893437</v>
      </c>
    </row>
    <row r="17" spans="1:12" x14ac:dyDescent="0.25">
      <c r="A17" s="21" t="s">
        <v>20</v>
      </c>
      <c r="B17" s="21">
        <v>129</v>
      </c>
      <c r="C17" s="21">
        <f t="shared" si="0"/>
        <v>-0.5703063020133019</v>
      </c>
      <c r="D17" s="21" t="s">
        <v>14</v>
      </c>
      <c r="E17" s="22">
        <v>1</v>
      </c>
      <c r="F17" s="15">
        <f t="shared" si="1"/>
        <v>-0.60898272403947651</v>
      </c>
      <c r="H17" s="25" t="s">
        <v>2123</v>
      </c>
      <c r="I17">
        <f>I11-(1.5*I15)</f>
        <v>-1614</v>
      </c>
      <c r="K17" s="25" t="s">
        <v>2123</v>
      </c>
      <c r="L17">
        <f>L11-(1.5*L15)</f>
        <v>-1089.25</v>
      </c>
    </row>
    <row r="18" spans="1:12" x14ac:dyDescent="0.25">
      <c r="A18" s="20" t="s">
        <v>20</v>
      </c>
      <c r="B18" s="21">
        <v>226</v>
      </c>
      <c r="C18" s="21">
        <f t="shared" si="0"/>
        <v>-0.49370178970158879</v>
      </c>
      <c r="D18" s="20" t="s">
        <v>14</v>
      </c>
      <c r="E18" s="22">
        <v>1467</v>
      </c>
      <c r="F18" s="15">
        <f t="shared" si="1"/>
        <v>0.91812158579530545</v>
      </c>
      <c r="H18" s="25" t="s">
        <v>2124</v>
      </c>
      <c r="I18">
        <f>I14+(1.5*I15)</f>
        <v>3030</v>
      </c>
      <c r="K18" s="25" t="s">
        <v>2124</v>
      </c>
      <c r="L18">
        <f>L14+(1.5*L15)</f>
        <v>1916.75</v>
      </c>
    </row>
    <row r="19" spans="1:12" x14ac:dyDescent="0.25">
      <c r="A19" s="21" t="s">
        <v>20</v>
      </c>
      <c r="B19" s="21">
        <v>5419</v>
      </c>
      <c r="C19" s="21">
        <f t="shared" si="0"/>
        <v>3.6074036993162077</v>
      </c>
      <c r="D19" s="21" t="s">
        <v>14</v>
      </c>
      <c r="E19" s="22">
        <v>75</v>
      </c>
      <c r="F19" s="15">
        <f t="shared" si="1"/>
        <v>-0.5318983318650059</v>
      </c>
    </row>
    <row r="20" spans="1:12" x14ac:dyDescent="0.25">
      <c r="A20" s="20" t="s">
        <v>20</v>
      </c>
      <c r="B20" s="21">
        <v>165</v>
      </c>
      <c r="C20" s="21">
        <f t="shared" si="0"/>
        <v>-0.54187576136153204</v>
      </c>
      <c r="D20" s="20" t="s">
        <v>14</v>
      </c>
      <c r="E20" s="22">
        <v>120</v>
      </c>
      <c r="F20" s="15">
        <f t="shared" si="1"/>
        <v>-0.48502268797512516</v>
      </c>
      <c r="H20" s="15" t="s">
        <v>2125</v>
      </c>
      <c r="I20" s="15"/>
      <c r="J20" s="15"/>
    </row>
    <row r="21" spans="1:12" ht="40" x14ac:dyDescent="0.25">
      <c r="A21" s="21" t="s">
        <v>20</v>
      </c>
      <c r="B21" s="21">
        <v>1965</v>
      </c>
      <c r="C21" s="21">
        <f t="shared" si="0"/>
        <v>0.87965127122695896</v>
      </c>
      <c r="D21" s="21" t="s">
        <v>14</v>
      </c>
      <c r="E21" s="22">
        <v>2253</v>
      </c>
      <c r="F21" s="15">
        <f t="shared" si="1"/>
        <v>1.7368828324052226</v>
      </c>
      <c r="H21" s="26" t="s">
        <v>2126</v>
      </c>
      <c r="I21" s="15"/>
      <c r="J21" s="15"/>
    </row>
    <row r="22" spans="1:12" x14ac:dyDescent="0.25">
      <c r="A22" s="20" t="s">
        <v>20</v>
      </c>
      <c r="B22" s="21">
        <v>16</v>
      </c>
      <c r="C22" s="21">
        <f t="shared" si="0"/>
        <v>-0.65954661017024607</v>
      </c>
      <c r="D22" s="20" t="s">
        <v>14</v>
      </c>
      <c r="E22" s="22">
        <v>5</v>
      </c>
      <c r="F22" s="15">
        <f t="shared" si="1"/>
        <v>-0.60481600013815373</v>
      </c>
    </row>
    <row r="23" spans="1:12" x14ac:dyDescent="0.25">
      <c r="A23" s="21" t="s">
        <v>20</v>
      </c>
      <c r="B23" s="21">
        <v>107</v>
      </c>
      <c r="C23" s="21">
        <f t="shared" si="0"/>
        <v>-0.58768052130049453</v>
      </c>
      <c r="D23" s="21" t="s">
        <v>14</v>
      </c>
      <c r="E23" s="22">
        <v>38</v>
      </c>
      <c r="F23" s="15">
        <f t="shared" si="1"/>
        <v>-0.57044052795224121</v>
      </c>
    </row>
    <row r="24" spans="1:12" x14ac:dyDescent="0.25">
      <c r="A24" s="20" t="s">
        <v>20</v>
      </c>
      <c r="B24" s="21">
        <v>134</v>
      </c>
      <c r="C24" s="21">
        <f t="shared" si="0"/>
        <v>-0.56635761581166721</v>
      </c>
      <c r="D24" s="20" t="s">
        <v>14</v>
      </c>
      <c r="E24" s="22">
        <v>12</v>
      </c>
      <c r="F24" s="15">
        <f t="shared" si="1"/>
        <v>-0.59752423331083893</v>
      </c>
    </row>
    <row r="25" spans="1:12" x14ac:dyDescent="0.25">
      <c r="A25" s="21" t="s">
        <v>20</v>
      </c>
      <c r="B25" s="21">
        <v>198</v>
      </c>
      <c r="C25" s="21">
        <f t="shared" si="0"/>
        <v>-0.5158144324307431</v>
      </c>
      <c r="D25" s="21" t="s">
        <v>14</v>
      </c>
      <c r="E25" s="22">
        <v>1684</v>
      </c>
      <c r="F25" s="15">
        <f t="shared" si="1"/>
        <v>1.1441663574420635</v>
      </c>
    </row>
    <row r="26" spans="1:12" x14ac:dyDescent="0.25">
      <c r="A26" s="20" t="s">
        <v>20</v>
      </c>
      <c r="B26" s="21">
        <v>111</v>
      </c>
      <c r="C26" s="21">
        <f t="shared" si="0"/>
        <v>-0.58452157233918678</v>
      </c>
      <c r="D26" s="20" t="s">
        <v>14</v>
      </c>
      <c r="E26" s="22">
        <v>56</v>
      </c>
      <c r="F26" s="15">
        <f t="shared" si="1"/>
        <v>-0.55169027039628893</v>
      </c>
    </row>
    <row r="27" spans="1:12" x14ac:dyDescent="0.25">
      <c r="A27" s="21" t="s">
        <v>20</v>
      </c>
      <c r="B27" s="21">
        <v>222</v>
      </c>
      <c r="C27" s="21">
        <f t="shared" si="0"/>
        <v>-0.49686073866289654</v>
      </c>
      <c r="D27" s="21" t="s">
        <v>14</v>
      </c>
      <c r="E27" s="22">
        <v>838</v>
      </c>
      <c r="F27" s="15">
        <f t="shared" si="1"/>
        <v>0.26290425231230552</v>
      </c>
    </row>
    <row r="28" spans="1:12" x14ac:dyDescent="0.25">
      <c r="A28" s="20" t="s">
        <v>20</v>
      </c>
      <c r="B28" s="21">
        <v>6212</v>
      </c>
      <c r="C28" s="21">
        <f t="shared" si="0"/>
        <v>4.2336653308954704</v>
      </c>
      <c r="D28" s="20" t="s">
        <v>14</v>
      </c>
      <c r="E28" s="22">
        <v>1000</v>
      </c>
      <c r="F28" s="15">
        <f t="shared" si="1"/>
        <v>0.43165657031587623</v>
      </c>
    </row>
    <row r="29" spans="1:12" x14ac:dyDescent="0.25">
      <c r="A29" s="21" t="s">
        <v>20</v>
      </c>
      <c r="B29" s="21">
        <v>98</v>
      </c>
      <c r="C29" s="21">
        <f t="shared" si="0"/>
        <v>-0.59478815646343708</v>
      </c>
      <c r="D29" s="21" t="s">
        <v>14</v>
      </c>
      <c r="E29" s="22">
        <v>1482</v>
      </c>
      <c r="F29" s="15">
        <f t="shared" si="1"/>
        <v>0.9337468004252657</v>
      </c>
    </row>
    <row r="30" spans="1:12" x14ac:dyDescent="0.25">
      <c r="A30" s="20" t="s">
        <v>20</v>
      </c>
      <c r="B30" s="21">
        <v>92</v>
      </c>
      <c r="C30" s="21">
        <f t="shared" si="0"/>
        <v>-0.5995265799053987</v>
      </c>
      <c r="D30" s="20" t="s">
        <v>14</v>
      </c>
      <c r="E30" s="22">
        <v>106</v>
      </c>
      <c r="F30" s="15">
        <f t="shared" si="1"/>
        <v>-0.49960622162975471</v>
      </c>
    </row>
    <row r="31" spans="1:12" x14ac:dyDescent="0.25">
      <c r="A31" s="21" t="s">
        <v>20</v>
      </c>
      <c r="B31" s="21">
        <v>149</v>
      </c>
      <c r="C31" s="21">
        <f t="shared" si="0"/>
        <v>-0.55451155720676315</v>
      </c>
      <c r="D31" s="21" t="s">
        <v>14</v>
      </c>
      <c r="E31" s="22">
        <v>679</v>
      </c>
      <c r="F31" s="15">
        <f t="shared" si="1"/>
        <v>9.7276977234726877E-2</v>
      </c>
    </row>
    <row r="32" spans="1:12" x14ac:dyDescent="0.25">
      <c r="A32" s="20" t="s">
        <v>20</v>
      </c>
      <c r="B32" s="21">
        <v>2431</v>
      </c>
      <c r="C32" s="21">
        <f t="shared" si="0"/>
        <v>1.2476688252193129</v>
      </c>
      <c r="D32" s="20" t="s">
        <v>14</v>
      </c>
      <c r="E32" s="22">
        <v>1220</v>
      </c>
      <c r="F32" s="15">
        <f t="shared" si="1"/>
        <v>0.66082638488862655</v>
      </c>
    </row>
    <row r="33" spans="1:6" x14ac:dyDescent="0.25">
      <c r="A33" s="21" t="s">
        <v>20</v>
      </c>
      <c r="B33" s="21">
        <v>303</v>
      </c>
      <c r="C33" s="21">
        <f t="shared" si="0"/>
        <v>-0.43289202219641443</v>
      </c>
      <c r="D33" s="21" t="s">
        <v>14</v>
      </c>
      <c r="E33" s="22">
        <v>1</v>
      </c>
      <c r="F33" s="15">
        <f t="shared" si="1"/>
        <v>-0.60898272403947651</v>
      </c>
    </row>
    <row r="34" spans="1:6" x14ac:dyDescent="0.25">
      <c r="A34" s="20" t="s">
        <v>20</v>
      </c>
      <c r="B34" s="21">
        <v>209</v>
      </c>
      <c r="C34" s="21">
        <f t="shared" si="0"/>
        <v>-0.50712732278714678</v>
      </c>
      <c r="D34" s="20" t="s">
        <v>14</v>
      </c>
      <c r="E34" s="22">
        <v>37</v>
      </c>
      <c r="F34" s="15">
        <f t="shared" si="1"/>
        <v>-0.57148220892757184</v>
      </c>
    </row>
    <row r="35" spans="1:6" x14ac:dyDescent="0.25">
      <c r="A35" s="21" t="s">
        <v>20</v>
      </c>
      <c r="B35" s="21">
        <v>131</v>
      </c>
      <c r="C35" s="21">
        <f t="shared" si="0"/>
        <v>-0.56872682753264803</v>
      </c>
      <c r="D35" s="21" t="s">
        <v>14</v>
      </c>
      <c r="E35" s="22">
        <v>60</v>
      </c>
      <c r="F35" s="15">
        <f t="shared" si="1"/>
        <v>-0.54752354649496615</v>
      </c>
    </row>
    <row r="36" spans="1:6" x14ac:dyDescent="0.25">
      <c r="A36" s="20" t="s">
        <v>20</v>
      </c>
      <c r="B36" s="21">
        <v>164</v>
      </c>
      <c r="C36" s="21">
        <f t="shared" si="0"/>
        <v>-0.54266549860185898</v>
      </c>
      <c r="D36" s="20" t="s">
        <v>14</v>
      </c>
      <c r="E36" s="22">
        <v>296</v>
      </c>
      <c r="F36" s="15">
        <f t="shared" si="1"/>
        <v>-0.30168683631692489</v>
      </c>
    </row>
    <row r="37" spans="1:6" x14ac:dyDescent="0.25">
      <c r="A37" s="21" t="s">
        <v>20</v>
      </c>
      <c r="B37" s="21">
        <v>201</v>
      </c>
      <c r="C37" s="21">
        <f t="shared" si="0"/>
        <v>-0.51344522070976228</v>
      </c>
      <c r="D37" s="21" t="s">
        <v>14</v>
      </c>
      <c r="E37" s="22">
        <v>3304</v>
      </c>
      <c r="F37" s="15">
        <f t="shared" si="1"/>
        <v>2.8316895374777706</v>
      </c>
    </row>
    <row r="38" spans="1:6" x14ac:dyDescent="0.25">
      <c r="A38" s="20" t="s">
        <v>20</v>
      </c>
      <c r="B38" s="21">
        <v>211</v>
      </c>
      <c r="C38" s="21">
        <f t="shared" si="0"/>
        <v>-0.50554784830649291</v>
      </c>
      <c r="D38" s="20" t="s">
        <v>14</v>
      </c>
      <c r="E38" s="22">
        <v>73</v>
      </c>
      <c r="F38" s="15">
        <f t="shared" si="1"/>
        <v>-0.53398169381566729</v>
      </c>
    </row>
    <row r="39" spans="1:6" x14ac:dyDescent="0.25">
      <c r="A39" s="21" t="s">
        <v>20</v>
      </c>
      <c r="B39" s="21">
        <v>128</v>
      </c>
      <c r="C39" s="21">
        <f t="shared" si="0"/>
        <v>-0.57109603925362884</v>
      </c>
      <c r="D39" s="21" t="s">
        <v>14</v>
      </c>
      <c r="E39" s="22">
        <v>3387</v>
      </c>
      <c r="F39" s="15">
        <f t="shared" si="1"/>
        <v>2.9181490584302177</v>
      </c>
    </row>
    <row r="40" spans="1:6" x14ac:dyDescent="0.25">
      <c r="A40" s="20" t="s">
        <v>20</v>
      </c>
      <c r="B40" s="21">
        <v>1600</v>
      </c>
      <c r="C40" s="21">
        <f t="shared" si="0"/>
        <v>0.59139717850762608</v>
      </c>
      <c r="D40" s="20" t="s">
        <v>14</v>
      </c>
      <c r="E40" s="22">
        <v>662</v>
      </c>
      <c r="F40" s="15">
        <f t="shared" si="1"/>
        <v>7.9568400654105254E-2</v>
      </c>
    </row>
    <row r="41" spans="1:6" x14ac:dyDescent="0.25">
      <c r="A41" s="21" t="s">
        <v>20</v>
      </c>
      <c r="B41" s="21">
        <v>249</v>
      </c>
      <c r="C41" s="21">
        <f t="shared" si="0"/>
        <v>-0.47553783317406917</v>
      </c>
      <c r="D41" s="21" t="s">
        <v>14</v>
      </c>
      <c r="E41" s="22">
        <v>774</v>
      </c>
      <c r="F41" s="15">
        <f t="shared" si="1"/>
        <v>0.1962366698911418</v>
      </c>
    </row>
    <row r="42" spans="1:6" x14ac:dyDescent="0.25">
      <c r="A42" s="20" t="s">
        <v>20</v>
      </c>
      <c r="B42" s="21">
        <v>236</v>
      </c>
      <c r="C42" s="21">
        <f t="shared" si="0"/>
        <v>-0.48580441729831936</v>
      </c>
      <c r="D42" s="20" t="s">
        <v>14</v>
      </c>
      <c r="E42" s="22">
        <v>672</v>
      </c>
      <c r="F42" s="15">
        <f t="shared" si="1"/>
        <v>8.9985210407412086E-2</v>
      </c>
    </row>
    <row r="43" spans="1:6" x14ac:dyDescent="0.25">
      <c r="A43" s="21" t="s">
        <v>20</v>
      </c>
      <c r="B43" s="21">
        <v>4065</v>
      </c>
      <c r="C43" s="21">
        <f t="shared" si="0"/>
        <v>2.5380994759135316</v>
      </c>
      <c r="D43" s="21" t="s">
        <v>14</v>
      </c>
      <c r="E43" s="22">
        <v>940</v>
      </c>
      <c r="F43" s="15">
        <f t="shared" si="1"/>
        <v>0.36915571179603524</v>
      </c>
    </row>
    <row r="44" spans="1:6" x14ac:dyDescent="0.25">
      <c r="A44" s="20" t="s">
        <v>20</v>
      </c>
      <c r="B44" s="21">
        <v>246</v>
      </c>
      <c r="C44" s="21">
        <f t="shared" si="0"/>
        <v>-0.47790704489504998</v>
      </c>
      <c r="D44" s="20" t="s">
        <v>14</v>
      </c>
      <c r="E44" s="22">
        <v>117</v>
      </c>
      <c r="F44" s="15">
        <f t="shared" si="1"/>
        <v>-0.48814773090111724</v>
      </c>
    </row>
    <row r="45" spans="1:6" x14ac:dyDescent="0.25">
      <c r="A45" s="21" t="s">
        <v>20</v>
      </c>
      <c r="B45" s="21">
        <v>2475</v>
      </c>
      <c r="C45" s="21">
        <f t="shared" si="0"/>
        <v>1.2824172637936981</v>
      </c>
      <c r="D45" s="21" t="s">
        <v>14</v>
      </c>
      <c r="E45" s="22">
        <v>115</v>
      </c>
      <c r="F45" s="15">
        <f t="shared" si="1"/>
        <v>-0.49023109285177857</v>
      </c>
    </row>
    <row r="46" spans="1:6" x14ac:dyDescent="0.25">
      <c r="A46" s="20" t="s">
        <v>20</v>
      </c>
      <c r="B46" s="21">
        <v>76</v>
      </c>
      <c r="C46" s="21">
        <f t="shared" si="0"/>
        <v>-0.61216237575062971</v>
      </c>
      <c r="D46" s="20" t="s">
        <v>14</v>
      </c>
      <c r="E46" s="22">
        <v>326</v>
      </c>
      <c r="F46" s="15">
        <f t="shared" si="1"/>
        <v>-0.27043640705700439</v>
      </c>
    </row>
    <row r="47" spans="1:6" x14ac:dyDescent="0.25">
      <c r="A47" s="21" t="s">
        <v>20</v>
      </c>
      <c r="B47" s="21">
        <v>54</v>
      </c>
      <c r="C47" s="21">
        <f t="shared" si="0"/>
        <v>-0.62953659503782233</v>
      </c>
      <c r="D47" s="21" t="s">
        <v>14</v>
      </c>
      <c r="E47" s="22">
        <v>1</v>
      </c>
      <c r="F47" s="15">
        <f t="shared" si="1"/>
        <v>-0.60898272403947651</v>
      </c>
    </row>
    <row r="48" spans="1:6" x14ac:dyDescent="0.25">
      <c r="A48" s="20" t="s">
        <v>20</v>
      </c>
      <c r="B48" s="21">
        <v>88</v>
      </c>
      <c r="C48" s="21">
        <f t="shared" si="0"/>
        <v>-0.60268552886670645</v>
      </c>
      <c r="D48" s="20" t="s">
        <v>14</v>
      </c>
      <c r="E48" s="22">
        <v>1467</v>
      </c>
      <c r="F48" s="15">
        <f t="shared" si="1"/>
        <v>0.91812158579530545</v>
      </c>
    </row>
    <row r="49" spans="1:6" x14ac:dyDescent="0.25">
      <c r="A49" s="21" t="s">
        <v>20</v>
      </c>
      <c r="B49" s="21">
        <v>85</v>
      </c>
      <c r="C49" s="21">
        <f t="shared" si="0"/>
        <v>-0.60505474058768727</v>
      </c>
      <c r="D49" s="21" t="s">
        <v>14</v>
      </c>
      <c r="E49" s="22">
        <v>5681</v>
      </c>
      <c r="F49" s="15">
        <f t="shared" si="1"/>
        <v>5.3077652158388053</v>
      </c>
    </row>
    <row r="50" spans="1:6" x14ac:dyDescent="0.25">
      <c r="A50" s="20" t="s">
        <v>20</v>
      </c>
      <c r="B50" s="21">
        <v>170</v>
      </c>
      <c r="C50" s="21">
        <f t="shared" si="0"/>
        <v>-0.53792707515989735</v>
      </c>
      <c r="D50" s="20" t="s">
        <v>14</v>
      </c>
      <c r="E50" s="22">
        <v>1059</v>
      </c>
      <c r="F50" s="15">
        <f t="shared" si="1"/>
        <v>0.49311574786038659</v>
      </c>
    </row>
    <row r="51" spans="1:6" x14ac:dyDescent="0.25">
      <c r="A51" s="21" t="s">
        <v>20</v>
      </c>
      <c r="B51" s="21">
        <v>330</v>
      </c>
      <c r="C51" s="21">
        <f t="shared" si="0"/>
        <v>-0.41156911670758706</v>
      </c>
      <c r="D51" s="21" t="s">
        <v>14</v>
      </c>
      <c r="E51" s="22">
        <v>1194</v>
      </c>
      <c r="F51" s="15">
        <f t="shared" si="1"/>
        <v>0.63374267953002883</v>
      </c>
    </row>
    <row r="52" spans="1:6" x14ac:dyDescent="0.25">
      <c r="A52" s="20" t="s">
        <v>20</v>
      </c>
      <c r="B52" s="21">
        <v>127</v>
      </c>
      <c r="C52" s="21">
        <f t="shared" si="0"/>
        <v>-0.57188577649395578</v>
      </c>
      <c r="D52" s="20" t="s">
        <v>14</v>
      </c>
      <c r="E52" s="22">
        <v>30</v>
      </c>
      <c r="F52" s="15">
        <f t="shared" si="1"/>
        <v>-0.57877397575488665</v>
      </c>
    </row>
    <row r="53" spans="1:6" x14ac:dyDescent="0.25">
      <c r="A53" s="21" t="s">
        <v>20</v>
      </c>
      <c r="B53" s="21">
        <v>411</v>
      </c>
      <c r="C53" s="21">
        <f t="shared" si="0"/>
        <v>-0.34760040024110495</v>
      </c>
      <c r="D53" s="21" t="s">
        <v>14</v>
      </c>
      <c r="E53" s="22">
        <v>75</v>
      </c>
      <c r="F53" s="15">
        <f t="shared" si="1"/>
        <v>-0.5318983318650059</v>
      </c>
    </row>
    <row r="54" spans="1:6" x14ac:dyDescent="0.25">
      <c r="A54" s="20" t="s">
        <v>20</v>
      </c>
      <c r="B54" s="21">
        <v>180</v>
      </c>
      <c r="C54" s="21">
        <f t="shared" si="0"/>
        <v>-0.53002970275662797</v>
      </c>
      <c r="D54" s="20" t="s">
        <v>14</v>
      </c>
      <c r="E54" s="22">
        <v>955</v>
      </c>
      <c r="F54" s="15">
        <f t="shared" si="1"/>
        <v>0.38478092642599548</v>
      </c>
    </row>
    <row r="55" spans="1:6" x14ac:dyDescent="0.25">
      <c r="A55" s="21" t="s">
        <v>20</v>
      </c>
      <c r="B55" s="21">
        <v>374</v>
      </c>
      <c r="C55" s="21">
        <f t="shared" si="0"/>
        <v>-0.37682067813320175</v>
      </c>
      <c r="D55" s="21" t="s">
        <v>14</v>
      </c>
      <c r="E55" s="22">
        <v>67</v>
      </c>
      <c r="F55" s="15">
        <f t="shared" si="1"/>
        <v>-0.54023177966765135</v>
      </c>
    </row>
    <row r="56" spans="1:6" x14ac:dyDescent="0.25">
      <c r="A56" s="20" t="s">
        <v>20</v>
      </c>
      <c r="B56" s="21">
        <v>71</v>
      </c>
      <c r="C56" s="21">
        <f t="shared" si="0"/>
        <v>-0.61611106195226439</v>
      </c>
      <c r="D56" s="20" t="s">
        <v>14</v>
      </c>
      <c r="E56" s="22">
        <v>5</v>
      </c>
      <c r="F56" s="15">
        <f t="shared" si="1"/>
        <v>-0.60481600013815373</v>
      </c>
    </row>
    <row r="57" spans="1:6" x14ac:dyDescent="0.25">
      <c r="A57" s="21" t="s">
        <v>20</v>
      </c>
      <c r="B57" s="21">
        <v>203</v>
      </c>
      <c r="C57" s="21">
        <f t="shared" si="0"/>
        <v>-0.51186574622910841</v>
      </c>
      <c r="D57" s="21" t="s">
        <v>14</v>
      </c>
      <c r="E57" s="22">
        <v>26</v>
      </c>
      <c r="F57" s="15">
        <f t="shared" si="1"/>
        <v>-0.58294069965620943</v>
      </c>
    </row>
    <row r="58" spans="1:6" x14ac:dyDescent="0.25">
      <c r="A58" s="20" t="s">
        <v>20</v>
      </c>
      <c r="B58" s="21">
        <v>113</v>
      </c>
      <c r="C58" s="21">
        <f t="shared" si="0"/>
        <v>-0.5829420978585329</v>
      </c>
      <c r="D58" s="20" t="s">
        <v>14</v>
      </c>
      <c r="E58" s="22">
        <v>1130</v>
      </c>
      <c r="F58" s="15">
        <f t="shared" si="1"/>
        <v>0.56707509710886506</v>
      </c>
    </row>
    <row r="59" spans="1:6" x14ac:dyDescent="0.25">
      <c r="A59" s="21" t="s">
        <v>20</v>
      </c>
      <c r="B59" s="21">
        <v>96</v>
      </c>
      <c r="C59" s="21">
        <f t="shared" si="0"/>
        <v>-0.59636763094409095</v>
      </c>
      <c r="D59" s="21" t="s">
        <v>14</v>
      </c>
      <c r="E59" s="22">
        <v>782</v>
      </c>
      <c r="F59" s="15">
        <f t="shared" si="1"/>
        <v>0.20457011769378727</v>
      </c>
    </row>
    <row r="60" spans="1:6" x14ac:dyDescent="0.25">
      <c r="A60" s="20" t="s">
        <v>20</v>
      </c>
      <c r="B60" s="21">
        <v>498</v>
      </c>
      <c r="C60" s="21">
        <f t="shared" si="0"/>
        <v>-0.27889326033266121</v>
      </c>
      <c r="D60" s="20" t="s">
        <v>14</v>
      </c>
      <c r="E60" s="22">
        <v>210</v>
      </c>
      <c r="F60" s="15">
        <f t="shared" si="1"/>
        <v>-0.39127140019536366</v>
      </c>
    </row>
    <row r="61" spans="1:6" x14ac:dyDescent="0.25">
      <c r="A61" s="21" t="s">
        <v>20</v>
      </c>
      <c r="B61" s="21">
        <v>180</v>
      </c>
      <c r="C61" s="21">
        <f t="shared" si="0"/>
        <v>-0.53002970275662797</v>
      </c>
      <c r="D61" s="21" t="s">
        <v>14</v>
      </c>
      <c r="E61" s="22">
        <v>136</v>
      </c>
      <c r="F61" s="15">
        <f t="shared" si="1"/>
        <v>-0.46835579236983421</v>
      </c>
    </row>
    <row r="62" spans="1:6" x14ac:dyDescent="0.25">
      <c r="A62" s="20" t="s">
        <v>20</v>
      </c>
      <c r="B62" s="21">
        <v>27</v>
      </c>
      <c r="C62" s="21">
        <f t="shared" si="0"/>
        <v>-0.65085950052664976</v>
      </c>
      <c r="D62" s="20" t="s">
        <v>14</v>
      </c>
      <c r="E62" s="22">
        <v>86</v>
      </c>
      <c r="F62" s="15">
        <f t="shared" si="1"/>
        <v>-0.52043984113636843</v>
      </c>
    </row>
    <row r="63" spans="1:6" x14ac:dyDescent="0.25">
      <c r="A63" s="21" t="s">
        <v>20</v>
      </c>
      <c r="B63" s="21">
        <v>2331</v>
      </c>
      <c r="C63" s="21">
        <f t="shared" si="0"/>
        <v>1.1686951011866189</v>
      </c>
      <c r="D63" s="21" t="s">
        <v>14</v>
      </c>
      <c r="E63" s="22">
        <v>19</v>
      </c>
      <c r="F63" s="15">
        <f t="shared" si="1"/>
        <v>-0.59023246648352423</v>
      </c>
    </row>
    <row r="64" spans="1:6" x14ac:dyDescent="0.25">
      <c r="A64" s="20" t="s">
        <v>20</v>
      </c>
      <c r="B64" s="21">
        <v>113</v>
      </c>
      <c r="C64" s="21">
        <f t="shared" si="0"/>
        <v>-0.5829420978585329</v>
      </c>
      <c r="D64" s="20" t="s">
        <v>14</v>
      </c>
      <c r="E64" s="22">
        <v>886</v>
      </c>
      <c r="F64" s="15">
        <f t="shared" si="1"/>
        <v>0.31290493912817835</v>
      </c>
    </row>
    <row r="65" spans="1:6" x14ac:dyDescent="0.25">
      <c r="A65" s="21" t="s">
        <v>20</v>
      </c>
      <c r="B65" s="21">
        <v>164</v>
      </c>
      <c r="C65" s="21">
        <f t="shared" si="0"/>
        <v>-0.54266549860185898</v>
      </c>
      <c r="D65" s="21" t="s">
        <v>14</v>
      </c>
      <c r="E65" s="22">
        <v>35</v>
      </c>
      <c r="F65" s="15">
        <f t="shared" si="1"/>
        <v>-0.57356557087823323</v>
      </c>
    </row>
    <row r="66" spans="1:6" x14ac:dyDescent="0.25">
      <c r="A66" s="20" t="s">
        <v>20</v>
      </c>
      <c r="B66" s="21">
        <v>164</v>
      </c>
      <c r="C66" s="21">
        <f t="shared" si="0"/>
        <v>-0.54266549860185898</v>
      </c>
      <c r="D66" s="20" t="s">
        <v>14</v>
      </c>
      <c r="E66" s="22">
        <v>24</v>
      </c>
      <c r="F66" s="15">
        <f t="shared" si="1"/>
        <v>-0.58502406160687082</v>
      </c>
    </row>
    <row r="67" spans="1:6" x14ac:dyDescent="0.25">
      <c r="A67" s="21" t="s">
        <v>20</v>
      </c>
      <c r="B67" s="21">
        <v>336</v>
      </c>
      <c r="C67" s="21">
        <f t="shared" ref="C67:C130" si="2">(B67-$I$3)/$I$8</f>
        <v>-0.40683069326562543</v>
      </c>
      <c r="D67" s="21" t="s">
        <v>14</v>
      </c>
      <c r="E67" s="22">
        <v>86</v>
      </c>
      <c r="F67" s="15">
        <f t="shared" ref="F67:F130" si="3">(E67-$L$3)/$L$8</f>
        <v>-0.52043984113636843</v>
      </c>
    </row>
    <row r="68" spans="1:6" x14ac:dyDescent="0.25">
      <c r="A68" s="20" t="s">
        <v>20</v>
      </c>
      <c r="B68" s="21">
        <v>1917</v>
      </c>
      <c r="C68" s="21">
        <f t="shared" si="2"/>
        <v>0.84174388369126585</v>
      </c>
      <c r="D68" s="20" t="s">
        <v>14</v>
      </c>
      <c r="E68" s="22">
        <v>243</v>
      </c>
      <c r="F68" s="15">
        <f t="shared" si="3"/>
        <v>-0.35689592800945108</v>
      </c>
    </row>
    <row r="69" spans="1:6" x14ac:dyDescent="0.25">
      <c r="A69" s="21" t="s">
        <v>20</v>
      </c>
      <c r="B69" s="21">
        <v>95</v>
      </c>
      <c r="C69" s="21">
        <f t="shared" si="2"/>
        <v>-0.59715736818441789</v>
      </c>
      <c r="D69" s="21" t="s">
        <v>14</v>
      </c>
      <c r="E69" s="22">
        <v>65</v>
      </c>
      <c r="F69" s="15">
        <f t="shared" si="3"/>
        <v>-0.54231514161831273</v>
      </c>
    </row>
    <row r="70" spans="1:6" x14ac:dyDescent="0.25">
      <c r="A70" s="20" t="s">
        <v>20</v>
      </c>
      <c r="B70" s="21">
        <v>147</v>
      </c>
      <c r="C70" s="21">
        <f t="shared" si="2"/>
        <v>-0.55609103168741703</v>
      </c>
      <c r="D70" s="20" t="s">
        <v>14</v>
      </c>
      <c r="E70" s="22">
        <v>100</v>
      </c>
      <c r="F70" s="15">
        <f t="shared" si="3"/>
        <v>-0.50585630748173882</v>
      </c>
    </row>
    <row r="71" spans="1:6" x14ac:dyDescent="0.25">
      <c r="A71" s="21" t="s">
        <v>20</v>
      </c>
      <c r="B71" s="21">
        <v>86</v>
      </c>
      <c r="C71" s="21">
        <f t="shared" si="2"/>
        <v>-0.60426500334736033</v>
      </c>
      <c r="D71" s="21" t="s">
        <v>14</v>
      </c>
      <c r="E71" s="22">
        <v>168</v>
      </c>
      <c r="F71" s="15">
        <f t="shared" si="3"/>
        <v>-0.43502200115925238</v>
      </c>
    </row>
    <row r="72" spans="1:6" x14ac:dyDescent="0.25">
      <c r="A72" s="20" t="s">
        <v>20</v>
      </c>
      <c r="B72" s="21">
        <v>83</v>
      </c>
      <c r="C72" s="21">
        <f t="shared" si="2"/>
        <v>-0.60663421506834114</v>
      </c>
      <c r="D72" s="20" t="s">
        <v>14</v>
      </c>
      <c r="E72" s="22">
        <v>13</v>
      </c>
      <c r="F72" s="15">
        <f t="shared" si="3"/>
        <v>-0.59648255233550829</v>
      </c>
    </row>
    <row r="73" spans="1:6" x14ac:dyDescent="0.25">
      <c r="A73" s="21" t="s">
        <v>20</v>
      </c>
      <c r="B73" s="21">
        <v>676</v>
      </c>
      <c r="C73" s="21">
        <f t="shared" si="2"/>
        <v>-0.13832003155446601</v>
      </c>
      <c r="D73" s="21" t="s">
        <v>14</v>
      </c>
      <c r="E73" s="22">
        <v>1</v>
      </c>
      <c r="F73" s="15">
        <f t="shared" si="3"/>
        <v>-0.60898272403947651</v>
      </c>
    </row>
    <row r="74" spans="1:6" x14ac:dyDescent="0.25">
      <c r="A74" s="20" t="s">
        <v>20</v>
      </c>
      <c r="B74" s="21">
        <v>361</v>
      </c>
      <c r="C74" s="21">
        <f t="shared" si="2"/>
        <v>-0.38708726225745194</v>
      </c>
      <c r="D74" s="20" t="s">
        <v>14</v>
      </c>
      <c r="E74" s="22">
        <v>40</v>
      </c>
      <c r="F74" s="15">
        <f t="shared" si="3"/>
        <v>-0.56835716600157982</v>
      </c>
    </row>
    <row r="75" spans="1:6" x14ac:dyDescent="0.25">
      <c r="A75" s="21" t="s">
        <v>20</v>
      </c>
      <c r="B75" s="21">
        <v>131</v>
      </c>
      <c r="C75" s="21">
        <f t="shared" si="2"/>
        <v>-0.56872682753264803</v>
      </c>
      <c r="D75" s="21" t="s">
        <v>14</v>
      </c>
      <c r="E75" s="22">
        <v>226</v>
      </c>
      <c r="F75" s="15">
        <f t="shared" si="3"/>
        <v>-0.37460450459007272</v>
      </c>
    </row>
    <row r="76" spans="1:6" x14ac:dyDescent="0.25">
      <c r="A76" s="20" t="s">
        <v>20</v>
      </c>
      <c r="B76" s="21">
        <v>126</v>
      </c>
      <c r="C76" s="21">
        <f t="shared" si="2"/>
        <v>-0.57267551373428272</v>
      </c>
      <c r="D76" s="20" t="s">
        <v>14</v>
      </c>
      <c r="E76" s="22">
        <v>1625</v>
      </c>
      <c r="F76" s="15">
        <f t="shared" si="3"/>
        <v>1.0827071798975532</v>
      </c>
    </row>
    <row r="77" spans="1:6" x14ac:dyDescent="0.25">
      <c r="A77" s="21" t="s">
        <v>20</v>
      </c>
      <c r="B77" s="21">
        <v>275</v>
      </c>
      <c r="C77" s="21">
        <f t="shared" si="2"/>
        <v>-0.45500466492556874</v>
      </c>
      <c r="D77" s="21" t="s">
        <v>14</v>
      </c>
      <c r="E77" s="22">
        <v>143</v>
      </c>
      <c r="F77" s="15">
        <f t="shared" si="3"/>
        <v>-0.46106402554251946</v>
      </c>
    </row>
    <row r="78" spans="1:6" x14ac:dyDescent="0.25">
      <c r="A78" s="20" t="s">
        <v>20</v>
      </c>
      <c r="B78" s="21">
        <v>67</v>
      </c>
      <c r="C78" s="21">
        <f t="shared" si="2"/>
        <v>-0.61927001091357214</v>
      </c>
      <c r="D78" s="20" t="s">
        <v>14</v>
      </c>
      <c r="E78" s="22">
        <v>934</v>
      </c>
      <c r="F78" s="15">
        <f t="shared" si="3"/>
        <v>0.36290562594405112</v>
      </c>
    </row>
    <row r="79" spans="1:6" x14ac:dyDescent="0.25">
      <c r="A79" s="21" t="s">
        <v>20</v>
      </c>
      <c r="B79" s="21">
        <v>154</v>
      </c>
      <c r="C79" s="21">
        <f t="shared" si="2"/>
        <v>-0.55056287100512846</v>
      </c>
      <c r="D79" s="21" t="s">
        <v>14</v>
      </c>
      <c r="E79" s="22">
        <v>17</v>
      </c>
      <c r="F79" s="15">
        <f t="shared" si="3"/>
        <v>-0.59231582843418551</v>
      </c>
    </row>
    <row r="80" spans="1:6" x14ac:dyDescent="0.25">
      <c r="A80" s="20" t="s">
        <v>20</v>
      </c>
      <c r="B80" s="21">
        <v>1782</v>
      </c>
      <c r="C80" s="21">
        <f t="shared" si="2"/>
        <v>0.73512935624712905</v>
      </c>
      <c r="D80" s="20" t="s">
        <v>14</v>
      </c>
      <c r="E80" s="22">
        <v>2179</v>
      </c>
      <c r="F80" s="15">
        <f t="shared" si="3"/>
        <v>1.659798440230752</v>
      </c>
    </row>
    <row r="81" spans="1:6" x14ac:dyDescent="0.25">
      <c r="A81" s="21" t="s">
        <v>20</v>
      </c>
      <c r="B81" s="21">
        <v>903</v>
      </c>
      <c r="C81" s="21">
        <f t="shared" si="2"/>
        <v>4.095032199974926E-2</v>
      </c>
      <c r="D81" s="21" t="s">
        <v>14</v>
      </c>
      <c r="E81" s="22">
        <v>931</v>
      </c>
      <c r="F81" s="15">
        <f t="shared" si="3"/>
        <v>0.3597805830180591</v>
      </c>
    </row>
    <row r="82" spans="1:6" x14ac:dyDescent="0.25">
      <c r="A82" s="20" t="s">
        <v>20</v>
      </c>
      <c r="B82" s="21">
        <v>94</v>
      </c>
      <c r="C82" s="21">
        <f t="shared" si="2"/>
        <v>-0.59794710542474483</v>
      </c>
      <c r="D82" s="20" t="s">
        <v>14</v>
      </c>
      <c r="E82" s="22">
        <v>92</v>
      </c>
      <c r="F82" s="15">
        <f t="shared" si="3"/>
        <v>-0.51418975528438426</v>
      </c>
    </row>
    <row r="83" spans="1:6" x14ac:dyDescent="0.25">
      <c r="A83" s="21" t="s">
        <v>20</v>
      </c>
      <c r="B83" s="21">
        <v>180</v>
      </c>
      <c r="C83" s="21">
        <f t="shared" si="2"/>
        <v>-0.53002970275662797</v>
      </c>
      <c r="D83" s="21" t="s">
        <v>14</v>
      </c>
      <c r="E83" s="22">
        <v>57</v>
      </c>
      <c r="F83" s="15">
        <f t="shared" si="3"/>
        <v>-0.55064858942095818</v>
      </c>
    </row>
    <row r="84" spans="1:6" x14ac:dyDescent="0.25">
      <c r="A84" s="20" t="s">
        <v>20</v>
      </c>
      <c r="B84" s="21">
        <v>533</v>
      </c>
      <c r="C84" s="21">
        <f t="shared" si="2"/>
        <v>-0.25125245692121834</v>
      </c>
      <c r="D84" s="20" t="s">
        <v>14</v>
      </c>
      <c r="E84" s="22">
        <v>41</v>
      </c>
      <c r="F84" s="15">
        <f t="shared" si="3"/>
        <v>-0.56731548502624918</v>
      </c>
    </row>
    <row r="85" spans="1:6" x14ac:dyDescent="0.25">
      <c r="A85" s="21" t="s">
        <v>20</v>
      </c>
      <c r="B85" s="21">
        <v>2443</v>
      </c>
      <c r="C85" s="21">
        <f t="shared" si="2"/>
        <v>1.2571456721032361</v>
      </c>
      <c r="D85" s="21" t="s">
        <v>14</v>
      </c>
      <c r="E85" s="22">
        <v>1</v>
      </c>
      <c r="F85" s="15">
        <f t="shared" si="3"/>
        <v>-0.60898272403947651</v>
      </c>
    </row>
    <row r="86" spans="1:6" x14ac:dyDescent="0.25">
      <c r="A86" s="20" t="s">
        <v>20</v>
      </c>
      <c r="B86" s="21">
        <v>89</v>
      </c>
      <c r="C86" s="21">
        <f t="shared" si="2"/>
        <v>-0.60189579162637952</v>
      </c>
      <c r="D86" s="20" t="s">
        <v>14</v>
      </c>
      <c r="E86" s="22">
        <v>101</v>
      </c>
      <c r="F86" s="15">
        <f t="shared" si="3"/>
        <v>-0.50481462650640818</v>
      </c>
    </row>
    <row r="87" spans="1:6" x14ac:dyDescent="0.25">
      <c r="A87" s="21" t="s">
        <v>20</v>
      </c>
      <c r="B87" s="21">
        <v>159</v>
      </c>
      <c r="C87" s="21">
        <f t="shared" si="2"/>
        <v>-0.54661418480349366</v>
      </c>
      <c r="D87" s="21" t="s">
        <v>14</v>
      </c>
      <c r="E87" s="22">
        <v>1335</v>
      </c>
      <c r="F87" s="15">
        <f t="shared" si="3"/>
        <v>0.78061969705165524</v>
      </c>
    </row>
    <row r="88" spans="1:6" x14ac:dyDescent="0.25">
      <c r="A88" s="20" t="s">
        <v>20</v>
      </c>
      <c r="B88" s="21">
        <v>50</v>
      </c>
      <c r="C88" s="21">
        <f t="shared" si="2"/>
        <v>-0.63269554399913008</v>
      </c>
      <c r="D88" s="20" t="s">
        <v>14</v>
      </c>
      <c r="E88" s="22">
        <v>15</v>
      </c>
      <c r="F88" s="15">
        <f t="shared" si="3"/>
        <v>-0.5943991903848469</v>
      </c>
    </row>
    <row r="89" spans="1:6" x14ac:dyDescent="0.25">
      <c r="A89" s="21" t="s">
        <v>20</v>
      </c>
      <c r="B89" s="21">
        <v>186</v>
      </c>
      <c r="C89" s="21">
        <f t="shared" si="2"/>
        <v>-0.52529127931466635</v>
      </c>
      <c r="D89" s="21" t="s">
        <v>14</v>
      </c>
      <c r="E89" s="22">
        <v>454</v>
      </c>
      <c r="F89" s="15">
        <f t="shared" si="3"/>
        <v>-0.1371012422146769</v>
      </c>
    </row>
    <row r="90" spans="1:6" x14ac:dyDescent="0.25">
      <c r="A90" s="20" t="s">
        <v>20</v>
      </c>
      <c r="B90" s="21">
        <v>1071</v>
      </c>
      <c r="C90" s="21">
        <f t="shared" si="2"/>
        <v>0.17362617837467509</v>
      </c>
      <c r="D90" s="20" t="s">
        <v>14</v>
      </c>
      <c r="E90" s="22">
        <v>3182</v>
      </c>
      <c r="F90" s="15">
        <f t="shared" si="3"/>
        <v>2.7046044584874274</v>
      </c>
    </row>
    <row r="91" spans="1:6" x14ac:dyDescent="0.25">
      <c r="A91" s="21" t="s">
        <v>20</v>
      </c>
      <c r="B91" s="21">
        <v>117</v>
      </c>
      <c r="C91" s="21">
        <f t="shared" si="2"/>
        <v>-0.57978314889722515</v>
      </c>
      <c r="D91" s="21" t="s">
        <v>14</v>
      </c>
      <c r="E91" s="22">
        <v>15</v>
      </c>
      <c r="F91" s="15">
        <f t="shared" si="3"/>
        <v>-0.5943991903848469</v>
      </c>
    </row>
    <row r="92" spans="1:6" x14ac:dyDescent="0.25">
      <c r="A92" s="20" t="s">
        <v>20</v>
      </c>
      <c r="B92" s="21">
        <v>70</v>
      </c>
      <c r="C92" s="21">
        <f t="shared" si="2"/>
        <v>-0.61690079919259133</v>
      </c>
      <c r="D92" s="20" t="s">
        <v>14</v>
      </c>
      <c r="E92" s="22">
        <v>133</v>
      </c>
      <c r="F92" s="15">
        <f t="shared" si="3"/>
        <v>-0.47148083529582629</v>
      </c>
    </row>
    <row r="93" spans="1:6" x14ac:dyDescent="0.25">
      <c r="A93" s="21" t="s">
        <v>20</v>
      </c>
      <c r="B93" s="21">
        <v>135</v>
      </c>
      <c r="C93" s="21">
        <f t="shared" si="2"/>
        <v>-0.56556787857134028</v>
      </c>
      <c r="D93" s="21" t="s">
        <v>14</v>
      </c>
      <c r="E93" s="22">
        <v>2062</v>
      </c>
      <c r="F93" s="15">
        <f t="shared" si="3"/>
        <v>1.5379217661170619</v>
      </c>
    </row>
    <row r="94" spans="1:6" x14ac:dyDescent="0.25">
      <c r="A94" s="20" t="s">
        <v>20</v>
      </c>
      <c r="B94" s="21">
        <v>768</v>
      </c>
      <c r="C94" s="21">
        <f t="shared" si="2"/>
        <v>-6.5664205444387572E-2</v>
      </c>
      <c r="D94" s="20" t="s">
        <v>14</v>
      </c>
      <c r="E94" s="22">
        <v>29</v>
      </c>
      <c r="F94" s="15">
        <f t="shared" si="3"/>
        <v>-0.5798156567302174</v>
      </c>
    </row>
    <row r="95" spans="1:6" x14ac:dyDescent="0.25">
      <c r="A95" s="21" t="s">
        <v>20</v>
      </c>
      <c r="B95" s="21">
        <v>199</v>
      </c>
      <c r="C95" s="21">
        <f t="shared" si="2"/>
        <v>-0.51502469519041616</v>
      </c>
      <c r="D95" s="21" t="s">
        <v>14</v>
      </c>
      <c r="E95" s="22">
        <v>132</v>
      </c>
      <c r="F95" s="15">
        <f t="shared" si="3"/>
        <v>-0.47252251627115699</v>
      </c>
    </row>
    <row r="96" spans="1:6" x14ac:dyDescent="0.25">
      <c r="A96" s="20" t="s">
        <v>20</v>
      </c>
      <c r="B96" s="21">
        <v>107</v>
      </c>
      <c r="C96" s="21">
        <f t="shared" si="2"/>
        <v>-0.58768052130049453</v>
      </c>
      <c r="D96" s="20" t="s">
        <v>14</v>
      </c>
      <c r="E96" s="22">
        <v>137</v>
      </c>
      <c r="F96" s="15">
        <f t="shared" si="3"/>
        <v>-0.46731411139450352</v>
      </c>
    </row>
    <row r="97" spans="1:6" x14ac:dyDescent="0.25">
      <c r="A97" s="21" t="s">
        <v>20</v>
      </c>
      <c r="B97" s="21">
        <v>195</v>
      </c>
      <c r="C97" s="21">
        <f t="shared" si="2"/>
        <v>-0.51818364415172391</v>
      </c>
      <c r="D97" s="21" t="s">
        <v>14</v>
      </c>
      <c r="E97" s="22">
        <v>908</v>
      </c>
      <c r="F97" s="15">
        <f t="shared" si="3"/>
        <v>0.33582192058545335</v>
      </c>
    </row>
    <row r="98" spans="1:6" x14ac:dyDescent="0.25">
      <c r="A98" s="20" t="s">
        <v>20</v>
      </c>
      <c r="B98" s="21">
        <v>3376</v>
      </c>
      <c r="C98" s="21">
        <f t="shared" si="2"/>
        <v>1.9939705173282705</v>
      </c>
      <c r="D98" s="20" t="s">
        <v>14</v>
      </c>
      <c r="E98" s="22">
        <v>10</v>
      </c>
      <c r="F98" s="15">
        <f t="shared" si="3"/>
        <v>-0.59960759526150031</v>
      </c>
    </row>
    <row r="99" spans="1:6" x14ac:dyDescent="0.25">
      <c r="A99" s="21" t="s">
        <v>20</v>
      </c>
      <c r="B99" s="21">
        <v>41</v>
      </c>
      <c r="C99" s="21">
        <f t="shared" si="2"/>
        <v>-0.63980317916207252</v>
      </c>
      <c r="D99" s="21" t="s">
        <v>14</v>
      </c>
      <c r="E99" s="22">
        <v>1910</v>
      </c>
      <c r="F99" s="15">
        <f t="shared" si="3"/>
        <v>1.3795862578667981</v>
      </c>
    </row>
    <row r="100" spans="1:6" x14ac:dyDescent="0.25">
      <c r="A100" s="20" t="s">
        <v>20</v>
      </c>
      <c r="B100" s="21">
        <v>1821</v>
      </c>
      <c r="C100" s="21">
        <f t="shared" si="2"/>
        <v>0.76592910861987973</v>
      </c>
      <c r="D100" s="20" t="s">
        <v>14</v>
      </c>
      <c r="E100" s="22">
        <v>38</v>
      </c>
      <c r="F100" s="15">
        <f t="shared" si="3"/>
        <v>-0.57044052795224121</v>
      </c>
    </row>
    <row r="101" spans="1:6" x14ac:dyDescent="0.25">
      <c r="A101" s="21" t="s">
        <v>20</v>
      </c>
      <c r="B101" s="21">
        <v>164</v>
      </c>
      <c r="C101" s="21">
        <f t="shared" si="2"/>
        <v>-0.54266549860185898</v>
      </c>
      <c r="D101" s="21" t="s">
        <v>14</v>
      </c>
      <c r="E101" s="22">
        <v>104</v>
      </c>
      <c r="F101" s="15">
        <f t="shared" si="3"/>
        <v>-0.50168958358041604</v>
      </c>
    </row>
    <row r="102" spans="1:6" x14ac:dyDescent="0.25">
      <c r="A102" s="20" t="s">
        <v>20</v>
      </c>
      <c r="B102" s="21">
        <v>157</v>
      </c>
      <c r="C102" s="21">
        <f t="shared" si="2"/>
        <v>-0.54819365928414765</v>
      </c>
      <c r="D102" s="20" t="s">
        <v>14</v>
      </c>
      <c r="E102" s="22">
        <v>49</v>
      </c>
      <c r="F102" s="15">
        <f t="shared" si="3"/>
        <v>-0.55898203722360373</v>
      </c>
    </row>
    <row r="103" spans="1:6" x14ac:dyDescent="0.25">
      <c r="A103" s="21" t="s">
        <v>20</v>
      </c>
      <c r="B103" s="21">
        <v>246</v>
      </c>
      <c r="C103" s="21">
        <f t="shared" si="2"/>
        <v>-0.47790704489504998</v>
      </c>
      <c r="D103" s="21" t="s">
        <v>14</v>
      </c>
      <c r="E103" s="22">
        <v>1</v>
      </c>
      <c r="F103" s="15">
        <f t="shared" si="3"/>
        <v>-0.60898272403947651</v>
      </c>
    </row>
    <row r="104" spans="1:6" x14ac:dyDescent="0.25">
      <c r="A104" s="20" t="s">
        <v>20</v>
      </c>
      <c r="B104" s="21">
        <v>1396</v>
      </c>
      <c r="C104" s="21">
        <f t="shared" si="2"/>
        <v>0.43029078148093042</v>
      </c>
      <c r="D104" s="20" t="s">
        <v>14</v>
      </c>
      <c r="E104" s="22">
        <v>245</v>
      </c>
      <c r="F104" s="15">
        <f t="shared" si="3"/>
        <v>-0.35481256605878975</v>
      </c>
    </row>
    <row r="105" spans="1:6" x14ac:dyDescent="0.25">
      <c r="A105" s="21" t="s">
        <v>20</v>
      </c>
      <c r="B105" s="21">
        <v>2506</v>
      </c>
      <c r="C105" s="21">
        <f t="shared" si="2"/>
        <v>1.3068991182438332</v>
      </c>
      <c r="D105" s="21" t="s">
        <v>14</v>
      </c>
      <c r="E105" s="22">
        <v>32</v>
      </c>
      <c r="F105" s="15">
        <f t="shared" si="3"/>
        <v>-0.57669061380422526</v>
      </c>
    </row>
    <row r="106" spans="1:6" x14ac:dyDescent="0.25">
      <c r="A106" s="20" t="s">
        <v>20</v>
      </c>
      <c r="B106" s="21">
        <v>244</v>
      </c>
      <c r="C106" s="21">
        <f t="shared" si="2"/>
        <v>-0.47948651937570386</v>
      </c>
      <c r="D106" s="20" t="s">
        <v>14</v>
      </c>
      <c r="E106" s="22">
        <v>7</v>
      </c>
      <c r="F106" s="15">
        <f t="shared" si="3"/>
        <v>-0.60273263818749234</v>
      </c>
    </row>
    <row r="107" spans="1:6" x14ac:dyDescent="0.25">
      <c r="A107" s="21" t="s">
        <v>20</v>
      </c>
      <c r="B107" s="21">
        <v>146</v>
      </c>
      <c r="C107" s="21">
        <f t="shared" si="2"/>
        <v>-0.55688076892774396</v>
      </c>
      <c r="D107" s="21" t="s">
        <v>14</v>
      </c>
      <c r="E107" s="22">
        <v>803</v>
      </c>
      <c r="F107" s="15">
        <f t="shared" si="3"/>
        <v>0.22644541817573161</v>
      </c>
    </row>
    <row r="108" spans="1:6" x14ac:dyDescent="0.25">
      <c r="A108" s="20" t="s">
        <v>20</v>
      </c>
      <c r="B108" s="21">
        <v>1267</v>
      </c>
      <c r="C108" s="21">
        <f t="shared" si="2"/>
        <v>0.32841467747875525</v>
      </c>
      <c r="D108" s="20" t="s">
        <v>14</v>
      </c>
      <c r="E108" s="22">
        <v>16</v>
      </c>
      <c r="F108" s="15">
        <f t="shared" si="3"/>
        <v>-0.59335750940951626</v>
      </c>
    </row>
    <row r="109" spans="1:6" x14ac:dyDescent="0.25">
      <c r="A109" s="21" t="s">
        <v>20</v>
      </c>
      <c r="B109" s="21">
        <v>1561</v>
      </c>
      <c r="C109" s="21">
        <f t="shared" si="2"/>
        <v>0.5605974261348754</v>
      </c>
      <c r="D109" s="21" t="s">
        <v>14</v>
      </c>
      <c r="E109" s="22">
        <v>31</v>
      </c>
      <c r="F109" s="15">
        <f t="shared" si="3"/>
        <v>-0.57773229477955601</v>
      </c>
    </row>
    <row r="110" spans="1:6" x14ac:dyDescent="0.25">
      <c r="A110" s="20" t="s">
        <v>20</v>
      </c>
      <c r="B110" s="21">
        <v>48</v>
      </c>
      <c r="C110" s="21">
        <f t="shared" si="2"/>
        <v>-0.63427501847978396</v>
      </c>
      <c r="D110" s="20" t="s">
        <v>14</v>
      </c>
      <c r="E110" s="22">
        <v>108</v>
      </c>
      <c r="F110" s="15">
        <f t="shared" si="3"/>
        <v>-0.49752285967909338</v>
      </c>
    </row>
    <row r="111" spans="1:6" x14ac:dyDescent="0.25">
      <c r="A111" s="21" t="s">
        <v>20</v>
      </c>
      <c r="B111" s="21">
        <v>2739</v>
      </c>
      <c r="C111" s="21">
        <f t="shared" si="2"/>
        <v>1.4909078952400101</v>
      </c>
      <c r="D111" s="21" t="s">
        <v>14</v>
      </c>
      <c r="E111" s="22">
        <v>30</v>
      </c>
      <c r="F111" s="15">
        <f t="shared" si="3"/>
        <v>-0.57877397575488665</v>
      </c>
    </row>
    <row r="112" spans="1:6" x14ac:dyDescent="0.25">
      <c r="A112" s="20" t="s">
        <v>20</v>
      </c>
      <c r="B112" s="21">
        <v>3537</v>
      </c>
      <c r="C112" s="21">
        <f t="shared" si="2"/>
        <v>2.1211182130209076</v>
      </c>
      <c r="D112" s="20" t="s">
        <v>14</v>
      </c>
      <c r="E112" s="22">
        <v>17</v>
      </c>
      <c r="F112" s="15">
        <f t="shared" si="3"/>
        <v>-0.59231582843418551</v>
      </c>
    </row>
    <row r="113" spans="1:6" x14ac:dyDescent="0.25">
      <c r="A113" s="21" t="s">
        <v>20</v>
      </c>
      <c r="B113" s="21">
        <v>2107</v>
      </c>
      <c r="C113" s="21">
        <f t="shared" si="2"/>
        <v>0.99179395935338444</v>
      </c>
      <c r="D113" s="21" t="s">
        <v>14</v>
      </c>
      <c r="E113" s="22">
        <v>80</v>
      </c>
      <c r="F113" s="15">
        <f t="shared" si="3"/>
        <v>-0.52668992698835249</v>
      </c>
    </row>
    <row r="114" spans="1:6" x14ac:dyDescent="0.25">
      <c r="A114" s="20" t="s">
        <v>20</v>
      </c>
      <c r="B114" s="21">
        <v>3318</v>
      </c>
      <c r="C114" s="21">
        <f t="shared" si="2"/>
        <v>1.9481657573893079</v>
      </c>
      <c r="D114" s="20" t="s">
        <v>14</v>
      </c>
      <c r="E114" s="22">
        <v>2468</v>
      </c>
      <c r="F114" s="15">
        <f t="shared" si="3"/>
        <v>1.9608442421013195</v>
      </c>
    </row>
    <row r="115" spans="1:6" x14ac:dyDescent="0.25">
      <c r="A115" s="21" t="s">
        <v>20</v>
      </c>
      <c r="B115" s="21">
        <v>340</v>
      </c>
      <c r="C115" s="21">
        <f t="shared" si="2"/>
        <v>-0.40367174430431768</v>
      </c>
      <c r="D115" s="21" t="s">
        <v>14</v>
      </c>
      <c r="E115" s="22">
        <v>26</v>
      </c>
      <c r="F115" s="15">
        <f t="shared" si="3"/>
        <v>-0.58294069965620943</v>
      </c>
    </row>
    <row r="116" spans="1:6" x14ac:dyDescent="0.25">
      <c r="A116" s="20" t="s">
        <v>20</v>
      </c>
      <c r="B116" s="21">
        <v>1442</v>
      </c>
      <c r="C116" s="21">
        <f t="shared" si="2"/>
        <v>0.46661869453596966</v>
      </c>
      <c r="D116" s="20" t="s">
        <v>14</v>
      </c>
      <c r="E116" s="22">
        <v>73</v>
      </c>
      <c r="F116" s="15">
        <f t="shared" si="3"/>
        <v>-0.53398169381566729</v>
      </c>
    </row>
    <row r="117" spans="1:6" x14ac:dyDescent="0.25">
      <c r="A117" s="21" t="s">
        <v>20</v>
      </c>
      <c r="B117" s="21">
        <v>126</v>
      </c>
      <c r="C117" s="21">
        <f t="shared" si="2"/>
        <v>-0.57267551373428272</v>
      </c>
      <c r="D117" s="21" t="s">
        <v>14</v>
      </c>
      <c r="E117" s="22">
        <v>128</v>
      </c>
      <c r="F117" s="15">
        <f t="shared" si="3"/>
        <v>-0.47668924017247971</v>
      </c>
    </row>
    <row r="118" spans="1:6" x14ac:dyDescent="0.25">
      <c r="A118" s="20" t="s">
        <v>20</v>
      </c>
      <c r="B118" s="21">
        <v>524</v>
      </c>
      <c r="C118" s="21">
        <f t="shared" si="2"/>
        <v>-0.25836009208416083</v>
      </c>
      <c r="D118" s="20" t="s">
        <v>14</v>
      </c>
      <c r="E118" s="22">
        <v>33</v>
      </c>
      <c r="F118" s="15">
        <f t="shared" si="3"/>
        <v>-0.57564893282889462</v>
      </c>
    </row>
    <row r="119" spans="1:6" x14ac:dyDescent="0.25">
      <c r="A119" s="21" t="s">
        <v>20</v>
      </c>
      <c r="B119" s="21">
        <v>1989</v>
      </c>
      <c r="C119" s="21">
        <f t="shared" si="2"/>
        <v>0.89860496499480558</v>
      </c>
      <c r="D119" s="21" t="s">
        <v>14</v>
      </c>
      <c r="E119" s="22">
        <v>1072</v>
      </c>
      <c r="F119" s="15">
        <f t="shared" si="3"/>
        <v>0.50665760053968545</v>
      </c>
    </row>
    <row r="120" spans="1:6" x14ac:dyDescent="0.25">
      <c r="A120" s="20" t="s">
        <v>20</v>
      </c>
      <c r="B120" s="21">
        <v>157</v>
      </c>
      <c r="C120" s="21">
        <f t="shared" si="2"/>
        <v>-0.54819365928414765</v>
      </c>
      <c r="D120" s="20" t="s">
        <v>14</v>
      </c>
      <c r="E120" s="22">
        <v>393</v>
      </c>
      <c r="F120" s="15">
        <f t="shared" si="3"/>
        <v>-0.20064378170984859</v>
      </c>
    </row>
    <row r="121" spans="1:6" x14ac:dyDescent="0.25">
      <c r="A121" s="21" t="s">
        <v>20</v>
      </c>
      <c r="B121" s="21">
        <v>4498</v>
      </c>
      <c r="C121" s="21">
        <f t="shared" si="2"/>
        <v>2.8800557009750967</v>
      </c>
      <c r="D121" s="21" t="s">
        <v>14</v>
      </c>
      <c r="E121" s="22">
        <v>1257</v>
      </c>
      <c r="F121" s="15">
        <f t="shared" si="3"/>
        <v>0.69936858097586185</v>
      </c>
    </row>
    <row r="122" spans="1:6" x14ac:dyDescent="0.25">
      <c r="A122" s="20" t="s">
        <v>20</v>
      </c>
      <c r="B122" s="21">
        <v>80</v>
      </c>
      <c r="C122" s="21">
        <f t="shared" si="2"/>
        <v>-0.60900342678932196</v>
      </c>
      <c r="D122" s="20" t="s">
        <v>14</v>
      </c>
      <c r="E122" s="22">
        <v>328</v>
      </c>
      <c r="F122" s="15">
        <f t="shared" si="3"/>
        <v>-0.268353045106343</v>
      </c>
    </row>
    <row r="123" spans="1:6" x14ac:dyDescent="0.25">
      <c r="A123" s="21" t="s">
        <v>20</v>
      </c>
      <c r="B123" s="21">
        <v>43</v>
      </c>
      <c r="C123" s="21">
        <f t="shared" si="2"/>
        <v>-0.63822370468141865</v>
      </c>
      <c r="D123" s="21" t="s">
        <v>14</v>
      </c>
      <c r="E123" s="22">
        <v>147</v>
      </c>
      <c r="F123" s="15">
        <f t="shared" si="3"/>
        <v>-0.45689730164119668</v>
      </c>
    </row>
    <row r="124" spans="1:6" x14ac:dyDescent="0.25">
      <c r="A124" s="20" t="s">
        <v>20</v>
      </c>
      <c r="B124" s="21">
        <v>2053</v>
      </c>
      <c r="C124" s="21">
        <f t="shared" si="2"/>
        <v>0.94914814837572969</v>
      </c>
      <c r="D124" s="20" t="s">
        <v>14</v>
      </c>
      <c r="E124" s="22">
        <v>830</v>
      </c>
      <c r="F124" s="15">
        <f t="shared" si="3"/>
        <v>0.25457080450966008</v>
      </c>
    </row>
    <row r="125" spans="1:6" x14ac:dyDescent="0.25">
      <c r="A125" s="21" t="s">
        <v>20</v>
      </c>
      <c r="B125" s="21">
        <v>168</v>
      </c>
      <c r="C125" s="21">
        <f t="shared" si="2"/>
        <v>-0.53950654964055123</v>
      </c>
      <c r="D125" s="21" t="s">
        <v>14</v>
      </c>
      <c r="E125" s="22">
        <v>331</v>
      </c>
      <c r="F125" s="15">
        <f t="shared" si="3"/>
        <v>-0.26522800218035097</v>
      </c>
    </row>
    <row r="126" spans="1:6" x14ac:dyDescent="0.25">
      <c r="A126" s="20" t="s">
        <v>20</v>
      </c>
      <c r="B126" s="21">
        <v>4289</v>
      </c>
      <c r="C126" s="21">
        <f t="shared" si="2"/>
        <v>2.715000617746766</v>
      </c>
      <c r="D126" s="20" t="s">
        <v>14</v>
      </c>
      <c r="E126" s="22">
        <v>25</v>
      </c>
      <c r="F126" s="15">
        <f t="shared" si="3"/>
        <v>-0.58398238063154007</v>
      </c>
    </row>
    <row r="127" spans="1:6" x14ac:dyDescent="0.25">
      <c r="A127" s="21" t="s">
        <v>20</v>
      </c>
      <c r="B127" s="21">
        <v>165</v>
      </c>
      <c r="C127" s="21">
        <f t="shared" si="2"/>
        <v>-0.54187576136153204</v>
      </c>
      <c r="D127" s="21" t="s">
        <v>14</v>
      </c>
      <c r="E127" s="22">
        <v>3483</v>
      </c>
      <c r="F127" s="15">
        <f t="shared" si="3"/>
        <v>3.018150432061963</v>
      </c>
    </row>
    <row r="128" spans="1:6" x14ac:dyDescent="0.25">
      <c r="A128" s="20" t="s">
        <v>20</v>
      </c>
      <c r="B128" s="21">
        <v>1815</v>
      </c>
      <c r="C128" s="21">
        <f t="shared" si="2"/>
        <v>0.7611906851779181</v>
      </c>
      <c r="D128" s="20" t="s">
        <v>14</v>
      </c>
      <c r="E128" s="22">
        <v>923</v>
      </c>
      <c r="F128" s="15">
        <f t="shared" si="3"/>
        <v>0.35144713521541365</v>
      </c>
    </row>
    <row r="129" spans="1:6" x14ac:dyDescent="0.25">
      <c r="A129" s="21" t="s">
        <v>20</v>
      </c>
      <c r="B129" s="21">
        <v>397</v>
      </c>
      <c r="C129" s="21">
        <f t="shared" si="2"/>
        <v>-0.35865672160568213</v>
      </c>
      <c r="D129" s="21" t="s">
        <v>14</v>
      </c>
      <c r="E129" s="22">
        <v>1</v>
      </c>
      <c r="F129" s="15">
        <f t="shared" si="3"/>
        <v>-0.60898272403947651</v>
      </c>
    </row>
    <row r="130" spans="1:6" x14ac:dyDescent="0.25">
      <c r="A130" s="20" t="s">
        <v>20</v>
      </c>
      <c r="B130" s="21">
        <v>1539</v>
      </c>
      <c r="C130" s="21">
        <f t="shared" si="2"/>
        <v>0.54322320684768277</v>
      </c>
      <c r="D130" s="20" t="s">
        <v>14</v>
      </c>
      <c r="E130" s="22">
        <v>33</v>
      </c>
      <c r="F130" s="15">
        <f t="shared" si="3"/>
        <v>-0.57564893282889462</v>
      </c>
    </row>
    <row r="131" spans="1:6" x14ac:dyDescent="0.25">
      <c r="A131" s="21" t="s">
        <v>20</v>
      </c>
      <c r="B131" s="21">
        <v>138</v>
      </c>
      <c r="C131" s="21">
        <f t="shared" ref="C131:C194" si="4">(B131-$I$3)/$I$8</f>
        <v>-0.56319866685035946</v>
      </c>
      <c r="D131" s="21" t="s">
        <v>14</v>
      </c>
      <c r="E131" s="22">
        <v>40</v>
      </c>
      <c r="F131" s="15">
        <f t="shared" ref="F131:F194" si="5">(E131-$L$3)/$L$8</f>
        <v>-0.56835716600157982</v>
      </c>
    </row>
    <row r="132" spans="1:6" x14ac:dyDescent="0.25">
      <c r="A132" s="20" t="s">
        <v>20</v>
      </c>
      <c r="B132" s="21">
        <v>3594</v>
      </c>
      <c r="C132" s="21">
        <f t="shared" si="4"/>
        <v>2.1661332357195433</v>
      </c>
      <c r="D132" s="20" t="s">
        <v>14</v>
      </c>
      <c r="E132" s="22">
        <v>23</v>
      </c>
      <c r="F132" s="15">
        <f t="shared" si="5"/>
        <v>-0.58606574258220145</v>
      </c>
    </row>
    <row r="133" spans="1:6" x14ac:dyDescent="0.25">
      <c r="A133" s="21" t="s">
        <v>20</v>
      </c>
      <c r="B133" s="21">
        <v>5880</v>
      </c>
      <c r="C133" s="21">
        <f t="shared" si="4"/>
        <v>3.9714725671069271</v>
      </c>
      <c r="D133" s="21" t="s">
        <v>14</v>
      </c>
      <c r="E133" s="22">
        <v>75</v>
      </c>
      <c r="F133" s="15">
        <f t="shared" si="5"/>
        <v>-0.5318983318650059</v>
      </c>
    </row>
    <row r="134" spans="1:6" x14ac:dyDescent="0.25">
      <c r="A134" s="20" t="s">
        <v>20</v>
      </c>
      <c r="B134" s="21">
        <v>112</v>
      </c>
      <c r="C134" s="21">
        <f t="shared" si="4"/>
        <v>-0.58373183509885984</v>
      </c>
      <c r="D134" s="20" t="s">
        <v>14</v>
      </c>
      <c r="E134" s="22">
        <v>2176</v>
      </c>
      <c r="F134" s="15">
        <f t="shared" si="5"/>
        <v>1.6566733973047598</v>
      </c>
    </row>
    <row r="135" spans="1:6" x14ac:dyDescent="0.25">
      <c r="A135" s="21" t="s">
        <v>20</v>
      </c>
      <c r="B135" s="21">
        <v>943</v>
      </c>
      <c r="C135" s="21">
        <f t="shared" si="4"/>
        <v>7.2539811612826841E-2</v>
      </c>
      <c r="D135" s="21" t="s">
        <v>14</v>
      </c>
      <c r="E135" s="22">
        <v>441</v>
      </c>
      <c r="F135" s="15">
        <f t="shared" si="5"/>
        <v>-0.15064309489397579</v>
      </c>
    </row>
    <row r="136" spans="1:6" x14ac:dyDescent="0.25">
      <c r="A136" s="20" t="s">
        <v>20</v>
      </c>
      <c r="B136" s="21">
        <v>2468</v>
      </c>
      <c r="C136" s="21">
        <f t="shared" si="4"/>
        <v>1.2768891031114096</v>
      </c>
      <c r="D136" s="20" t="s">
        <v>14</v>
      </c>
      <c r="E136" s="22">
        <v>25</v>
      </c>
      <c r="F136" s="15">
        <f t="shared" si="5"/>
        <v>-0.58398238063154007</v>
      </c>
    </row>
    <row r="137" spans="1:6" x14ac:dyDescent="0.25">
      <c r="A137" s="21" t="s">
        <v>20</v>
      </c>
      <c r="B137" s="21">
        <v>2551</v>
      </c>
      <c r="C137" s="21">
        <f t="shared" si="4"/>
        <v>1.3424372940585456</v>
      </c>
      <c r="D137" s="21" t="s">
        <v>14</v>
      </c>
      <c r="E137" s="22">
        <v>127</v>
      </c>
      <c r="F137" s="15">
        <f t="shared" si="5"/>
        <v>-0.47773092114781041</v>
      </c>
    </row>
    <row r="138" spans="1:6" x14ac:dyDescent="0.25">
      <c r="A138" s="20" t="s">
        <v>20</v>
      </c>
      <c r="B138" s="21">
        <v>101</v>
      </c>
      <c r="C138" s="21">
        <f t="shared" si="4"/>
        <v>-0.59241894474245615</v>
      </c>
      <c r="D138" s="20" t="s">
        <v>14</v>
      </c>
      <c r="E138" s="22">
        <v>355</v>
      </c>
      <c r="F138" s="15">
        <f t="shared" si="5"/>
        <v>-0.24022765877241456</v>
      </c>
    </row>
    <row r="139" spans="1:6" x14ac:dyDescent="0.25">
      <c r="A139" s="21" t="s">
        <v>20</v>
      </c>
      <c r="B139" s="21">
        <v>92</v>
      </c>
      <c r="C139" s="21">
        <f t="shared" si="4"/>
        <v>-0.5995265799053987</v>
      </c>
      <c r="D139" s="21" t="s">
        <v>14</v>
      </c>
      <c r="E139" s="22">
        <v>44</v>
      </c>
      <c r="F139" s="15">
        <f t="shared" si="5"/>
        <v>-0.56419044210025715</v>
      </c>
    </row>
    <row r="140" spans="1:6" x14ac:dyDescent="0.25">
      <c r="A140" s="20" t="s">
        <v>20</v>
      </c>
      <c r="B140" s="21">
        <v>62</v>
      </c>
      <c r="C140" s="21">
        <f t="shared" si="4"/>
        <v>-0.62321869711520683</v>
      </c>
      <c r="D140" s="20" t="s">
        <v>14</v>
      </c>
      <c r="E140" s="22">
        <v>67</v>
      </c>
      <c r="F140" s="15">
        <f t="shared" si="5"/>
        <v>-0.54023177966765135</v>
      </c>
    </row>
    <row r="141" spans="1:6" x14ac:dyDescent="0.25">
      <c r="A141" s="21" t="s">
        <v>20</v>
      </c>
      <c r="B141" s="21">
        <v>149</v>
      </c>
      <c r="C141" s="21">
        <f t="shared" si="4"/>
        <v>-0.55451155720676315</v>
      </c>
      <c r="D141" s="21" t="s">
        <v>14</v>
      </c>
      <c r="E141" s="22">
        <v>1068</v>
      </c>
      <c r="F141" s="15">
        <f t="shared" si="5"/>
        <v>0.50249087663836267</v>
      </c>
    </row>
    <row r="142" spans="1:6" x14ac:dyDescent="0.25">
      <c r="A142" s="20" t="s">
        <v>20</v>
      </c>
      <c r="B142" s="21">
        <v>329</v>
      </c>
      <c r="C142" s="21">
        <f t="shared" si="4"/>
        <v>-0.41235885394791399</v>
      </c>
      <c r="D142" s="20" t="s">
        <v>14</v>
      </c>
      <c r="E142" s="22">
        <v>424</v>
      </c>
      <c r="F142" s="15">
        <f t="shared" si="5"/>
        <v>-0.1683516714745974</v>
      </c>
    </row>
    <row r="143" spans="1:6" x14ac:dyDescent="0.25">
      <c r="A143" s="21" t="s">
        <v>20</v>
      </c>
      <c r="B143" s="21">
        <v>97</v>
      </c>
      <c r="C143" s="21">
        <f t="shared" si="4"/>
        <v>-0.59557789370376402</v>
      </c>
      <c r="D143" s="21" t="s">
        <v>14</v>
      </c>
      <c r="E143" s="22">
        <v>151</v>
      </c>
      <c r="F143" s="15">
        <f t="shared" si="5"/>
        <v>-0.45273057773987396</v>
      </c>
    </row>
    <row r="144" spans="1:6" x14ac:dyDescent="0.25">
      <c r="A144" s="20" t="s">
        <v>20</v>
      </c>
      <c r="B144" s="21">
        <v>1784</v>
      </c>
      <c r="C144" s="21">
        <f t="shared" si="4"/>
        <v>0.73670883072778293</v>
      </c>
      <c r="D144" s="20" t="s">
        <v>14</v>
      </c>
      <c r="E144" s="22">
        <v>1608</v>
      </c>
      <c r="F144" s="15">
        <f t="shared" si="5"/>
        <v>1.0649986033169319</v>
      </c>
    </row>
    <row r="145" spans="1:6" x14ac:dyDescent="0.25">
      <c r="A145" s="21" t="s">
        <v>20</v>
      </c>
      <c r="B145" s="21">
        <v>1684</v>
      </c>
      <c r="C145" s="21">
        <f t="shared" si="4"/>
        <v>0.65773510669508894</v>
      </c>
      <c r="D145" s="21" t="s">
        <v>14</v>
      </c>
      <c r="E145" s="22">
        <v>941</v>
      </c>
      <c r="F145" s="15">
        <f t="shared" si="5"/>
        <v>0.37019739277136593</v>
      </c>
    </row>
    <row r="146" spans="1:6" x14ac:dyDescent="0.25">
      <c r="A146" s="20" t="s">
        <v>20</v>
      </c>
      <c r="B146" s="21">
        <v>250</v>
      </c>
      <c r="C146" s="21">
        <f t="shared" si="4"/>
        <v>-0.47474809593374223</v>
      </c>
      <c r="D146" s="20" t="s">
        <v>14</v>
      </c>
      <c r="E146" s="22">
        <v>1</v>
      </c>
      <c r="F146" s="15">
        <f t="shared" si="5"/>
        <v>-0.60898272403947651</v>
      </c>
    </row>
    <row r="147" spans="1:6" x14ac:dyDescent="0.25">
      <c r="A147" s="21" t="s">
        <v>20</v>
      </c>
      <c r="B147" s="21">
        <v>238</v>
      </c>
      <c r="C147" s="21">
        <f t="shared" si="4"/>
        <v>-0.48422494281766548</v>
      </c>
      <c r="D147" s="21" t="s">
        <v>14</v>
      </c>
      <c r="E147" s="22">
        <v>40</v>
      </c>
      <c r="F147" s="15">
        <f t="shared" si="5"/>
        <v>-0.56835716600157982</v>
      </c>
    </row>
    <row r="148" spans="1:6" x14ac:dyDescent="0.25">
      <c r="A148" s="20" t="s">
        <v>20</v>
      </c>
      <c r="B148" s="21">
        <v>53</v>
      </c>
      <c r="C148" s="21">
        <f t="shared" si="4"/>
        <v>-0.63032633227814927</v>
      </c>
      <c r="D148" s="20" t="s">
        <v>14</v>
      </c>
      <c r="E148" s="22">
        <v>3015</v>
      </c>
      <c r="F148" s="15">
        <f t="shared" si="5"/>
        <v>2.5306437356072031</v>
      </c>
    </row>
    <row r="149" spans="1:6" x14ac:dyDescent="0.25">
      <c r="A149" s="21" t="s">
        <v>20</v>
      </c>
      <c r="B149" s="21">
        <v>214</v>
      </c>
      <c r="C149" s="21">
        <f t="shared" si="4"/>
        <v>-0.5031786365855121</v>
      </c>
      <c r="D149" s="21" t="s">
        <v>14</v>
      </c>
      <c r="E149" s="22">
        <v>435</v>
      </c>
      <c r="F149" s="15">
        <f t="shared" si="5"/>
        <v>-0.1568931807459599</v>
      </c>
    </row>
    <row r="150" spans="1:6" x14ac:dyDescent="0.25">
      <c r="A150" s="20" t="s">
        <v>20</v>
      </c>
      <c r="B150" s="21">
        <v>222</v>
      </c>
      <c r="C150" s="21">
        <f t="shared" si="4"/>
        <v>-0.49686073866289654</v>
      </c>
      <c r="D150" s="20" t="s">
        <v>14</v>
      </c>
      <c r="E150" s="22">
        <v>714</v>
      </c>
      <c r="F150" s="15">
        <f t="shared" si="5"/>
        <v>0.13373581137130078</v>
      </c>
    </row>
    <row r="151" spans="1:6" x14ac:dyDescent="0.25">
      <c r="A151" s="21" t="s">
        <v>20</v>
      </c>
      <c r="B151" s="21">
        <v>1884</v>
      </c>
      <c r="C151" s="21">
        <f t="shared" si="4"/>
        <v>0.81568255476047691</v>
      </c>
      <c r="D151" s="21" t="s">
        <v>14</v>
      </c>
      <c r="E151" s="22">
        <v>5497</v>
      </c>
      <c r="F151" s="15">
        <f t="shared" si="5"/>
        <v>5.1160959163779598</v>
      </c>
    </row>
    <row r="152" spans="1:6" x14ac:dyDescent="0.25">
      <c r="A152" s="20" t="s">
        <v>20</v>
      </c>
      <c r="B152" s="21">
        <v>218</v>
      </c>
      <c r="C152" s="21">
        <f t="shared" si="4"/>
        <v>-0.50001968762420423</v>
      </c>
      <c r="D152" s="20" t="s">
        <v>14</v>
      </c>
      <c r="E152" s="22">
        <v>418</v>
      </c>
      <c r="F152" s="15">
        <f t="shared" si="5"/>
        <v>-0.17460175732658151</v>
      </c>
    </row>
    <row r="153" spans="1:6" x14ac:dyDescent="0.25">
      <c r="A153" s="21" t="s">
        <v>20</v>
      </c>
      <c r="B153" s="21">
        <v>6465</v>
      </c>
      <c r="C153" s="21">
        <f t="shared" si="4"/>
        <v>4.4334688526981862</v>
      </c>
      <c r="D153" s="21" t="s">
        <v>14</v>
      </c>
      <c r="E153" s="22">
        <v>1439</v>
      </c>
      <c r="F153" s="15">
        <f t="shared" si="5"/>
        <v>0.88895451848604623</v>
      </c>
    </row>
    <row r="154" spans="1:6" x14ac:dyDescent="0.25">
      <c r="A154" s="20" t="s">
        <v>20</v>
      </c>
      <c r="B154" s="21">
        <v>59</v>
      </c>
      <c r="C154" s="21">
        <f t="shared" si="4"/>
        <v>-0.62558790883618765</v>
      </c>
      <c r="D154" s="20" t="s">
        <v>14</v>
      </c>
      <c r="E154" s="22">
        <v>15</v>
      </c>
      <c r="F154" s="15">
        <f t="shared" si="5"/>
        <v>-0.5943991903848469</v>
      </c>
    </row>
    <row r="155" spans="1:6" x14ac:dyDescent="0.25">
      <c r="A155" s="21" t="s">
        <v>20</v>
      </c>
      <c r="B155" s="21">
        <v>88</v>
      </c>
      <c r="C155" s="21">
        <f t="shared" si="4"/>
        <v>-0.60268552886670645</v>
      </c>
      <c r="D155" s="21" t="s">
        <v>14</v>
      </c>
      <c r="E155" s="22">
        <v>1999</v>
      </c>
      <c r="F155" s="15">
        <f t="shared" si="5"/>
        <v>1.472295864671229</v>
      </c>
    </row>
    <row r="156" spans="1:6" x14ac:dyDescent="0.25">
      <c r="A156" s="20" t="s">
        <v>20</v>
      </c>
      <c r="B156" s="21">
        <v>1697</v>
      </c>
      <c r="C156" s="21">
        <f t="shared" si="4"/>
        <v>0.66800169081933924</v>
      </c>
      <c r="D156" s="20" t="s">
        <v>14</v>
      </c>
      <c r="E156" s="22">
        <v>118</v>
      </c>
      <c r="F156" s="15">
        <f t="shared" si="5"/>
        <v>-0.48710604992578654</v>
      </c>
    </row>
    <row r="157" spans="1:6" x14ac:dyDescent="0.25">
      <c r="A157" s="21" t="s">
        <v>20</v>
      </c>
      <c r="B157" s="21">
        <v>92</v>
      </c>
      <c r="C157" s="21">
        <f t="shared" si="4"/>
        <v>-0.5995265799053987</v>
      </c>
      <c r="D157" s="21" t="s">
        <v>14</v>
      </c>
      <c r="E157" s="22">
        <v>162</v>
      </c>
      <c r="F157" s="15">
        <f t="shared" si="5"/>
        <v>-0.44127208701123644</v>
      </c>
    </row>
    <row r="158" spans="1:6" x14ac:dyDescent="0.25">
      <c r="A158" s="20" t="s">
        <v>20</v>
      </c>
      <c r="B158" s="21">
        <v>186</v>
      </c>
      <c r="C158" s="21">
        <f t="shared" si="4"/>
        <v>-0.52529127931466635</v>
      </c>
      <c r="D158" s="20" t="s">
        <v>14</v>
      </c>
      <c r="E158" s="22">
        <v>83</v>
      </c>
      <c r="F158" s="15">
        <f t="shared" si="5"/>
        <v>-0.52356488406236046</v>
      </c>
    </row>
    <row r="159" spans="1:6" x14ac:dyDescent="0.25">
      <c r="A159" s="21" t="s">
        <v>20</v>
      </c>
      <c r="B159" s="21">
        <v>138</v>
      </c>
      <c r="C159" s="21">
        <f t="shared" si="4"/>
        <v>-0.56319866685035946</v>
      </c>
      <c r="D159" s="21" t="s">
        <v>14</v>
      </c>
      <c r="E159" s="22">
        <v>747</v>
      </c>
      <c r="F159" s="15">
        <f t="shared" si="5"/>
        <v>0.16811128355721333</v>
      </c>
    </row>
    <row r="160" spans="1:6" x14ac:dyDescent="0.25">
      <c r="A160" s="20" t="s">
        <v>20</v>
      </c>
      <c r="B160" s="21">
        <v>261</v>
      </c>
      <c r="C160" s="21">
        <f t="shared" si="4"/>
        <v>-0.46606098629014592</v>
      </c>
      <c r="D160" s="20" t="s">
        <v>14</v>
      </c>
      <c r="E160" s="22">
        <v>84</v>
      </c>
      <c r="F160" s="15">
        <f t="shared" si="5"/>
        <v>-0.52252320308702982</v>
      </c>
    </row>
    <row r="161" spans="1:6" x14ac:dyDescent="0.25">
      <c r="A161" s="21" t="s">
        <v>20</v>
      </c>
      <c r="B161" s="21">
        <v>107</v>
      </c>
      <c r="C161" s="21">
        <f t="shared" si="4"/>
        <v>-0.58768052130049453</v>
      </c>
      <c r="D161" s="21" t="s">
        <v>14</v>
      </c>
      <c r="E161" s="22">
        <v>91</v>
      </c>
      <c r="F161" s="15">
        <f t="shared" si="5"/>
        <v>-0.51523143625971501</v>
      </c>
    </row>
    <row r="162" spans="1:6" x14ac:dyDescent="0.25">
      <c r="A162" s="20" t="s">
        <v>20</v>
      </c>
      <c r="B162" s="21">
        <v>199</v>
      </c>
      <c r="C162" s="21">
        <f t="shared" si="4"/>
        <v>-0.51502469519041616</v>
      </c>
      <c r="D162" s="20" t="s">
        <v>14</v>
      </c>
      <c r="E162" s="22">
        <v>792</v>
      </c>
      <c r="F162" s="15">
        <f t="shared" si="5"/>
        <v>0.21498692744709411</v>
      </c>
    </row>
    <row r="163" spans="1:6" x14ac:dyDescent="0.25">
      <c r="A163" s="21" t="s">
        <v>20</v>
      </c>
      <c r="B163" s="21">
        <v>5512</v>
      </c>
      <c r="C163" s="21">
        <f t="shared" si="4"/>
        <v>3.6808492626666132</v>
      </c>
      <c r="D163" s="21" t="s">
        <v>14</v>
      </c>
      <c r="E163" s="22">
        <v>32</v>
      </c>
      <c r="F163" s="15">
        <f t="shared" si="5"/>
        <v>-0.57669061380422526</v>
      </c>
    </row>
    <row r="164" spans="1:6" x14ac:dyDescent="0.25">
      <c r="A164" s="20" t="s">
        <v>20</v>
      </c>
      <c r="B164" s="21">
        <v>86</v>
      </c>
      <c r="C164" s="21">
        <f t="shared" si="4"/>
        <v>-0.60426500334736033</v>
      </c>
      <c r="D164" s="20" t="s">
        <v>14</v>
      </c>
      <c r="E164" s="22">
        <v>186</v>
      </c>
      <c r="F164" s="15">
        <f t="shared" si="5"/>
        <v>-0.41627174360330005</v>
      </c>
    </row>
    <row r="165" spans="1:6" x14ac:dyDescent="0.25">
      <c r="A165" s="21" t="s">
        <v>20</v>
      </c>
      <c r="B165" s="21">
        <v>2768</v>
      </c>
      <c r="C165" s="21">
        <f t="shared" si="4"/>
        <v>1.5138102752094913</v>
      </c>
      <c r="D165" s="21" t="s">
        <v>14</v>
      </c>
      <c r="E165" s="22">
        <v>605</v>
      </c>
      <c r="F165" s="15">
        <f t="shared" si="5"/>
        <v>2.0192585060256299E-2</v>
      </c>
    </row>
    <row r="166" spans="1:6" x14ac:dyDescent="0.25">
      <c r="A166" s="20" t="s">
        <v>20</v>
      </c>
      <c r="B166" s="21">
        <v>48</v>
      </c>
      <c r="C166" s="21">
        <f t="shared" si="4"/>
        <v>-0.63427501847978396</v>
      </c>
      <c r="D166" s="20" t="s">
        <v>14</v>
      </c>
      <c r="E166" s="22">
        <v>1</v>
      </c>
      <c r="F166" s="15">
        <f t="shared" si="5"/>
        <v>-0.60898272403947651</v>
      </c>
    </row>
    <row r="167" spans="1:6" x14ac:dyDescent="0.25">
      <c r="A167" s="21" t="s">
        <v>20</v>
      </c>
      <c r="B167" s="21">
        <v>87</v>
      </c>
      <c r="C167" s="21">
        <f t="shared" si="4"/>
        <v>-0.60347526610703339</v>
      </c>
      <c r="D167" s="21" t="s">
        <v>14</v>
      </c>
      <c r="E167" s="22">
        <v>31</v>
      </c>
      <c r="F167" s="15">
        <f t="shared" si="5"/>
        <v>-0.57773229477955601</v>
      </c>
    </row>
    <row r="168" spans="1:6" x14ac:dyDescent="0.25">
      <c r="A168" s="20" t="s">
        <v>20</v>
      </c>
      <c r="B168" s="21">
        <v>1894</v>
      </c>
      <c r="C168" s="21">
        <f t="shared" si="4"/>
        <v>0.82357992716374628</v>
      </c>
      <c r="D168" s="20" t="s">
        <v>14</v>
      </c>
      <c r="E168" s="22">
        <v>1181</v>
      </c>
      <c r="F168" s="15">
        <f t="shared" si="5"/>
        <v>0.62020082685072997</v>
      </c>
    </row>
    <row r="169" spans="1:6" x14ac:dyDescent="0.25">
      <c r="A169" s="21" t="s">
        <v>20</v>
      </c>
      <c r="B169" s="21">
        <v>282</v>
      </c>
      <c r="C169" s="21">
        <f t="shared" si="4"/>
        <v>-0.44947650424328017</v>
      </c>
      <c r="D169" s="21" t="s">
        <v>14</v>
      </c>
      <c r="E169" s="22">
        <v>39</v>
      </c>
      <c r="F169" s="15">
        <f t="shared" si="5"/>
        <v>-0.56939884697691057</v>
      </c>
    </row>
    <row r="170" spans="1:6" x14ac:dyDescent="0.25">
      <c r="A170" s="20" t="s">
        <v>20</v>
      </c>
      <c r="B170" s="21">
        <v>116</v>
      </c>
      <c r="C170" s="21">
        <f t="shared" si="4"/>
        <v>-0.58057288613755209</v>
      </c>
      <c r="D170" s="20" t="s">
        <v>14</v>
      </c>
      <c r="E170" s="22">
        <v>46</v>
      </c>
      <c r="F170" s="15">
        <f t="shared" si="5"/>
        <v>-0.56210708014959576</v>
      </c>
    </row>
    <row r="171" spans="1:6" x14ac:dyDescent="0.25">
      <c r="A171" s="21" t="s">
        <v>20</v>
      </c>
      <c r="B171" s="21">
        <v>83</v>
      </c>
      <c r="C171" s="21">
        <f t="shared" si="4"/>
        <v>-0.60663421506834114</v>
      </c>
      <c r="D171" s="21" t="s">
        <v>14</v>
      </c>
      <c r="E171" s="22">
        <v>105</v>
      </c>
      <c r="F171" s="15">
        <f t="shared" si="5"/>
        <v>-0.5006479026050854</v>
      </c>
    </row>
    <row r="172" spans="1:6" x14ac:dyDescent="0.25">
      <c r="A172" s="20" t="s">
        <v>20</v>
      </c>
      <c r="B172" s="21">
        <v>91</v>
      </c>
      <c r="C172" s="21">
        <f t="shared" si="4"/>
        <v>-0.60031631714572564</v>
      </c>
      <c r="D172" s="20" t="s">
        <v>14</v>
      </c>
      <c r="E172" s="22">
        <v>535</v>
      </c>
      <c r="F172" s="15">
        <f t="shared" si="5"/>
        <v>-5.2725083212891544E-2</v>
      </c>
    </row>
    <row r="173" spans="1:6" x14ac:dyDescent="0.25">
      <c r="A173" s="21" t="s">
        <v>20</v>
      </c>
      <c r="B173" s="21">
        <v>546</v>
      </c>
      <c r="C173" s="21">
        <f t="shared" si="4"/>
        <v>-0.24098587279696815</v>
      </c>
      <c r="D173" s="21" t="s">
        <v>14</v>
      </c>
      <c r="E173" s="22">
        <v>16</v>
      </c>
      <c r="F173" s="15">
        <f t="shared" si="5"/>
        <v>-0.59335750940951626</v>
      </c>
    </row>
    <row r="174" spans="1:6" x14ac:dyDescent="0.25">
      <c r="A174" s="20" t="s">
        <v>20</v>
      </c>
      <c r="B174" s="21">
        <v>393</v>
      </c>
      <c r="C174" s="21">
        <f t="shared" si="4"/>
        <v>-0.36181567056698988</v>
      </c>
      <c r="D174" s="20" t="s">
        <v>14</v>
      </c>
      <c r="E174" s="22">
        <v>575</v>
      </c>
      <c r="F174" s="15">
        <f t="shared" si="5"/>
        <v>-1.1057844199664206E-2</v>
      </c>
    </row>
    <row r="175" spans="1:6" x14ac:dyDescent="0.25">
      <c r="A175" s="21" t="s">
        <v>20</v>
      </c>
      <c r="B175" s="21">
        <v>133</v>
      </c>
      <c r="C175" s="21">
        <f t="shared" si="4"/>
        <v>-0.56714735305199415</v>
      </c>
      <c r="D175" s="21" t="s">
        <v>14</v>
      </c>
      <c r="E175" s="22">
        <v>1120</v>
      </c>
      <c r="F175" s="15">
        <f t="shared" si="5"/>
        <v>0.55665828735555822</v>
      </c>
    </row>
    <row r="176" spans="1:6" x14ac:dyDescent="0.25">
      <c r="A176" s="20" t="s">
        <v>20</v>
      </c>
      <c r="B176" s="21">
        <v>254</v>
      </c>
      <c r="C176" s="21">
        <f t="shared" si="4"/>
        <v>-0.47158914697243448</v>
      </c>
      <c r="D176" s="20" t="s">
        <v>14</v>
      </c>
      <c r="E176" s="22">
        <v>113</v>
      </c>
      <c r="F176" s="15">
        <f t="shared" si="5"/>
        <v>-0.49231445480243996</v>
      </c>
    </row>
    <row r="177" spans="1:6" x14ac:dyDescent="0.25">
      <c r="A177" s="21" t="s">
        <v>20</v>
      </c>
      <c r="B177" s="21">
        <v>176</v>
      </c>
      <c r="C177" s="21">
        <f t="shared" si="4"/>
        <v>-0.53318865171793572</v>
      </c>
      <c r="D177" s="21" t="s">
        <v>14</v>
      </c>
      <c r="E177" s="22">
        <v>1538</v>
      </c>
      <c r="F177" s="15">
        <f t="shared" si="5"/>
        <v>0.99208093504378392</v>
      </c>
    </row>
    <row r="178" spans="1:6" x14ac:dyDescent="0.25">
      <c r="A178" s="20" t="s">
        <v>20</v>
      </c>
      <c r="B178" s="21">
        <v>337</v>
      </c>
      <c r="C178" s="21">
        <f t="shared" si="4"/>
        <v>-0.40604095602529849</v>
      </c>
      <c r="D178" s="20" t="s">
        <v>14</v>
      </c>
      <c r="E178" s="22">
        <v>9</v>
      </c>
      <c r="F178" s="15">
        <f t="shared" si="5"/>
        <v>-0.60064927623683106</v>
      </c>
    </row>
    <row r="179" spans="1:6" x14ac:dyDescent="0.25">
      <c r="A179" s="21" t="s">
        <v>20</v>
      </c>
      <c r="B179" s="21">
        <v>107</v>
      </c>
      <c r="C179" s="21">
        <f t="shared" si="4"/>
        <v>-0.58768052130049453</v>
      </c>
      <c r="D179" s="21" t="s">
        <v>14</v>
      </c>
      <c r="E179" s="22">
        <v>554</v>
      </c>
      <c r="F179" s="15">
        <f t="shared" si="5"/>
        <v>-3.2933144681608559E-2</v>
      </c>
    </row>
    <row r="180" spans="1:6" x14ac:dyDescent="0.25">
      <c r="A180" s="20" t="s">
        <v>20</v>
      </c>
      <c r="B180" s="21">
        <v>183</v>
      </c>
      <c r="C180" s="21">
        <f t="shared" si="4"/>
        <v>-0.52766049103564716</v>
      </c>
      <c r="D180" s="20" t="s">
        <v>14</v>
      </c>
      <c r="E180" s="22">
        <v>648</v>
      </c>
      <c r="F180" s="15">
        <f t="shared" si="5"/>
        <v>6.4984866999475685E-2</v>
      </c>
    </row>
    <row r="181" spans="1:6" x14ac:dyDescent="0.25">
      <c r="A181" s="21" t="s">
        <v>20</v>
      </c>
      <c r="B181" s="21">
        <v>72</v>
      </c>
      <c r="C181" s="21">
        <f t="shared" si="4"/>
        <v>-0.61532132471193746</v>
      </c>
      <c r="D181" s="21" t="s">
        <v>14</v>
      </c>
      <c r="E181" s="22">
        <v>21</v>
      </c>
      <c r="F181" s="15">
        <f t="shared" si="5"/>
        <v>-0.58814910453286284</v>
      </c>
    </row>
    <row r="182" spans="1:6" x14ac:dyDescent="0.25">
      <c r="A182" s="20" t="s">
        <v>20</v>
      </c>
      <c r="B182" s="21">
        <v>295</v>
      </c>
      <c r="C182" s="21">
        <f t="shared" si="4"/>
        <v>-0.43920992011902993</v>
      </c>
      <c r="D182" s="20" t="s">
        <v>14</v>
      </c>
      <c r="E182" s="22">
        <v>54</v>
      </c>
      <c r="F182" s="15">
        <f t="shared" si="5"/>
        <v>-0.55377363234695032</v>
      </c>
    </row>
    <row r="183" spans="1:6" x14ac:dyDescent="0.25">
      <c r="A183" s="21" t="s">
        <v>20</v>
      </c>
      <c r="B183" s="21">
        <v>142</v>
      </c>
      <c r="C183" s="21">
        <f t="shared" si="4"/>
        <v>-0.56003971788905171</v>
      </c>
      <c r="D183" s="21" t="s">
        <v>14</v>
      </c>
      <c r="E183" s="22">
        <v>120</v>
      </c>
      <c r="F183" s="15">
        <f t="shared" si="5"/>
        <v>-0.48502268797512516</v>
      </c>
    </row>
    <row r="184" spans="1:6" x14ac:dyDescent="0.25">
      <c r="A184" s="20" t="s">
        <v>20</v>
      </c>
      <c r="B184" s="21">
        <v>85</v>
      </c>
      <c r="C184" s="21">
        <f t="shared" si="4"/>
        <v>-0.60505474058768727</v>
      </c>
      <c r="D184" s="20" t="s">
        <v>14</v>
      </c>
      <c r="E184" s="22">
        <v>579</v>
      </c>
      <c r="F184" s="15">
        <f t="shared" si="5"/>
        <v>-6.8911202983414719E-3</v>
      </c>
    </row>
    <row r="185" spans="1:6" x14ac:dyDescent="0.25">
      <c r="A185" s="21" t="s">
        <v>20</v>
      </c>
      <c r="B185" s="21">
        <v>659</v>
      </c>
      <c r="C185" s="21">
        <f t="shared" si="4"/>
        <v>-0.15174556464002398</v>
      </c>
      <c r="D185" s="21" t="s">
        <v>14</v>
      </c>
      <c r="E185" s="22">
        <v>2072</v>
      </c>
      <c r="F185" s="15">
        <f t="shared" si="5"/>
        <v>1.5483385758703687</v>
      </c>
    </row>
    <row r="186" spans="1:6" x14ac:dyDescent="0.25">
      <c r="A186" s="20" t="s">
        <v>20</v>
      </c>
      <c r="B186" s="21">
        <v>121</v>
      </c>
      <c r="C186" s="21">
        <f t="shared" si="4"/>
        <v>-0.5766241999359174</v>
      </c>
      <c r="D186" s="20" t="s">
        <v>14</v>
      </c>
      <c r="E186" s="22">
        <v>0</v>
      </c>
      <c r="F186" s="15">
        <f t="shared" si="5"/>
        <v>-0.61002440501480715</v>
      </c>
    </row>
    <row r="187" spans="1:6" x14ac:dyDescent="0.25">
      <c r="A187" s="21" t="s">
        <v>20</v>
      </c>
      <c r="B187" s="21">
        <v>3742</v>
      </c>
      <c r="C187" s="21">
        <f t="shared" si="4"/>
        <v>2.2830143472879301</v>
      </c>
      <c r="D187" s="21" t="s">
        <v>14</v>
      </c>
      <c r="E187" s="22">
        <v>1796</v>
      </c>
      <c r="F187" s="15">
        <f t="shared" si="5"/>
        <v>1.2608346266791002</v>
      </c>
    </row>
    <row r="188" spans="1:6" x14ac:dyDescent="0.25">
      <c r="A188" s="20" t="s">
        <v>20</v>
      </c>
      <c r="B188" s="21">
        <v>223</v>
      </c>
      <c r="C188" s="21">
        <f t="shared" si="4"/>
        <v>-0.4960710014225696</v>
      </c>
      <c r="D188" s="20" t="s">
        <v>14</v>
      </c>
      <c r="E188" s="22">
        <v>62</v>
      </c>
      <c r="F188" s="15">
        <f t="shared" si="5"/>
        <v>-0.54544018454430476</v>
      </c>
    </row>
    <row r="189" spans="1:6" x14ac:dyDescent="0.25">
      <c r="A189" s="21" t="s">
        <v>20</v>
      </c>
      <c r="B189" s="21">
        <v>133</v>
      </c>
      <c r="C189" s="21">
        <f t="shared" si="4"/>
        <v>-0.56714735305199415</v>
      </c>
      <c r="D189" s="21" t="s">
        <v>14</v>
      </c>
      <c r="E189" s="22">
        <v>347</v>
      </c>
      <c r="F189" s="15">
        <f t="shared" si="5"/>
        <v>-0.24856110657506003</v>
      </c>
    </row>
    <row r="190" spans="1:6" x14ac:dyDescent="0.25">
      <c r="A190" s="20" t="s">
        <v>20</v>
      </c>
      <c r="B190" s="21">
        <v>5168</v>
      </c>
      <c r="C190" s="21">
        <f t="shared" si="4"/>
        <v>3.4091796519941462</v>
      </c>
      <c r="D190" s="20" t="s">
        <v>14</v>
      </c>
      <c r="E190" s="22">
        <v>19</v>
      </c>
      <c r="F190" s="15">
        <f t="shared" si="5"/>
        <v>-0.59023246648352423</v>
      </c>
    </row>
    <row r="191" spans="1:6" x14ac:dyDescent="0.25">
      <c r="A191" s="21" t="s">
        <v>20</v>
      </c>
      <c r="B191" s="21">
        <v>307</v>
      </c>
      <c r="C191" s="21">
        <f t="shared" si="4"/>
        <v>-0.42973307323510668</v>
      </c>
      <c r="D191" s="21" t="s">
        <v>14</v>
      </c>
      <c r="E191" s="22">
        <v>1258</v>
      </c>
      <c r="F191" s="15">
        <f t="shared" si="5"/>
        <v>0.7004102619511926</v>
      </c>
    </row>
    <row r="192" spans="1:6" x14ac:dyDescent="0.25">
      <c r="A192" s="20" t="s">
        <v>20</v>
      </c>
      <c r="B192" s="21">
        <v>2441</v>
      </c>
      <c r="C192" s="21">
        <f t="shared" si="4"/>
        <v>1.2555661976225823</v>
      </c>
      <c r="D192" s="20" t="s">
        <v>14</v>
      </c>
      <c r="E192" s="22">
        <v>362</v>
      </c>
      <c r="F192" s="15">
        <f t="shared" si="5"/>
        <v>-0.23293589194509978</v>
      </c>
    </row>
    <row r="193" spans="1:6" x14ac:dyDescent="0.25">
      <c r="A193" s="21" t="s">
        <v>20</v>
      </c>
      <c r="B193" s="21">
        <v>1385</v>
      </c>
      <c r="C193" s="21">
        <f t="shared" si="4"/>
        <v>0.4216036718373341</v>
      </c>
      <c r="D193" s="21" t="s">
        <v>14</v>
      </c>
      <c r="E193" s="22">
        <v>133</v>
      </c>
      <c r="F193" s="15">
        <f t="shared" si="5"/>
        <v>-0.47148083529582629</v>
      </c>
    </row>
    <row r="194" spans="1:6" x14ac:dyDescent="0.25">
      <c r="A194" s="20" t="s">
        <v>20</v>
      </c>
      <c r="B194" s="21">
        <v>190</v>
      </c>
      <c r="C194" s="21">
        <f t="shared" si="4"/>
        <v>-0.5221323303533586</v>
      </c>
      <c r="D194" s="20" t="s">
        <v>14</v>
      </c>
      <c r="E194" s="22">
        <v>846</v>
      </c>
      <c r="F194" s="15">
        <f t="shared" si="5"/>
        <v>0.27123770011495102</v>
      </c>
    </row>
    <row r="195" spans="1:6" x14ac:dyDescent="0.25">
      <c r="A195" s="21" t="s">
        <v>20</v>
      </c>
      <c r="B195" s="21">
        <v>470</v>
      </c>
      <c r="C195" s="21">
        <f t="shared" ref="C195:C258" si="6">(B195-$I$3)/$I$8</f>
        <v>-0.30100590306181552</v>
      </c>
      <c r="D195" s="21" t="s">
        <v>14</v>
      </c>
      <c r="E195" s="22">
        <v>10</v>
      </c>
      <c r="F195" s="15">
        <f t="shared" ref="F195:F258" si="7">(E195-$L$3)/$L$8</f>
        <v>-0.59960759526150031</v>
      </c>
    </row>
    <row r="196" spans="1:6" x14ac:dyDescent="0.25">
      <c r="A196" s="20" t="s">
        <v>20</v>
      </c>
      <c r="B196" s="21">
        <v>253</v>
      </c>
      <c r="C196" s="21">
        <f t="shared" si="6"/>
        <v>-0.47237888421276142</v>
      </c>
      <c r="D196" s="20" t="s">
        <v>14</v>
      </c>
      <c r="E196" s="22">
        <v>191</v>
      </c>
      <c r="F196" s="15">
        <f t="shared" si="7"/>
        <v>-0.41106333872664663</v>
      </c>
    </row>
    <row r="197" spans="1:6" x14ac:dyDescent="0.25">
      <c r="A197" s="21" t="s">
        <v>20</v>
      </c>
      <c r="B197" s="21">
        <v>1113</v>
      </c>
      <c r="C197" s="21">
        <f t="shared" si="6"/>
        <v>0.20679514246840655</v>
      </c>
      <c r="D197" s="21" t="s">
        <v>14</v>
      </c>
      <c r="E197" s="22">
        <v>1979</v>
      </c>
      <c r="F197" s="15">
        <f t="shared" si="7"/>
        <v>1.4514622451646153</v>
      </c>
    </row>
    <row r="198" spans="1:6" x14ac:dyDescent="0.25">
      <c r="A198" s="20" t="s">
        <v>20</v>
      </c>
      <c r="B198" s="21">
        <v>2283</v>
      </c>
      <c r="C198" s="21">
        <f t="shared" si="6"/>
        <v>1.1307877136509257</v>
      </c>
      <c r="D198" s="20" t="s">
        <v>14</v>
      </c>
      <c r="E198" s="22">
        <v>63</v>
      </c>
      <c r="F198" s="15">
        <f t="shared" si="7"/>
        <v>-0.54439850356897412</v>
      </c>
    </row>
    <row r="199" spans="1:6" x14ac:dyDescent="0.25">
      <c r="A199" s="21" t="s">
        <v>20</v>
      </c>
      <c r="B199" s="21">
        <v>1095</v>
      </c>
      <c r="C199" s="21">
        <f t="shared" si="6"/>
        <v>0.19257987214252165</v>
      </c>
      <c r="D199" s="21" t="s">
        <v>14</v>
      </c>
      <c r="E199" s="22">
        <v>6080</v>
      </c>
      <c r="F199" s="15">
        <f t="shared" si="7"/>
        <v>5.7233959249957476</v>
      </c>
    </row>
    <row r="200" spans="1:6" x14ac:dyDescent="0.25">
      <c r="A200" s="20" t="s">
        <v>20</v>
      </c>
      <c r="B200" s="21">
        <v>1690</v>
      </c>
      <c r="C200" s="21">
        <f t="shared" si="6"/>
        <v>0.66247353013705068</v>
      </c>
      <c r="D200" s="20" t="s">
        <v>14</v>
      </c>
      <c r="E200" s="22">
        <v>80</v>
      </c>
      <c r="F200" s="15">
        <f t="shared" si="7"/>
        <v>-0.52668992698835249</v>
      </c>
    </row>
    <row r="201" spans="1:6" x14ac:dyDescent="0.25">
      <c r="A201" s="21" t="s">
        <v>20</v>
      </c>
      <c r="B201" s="21">
        <v>191</v>
      </c>
      <c r="C201" s="21">
        <f t="shared" si="6"/>
        <v>-0.52134259311303166</v>
      </c>
      <c r="D201" s="21" t="s">
        <v>14</v>
      </c>
      <c r="E201" s="22">
        <v>9</v>
      </c>
      <c r="F201" s="15">
        <f t="shared" si="7"/>
        <v>-0.60064927623683106</v>
      </c>
    </row>
    <row r="202" spans="1:6" x14ac:dyDescent="0.25">
      <c r="A202" s="20" t="s">
        <v>20</v>
      </c>
      <c r="B202" s="21">
        <v>2013</v>
      </c>
      <c r="C202" s="21">
        <f t="shared" si="6"/>
        <v>0.91755865876265208</v>
      </c>
      <c r="D202" s="20" t="s">
        <v>14</v>
      </c>
      <c r="E202" s="22">
        <v>1784</v>
      </c>
      <c r="F202" s="15">
        <f t="shared" si="7"/>
        <v>1.2483344549751318</v>
      </c>
    </row>
    <row r="203" spans="1:6" x14ac:dyDescent="0.25">
      <c r="A203" s="21" t="s">
        <v>20</v>
      </c>
      <c r="B203" s="21">
        <v>1703</v>
      </c>
      <c r="C203" s="21">
        <f t="shared" si="6"/>
        <v>0.67274011426130087</v>
      </c>
      <c r="D203" s="21" t="s">
        <v>14</v>
      </c>
      <c r="E203" s="22">
        <v>243</v>
      </c>
      <c r="F203" s="15">
        <f t="shared" si="7"/>
        <v>-0.35689592800945108</v>
      </c>
    </row>
    <row r="204" spans="1:6" x14ac:dyDescent="0.25">
      <c r="A204" s="20" t="s">
        <v>20</v>
      </c>
      <c r="B204" s="21">
        <v>80</v>
      </c>
      <c r="C204" s="21">
        <f t="shared" si="6"/>
        <v>-0.60900342678932196</v>
      </c>
      <c r="D204" s="20" t="s">
        <v>14</v>
      </c>
      <c r="E204" s="22">
        <v>1296</v>
      </c>
      <c r="F204" s="15">
        <f t="shared" si="7"/>
        <v>0.73999413901375855</v>
      </c>
    </row>
    <row r="205" spans="1:6" x14ac:dyDescent="0.25">
      <c r="A205" s="21" t="s">
        <v>20</v>
      </c>
      <c r="B205" s="21">
        <v>41</v>
      </c>
      <c r="C205" s="21">
        <f t="shared" si="6"/>
        <v>-0.63980317916207252</v>
      </c>
      <c r="D205" s="21" t="s">
        <v>14</v>
      </c>
      <c r="E205" s="22">
        <v>77</v>
      </c>
      <c r="F205" s="15">
        <f t="shared" si="7"/>
        <v>-0.52981496991434451</v>
      </c>
    </row>
    <row r="206" spans="1:6" x14ac:dyDescent="0.25">
      <c r="A206" s="20" t="s">
        <v>20</v>
      </c>
      <c r="B206" s="21">
        <v>187</v>
      </c>
      <c r="C206" s="21">
        <f t="shared" si="6"/>
        <v>-0.52450154207433941</v>
      </c>
      <c r="D206" s="20" t="s">
        <v>14</v>
      </c>
      <c r="E206" s="22">
        <v>395</v>
      </c>
      <c r="F206" s="15">
        <f t="shared" si="7"/>
        <v>-0.19856041975918723</v>
      </c>
    </row>
    <row r="207" spans="1:6" x14ac:dyDescent="0.25">
      <c r="A207" s="21" t="s">
        <v>20</v>
      </c>
      <c r="B207" s="21">
        <v>2875</v>
      </c>
      <c r="C207" s="21">
        <f t="shared" si="6"/>
        <v>1.5983121599244738</v>
      </c>
      <c r="D207" s="21" t="s">
        <v>14</v>
      </c>
      <c r="E207" s="22">
        <v>49</v>
      </c>
      <c r="F207" s="15">
        <f t="shared" si="7"/>
        <v>-0.55898203722360373</v>
      </c>
    </row>
    <row r="208" spans="1:6" x14ac:dyDescent="0.25">
      <c r="A208" s="20" t="s">
        <v>20</v>
      </c>
      <c r="B208" s="21">
        <v>88</v>
      </c>
      <c r="C208" s="21">
        <f t="shared" si="6"/>
        <v>-0.60268552886670645</v>
      </c>
      <c r="D208" s="20" t="s">
        <v>14</v>
      </c>
      <c r="E208" s="22">
        <v>180</v>
      </c>
      <c r="F208" s="15">
        <f t="shared" si="7"/>
        <v>-0.42252182945528416</v>
      </c>
    </row>
    <row r="209" spans="1:6" x14ac:dyDescent="0.25">
      <c r="A209" s="21" t="s">
        <v>20</v>
      </c>
      <c r="B209" s="21">
        <v>191</v>
      </c>
      <c r="C209" s="21">
        <f t="shared" si="6"/>
        <v>-0.52134259311303166</v>
      </c>
      <c r="D209" s="21" t="s">
        <v>14</v>
      </c>
      <c r="E209" s="22">
        <v>2690</v>
      </c>
      <c r="F209" s="15">
        <f t="shared" si="7"/>
        <v>2.1920974186247313</v>
      </c>
    </row>
    <row r="210" spans="1:6" x14ac:dyDescent="0.25">
      <c r="A210" s="20" t="s">
        <v>20</v>
      </c>
      <c r="B210" s="21">
        <v>139</v>
      </c>
      <c r="C210" s="21">
        <f t="shared" si="6"/>
        <v>-0.56240892961003253</v>
      </c>
      <c r="D210" s="20" t="s">
        <v>14</v>
      </c>
      <c r="E210" s="22">
        <v>2779</v>
      </c>
      <c r="F210" s="15">
        <f t="shared" si="7"/>
        <v>2.2848070254291621</v>
      </c>
    </row>
    <row r="211" spans="1:6" x14ac:dyDescent="0.25">
      <c r="A211" s="21" t="s">
        <v>20</v>
      </c>
      <c r="B211" s="21">
        <v>186</v>
      </c>
      <c r="C211" s="21">
        <f t="shared" si="6"/>
        <v>-0.52529127931466635</v>
      </c>
      <c r="D211" s="21" t="s">
        <v>14</v>
      </c>
      <c r="E211" s="22">
        <v>92</v>
      </c>
      <c r="F211" s="15">
        <f t="shared" si="7"/>
        <v>-0.51418975528438426</v>
      </c>
    </row>
    <row r="212" spans="1:6" x14ac:dyDescent="0.25">
      <c r="A212" s="20" t="s">
        <v>20</v>
      </c>
      <c r="B212" s="21">
        <v>112</v>
      </c>
      <c r="C212" s="21">
        <f t="shared" si="6"/>
        <v>-0.58373183509885984</v>
      </c>
      <c r="D212" s="20" t="s">
        <v>14</v>
      </c>
      <c r="E212" s="22">
        <v>1028</v>
      </c>
      <c r="F212" s="15">
        <f t="shared" si="7"/>
        <v>0.4608236376251354</v>
      </c>
    </row>
    <row r="213" spans="1:6" x14ac:dyDescent="0.25">
      <c r="A213" s="21" t="s">
        <v>20</v>
      </c>
      <c r="B213" s="21">
        <v>101</v>
      </c>
      <c r="C213" s="21">
        <f t="shared" si="6"/>
        <v>-0.59241894474245615</v>
      </c>
      <c r="D213" s="21" t="s">
        <v>14</v>
      </c>
      <c r="E213" s="22">
        <v>26</v>
      </c>
      <c r="F213" s="15">
        <f t="shared" si="7"/>
        <v>-0.58294069965620943</v>
      </c>
    </row>
    <row r="214" spans="1:6" x14ac:dyDescent="0.25">
      <c r="A214" s="20" t="s">
        <v>20</v>
      </c>
      <c r="B214" s="21">
        <v>206</v>
      </c>
      <c r="C214" s="21">
        <f t="shared" si="6"/>
        <v>-0.5094965345081276</v>
      </c>
      <c r="D214" s="20" t="s">
        <v>14</v>
      </c>
      <c r="E214" s="22">
        <v>1790</v>
      </c>
      <c r="F214" s="15">
        <f t="shared" si="7"/>
        <v>1.2545845408271161</v>
      </c>
    </row>
    <row r="215" spans="1:6" x14ac:dyDescent="0.25">
      <c r="A215" s="21" t="s">
        <v>20</v>
      </c>
      <c r="B215" s="21">
        <v>154</v>
      </c>
      <c r="C215" s="21">
        <f t="shared" si="6"/>
        <v>-0.55056287100512846</v>
      </c>
      <c r="D215" s="21" t="s">
        <v>14</v>
      </c>
      <c r="E215" s="22">
        <v>37</v>
      </c>
      <c r="F215" s="15">
        <f t="shared" si="7"/>
        <v>-0.57148220892757184</v>
      </c>
    </row>
    <row r="216" spans="1:6" x14ac:dyDescent="0.25">
      <c r="A216" s="20" t="s">
        <v>20</v>
      </c>
      <c r="B216" s="21">
        <v>5966</v>
      </c>
      <c r="C216" s="21">
        <f t="shared" si="6"/>
        <v>4.0393899697750433</v>
      </c>
      <c r="D216" s="20" t="s">
        <v>14</v>
      </c>
      <c r="E216" s="22">
        <v>35</v>
      </c>
      <c r="F216" s="15">
        <f t="shared" si="7"/>
        <v>-0.57356557087823323</v>
      </c>
    </row>
    <row r="217" spans="1:6" x14ac:dyDescent="0.25">
      <c r="A217" s="21" t="s">
        <v>20</v>
      </c>
      <c r="B217" s="21">
        <v>169</v>
      </c>
      <c r="C217" s="21">
        <f t="shared" si="6"/>
        <v>-0.53871681240022429</v>
      </c>
      <c r="D217" s="21" t="s">
        <v>14</v>
      </c>
      <c r="E217" s="22">
        <v>558</v>
      </c>
      <c r="F217" s="15">
        <f t="shared" si="7"/>
        <v>-2.8766420780285823E-2</v>
      </c>
    </row>
    <row r="218" spans="1:6" x14ac:dyDescent="0.25">
      <c r="A218" s="20" t="s">
        <v>20</v>
      </c>
      <c r="B218" s="21">
        <v>2106</v>
      </c>
      <c r="C218" s="21">
        <f t="shared" si="6"/>
        <v>0.9910042221130575</v>
      </c>
      <c r="D218" s="20" t="s">
        <v>14</v>
      </c>
      <c r="E218" s="22">
        <v>64</v>
      </c>
      <c r="F218" s="15">
        <f t="shared" si="7"/>
        <v>-0.54335682259364348</v>
      </c>
    </row>
    <row r="219" spans="1:6" x14ac:dyDescent="0.25">
      <c r="A219" s="21" t="s">
        <v>20</v>
      </c>
      <c r="B219" s="21">
        <v>131</v>
      </c>
      <c r="C219" s="21">
        <f t="shared" si="6"/>
        <v>-0.56872682753264803</v>
      </c>
      <c r="D219" s="21" t="s">
        <v>14</v>
      </c>
      <c r="E219" s="22">
        <v>245</v>
      </c>
      <c r="F219" s="15">
        <f t="shared" si="7"/>
        <v>-0.35481256605878975</v>
      </c>
    </row>
    <row r="220" spans="1:6" x14ac:dyDescent="0.25">
      <c r="A220" s="20" t="s">
        <v>20</v>
      </c>
      <c r="B220" s="21">
        <v>84</v>
      </c>
      <c r="C220" s="21">
        <f t="shared" si="6"/>
        <v>-0.60584447782801421</v>
      </c>
      <c r="D220" s="20" t="s">
        <v>14</v>
      </c>
      <c r="E220" s="22">
        <v>71</v>
      </c>
      <c r="F220" s="15">
        <f t="shared" si="7"/>
        <v>-0.53606505576632868</v>
      </c>
    </row>
    <row r="221" spans="1:6" x14ac:dyDescent="0.25">
      <c r="A221" s="21" t="s">
        <v>20</v>
      </c>
      <c r="B221" s="21">
        <v>155</v>
      </c>
      <c r="C221" s="21">
        <f t="shared" si="6"/>
        <v>-0.54977313376480152</v>
      </c>
      <c r="D221" s="21" t="s">
        <v>14</v>
      </c>
      <c r="E221" s="22">
        <v>42</v>
      </c>
      <c r="F221" s="15">
        <f t="shared" si="7"/>
        <v>-0.56627380405091843</v>
      </c>
    </row>
    <row r="222" spans="1:6" x14ac:dyDescent="0.25">
      <c r="A222" s="20" t="s">
        <v>20</v>
      </c>
      <c r="B222" s="21">
        <v>189</v>
      </c>
      <c r="C222" s="21">
        <f t="shared" si="6"/>
        <v>-0.52292206759368554</v>
      </c>
      <c r="D222" s="20" t="s">
        <v>14</v>
      </c>
      <c r="E222" s="22">
        <v>156</v>
      </c>
      <c r="F222" s="15">
        <f t="shared" si="7"/>
        <v>-0.44752217286322055</v>
      </c>
    </row>
    <row r="223" spans="1:6" x14ac:dyDescent="0.25">
      <c r="A223" s="21" t="s">
        <v>20</v>
      </c>
      <c r="B223" s="21">
        <v>4799</v>
      </c>
      <c r="C223" s="21">
        <f t="shared" si="6"/>
        <v>3.1177666103135051</v>
      </c>
      <c r="D223" s="21" t="s">
        <v>14</v>
      </c>
      <c r="E223" s="22">
        <v>1368</v>
      </c>
      <c r="F223" s="15">
        <f t="shared" si="7"/>
        <v>0.81499516923756776</v>
      </c>
    </row>
    <row r="224" spans="1:6" x14ac:dyDescent="0.25">
      <c r="A224" s="20" t="s">
        <v>20</v>
      </c>
      <c r="B224" s="21">
        <v>1137</v>
      </c>
      <c r="C224" s="21">
        <f t="shared" si="6"/>
        <v>0.22574883623625311</v>
      </c>
      <c r="D224" s="20" t="s">
        <v>14</v>
      </c>
      <c r="E224" s="22">
        <v>102</v>
      </c>
      <c r="F224" s="15">
        <f t="shared" si="7"/>
        <v>-0.50377294553107743</v>
      </c>
    </row>
    <row r="225" spans="1:6" x14ac:dyDescent="0.25">
      <c r="A225" s="21" t="s">
        <v>20</v>
      </c>
      <c r="B225" s="21">
        <v>1152</v>
      </c>
      <c r="C225" s="21">
        <f t="shared" si="6"/>
        <v>0.2375948948411572</v>
      </c>
      <c r="D225" s="21" t="s">
        <v>14</v>
      </c>
      <c r="E225" s="22">
        <v>86</v>
      </c>
      <c r="F225" s="15">
        <f t="shared" si="7"/>
        <v>-0.52043984113636843</v>
      </c>
    </row>
    <row r="226" spans="1:6" x14ac:dyDescent="0.25">
      <c r="A226" s="20" t="s">
        <v>20</v>
      </c>
      <c r="B226" s="21">
        <v>50</v>
      </c>
      <c r="C226" s="21">
        <f t="shared" si="6"/>
        <v>-0.63269554399913008</v>
      </c>
      <c r="D226" s="20" t="s">
        <v>14</v>
      </c>
      <c r="E226" s="22">
        <v>253</v>
      </c>
      <c r="F226" s="15">
        <f t="shared" si="7"/>
        <v>-0.34647911825614425</v>
      </c>
    </row>
    <row r="227" spans="1:6" x14ac:dyDescent="0.25">
      <c r="A227" s="21" t="s">
        <v>20</v>
      </c>
      <c r="B227" s="21">
        <v>3059</v>
      </c>
      <c r="C227" s="21">
        <f t="shared" si="6"/>
        <v>1.7436238121446306</v>
      </c>
      <c r="D227" s="21" t="s">
        <v>14</v>
      </c>
      <c r="E227" s="22">
        <v>157</v>
      </c>
      <c r="F227" s="15">
        <f t="shared" si="7"/>
        <v>-0.44648049188788985</v>
      </c>
    </row>
    <row r="228" spans="1:6" x14ac:dyDescent="0.25">
      <c r="A228" s="20" t="s">
        <v>20</v>
      </c>
      <c r="B228" s="21">
        <v>34</v>
      </c>
      <c r="C228" s="21">
        <f t="shared" si="6"/>
        <v>-0.6453313398443612</v>
      </c>
      <c r="D228" s="20" t="s">
        <v>14</v>
      </c>
      <c r="E228" s="22">
        <v>183</v>
      </c>
      <c r="F228" s="15">
        <f t="shared" si="7"/>
        <v>-0.41939678652929213</v>
      </c>
    </row>
    <row r="229" spans="1:6" x14ac:dyDescent="0.25">
      <c r="A229" s="21" t="s">
        <v>20</v>
      </c>
      <c r="B229" s="21">
        <v>220</v>
      </c>
      <c r="C229" s="21">
        <f t="shared" si="6"/>
        <v>-0.49844021314355041</v>
      </c>
      <c r="D229" s="21" t="s">
        <v>14</v>
      </c>
      <c r="E229" s="22">
        <v>82</v>
      </c>
      <c r="F229" s="15">
        <f t="shared" si="7"/>
        <v>-0.5246065650376911</v>
      </c>
    </row>
    <row r="230" spans="1:6" x14ac:dyDescent="0.25">
      <c r="A230" s="20" t="s">
        <v>20</v>
      </c>
      <c r="B230" s="21">
        <v>1604</v>
      </c>
      <c r="C230" s="21">
        <f t="shared" si="6"/>
        <v>0.59455612746893383</v>
      </c>
      <c r="D230" s="20" t="s">
        <v>14</v>
      </c>
      <c r="E230" s="22">
        <v>1</v>
      </c>
      <c r="F230" s="15">
        <f t="shared" si="7"/>
        <v>-0.60898272403947651</v>
      </c>
    </row>
    <row r="231" spans="1:6" x14ac:dyDescent="0.25">
      <c r="A231" s="21" t="s">
        <v>20</v>
      </c>
      <c r="B231" s="21">
        <v>454</v>
      </c>
      <c r="C231" s="21">
        <f t="shared" si="6"/>
        <v>-0.31364169890704657</v>
      </c>
      <c r="D231" s="21" t="s">
        <v>14</v>
      </c>
      <c r="E231" s="22">
        <v>1198</v>
      </c>
      <c r="F231" s="15">
        <f t="shared" si="7"/>
        <v>0.63790940343135161</v>
      </c>
    </row>
    <row r="232" spans="1:6" x14ac:dyDescent="0.25">
      <c r="A232" s="20" t="s">
        <v>20</v>
      </c>
      <c r="B232" s="21">
        <v>123</v>
      </c>
      <c r="C232" s="21">
        <f t="shared" si="6"/>
        <v>-0.57504472545526353</v>
      </c>
      <c r="D232" s="20" t="s">
        <v>14</v>
      </c>
      <c r="E232" s="22">
        <v>648</v>
      </c>
      <c r="F232" s="15">
        <f t="shared" si="7"/>
        <v>6.4984866999475685E-2</v>
      </c>
    </row>
    <row r="233" spans="1:6" x14ac:dyDescent="0.25">
      <c r="A233" s="21" t="s">
        <v>20</v>
      </c>
      <c r="B233" s="21">
        <v>299</v>
      </c>
      <c r="C233" s="21">
        <f t="shared" si="6"/>
        <v>-0.43605097115772218</v>
      </c>
      <c r="D233" s="21" t="s">
        <v>14</v>
      </c>
      <c r="E233" s="22">
        <v>64</v>
      </c>
      <c r="F233" s="15">
        <f t="shared" si="7"/>
        <v>-0.54335682259364348</v>
      </c>
    </row>
    <row r="234" spans="1:6" x14ac:dyDescent="0.25">
      <c r="A234" s="20" t="s">
        <v>20</v>
      </c>
      <c r="B234" s="21">
        <v>2237</v>
      </c>
      <c r="C234" s="21">
        <f t="shared" si="6"/>
        <v>1.0944598005958865</v>
      </c>
      <c r="D234" s="20" t="s">
        <v>14</v>
      </c>
      <c r="E234" s="22">
        <v>62</v>
      </c>
      <c r="F234" s="15">
        <f t="shared" si="7"/>
        <v>-0.54544018454430476</v>
      </c>
    </row>
    <row r="235" spans="1:6" x14ac:dyDescent="0.25">
      <c r="A235" s="21" t="s">
        <v>20</v>
      </c>
      <c r="B235" s="21">
        <v>645</v>
      </c>
      <c r="C235" s="21">
        <f t="shared" si="6"/>
        <v>-0.16280188600460113</v>
      </c>
      <c r="D235" s="21" t="s">
        <v>14</v>
      </c>
      <c r="E235" s="22">
        <v>750</v>
      </c>
      <c r="F235" s="15">
        <f t="shared" si="7"/>
        <v>0.17123632648320539</v>
      </c>
    </row>
    <row r="236" spans="1:6" x14ac:dyDescent="0.25">
      <c r="A236" s="20" t="s">
        <v>20</v>
      </c>
      <c r="B236" s="21">
        <v>484</v>
      </c>
      <c r="C236" s="21">
        <f t="shared" si="6"/>
        <v>-0.28994958169723839</v>
      </c>
      <c r="D236" s="20" t="s">
        <v>14</v>
      </c>
      <c r="E236" s="22">
        <v>105</v>
      </c>
      <c r="F236" s="15">
        <f t="shared" si="7"/>
        <v>-0.5006479026050854</v>
      </c>
    </row>
    <row r="237" spans="1:6" x14ac:dyDescent="0.25">
      <c r="A237" s="21" t="s">
        <v>20</v>
      </c>
      <c r="B237" s="21">
        <v>154</v>
      </c>
      <c r="C237" s="21">
        <f t="shared" si="6"/>
        <v>-0.55056287100512846</v>
      </c>
      <c r="D237" s="21" t="s">
        <v>14</v>
      </c>
      <c r="E237" s="22">
        <v>2604</v>
      </c>
      <c r="F237" s="15">
        <f t="shared" si="7"/>
        <v>2.1025128547462923</v>
      </c>
    </row>
    <row r="238" spans="1:6" x14ac:dyDescent="0.25">
      <c r="A238" s="20" t="s">
        <v>20</v>
      </c>
      <c r="B238" s="21">
        <v>82</v>
      </c>
      <c r="C238" s="21">
        <f t="shared" si="6"/>
        <v>-0.60742395230866808</v>
      </c>
      <c r="D238" s="20" t="s">
        <v>14</v>
      </c>
      <c r="E238" s="22">
        <v>65</v>
      </c>
      <c r="F238" s="15">
        <f t="shared" si="7"/>
        <v>-0.54231514161831273</v>
      </c>
    </row>
    <row r="239" spans="1:6" x14ac:dyDescent="0.25">
      <c r="A239" s="21" t="s">
        <v>20</v>
      </c>
      <c r="B239" s="21">
        <v>134</v>
      </c>
      <c r="C239" s="21">
        <f t="shared" si="6"/>
        <v>-0.56635761581166721</v>
      </c>
      <c r="D239" s="21" t="s">
        <v>14</v>
      </c>
      <c r="E239" s="22">
        <v>94</v>
      </c>
      <c r="F239" s="15">
        <f t="shared" si="7"/>
        <v>-0.51210639333372299</v>
      </c>
    </row>
    <row r="240" spans="1:6" x14ac:dyDescent="0.25">
      <c r="A240" s="20" t="s">
        <v>20</v>
      </c>
      <c r="B240" s="21">
        <v>5203</v>
      </c>
      <c r="C240" s="21">
        <f t="shared" si="6"/>
        <v>3.4368204554055888</v>
      </c>
      <c r="D240" s="20" t="s">
        <v>14</v>
      </c>
      <c r="E240" s="22">
        <v>257</v>
      </c>
      <c r="F240" s="15">
        <f t="shared" si="7"/>
        <v>-0.34231239435482153</v>
      </c>
    </row>
    <row r="241" spans="1:6" x14ac:dyDescent="0.25">
      <c r="A241" s="21" t="s">
        <v>20</v>
      </c>
      <c r="B241" s="21">
        <v>94</v>
      </c>
      <c r="C241" s="21">
        <f t="shared" si="6"/>
        <v>-0.59794710542474483</v>
      </c>
      <c r="D241" s="21" t="s">
        <v>14</v>
      </c>
      <c r="E241" s="22">
        <v>2928</v>
      </c>
      <c r="F241" s="15">
        <f t="shared" si="7"/>
        <v>2.440017490753434</v>
      </c>
    </row>
    <row r="242" spans="1:6" x14ac:dyDescent="0.25">
      <c r="A242" s="20" t="s">
        <v>20</v>
      </c>
      <c r="B242" s="21">
        <v>205</v>
      </c>
      <c r="C242" s="21">
        <f t="shared" si="6"/>
        <v>-0.51028627174845453</v>
      </c>
      <c r="D242" s="20" t="s">
        <v>14</v>
      </c>
      <c r="E242" s="22">
        <v>4697</v>
      </c>
      <c r="F242" s="15">
        <f t="shared" si="7"/>
        <v>4.2827511361134132</v>
      </c>
    </row>
    <row r="243" spans="1:6" x14ac:dyDescent="0.25">
      <c r="A243" s="21" t="s">
        <v>20</v>
      </c>
      <c r="B243" s="21">
        <v>92</v>
      </c>
      <c r="C243" s="21">
        <f t="shared" si="6"/>
        <v>-0.5995265799053987</v>
      </c>
      <c r="D243" s="21" t="s">
        <v>14</v>
      </c>
      <c r="E243" s="22">
        <v>2915</v>
      </c>
      <c r="F243" s="15">
        <f t="shared" si="7"/>
        <v>2.4264756380741348</v>
      </c>
    </row>
    <row r="244" spans="1:6" x14ac:dyDescent="0.25">
      <c r="A244" s="20" t="s">
        <v>20</v>
      </c>
      <c r="B244" s="21">
        <v>219</v>
      </c>
      <c r="C244" s="21">
        <f t="shared" si="6"/>
        <v>-0.49922995038387735</v>
      </c>
      <c r="D244" s="20" t="s">
        <v>14</v>
      </c>
      <c r="E244" s="22">
        <v>18</v>
      </c>
      <c r="F244" s="15">
        <f t="shared" si="7"/>
        <v>-0.59127414745885487</v>
      </c>
    </row>
    <row r="245" spans="1:6" x14ac:dyDescent="0.25">
      <c r="A245" s="21" t="s">
        <v>20</v>
      </c>
      <c r="B245" s="21">
        <v>2526</v>
      </c>
      <c r="C245" s="21">
        <f t="shared" si="6"/>
        <v>1.322693863050372</v>
      </c>
      <c r="D245" s="21" t="s">
        <v>14</v>
      </c>
      <c r="E245" s="22">
        <v>602</v>
      </c>
      <c r="F245" s="15">
        <f t="shared" si="7"/>
        <v>1.7067542134264247E-2</v>
      </c>
    </row>
    <row r="246" spans="1:6" x14ac:dyDescent="0.25">
      <c r="A246" s="20" t="s">
        <v>20</v>
      </c>
      <c r="B246" s="21">
        <v>94</v>
      </c>
      <c r="C246" s="21">
        <f t="shared" si="6"/>
        <v>-0.59794710542474483</v>
      </c>
      <c r="D246" s="20" t="s">
        <v>14</v>
      </c>
      <c r="E246" s="22">
        <v>1</v>
      </c>
      <c r="F246" s="15">
        <f t="shared" si="7"/>
        <v>-0.60898272403947651</v>
      </c>
    </row>
    <row r="247" spans="1:6" x14ac:dyDescent="0.25">
      <c r="A247" s="21" t="s">
        <v>20</v>
      </c>
      <c r="B247" s="21">
        <v>1713</v>
      </c>
      <c r="C247" s="21">
        <f t="shared" si="6"/>
        <v>0.68063748666457025</v>
      </c>
      <c r="D247" s="21" t="s">
        <v>14</v>
      </c>
      <c r="E247" s="22">
        <v>3868</v>
      </c>
      <c r="F247" s="15">
        <f t="shared" si="7"/>
        <v>3.4191976075642763</v>
      </c>
    </row>
    <row r="248" spans="1:6" x14ac:dyDescent="0.25">
      <c r="A248" s="20" t="s">
        <v>20</v>
      </c>
      <c r="B248" s="21">
        <v>249</v>
      </c>
      <c r="C248" s="21">
        <f t="shared" si="6"/>
        <v>-0.47553783317406917</v>
      </c>
      <c r="D248" s="20" t="s">
        <v>14</v>
      </c>
      <c r="E248" s="22">
        <v>504</v>
      </c>
      <c r="F248" s="15">
        <f t="shared" si="7"/>
        <v>-8.5017193448142722E-2</v>
      </c>
    </row>
    <row r="249" spans="1:6" x14ac:dyDescent="0.25">
      <c r="A249" s="21" t="s">
        <v>20</v>
      </c>
      <c r="B249" s="21">
        <v>192</v>
      </c>
      <c r="C249" s="21">
        <f t="shared" si="6"/>
        <v>-0.52055285587270472</v>
      </c>
      <c r="D249" s="21" t="s">
        <v>14</v>
      </c>
      <c r="E249" s="22">
        <v>14</v>
      </c>
      <c r="F249" s="15">
        <f t="shared" si="7"/>
        <v>-0.59544087136017765</v>
      </c>
    </row>
    <row r="250" spans="1:6" x14ac:dyDescent="0.25">
      <c r="A250" s="20" t="s">
        <v>20</v>
      </c>
      <c r="B250" s="21">
        <v>247</v>
      </c>
      <c r="C250" s="21">
        <f t="shared" si="6"/>
        <v>-0.47711730765472304</v>
      </c>
      <c r="D250" s="20" t="s">
        <v>14</v>
      </c>
      <c r="E250" s="22">
        <v>750</v>
      </c>
      <c r="F250" s="15">
        <f t="shared" si="7"/>
        <v>0.17123632648320539</v>
      </c>
    </row>
    <row r="251" spans="1:6" x14ac:dyDescent="0.25">
      <c r="A251" s="21" t="s">
        <v>20</v>
      </c>
      <c r="B251" s="21">
        <v>2293</v>
      </c>
      <c r="C251" s="21">
        <f t="shared" si="6"/>
        <v>1.1386850860541951</v>
      </c>
      <c r="D251" s="21" t="s">
        <v>14</v>
      </c>
      <c r="E251" s="22">
        <v>77</v>
      </c>
      <c r="F251" s="15">
        <f t="shared" si="7"/>
        <v>-0.52981496991434451</v>
      </c>
    </row>
    <row r="252" spans="1:6" x14ac:dyDescent="0.25">
      <c r="A252" s="20" t="s">
        <v>20</v>
      </c>
      <c r="B252" s="21">
        <v>3131</v>
      </c>
      <c r="C252" s="21">
        <f t="shared" si="6"/>
        <v>1.8004848934481703</v>
      </c>
      <c r="D252" s="20" t="s">
        <v>14</v>
      </c>
      <c r="E252" s="22">
        <v>752</v>
      </c>
      <c r="F252" s="15">
        <f t="shared" si="7"/>
        <v>0.17331968843386675</v>
      </c>
    </row>
    <row r="253" spans="1:6" x14ac:dyDescent="0.25">
      <c r="A253" s="21" t="s">
        <v>20</v>
      </c>
      <c r="B253" s="21">
        <v>143</v>
      </c>
      <c r="C253" s="21">
        <f t="shared" si="6"/>
        <v>-0.55924998064872478</v>
      </c>
      <c r="D253" s="21" t="s">
        <v>14</v>
      </c>
      <c r="E253" s="22">
        <v>131</v>
      </c>
      <c r="F253" s="15">
        <f t="shared" si="7"/>
        <v>-0.47356419724648763</v>
      </c>
    </row>
    <row r="254" spans="1:6" x14ac:dyDescent="0.25">
      <c r="A254" s="20" t="s">
        <v>20</v>
      </c>
      <c r="B254" s="21">
        <v>296</v>
      </c>
      <c r="C254" s="21">
        <f t="shared" si="6"/>
        <v>-0.43842018287870299</v>
      </c>
      <c r="D254" s="20" t="s">
        <v>14</v>
      </c>
      <c r="E254" s="22">
        <v>87</v>
      </c>
      <c r="F254" s="15">
        <f t="shared" si="7"/>
        <v>-0.51939816016103768</v>
      </c>
    </row>
    <row r="255" spans="1:6" x14ac:dyDescent="0.25">
      <c r="A255" s="21" t="s">
        <v>20</v>
      </c>
      <c r="B255" s="21">
        <v>170</v>
      </c>
      <c r="C255" s="21">
        <f t="shared" si="6"/>
        <v>-0.53792707515989735</v>
      </c>
      <c r="D255" s="21" t="s">
        <v>14</v>
      </c>
      <c r="E255" s="22">
        <v>1063</v>
      </c>
      <c r="F255" s="15">
        <f t="shared" si="7"/>
        <v>0.49728247176170931</v>
      </c>
    </row>
    <row r="256" spans="1:6" x14ac:dyDescent="0.25">
      <c r="A256" s="20" t="s">
        <v>20</v>
      </c>
      <c r="B256" s="21">
        <v>86</v>
      </c>
      <c r="C256" s="21">
        <f t="shared" si="6"/>
        <v>-0.60426500334736033</v>
      </c>
      <c r="D256" s="20" t="s">
        <v>14</v>
      </c>
      <c r="E256" s="22">
        <v>76</v>
      </c>
      <c r="F256" s="15">
        <f t="shared" si="7"/>
        <v>-0.53085665088967526</v>
      </c>
    </row>
    <row r="257" spans="1:6" x14ac:dyDescent="0.25">
      <c r="A257" s="21" t="s">
        <v>20</v>
      </c>
      <c r="B257" s="21">
        <v>6286</v>
      </c>
      <c r="C257" s="21">
        <f t="shared" si="6"/>
        <v>4.2921058866796642</v>
      </c>
      <c r="D257" s="21" t="s">
        <v>14</v>
      </c>
      <c r="E257" s="22">
        <v>4428</v>
      </c>
      <c r="F257" s="15">
        <f t="shared" si="7"/>
        <v>4.0025389537494593</v>
      </c>
    </row>
    <row r="258" spans="1:6" x14ac:dyDescent="0.25">
      <c r="A258" s="20" t="s">
        <v>20</v>
      </c>
      <c r="B258" s="21">
        <v>3727</v>
      </c>
      <c r="C258" s="21">
        <f t="shared" si="6"/>
        <v>2.2711682886830262</v>
      </c>
      <c r="D258" s="20" t="s">
        <v>14</v>
      </c>
      <c r="E258" s="22">
        <v>58</v>
      </c>
      <c r="F258" s="15">
        <f t="shared" si="7"/>
        <v>-0.54960690844562754</v>
      </c>
    </row>
    <row r="259" spans="1:6" x14ac:dyDescent="0.25">
      <c r="A259" s="21" t="s">
        <v>20</v>
      </c>
      <c r="B259" s="21">
        <v>1605</v>
      </c>
      <c r="C259" s="21">
        <f t="shared" ref="C259:C322" si="8">(B259-$I$3)/$I$8</f>
        <v>0.59534586470926076</v>
      </c>
      <c r="D259" s="21" t="s">
        <v>14</v>
      </c>
      <c r="E259" s="22">
        <v>111</v>
      </c>
      <c r="F259" s="15">
        <f t="shared" ref="F259:F322" si="9">(E259-$L$3)/$L$8</f>
        <v>-0.49439781675310129</v>
      </c>
    </row>
    <row r="260" spans="1:6" x14ac:dyDescent="0.25">
      <c r="A260" s="20" t="s">
        <v>20</v>
      </c>
      <c r="B260" s="21">
        <v>2120</v>
      </c>
      <c r="C260" s="21">
        <f t="shared" si="8"/>
        <v>1.0020605434776346</v>
      </c>
      <c r="D260" s="20" t="s">
        <v>14</v>
      </c>
      <c r="E260" s="22">
        <v>2955</v>
      </c>
      <c r="F260" s="15">
        <f t="shared" si="9"/>
        <v>2.4681428770873621</v>
      </c>
    </row>
    <row r="261" spans="1:6" x14ac:dyDescent="0.25">
      <c r="A261" s="21" t="s">
        <v>20</v>
      </c>
      <c r="B261" s="21">
        <v>50</v>
      </c>
      <c r="C261" s="21">
        <f t="shared" si="8"/>
        <v>-0.63269554399913008</v>
      </c>
      <c r="D261" s="21" t="s">
        <v>14</v>
      </c>
      <c r="E261" s="22">
        <v>1657</v>
      </c>
      <c r="F261" s="15">
        <f t="shared" si="9"/>
        <v>1.1160409711081352</v>
      </c>
    </row>
    <row r="262" spans="1:6" x14ac:dyDescent="0.25">
      <c r="A262" s="20" t="s">
        <v>20</v>
      </c>
      <c r="B262" s="21">
        <v>2080</v>
      </c>
      <c r="C262" s="21">
        <f t="shared" si="8"/>
        <v>0.97047105386455701</v>
      </c>
      <c r="D262" s="20" t="s">
        <v>14</v>
      </c>
      <c r="E262" s="22">
        <v>926</v>
      </c>
      <c r="F262" s="15">
        <f t="shared" si="9"/>
        <v>0.35457217814140568</v>
      </c>
    </row>
    <row r="263" spans="1:6" x14ac:dyDescent="0.25">
      <c r="A263" s="21" t="s">
        <v>20</v>
      </c>
      <c r="B263" s="21">
        <v>2105</v>
      </c>
      <c r="C263" s="21">
        <f t="shared" si="8"/>
        <v>0.99021448487273056</v>
      </c>
      <c r="D263" s="21" t="s">
        <v>14</v>
      </c>
      <c r="E263" s="22">
        <v>77</v>
      </c>
      <c r="F263" s="15">
        <f t="shared" si="9"/>
        <v>-0.52981496991434451</v>
      </c>
    </row>
    <row r="264" spans="1:6" x14ac:dyDescent="0.25">
      <c r="A264" s="20" t="s">
        <v>20</v>
      </c>
      <c r="B264" s="21">
        <v>2436</v>
      </c>
      <c r="C264" s="21">
        <f t="shared" si="8"/>
        <v>1.2516175114209476</v>
      </c>
      <c r="D264" s="20" t="s">
        <v>14</v>
      </c>
      <c r="E264" s="22">
        <v>1748</v>
      </c>
      <c r="F264" s="15">
        <f t="shared" si="9"/>
        <v>1.2108339398632273</v>
      </c>
    </row>
    <row r="265" spans="1:6" x14ac:dyDescent="0.25">
      <c r="A265" s="21" t="s">
        <v>20</v>
      </c>
      <c r="B265" s="21">
        <v>80</v>
      </c>
      <c r="C265" s="21">
        <f t="shared" si="8"/>
        <v>-0.60900342678932196</v>
      </c>
      <c r="D265" s="21" t="s">
        <v>14</v>
      </c>
      <c r="E265" s="22">
        <v>79</v>
      </c>
      <c r="F265" s="15">
        <f t="shared" si="9"/>
        <v>-0.52773160796368324</v>
      </c>
    </row>
    <row r="266" spans="1:6" x14ac:dyDescent="0.25">
      <c r="A266" s="20" t="s">
        <v>20</v>
      </c>
      <c r="B266" s="21">
        <v>42</v>
      </c>
      <c r="C266" s="21">
        <f t="shared" si="8"/>
        <v>-0.63901344192174558</v>
      </c>
      <c r="D266" s="20" t="s">
        <v>14</v>
      </c>
      <c r="E266" s="22">
        <v>889</v>
      </c>
      <c r="F266" s="15">
        <f t="shared" si="9"/>
        <v>0.31602998205417038</v>
      </c>
    </row>
    <row r="267" spans="1:6" x14ac:dyDescent="0.25">
      <c r="A267" s="21" t="s">
        <v>20</v>
      </c>
      <c r="B267" s="21">
        <v>139</v>
      </c>
      <c r="C267" s="21">
        <f t="shared" si="8"/>
        <v>-0.56240892961003253</v>
      </c>
      <c r="D267" s="21" t="s">
        <v>14</v>
      </c>
      <c r="E267" s="22">
        <v>56</v>
      </c>
      <c r="F267" s="15">
        <f t="shared" si="9"/>
        <v>-0.55169027039628893</v>
      </c>
    </row>
    <row r="268" spans="1:6" x14ac:dyDescent="0.25">
      <c r="A268" s="20" t="s">
        <v>20</v>
      </c>
      <c r="B268" s="21">
        <v>159</v>
      </c>
      <c r="C268" s="21">
        <f t="shared" si="8"/>
        <v>-0.54661418480349366</v>
      </c>
      <c r="D268" s="20" t="s">
        <v>14</v>
      </c>
      <c r="E268" s="22">
        <v>1</v>
      </c>
      <c r="F268" s="15">
        <f t="shared" si="9"/>
        <v>-0.60898272403947651</v>
      </c>
    </row>
    <row r="269" spans="1:6" x14ac:dyDescent="0.25">
      <c r="A269" s="21" t="s">
        <v>20</v>
      </c>
      <c r="B269" s="21">
        <v>381</v>
      </c>
      <c r="C269" s="21">
        <f t="shared" si="8"/>
        <v>-0.37129251745091313</v>
      </c>
      <c r="D269" s="21" t="s">
        <v>14</v>
      </c>
      <c r="E269" s="22">
        <v>83</v>
      </c>
      <c r="F269" s="15">
        <f t="shared" si="9"/>
        <v>-0.52356488406236046</v>
      </c>
    </row>
    <row r="270" spans="1:6" x14ac:dyDescent="0.25">
      <c r="A270" s="20" t="s">
        <v>20</v>
      </c>
      <c r="B270" s="21">
        <v>194</v>
      </c>
      <c r="C270" s="21">
        <f t="shared" si="8"/>
        <v>-0.51897338139205085</v>
      </c>
      <c r="D270" s="20" t="s">
        <v>14</v>
      </c>
      <c r="E270" s="22">
        <v>2025</v>
      </c>
      <c r="F270" s="15">
        <f t="shared" si="9"/>
        <v>1.4993795700298267</v>
      </c>
    </row>
    <row r="271" spans="1:6" x14ac:dyDescent="0.25">
      <c r="A271" s="21" t="s">
        <v>20</v>
      </c>
      <c r="B271" s="21">
        <v>106</v>
      </c>
      <c r="C271" s="21">
        <f t="shared" si="8"/>
        <v>-0.58847025854082147</v>
      </c>
      <c r="D271" s="21" t="s">
        <v>14</v>
      </c>
      <c r="E271" s="22">
        <v>14</v>
      </c>
      <c r="F271" s="15">
        <f t="shared" si="9"/>
        <v>-0.59544087136017765</v>
      </c>
    </row>
    <row r="272" spans="1:6" x14ac:dyDescent="0.25">
      <c r="A272" s="20" t="s">
        <v>20</v>
      </c>
      <c r="B272" s="21">
        <v>142</v>
      </c>
      <c r="C272" s="21">
        <f t="shared" si="8"/>
        <v>-0.56003971788905171</v>
      </c>
      <c r="D272" s="20" t="s">
        <v>14</v>
      </c>
      <c r="E272" s="22">
        <v>656</v>
      </c>
      <c r="F272" s="15">
        <f t="shared" si="9"/>
        <v>7.3318314802121157E-2</v>
      </c>
    </row>
    <row r="273" spans="1:6" x14ac:dyDescent="0.25">
      <c r="A273" s="21" t="s">
        <v>20</v>
      </c>
      <c r="B273" s="21">
        <v>211</v>
      </c>
      <c r="C273" s="21">
        <f t="shared" si="8"/>
        <v>-0.50554784830649291</v>
      </c>
      <c r="D273" s="21" t="s">
        <v>14</v>
      </c>
      <c r="E273" s="22">
        <v>1596</v>
      </c>
      <c r="F273" s="15">
        <f t="shared" si="9"/>
        <v>1.0524984316129635</v>
      </c>
    </row>
    <row r="274" spans="1:6" x14ac:dyDescent="0.25">
      <c r="A274" s="20" t="s">
        <v>20</v>
      </c>
      <c r="B274" s="21">
        <v>2756</v>
      </c>
      <c r="C274" s="21">
        <f t="shared" si="8"/>
        <v>1.504333428325568</v>
      </c>
      <c r="D274" s="20" t="s">
        <v>14</v>
      </c>
      <c r="E274" s="22">
        <v>10</v>
      </c>
      <c r="F274" s="15">
        <f t="shared" si="9"/>
        <v>-0.59960759526150031</v>
      </c>
    </row>
    <row r="275" spans="1:6" x14ac:dyDescent="0.25">
      <c r="A275" s="21" t="s">
        <v>20</v>
      </c>
      <c r="B275" s="21">
        <v>173</v>
      </c>
      <c r="C275" s="21">
        <f t="shared" si="8"/>
        <v>-0.53555786343891654</v>
      </c>
      <c r="D275" s="21" t="s">
        <v>14</v>
      </c>
      <c r="E275" s="22">
        <v>1121</v>
      </c>
      <c r="F275" s="15">
        <f t="shared" si="9"/>
        <v>0.55769996833088897</v>
      </c>
    </row>
    <row r="276" spans="1:6" x14ac:dyDescent="0.25">
      <c r="A276" s="20" t="s">
        <v>20</v>
      </c>
      <c r="B276" s="21">
        <v>87</v>
      </c>
      <c r="C276" s="21">
        <f t="shared" si="8"/>
        <v>-0.60347526610703339</v>
      </c>
      <c r="D276" s="20" t="s">
        <v>14</v>
      </c>
      <c r="E276" s="22">
        <v>15</v>
      </c>
      <c r="F276" s="15">
        <f t="shared" si="9"/>
        <v>-0.5943991903848469</v>
      </c>
    </row>
    <row r="277" spans="1:6" x14ac:dyDescent="0.25">
      <c r="A277" s="21" t="s">
        <v>20</v>
      </c>
      <c r="B277" s="21">
        <v>1572</v>
      </c>
      <c r="C277" s="21">
        <f t="shared" si="8"/>
        <v>0.56928453577847182</v>
      </c>
      <c r="D277" s="21" t="s">
        <v>14</v>
      </c>
      <c r="E277" s="22">
        <v>191</v>
      </c>
      <c r="F277" s="15">
        <f t="shared" si="9"/>
        <v>-0.41106333872664663</v>
      </c>
    </row>
    <row r="278" spans="1:6" x14ac:dyDescent="0.25">
      <c r="A278" s="20" t="s">
        <v>20</v>
      </c>
      <c r="B278" s="21">
        <v>2346</v>
      </c>
      <c r="C278" s="21">
        <f t="shared" si="8"/>
        <v>1.180541159791523</v>
      </c>
      <c r="D278" s="20" t="s">
        <v>14</v>
      </c>
      <c r="E278" s="22">
        <v>16</v>
      </c>
      <c r="F278" s="15">
        <f t="shared" si="9"/>
        <v>-0.59335750940951626</v>
      </c>
    </row>
    <row r="279" spans="1:6" x14ac:dyDescent="0.25">
      <c r="A279" s="21" t="s">
        <v>20</v>
      </c>
      <c r="B279" s="21">
        <v>115</v>
      </c>
      <c r="C279" s="21">
        <f t="shared" si="8"/>
        <v>-0.58136262337787903</v>
      </c>
      <c r="D279" s="21" t="s">
        <v>14</v>
      </c>
      <c r="E279" s="22">
        <v>17</v>
      </c>
      <c r="F279" s="15">
        <f t="shared" si="9"/>
        <v>-0.59231582843418551</v>
      </c>
    </row>
    <row r="280" spans="1:6" x14ac:dyDescent="0.25">
      <c r="A280" s="20" t="s">
        <v>20</v>
      </c>
      <c r="B280" s="21">
        <v>85</v>
      </c>
      <c r="C280" s="21">
        <f t="shared" si="8"/>
        <v>-0.60505474058768727</v>
      </c>
      <c r="D280" s="20" t="s">
        <v>14</v>
      </c>
      <c r="E280" s="22">
        <v>34</v>
      </c>
      <c r="F280" s="15">
        <f t="shared" si="9"/>
        <v>-0.57460725185356398</v>
      </c>
    </row>
    <row r="281" spans="1:6" x14ac:dyDescent="0.25">
      <c r="A281" s="21" t="s">
        <v>20</v>
      </c>
      <c r="B281" s="21">
        <v>144</v>
      </c>
      <c r="C281" s="21">
        <f t="shared" si="8"/>
        <v>-0.55846024340839784</v>
      </c>
      <c r="D281" s="21" t="s">
        <v>14</v>
      </c>
      <c r="E281" s="22">
        <v>1</v>
      </c>
      <c r="F281" s="15">
        <f t="shared" si="9"/>
        <v>-0.60898272403947651</v>
      </c>
    </row>
    <row r="282" spans="1:6" x14ac:dyDescent="0.25">
      <c r="A282" s="20" t="s">
        <v>20</v>
      </c>
      <c r="B282" s="21">
        <v>2443</v>
      </c>
      <c r="C282" s="21">
        <f t="shared" si="8"/>
        <v>1.2571456721032361</v>
      </c>
      <c r="D282" s="20" t="s">
        <v>14</v>
      </c>
      <c r="E282" s="22">
        <v>1274</v>
      </c>
      <c r="F282" s="15">
        <f t="shared" si="9"/>
        <v>0.71707715755648349</v>
      </c>
    </row>
    <row r="283" spans="1:6" x14ac:dyDescent="0.25">
      <c r="A283" s="21" t="s">
        <v>20</v>
      </c>
      <c r="B283" s="21">
        <v>64</v>
      </c>
      <c r="C283" s="21">
        <f t="shared" si="8"/>
        <v>-0.62163922263455296</v>
      </c>
      <c r="D283" s="21" t="s">
        <v>14</v>
      </c>
      <c r="E283" s="22">
        <v>210</v>
      </c>
      <c r="F283" s="15">
        <f t="shared" si="9"/>
        <v>-0.39127140019536366</v>
      </c>
    </row>
    <row r="284" spans="1:6" x14ac:dyDescent="0.25">
      <c r="A284" s="20" t="s">
        <v>20</v>
      </c>
      <c r="B284" s="21">
        <v>268</v>
      </c>
      <c r="C284" s="21">
        <f t="shared" si="8"/>
        <v>-0.4605328256078573</v>
      </c>
      <c r="D284" s="20" t="s">
        <v>14</v>
      </c>
      <c r="E284" s="22">
        <v>248</v>
      </c>
      <c r="F284" s="15">
        <f t="shared" si="9"/>
        <v>-0.35168752313279766</v>
      </c>
    </row>
    <row r="285" spans="1:6" x14ac:dyDescent="0.25">
      <c r="A285" s="21" t="s">
        <v>20</v>
      </c>
      <c r="B285" s="21">
        <v>195</v>
      </c>
      <c r="C285" s="21">
        <f t="shared" si="8"/>
        <v>-0.51818364415172391</v>
      </c>
      <c r="D285" s="21" t="s">
        <v>14</v>
      </c>
      <c r="E285" s="22">
        <v>513</v>
      </c>
      <c r="F285" s="15">
        <f t="shared" si="9"/>
        <v>-7.5642064670166584E-2</v>
      </c>
    </row>
    <row r="286" spans="1:6" x14ac:dyDescent="0.25">
      <c r="A286" s="20" t="s">
        <v>20</v>
      </c>
      <c r="B286" s="21">
        <v>186</v>
      </c>
      <c r="C286" s="21">
        <f t="shared" si="8"/>
        <v>-0.52529127931466635</v>
      </c>
      <c r="D286" s="20" t="s">
        <v>14</v>
      </c>
      <c r="E286" s="22">
        <v>3410</v>
      </c>
      <c r="F286" s="15">
        <f t="shared" si="9"/>
        <v>2.9421077208628232</v>
      </c>
    </row>
    <row r="287" spans="1:6" x14ac:dyDescent="0.25">
      <c r="A287" s="21" t="s">
        <v>20</v>
      </c>
      <c r="B287" s="21">
        <v>460</v>
      </c>
      <c r="C287" s="21">
        <f t="shared" si="8"/>
        <v>-0.30890327546508495</v>
      </c>
      <c r="D287" s="21" t="s">
        <v>14</v>
      </c>
      <c r="E287" s="22">
        <v>10</v>
      </c>
      <c r="F287" s="15">
        <f t="shared" si="9"/>
        <v>-0.59960759526150031</v>
      </c>
    </row>
    <row r="288" spans="1:6" x14ac:dyDescent="0.25">
      <c r="A288" s="20" t="s">
        <v>20</v>
      </c>
      <c r="B288" s="21">
        <v>2528</v>
      </c>
      <c r="C288" s="21">
        <f t="shared" si="8"/>
        <v>1.3242733375310258</v>
      </c>
      <c r="D288" s="20" t="s">
        <v>14</v>
      </c>
      <c r="E288" s="22">
        <v>2201</v>
      </c>
      <c r="F288" s="15">
        <f t="shared" si="9"/>
        <v>1.6827154216880269</v>
      </c>
    </row>
    <row r="289" spans="1:6" x14ac:dyDescent="0.25">
      <c r="A289" s="21" t="s">
        <v>20</v>
      </c>
      <c r="B289" s="21">
        <v>3657</v>
      </c>
      <c r="C289" s="21">
        <f t="shared" si="8"/>
        <v>2.2158866818601406</v>
      </c>
      <c r="D289" s="21" t="s">
        <v>14</v>
      </c>
      <c r="E289" s="22">
        <v>676</v>
      </c>
      <c r="F289" s="15">
        <f t="shared" si="9"/>
        <v>9.4151934308734822E-2</v>
      </c>
    </row>
    <row r="290" spans="1:6" x14ac:dyDescent="0.25">
      <c r="A290" s="20" t="s">
        <v>20</v>
      </c>
      <c r="B290" s="21">
        <v>131</v>
      </c>
      <c r="C290" s="21">
        <f t="shared" si="8"/>
        <v>-0.56872682753264803</v>
      </c>
      <c r="D290" s="20" t="s">
        <v>14</v>
      </c>
      <c r="E290" s="22">
        <v>831</v>
      </c>
      <c r="F290" s="15">
        <f t="shared" si="9"/>
        <v>0.25561248548499077</v>
      </c>
    </row>
    <row r="291" spans="1:6" x14ac:dyDescent="0.25">
      <c r="A291" s="21" t="s">
        <v>20</v>
      </c>
      <c r="B291" s="21">
        <v>239</v>
      </c>
      <c r="C291" s="21">
        <f t="shared" si="8"/>
        <v>-0.48343520557733854</v>
      </c>
      <c r="D291" s="21" t="s">
        <v>14</v>
      </c>
      <c r="E291" s="22">
        <v>859</v>
      </c>
      <c r="F291" s="15">
        <f t="shared" si="9"/>
        <v>0.28477955279424988</v>
      </c>
    </row>
    <row r="292" spans="1:6" x14ac:dyDescent="0.25">
      <c r="A292" s="20" t="s">
        <v>20</v>
      </c>
      <c r="B292" s="21">
        <v>78</v>
      </c>
      <c r="C292" s="21">
        <f t="shared" si="8"/>
        <v>-0.61058290126997583</v>
      </c>
      <c r="D292" s="20" t="s">
        <v>14</v>
      </c>
      <c r="E292" s="22">
        <v>45</v>
      </c>
      <c r="F292" s="15">
        <f t="shared" si="9"/>
        <v>-0.5631487611249264</v>
      </c>
    </row>
    <row r="293" spans="1:6" x14ac:dyDescent="0.25">
      <c r="A293" s="21" t="s">
        <v>20</v>
      </c>
      <c r="B293" s="21">
        <v>1773</v>
      </c>
      <c r="C293" s="21">
        <f t="shared" si="8"/>
        <v>0.72802172108418661</v>
      </c>
      <c r="D293" s="21" t="s">
        <v>14</v>
      </c>
      <c r="E293" s="22">
        <v>6</v>
      </c>
      <c r="F293" s="15">
        <f t="shared" si="9"/>
        <v>-0.60377431916282309</v>
      </c>
    </row>
    <row r="294" spans="1:6" x14ac:dyDescent="0.25">
      <c r="A294" s="20" t="s">
        <v>20</v>
      </c>
      <c r="B294" s="21">
        <v>32</v>
      </c>
      <c r="C294" s="21">
        <f t="shared" si="8"/>
        <v>-0.64691081432501507</v>
      </c>
      <c r="D294" s="20" t="s">
        <v>14</v>
      </c>
      <c r="E294" s="22">
        <v>7</v>
      </c>
      <c r="F294" s="15">
        <f t="shared" si="9"/>
        <v>-0.60273263818749234</v>
      </c>
    </row>
    <row r="295" spans="1:6" x14ac:dyDescent="0.25">
      <c r="A295" s="21" t="s">
        <v>20</v>
      </c>
      <c r="B295" s="21">
        <v>369</v>
      </c>
      <c r="C295" s="21">
        <f t="shared" si="8"/>
        <v>-0.38076936433483644</v>
      </c>
      <c r="D295" s="21" t="s">
        <v>14</v>
      </c>
      <c r="E295" s="22">
        <v>31</v>
      </c>
      <c r="F295" s="15">
        <f t="shared" si="9"/>
        <v>-0.57773229477955601</v>
      </c>
    </row>
    <row r="296" spans="1:6" x14ac:dyDescent="0.25">
      <c r="A296" s="20" t="s">
        <v>20</v>
      </c>
      <c r="B296" s="21">
        <v>89</v>
      </c>
      <c r="C296" s="21">
        <f t="shared" si="8"/>
        <v>-0.60189579162637952</v>
      </c>
      <c r="D296" s="20" t="s">
        <v>14</v>
      </c>
      <c r="E296" s="22">
        <v>78</v>
      </c>
      <c r="F296" s="15">
        <f t="shared" si="9"/>
        <v>-0.52877328893901387</v>
      </c>
    </row>
    <row r="297" spans="1:6" x14ac:dyDescent="0.25">
      <c r="A297" s="21" t="s">
        <v>20</v>
      </c>
      <c r="B297" s="21">
        <v>147</v>
      </c>
      <c r="C297" s="21">
        <f t="shared" si="8"/>
        <v>-0.55609103168741703</v>
      </c>
      <c r="D297" s="21" t="s">
        <v>14</v>
      </c>
      <c r="E297" s="22">
        <v>1225</v>
      </c>
      <c r="F297" s="15">
        <f t="shared" si="9"/>
        <v>0.66603478976527997</v>
      </c>
    </row>
    <row r="298" spans="1:6" x14ac:dyDescent="0.25">
      <c r="A298" s="20" t="s">
        <v>20</v>
      </c>
      <c r="B298" s="21">
        <v>126</v>
      </c>
      <c r="C298" s="21">
        <f t="shared" si="8"/>
        <v>-0.57267551373428272</v>
      </c>
      <c r="D298" s="20" t="s">
        <v>14</v>
      </c>
      <c r="E298" s="22">
        <v>1</v>
      </c>
      <c r="F298" s="15">
        <f t="shared" si="9"/>
        <v>-0.60898272403947651</v>
      </c>
    </row>
    <row r="299" spans="1:6" x14ac:dyDescent="0.25">
      <c r="A299" s="21" t="s">
        <v>20</v>
      </c>
      <c r="B299" s="21">
        <v>2218</v>
      </c>
      <c r="C299" s="21">
        <f t="shared" si="8"/>
        <v>1.0794547930296747</v>
      </c>
      <c r="D299" s="21" t="s">
        <v>14</v>
      </c>
      <c r="E299" s="22">
        <v>67</v>
      </c>
      <c r="F299" s="15">
        <f t="shared" si="9"/>
        <v>-0.54023177966765135</v>
      </c>
    </row>
    <row r="300" spans="1:6" x14ac:dyDescent="0.25">
      <c r="A300" s="20" t="s">
        <v>20</v>
      </c>
      <c r="B300" s="21">
        <v>202</v>
      </c>
      <c r="C300" s="21">
        <f t="shared" si="8"/>
        <v>-0.51265548346943535</v>
      </c>
      <c r="D300" s="20" t="s">
        <v>14</v>
      </c>
      <c r="E300" s="22">
        <v>19</v>
      </c>
      <c r="F300" s="15">
        <f t="shared" si="9"/>
        <v>-0.59023246648352423</v>
      </c>
    </row>
    <row r="301" spans="1:6" x14ac:dyDescent="0.25">
      <c r="A301" s="21" t="s">
        <v>20</v>
      </c>
      <c r="B301" s="21">
        <v>140</v>
      </c>
      <c r="C301" s="21">
        <f t="shared" si="8"/>
        <v>-0.56161919236970559</v>
      </c>
      <c r="D301" s="21" t="s">
        <v>14</v>
      </c>
      <c r="E301" s="22">
        <v>2108</v>
      </c>
      <c r="F301" s="15">
        <f t="shared" si="9"/>
        <v>1.5858390909822733</v>
      </c>
    </row>
    <row r="302" spans="1:6" x14ac:dyDescent="0.25">
      <c r="A302" s="20" t="s">
        <v>20</v>
      </c>
      <c r="B302" s="21">
        <v>1052</v>
      </c>
      <c r="C302" s="21">
        <f t="shared" si="8"/>
        <v>0.15862117080846325</v>
      </c>
      <c r="D302" s="20" t="s">
        <v>14</v>
      </c>
      <c r="E302" s="22">
        <v>679</v>
      </c>
      <c r="F302" s="15">
        <f t="shared" si="9"/>
        <v>9.7276977234726877E-2</v>
      </c>
    </row>
    <row r="303" spans="1:6" x14ac:dyDescent="0.25">
      <c r="A303" s="21" t="s">
        <v>20</v>
      </c>
      <c r="B303" s="21">
        <v>247</v>
      </c>
      <c r="C303" s="21">
        <f t="shared" si="8"/>
        <v>-0.47711730765472304</v>
      </c>
      <c r="D303" s="21" t="s">
        <v>14</v>
      </c>
      <c r="E303" s="22">
        <v>36</v>
      </c>
      <c r="F303" s="15">
        <f t="shared" si="9"/>
        <v>-0.57252388990290259</v>
      </c>
    </row>
    <row r="304" spans="1:6" x14ac:dyDescent="0.25">
      <c r="A304" s="20" t="s">
        <v>20</v>
      </c>
      <c r="B304" s="21">
        <v>84</v>
      </c>
      <c r="C304" s="21">
        <f t="shared" si="8"/>
        <v>-0.60584447782801421</v>
      </c>
      <c r="D304" s="20" t="s">
        <v>14</v>
      </c>
      <c r="E304" s="22">
        <v>47</v>
      </c>
      <c r="F304" s="15">
        <f t="shared" si="9"/>
        <v>-0.56106539917426501</v>
      </c>
    </row>
    <row r="305" spans="1:6" x14ac:dyDescent="0.25">
      <c r="A305" s="21" t="s">
        <v>20</v>
      </c>
      <c r="B305" s="21">
        <v>88</v>
      </c>
      <c r="C305" s="21">
        <f t="shared" si="8"/>
        <v>-0.60268552886670645</v>
      </c>
      <c r="D305" s="21" t="s">
        <v>14</v>
      </c>
      <c r="E305" s="22">
        <v>70</v>
      </c>
      <c r="F305" s="15">
        <f t="shared" si="9"/>
        <v>-0.53710673674165932</v>
      </c>
    </row>
    <row r="306" spans="1:6" x14ac:dyDescent="0.25">
      <c r="A306" s="20" t="s">
        <v>20</v>
      </c>
      <c r="B306" s="21">
        <v>156</v>
      </c>
      <c r="C306" s="21">
        <f t="shared" si="8"/>
        <v>-0.54898339652447459</v>
      </c>
      <c r="D306" s="20" t="s">
        <v>14</v>
      </c>
      <c r="E306" s="22">
        <v>154</v>
      </c>
      <c r="F306" s="15">
        <f t="shared" si="9"/>
        <v>-0.44960553481388194</v>
      </c>
    </row>
    <row r="307" spans="1:6" x14ac:dyDescent="0.25">
      <c r="A307" s="21" t="s">
        <v>20</v>
      </c>
      <c r="B307" s="21">
        <v>2985</v>
      </c>
      <c r="C307" s="21">
        <f t="shared" si="8"/>
        <v>1.685183256360437</v>
      </c>
      <c r="D307" s="21" t="s">
        <v>14</v>
      </c>
      <c r="E307" s="22">
        <v>22</v>
      </c>
      <c r="F307" s="15">
        <f t="shared" si="9"/>
        <v>-0.58710742355753209</v>
      </c>
    </row>
    <row r="308" spans="1:6" x14ac:dyDescent="0.25">
      <c r="A308" s="20" t="s">
        <v>20</v>
      </c>
      <c r="B308" s="21">
        <v>762</v>
      </c>
      <c r="C308" s="21">
        <f t="shared" si="8"/>
        <v>-7.0402628886349211E-2</v>
      </c>
      <c r="D308" s="20" t="s">
        <v>14</v>
      </c>
      <c r="E308" s="22">
        <v>1758</v>
      </c>
      <c r="F308" s="15">
        <f t="shared" si="9"/>
        <v>1.2212507496165341</v>
      </c>
    </row>
    <row r="309" spans="1:6" x14ac:dyDescent="0.25">
      <c r="A309" s="21" t="s">
        <v>20</v>
      </c>
      <c r="B309" s="21">
        <v>554</v>
      </c>
      <c r="C309" s="21">
        <f t="shared" si="8"/>
        <v>-0.23466797487435262</v>
      </c>
      <c r="D309" s="21" t="s">
        <v>14</v>
      </c>
      <c r="E309" s="22">
        <v>94</v>
      </c>
      <c r="F309" s="15">
        <f t="shared" si="9"/>
        <v>-0.51210639333372299</v>
      </c>
    </row>
    <row r="310" spans="1:6" x14ac:dyDescent="0.25">
      <c r="A310" s="20" t="s">
        <v>20</v>
      </c>
      <c r="B310" s="21">
        <v>135</v>
      </c>
      <c r="C310" s="21">
        <f t="shared" si="8"/>
        <v>-0.56556787857134028</v>
      </c>
      <c r="D310" s="20" t="s">
        <v>14</v>
      </c>
      <c r="E310" s="22">
        <v>33</v>
      </c>
      <c r="F310" s="15">
        <f t="shared" si="9"/>
        <v>-0.57564893282889462</v>
      </c>
    </row>
    <row r="311" spans="1:6" x14ac:dyDescent="0.25">
      <c r="A311" s="21" t="s">
        <v>20</v>
      </c>
      <c r="B311" s="21">
        <v>122</v>
      </c>
      <c r="C311" s="21">
        <f t="shared" si="8"/>
        <v>-0.57583446269559047</v>
      </c>
      <c r="D311" s="21" t="s">
        <v>14</v>
      </c>
      <c r="E311" s="22">
        <v>1</v>
      </c>
      <c r="F311" s="15">
        <f t="shared" si="9"/>
        <v>-0.60898272403947651</v>
      </c>
    </row>
    <row r="312" spans="1:6" x14ac:dyDescent="0.25">
      <c r="A312" s="20" t="s">
        <v>20</v>
      </c>
      <c r="B312" s="21">
        <v>221</v>
      </c>
      <c r="C312" s="21">
        <f t="shared" si="8"/>
        <v>-0.49765047590322348</v>
      </c>
      <c r="D312" s="20" t="s">
        <v>14</v>
      </c>
      <c r="E312" s="22">
        <v>31</v>
      </c>
      <c r="F312" s="15">
        <f t="shared" si="9"/>
        <v>-0.57773229477955601</v>
      </c>
    </row>
    <row r="313" spans="1:6" x14ac:dyDescent="0.25">
      <c r="A313" s="21" t="s">
        <v>20</v>
      </c>
      <c r="B313" s="21">
        <v>126</v>
      </c>
      <c r="C313" s="21">
        <f t="shared" si="8"/>
        <v>-0.57267551373428272</v>
      </c>
      <c r="D313" s="21" t="s">
        <v>14</v>
      </c>
      <c r="E313" s="22">
        <v>35</v>
      </c>
      <c r="F313" s="15">
        <f t="shared" si="9"/>
        <v>-0.57356557087823323</v>
      </c>
    </row>
    <row r="314" spans="1:6" x14ac:dyDescent="0.25">
      <c r="A314" s="20" t="s">
        <v>20</v>
      </c>
      <c r="B314" s="21">
        <v>1022</v>
      </c>
      <c r="C314" s="21">
        <f t="shared" si="8"/>
        <v>0.13492905359865506</v>
      </c>
      <c r="D314" s="20" t="s">
        <v>14</v>
      </c>
      <c r="E314" s="22">
        <v>63</v>
      </c>
      <c r="F314" s="15">
        <f t="shared" si="9"/>
        <v>-0.54439850356897412</v>
      </c>
    </row>
    <row r="315" spans="1:6" x14ac:dyDescent="0.25">
      <c r="A315" s="21" t="s">
        <v>20</v>
      </c>
      <c r="B315" s="21">
        <v>3177</v>
      </c>
      <c r="C315" s="21">
        <f t="shared" si="8"/>
        <v>1.8368128065032094</v>
      </c>
      <c r="D315" s="21" t="s">
        <v>14</v>
      </c>
      <c r="E315" s="22">
        <v>526</v>
      </c>
      <c r="F315" s="15">
        <f t="shared" si="9"/>
        <v>-6.2100211990867696E-2</v>
      </c>
    </row>
    <row r="316" spans="1:6" x14ac:dyDescent="0.25">
      <c r="A316" s="20" t="s">
        <v>20</v>
      </c>
      <c r="B316" s="21">
        <v>198</v>
      </c>
      <c r="C316" s="21">
        <f t="shared" si="8"/>
        <v>-0.5158144324307431</v>
      </c>
      <c r="D316" s="20" t="s">
        <v>14</v>
      </c>
      <c r="E316" s="22">
        <v>121</v>
      </c>
      <c r="F316" s="15">
        <f t="shared" si="9"/>
        <v>-0.48398100699979446</v>
      </c>
    </row>
    <row r="317" spans="1:6" x14ac:dyDescent="0.25">
      <c r="A317" s="21" t="s">
        <v>20</v>
      </c>
      <c r="B317" s="21">
        <v>85</v>
      </c>
      <c r="C317" s="21">
        <f t="shared" si="8"/>
        <v>-0.60505474058768727</v>
      </c>
      <c r="D317" s="21" t="s">
        <v>14</v>
      </c>
      <c r="E317" s="22">
        <v>67</v>
      </c>
      <c r="F317" s="15">
        <f t="shared" si="9"/>
        <v>-0.54023177966765135</v>
      </c>
    </row>
    <row r="318" spans="1:6" x14ac:dyDescent="0.25">
      <c r="A318" s="20" t="s">
        <v>20</v>
      </c>
      <c r="B318" s="21">
        <v>3596</v>
      </c>
      <c r="C318" s="21">
        <f t="shared" si="8"/>
        <v>2.1677127102001972</v>
      </c>
      <c r="D318" s="20" t="s">
        <v>14</v>
      </c>
      <c r="E318" s="22">
        <v>57</v>
      </c>
      <c r="F318" s="15">
        <f t="shared" si="9"/>
        <v>-0.55064858942095818</v>
      </c>
    </row>
    <row r="319" spans="1:6" x14ac:dyDescent="0.25">
      <c r="A319" s="21" t="s">
        <v>20</v>
      </c>
      <c r="B319" s="21">
        <v>244</v>
      </c>
      <c r="C319" s="21">
        <f t="shared" si="8"/>
        <v>-0.47948651937570386</v>
      </c>
      <c r="D319" s="21" t="s">
        <v>14</v>
      </c>
      <c r="E319" s="22">
        <v>1229</v>
      </c>
      <c r="F319" s="15">
        <f t="shared" si="9"/>
        <v>0.67020151366660274</v>
      </c>
    </row>
    <row r="320" spans="1:6" x14ac:dyDescent="0.25">
      <c r="A320" s="20" t="s">
        <v>20</v>
      </c>
      <c r="B320" s="21">
        <v>5180</v>
      </c>
      <c r="C320" s="21">
        <f t="shared" si="8"/>
        <v>3.4186564988780694</v>
      </c>
      <c r="D320" s="20" t="s">
        <v>14</v>
      </c>
      <c r="E320" s="22">
        <v>12</v>
      </c>
      <c r="F320" s="15">
        <f t="shared" si="9"/>
        <v>-0.59752423331083893</v>
      </c>
    </row>
    <row r="321" spans="1:6" x14ac:dyDescent="0.25">
      <c r="A321" s="21" t="s">
        <v>20</v>
      </c>
      <c r="B321" s="21">
        <v>589</v>
      </c>
      <c r="C321" s="21">
        <f t="shared" si="8"/>
        <v>-0.20702717146290975</v>
      </c>
      <c r="D321" s="21" t="s">
        <v>14</v>
      </c>
      <c r="E321" s="22">
        <v>452</v>
      </c>
      <c r="F321" s="15">
        <f t="shared" si="9"/>
        <v>-0.13918460416533826</v>
      </c>
    </row>
    <row r="322" spans="1:6" x14ac:dyDescent="0.25">
      <c r="A322" s="20" t="s">
        <v>20</v>
      </c>
      <c r="B322" s="21">
        <v>2725</v>
      </c>
      <c r="C322" s="21">
        <f t="shared" si="8"/>
        <v>1.479851573875433</v>
      </c>
      <c r="D322" s="20" t="s">
        <v>14</v>
      </c>
      <c r="E322" s="22">
        <v>1886</v>
      </c>
      <c r="F322" s="15">
        <f t="shared" si="9"/>
        <v>1.3545859144588617</v>
      </c>
    </row>
    <row r="323" spans="1:6" x14ac:dyDescent="0.25">
      <c r="A323" s="21" t="s">
        <v>20</v>
      </c>
      <c r="B323" s="21">
        <v>300</v>
      </c>
      <c r="C323" s="21">
        <f t="shared" ref="C323:C386" si="10">(B323-$I$3)/$I$8</f>
        <v>-0.43526123391739524</v>
      </c>
      <c r="D323" s="21" t="s">
        <v>14</v>
      </c>
      <c r="E323" s="22">
        <v>1825</v>
      </c>
      <c r="F323" s="15">
        <f t="shared" ref="F323:F365" si="11">(E323-$L$3)/$L$8</f>
        <v>1.29104337496369</v>
      </c>
    </row>
    <row r="324" spans="1:6" x14ac:dyDescent="0.25">
      <c r="A324" s="20" t="s">
        <v>20</v>
      </c>
      <c r="B324" s="21">
        <v>144</v>
      </c>
      <c r="C324" s="21">
        <f t="shared" si="10"/>
        <v>-0.55846024340839784</v>
      </c>
      <c r="D324" s="20" t="s">
        <v>14</v>
      </c>
      <c r="E324" s="22">
        <v>31</v>
      </c>
      <c r="F324" s="15">
        <f t="shared" si="11"/>
        <v>-0.57773229477955601</v>
      </c>
    </row>
    <row r="325" spans="1:6" x14ac:dyDescent="0.25">
      <c r="A325" s="21" t="s">
        <v>20</v>
      </c>
      <c r="B325" s="21">
        <v>87</v>
      </c>
      <c r="C325" s="21">
        <f t="shared" si="10"/>
        <v>-0.60347526610703339</v>
      </c>
      <c r="D325" s="21" t="s">
        <v>14</v>
      </c>
      <c r="E325" s="22">
        <v>107</v>
      </c>
      <c r="F325" s="15">
        <f t="shared" si="11"/>
        <v>-0.49856454065442407</v>
      </c>
    </row>
    <row r="326" spans="1:6" x14ac:dyDescent="0.25">
      <c r="A326" s="20" t="s">
        <v>20</v>
      </c>
      <c r="B326" s="21">
        <v>3116</v>
      </c>
      <c r="C326" s="21">
        <f t="shared" si="10"/>
        <v>1.7886388348432662</v>
      </c>
      <c r="D326" s="20" t="s">
        <v>14</v>
      </c>
      <c r="E326" s="22">
        <v>27</v>
      </c>
      <c r="F326" s="15">
        <f t="shared" si="11"/>
        <v>-0.58189901868087868</v>
      </c>
    </row>
    <row r="327" spans="1:6" x14ac:dyDescent="0.25">
      <c r="A327" s="21" t="s">
        <v>20</v>
      </c>
      <c r="B327" s="21">
        <v>909</v>
      </c>
      <c r="C327" s="21">
        <f t="shared" si="10"/>
        <v>4.5688745441710893E-2</v>
      </c>
      <c r="D327" s="21" t="s">
        <v>14</v>
      </c>
      <c r="E327" s="22">
        <v>1221</v>
      </c>
      <c r="F327" s="15">
        <f t="shared" si="11"/>
        <v>0.6618680658639573</v>
      </c>
    </row>
    <row r="328" spans="1:6" x14ac:dyDescent="0.25">
      <c r="A328" s="20" t="s">
        <v>20</v>
      </c>
      <c r="B328" s="21">
        <v>1613</v>
      </c>
      <c r="C328" s="21">
        <f t="shared" si="10"/>
        <v>0.60166376263187626</v>
      </c>
      <c r="D328" s="20" t="s">
        <v>14</v>
      </c>
      <c r="E328" s="22">
        <v>1</v>
      </c>
      <c r="F328" s="15">
        <f t="shared" si="11"/>
        <v>-0.60898272403947651</v>
      </c>
    </row>
    <row r="329" spans="1:6" x14ac:dyDescent="0.25">
      <c r="A329" s="21" t="s">
        <v>20</v>
      </c>
      <c r="B329" s="21">
        <v>136</v>
      </c>
      <c r="C329" s="21">
        <f t="shared" si="10"/>
        <v>-0.56477814133101334</v>
      </c>
      <c r="D329" s="21" t="s">
        <v>14</v>
      </c>
      <c r="E329" s="22">
        <v>16</v>
      </c>
      <c r="F329" s="15">
        <f t="shared" si="11"/>
        <v>-0.59335750940951626</v>
      </c>
    </row>
    <row r="330" spans="1:6" x14ac:dyDescent="0.25">
      <c r="A330" s="20" t="s">
        <v>20</v>
      </c>
      <c r="B330" s="21">
        <v>130</v>
      </c>
      <c r="C330" s="21">
        <f t="shared" si="10"/>
        <v>-0.56951656477297496</v>
      </c>
      <c r="D330" s="20" t="s">
        <v>14</v>
      </c>
      <c r="E330" s="22">
        <v>41</v>
      </c>
      <c r="F330" s="15">
        <f t="shared" si="11"/>
        <v>-0.56731548502624918</v>
      </c>
    </row>
    <row r="331" spans="1:6" x14ac:dyDescent="0.25">
      <c r="A331" s="21" t="s">
        <v>20</v>
      </c>
      <c r="B331" s="21">
        <v>102</v>
      </c>
      <c r="C331" s="21">
        <f t="shared" si="10"/>
        <v>-0.59162920750212922</v>
      </c>
      <c r="D331" s="21" t="s">
        <v>14</v>
      </c>
      <c r="E331" s="22">
        <v>523</v>
      </c>
      <c r="F331" s="15">
        <f t="shared" si="11"/>
        <v>-6.5225254916859737E-2</v>
      </c>
    </row>
    <row r="332" spans="1:6" x14ac:dyDescent="0.25">
      <c r="A332" s="20" t="s">
        <v>20</v>
      </c>
      <c r="B332" s="21">
        <v>4006</v>
      </c>
      <c r="C332" s="21">
        <f t="shared" si="10"/>
        <v>2.4915049787342425</v>
      </c>
      <c r="D332" s="20" t="s">
        <v>14</v>
      </c>
      <c r="E332" s="22">
        <v>141</v>
      </c>
      <c r="F332" s="15">
        <f t="shared" si="11"/>
        <v>-0.4631473874931808</v>
      </c>
    </row>
    <row r="333" spans="1:6" x14ac:dyDescent="0.25">
      <c r="A333" s="21" t="s">
        <v>20</v>
      </c>
      <c r="B333" s="21">
        <v>1629</v>
      </c>
      <c r="C333" s="21">
        <f t="shared" si="10"/>
        <v>0.61429955847710738</v>
      </c>
      <c r="D333" s="21" t="s">
        <v>14</v>
      </c>
      <c r="E333" s="22">
        <v>52</v>
      </c>
      <c r="F333" s="15">
        <f t="shared" si="11"/>
        <v>-0.5558569942976116</v>
      </c>
    </row>
    <row r="334" spans="1:6" x14ac:dyDescent="0.25">
      <c r="A334" s="20" t="s">
        <v>20</v>
      </c>
      <c r="B334" s="21">
        <v>2188</v>
      </c>
      <c r="C334" s="21">
        <f t="shared" si="10"/>
        <v>1.0557626758198666</v>
      </c>
      <c r="D334" s="20" t="s">
        <v>14</v>
      </c>
      <c r="E334" s="22">
        <v>225</v>
      </c>
      <c r="F334" s="15">
        <f t="shared" si="11"/>
        <v>-0.37564618556540341</v>
      </c>
    </row>
    <row r="335" spans="1:6" x14ac:dyDescent="0.25">
      <c r="A335" s="21" t="s">
        <v>20</v>
      </c>
      <c r="B335" s="21">
        <v>2409</v>
      </c>
      <c r="C335" s="21">
        <f t="shared" si="10"/>
        <v>1.23029460593212</v>
      </c>
      <c r="D335" s="21" t="s">
        <v>14</v>
      </c>
      <c r="E335" s="22">
        <v>38</v>
      </c>
      <c r="F335" s="15">
        <f t="shared" si="11"/>
        <v>-0.57044052795224121</v>
      </c>
    </row>
    <row r="336" spans="1:6" x14ac:dyDescent="0.25">
      <c r="A336" s="20" t="s">
        <v>20</v>
      </c>
      <c r="B336" s="21">
        <v>194</v>
      </c>
      <c r="C336" s="21">
        <f t="shared" si="10"/>
        <v>-0.51897338139205085</v>
      </c>
      <c r="D336" s="20" t="s">
        <v>14</v>
      </c>
      <c r="E336" s="22">
        <v>15</v>
      </c>
      <c r="F336" s="15">
        <f t="shared" si="11"/>
        <v>-0.5943991903848469</v>
      </c>
    </row>
    <row r="337" spans="1:6" x14ac:dyDescent="0.25">
      <c r="A337" s="21" t="s">
        <v>20</v>
      </c>
      <c r="B337" s="21">
        <v>1140</v>
      </c>
      <c r="C337" s="21">
        <f t="shared" si="10"/>
        <v>0.22811804795723392</v>
      </c>
      <c r="D337" s="21" t="s">
        <v>14</v>
      </c>
      <c r="E337" s="22">
        <v>37</v>
      </c>
      <c r="F337" s="15">
        <f t="shared" si="11"/>
        <v>-0.57148220892757184</v>
      </c>
    </row>
    <row r="338" spans="1:6" x14ac:dyDescent="0.25">
      <c r="A338" s="20" t="s">
        <v>20</v>
      </c>
      <c r="B338" s="21">
        <v>102</v>
      </c>
      <c r="C338" s="21">
        <f t="shared" si="10"/>
        <v>-0.59162920750212922</v>
      </c>
      <c r="D338" s="20" t="s">
        <v>14</v>
      </c>
      <c r="E338" s="22">
        <v>112</v>
      </c>
      <c r="F338" s="15">
        <f t="shared" si="11"/>
        <v>-0.49335613577777065</v>
      </c>
    </row>
    <row r="339" spans="1:6" x14ac:dyDescent="0.25">
      <c r="A339" s="21" t="s">
        <v>20</v>
      </c>
      <c r="B339" s="21">
        <v>2857</v>
      </c>
      <c r="C339" s="21">
        <f t="shared" si="10"/>
        <v>1.584096889598589</v>
      </c>
      <c r="D339" s="21" t="s">
        <v>14</v>
      </c>
      <c r="E339" s="22">
        <v>21</v>
      </c>
      <c r="F339" s="15">
        <f t="shared" si="11"/>
        <v>-0.58814910453286284</v>
      </c>
    </row>
    <row r="340" spans="1:6" x14ac:dyDescent="0.25">
      <c r="A340" s="20" t="s">
        <v>20</v>
      </c>
      <c r="B340" s="21">
        <v>107</v>
      </c>
      <c r="C340" s="21">
        <f t="shared" si="10"/>
        <v>-0.58768052130049453</v>
      </c>
      <c r="D340" s="20" t="s">
        <v>14</v>
      </c>
      <c r="E340" s="22">
        <v>67</v>
      </c>
      <c r="F340" s="15">
        <f t="shared" si="11"/>
        <v>-0.54023177966765135</v>
      </c>
    </row>
    <row r="341" spans="1:6" x14ac:dyDescent="0.25">
      <c r="A341" s="21" t="s">
        <v>20</v>
      </c>
      <c r="B341" s="21">
        <v>160</v>
      </c>
      <c r="C341" s="21">
        <f t="shared" si="10"/>
        <v>-0.54582444756316673</v>
      </c>
      <c r="D341" s="21" t="s">
        <v>14</v>
      </c>
      <c r="E341" s="22">
        <v>78</v>
      </c>
      <c r="F341" s="15">
        <f t="shared" si="11"/>
        <v>-0.52877328893901387</v>
      </c>
    </row>
    <row r="342" spans="1:6" x14ac:dyDescent="0.25">
      <c r="A342" s="20" t="s">
        <v>20</v>
      </c>
      <c r="B342" s="21">
        <v>2230</v>
      </c>
      <c r="C342" s="21">
        <f t="shared" si="10"/>
        <v>1.088931639913598</v>
      </c>
      <c r="D342" s="20" t="s">
        <v>14</v>
      </c>
      <c r="E342" s="22">
        <v>67</v>
      </c>
      <c r="F342" s="15">
        <f t="shared" si="11"/>
        <v>-0.54023177966765135</v>
      </c>
    </row>
    <row r="343" spans="1:6" x14ac:dyDescent="0.25">
      <c r="A343" s="21" t="s">
        <v>20</v>
      </c>
      <c r="B343" s="21">
        <v>316</v>
      </c>
      <c r="C343" s="21">
        <f t="shared" si="10"/>
        <v>-0.42262543807216424</v>
      </c>
      <c r="D343" s="21" t="s">
        <v>14</v>
      </c>
      <c r="E343" s="22">
        <v>263</v>
      </c>
      <c r="F343" s="15">
        <f t="shared" si="11"/>
        <v>-0.33606230850283741</v>
      </c>
    </row>
    <row r="344" spans="1:6" x14ac:dyDescent="0.25">
      <c r="A344" s="20" t="s">
        <v>20</v>
      </c>
      <c r="B344" s="21">
        <v>117</v>
      </c>
      <c r="C344" s="21">
        <f t="shared" si="10"/>
        <v>-0.57978314889722515</v>
      </c>
      <c r="D344" s="20" t="s">
        <v>14</v>
      </c>
      <c r="E344" s="22">
        <v>1691</v>
      </c>
      <c r="F344" s="15">
        <f t="shared" si="11"/>
        <v>1.1514581242693784</v>
      </c>
    </row>
    <row r="345" spans="1:6" x14ac:dyDescent="0.25">
      <c r="A345" s="21" t="s">
        <v>20</v>
      </c>
      <c r="B345" s="21">
        <v>6406</v>
      </c>
      <c r="C345" s="21">
        <f t="shared" si="10"/>
        <v>4.3868743555188967</v>
      </c>
      <c r="D345" s="21" t="s">
        <v>14</v>
      </c>
      <c r="E345" s="22">
        <v>181</v>
      </c>
      <c r="F345" s="15">
        <f t="shared" si="11"/>
        <v>-0.42148014847995346</v>
      </c>
    </row>
    <row r="346" spans="1:6" x14ac:dyDescent="0.25">
      <c r="A346" s="20" t="s">
        <v>20</v>
      </c>
      <c r="B346" s="21">
        <v>192</v>
      </c>
      <c r="C346" s="21">
        <f t="shared" si="10"/>
        <v>-0.52055285587270472</v>
      </c>
      <c r="D346" s="20" t="s">
        <v>14</v>
      </c>
      <c r="E346" s="22">
        <v>13</v>
      </c>
      <c r="F346" s="15">
        <f t="shared" si="11"/>
        <v>-0.59648255233550829</v>
      </c>
    </row>
    <row r="347" spans="1:6" x14ac:dyDescent="0.25">
      <c r="A347" s="21" t="s">
        <v>20</v>
      </c>
      <c r="B347" s="21">
        <v>26</v>
      </c>
      <c r="C347" s="21">
        <f t="shared" si="10"/>
        <v>-0.6516492377669767</v>
      </c>
      <c r="D347" s="21" t="s">
        <v>14</v>
      </c>
      <c r="E347" s="22">
        <v>1</v>
      </c>
      <c r="F347" s="15">
        <f t="shared" si="11"/>
        <v>-0.60898272403947651</v>
      </c>
    </row>
    <row r="348" spans="1:6" x14ac:dyDescent="0.25">
      <c r="A348" s="20" t="s">
        <v>20</v>
      </c>
      <c r="B348" s="21">
        <v>723</v>
      </c>
      <c r="C348" s="21">
        <f t="shared" si="10"/>
        <v>-0.10120238125909985</v>
      </c>
      <c r="D348" s="20" t="s">
        <v>14</v>
      </c>
      <c r="E348" s="22">
        <v>21</v>
      </c>
      <c r="F348" s="15">
        <f t="shared" si="11"/>
        <v>-0.58814910453286284</v>
      </c>
    </row>
    <row r="349" spans="1:6" x14ac:dyDescent="0.25">
      <c r="A349" s="21" t="s">
        <v>20</v>
      </c>
      <c r="B349" s="21">
        <v>170</v>
      </c>
      <c r="C349" s="21">
        <f t="shared" si="10"/>
        <v>-0.53792707515989735</v>
      </c>
      <c r="D349" s="21" t="s">
        <v>14</v>
      </c>
      <c r="E349" s="22">
        <v>830</v>
      </c>
      <c r="F349" s="15">
        <f t="shared" si="11"/>
        <v>0.25457080450966008</v>
      </c>
    </row>
    <row r="350" spans="1:6" x14ac:dyDescent="0.25">
      <c r="A350" s="20" t="s">
        <v>20</v>
      </c>
      <c r="B350" s="21">
        <v>238</v>
      </c>
      <c r="C350" s="21">
        <f t="shared" si="10"/>
        <v>-0.48422494281766548</v>
      </c>
      <c r="D350" s="20" t="s">
        <v>14</v>
      </c>
      <c r="E350" s="22">
        <v>130</v>
      </c>
      <c r="F350" s="15">
        <f t="shared" si="11"/>
        <v>-0.47460587822181832</v>
      </c>
    </row>
    <row r="351" spans="1:6" x14ac:dyDescent="0.25">
      <c r="A351" s="21" t="s">
        <v>20</v>
      </c>
      <c r="B351" s="21">
        <v>55</v>
      </c>
      <c r="C351" s="21">
        <f t="shared" si="10"/>
        <v>-0.6287468577974954</v>
      </c>
      <c r="D351" s="21" t="s">
        <v>14</v>
      </c>
      <c r="E351" s="22">
        <v>55</v>
      </c>
      <c r="F351" s="15">
        <f t="shared" si="11"/>
        <v>-0.55273195137161957</v>
      </c>
    </row>
    <row r="352" spans="1:6" x14ac:dyDescent="0.25">
      <c r="A352" s="20" t="s">
        <v>20</v>
      </c>
      <c r="B352" s="21">
        <v>128</v>
      </c>
      <c r="C352" s="21">
        <f t="shared" si="10"/>
        <v>-0.57109603925362884</v>
      </c>
      <c r="D352" s="20" t="s">
        <v>14</v>
      </c>
      <c r="E352" s="22">
        <v>114</v>
      </c>
      <c r="F352" s="15">
        <f t="shared" si="11"/>
        <v>-0.49127277382710927</v>
      </c>
    </row>
    <row r="353" spans="1:6" x14ac:dyDescent="0.25">
      <c r="A353" s="21" t="s">
        <v>20</v>
      </c>
      <c r="B353" s="21">
        <v>2144</v>
      </c>
      <c r="C353" s="21">
        <f t="shared" si="10"/>
        <v>1.0210142372454811</v>
      </c>
      <c r="D353" s="21" t="s">
        <v>14</v>
      </c>
      <c r="E353" s="22">
        <v>594</v>
      </c>
      <c r="F353" s="15">
        <f t="shared" si="11"/>
        <v>8.7340943316187806E-3</v>
      </c>
    </row>
    <row r="354" spans="1:6" x14ac:dyDescent="0.25">
      <c r="A354" s="20" t="s">
        <v>20</v>
      </c>
      <c r="B354" s="21">
        <v>2693</v>
      </c>
      <c r="C354" s="21">
        <f t="shared" si="10"/>
        <v>1.454579982184971</v>
      </c>
      <c r="D354" s="20" t="s">
        <v>14</v>
      </c>
      <c r="E354" s="22">
        <v>24</v>
      </c>
      <c r="F354" s="15">
        <f t="shared" si="11"/>
        <v>-0.58502406160687082</v>
      </c>
    </row>
    <row r="355" spans="1:6" x14ac:dyDescent="0.25">
      <c r="A355" s="21" t="s">
        <v>20</v>
      </c>
      <c r="B355" s="21">
        <v>432</v>
      </c>
      <c r="C355" s="21">
        <f t="shared" si="10"/>
        <v>-0.33101591819423926</v>
      </c>
      <c r="D355" s="21" t="s">
        <v>14</v>
      </c>
      <c r="E355" s="22">
        <v>252</v>
      </c>
      <c r="F355" s="15">
        <f t="shared" si="11"/>
        <v>-0.34752079923147494</v>
      </c>
    </row>
    <row r="356" spans="1:6" x14ac:dyDescent="0.25">
      <c r="A356" s="20" t="s">
        <v>20</v>
      </c>
      <c r="B356" s="21">
        <v>189</v>
      </c>
      <c r="C356" s="21">
        <f t="shared" si="10"/>
        <v>-0.52292206759368554</v>
      </c>
      <c r="D356" s="20" t="s">
        <v>14</v>
      </c>
      <c r="E356" s="22">
        <v>67</v>
      </c>
      <c r="F356" s="15">
        <f t="shared" si="11"/>
        <v>-0.54023177966765135</v>
      </c>
    </row>
    <row r="357" spans="1:6" x14ac:dyDescent="0.25">
      <c r="A357" s="21" t="s">
        <v>20</v>
      </c>
      <c r="B357" s="21">
        <v>154</v>
      </c>
      <c r="C357" s="21">
        <f t="shared" si="10"/>
        <v>-0.55056287100512846</v>
      </c>
      <c r="D357" s="21" t="s">
        <v>14</v>
      </c>
      <c r="E357" s="22">
        <v>742</v>
      </c>
      <c r="F357" s="15">
        <f t="shared" si="11"/>
        <v>0.16290287868055991</v>
      </c>
    </row>
    <row r="358" spans="1:6" x14ac:dyDescent="0.25">
      <c r="A358" s="20" t="s">
        <v>20</v>
      </c>
      <c r="B358" s="21">
        <v>96</v>
      </c>
      <c r="C358" s="21">
        <f t="shared" si="10"/>
        <v>-0.59636763094409095</v>
      </c>
      <c r="D358" s="20" t="s">
        <v>14</v>
      </c>
      <c r="E358" s="22">
        <v>75</v>
      </c>
      <c r="F358" s="15">
        <f t="shared" si="11"/>
        <v>-0.5318983318650059</v>
      </c>
    </row>
    <row r="359" spans="1:6" x14ac:dyDescent="0.25">
      <c r="A359" s="21" t="s">
        <v>20</v>
      </c>
      <c r="B359" s="21">
        <v>3063</v>
      </c>
      <c r="C359" s="21">
        <f t="shared" si="10"/>
        <v>1.7467827611059383</v>
      </c>
      <c r="D359" s="21" t="s">
        <v>14</v>
      </c>
      <c r="E359" s="22">
        <v>4405</v>
      </c>
      <c r="F359" s="15">
        <f t="shared" si="11"/>
        <v>3.9785802913168533</v>
      </c>
    </row>
    <row r="360" spans="1:6" x14ac:dyDescent="0.25">
      <c r="A360" s="20" t="s">
        <v>20</v>
      </c>
      <c r="B360" s="21">
        <v>2266</v>
      </c>
      <c r="C360" s="21">
        <f t="shared" si="10"/>
        <v>1.1173621805653677</v>
      </c>
      <c r="D360" s="20" t="s">
        <v>14</v>
      </c>
      <c r="E360" s="22">
        <v>92</v>
      </c>
      <c r="F360" s="15">
        <f t="shared" si="11"/>
        <v>-0.51418975528438426</v>
      </c>
    </row>
    <row r="361" spans="1:6" x14ac:dyDescent="0.25">
      <c r="A361" s="21" t="s">
        <v>20</v>
      </c>
      <c r="B361" s="21">
        <v>194</v>
      </c>
      <c r="C361" s="21">
        <f t="shared" si="10"/>
        <v>-0.51897338139205085</v>
      </c>
      <c r="D361" s="21" t="s">
        <v>14</v>
      </c>
      <c r="E361" s="22">
        <v>64</v>
      </c>
      <c r="F361" s="15">
        <f t="shared" si="11"/>
        <v>-0.54335682259364348</v>
      </c>
    </row>
    <row r="362" spans="1:6" x14ac:dyDescent="0.25">
      <c r="A362" s="20" t="s">
        <v>20</v>
      </c>
      <c r="B362" s="21">
        <v>129</v>
      </c>
      <c r="C362" s="21">
        <f t="shared" si="10"/>
        <v>-0.5703063020133019</v>
      </c>
      <c r="D362" s="20" t="s">
        <v>14</v>
      </c>
      <c r="E362" s="22">
        <v>64</v>
      </c>
      <c r="F362" s="15">
        <f t="shared" si="11"/>
        <v>-0.54335682259364348</v>
      </c>
    </row>
    <row r="363" spans="1:6" x14ac:dyDescent="0.25">
      <c r="A363" s="21" t="s">
        <v>20</v>
      </c>
      <c r="B363" s="21">
        <v>375</v>
      </c>
      <c r="C363" s="21">
        <f t="shared" si="10"/>
        <v>-0.37603094089287481</v>
      </c>
      <c r="D363" s="21" t="s">
        <v>14</v>
      </c>
      <c r="E363" s="22">
        <v>842</v>
      </c>
      <c r="F363" s="15">
        <f t="shared" si="11"/>
        <v>0.26707097621362824</v>
      </c>
    </row>
    <row r="364" spans="1:6" x14ac:dyDescent="0.25">
      <c r="A364" s="20" t="s">
        <v>20</v>
      </c>
      <c r="B364" s="21">
        <v>409</v>
      </c>
      <c r="C364" s="21">
        <f t="shared" si="10"/>
        <v>-0.34917987472175882</v>
      </c>
      <c r="D364" s="20" t="s">
        <v>14</v>
      </c>
      <c r="E364" s="22">
        <v>112</v>
      </c>
      <c r="F364" s="15">
        <f t="shared" si="11"/>
        <v>-0.49335613577777065</v>
      </c>
    </row>
    <row r="365" spans="1:6" x14ac:dyDescent="0.25">
      <c r="A365" s="21" t="s">
        <v>20</v>
      </c>
      <c r="B365" s="21">
        <v>234</v>
      </c>
      <c r="C365" s="21">
        <f t="shared" si="10"/>
        <v>-0.48738389177897323</v>
      </c>
      <c r="D365" s="21" t="s">
        <v>14</v>
      </c>
      <c r="E365" s="22">
        <v>374</v>
      </c>
      <c r="F365" s="15">
        <f t="shared" si="11"/>
        <v>-0.22043572024113156</v>
      </c>
    </row>
    <row r="366" spans="1:6" x14ac:dyDescent="0.25">
      <c r="A366" s="20" t="s">
        <v>20</v>
      </c>
      <c r="B366" s="21">
        <v>3016</v>
      </c>
      <c r="C366" s="21">
        <f t="shared" si="10"/>
        <v>1.7096651108105723</v>
      </c>
    </row>
    <row r="367" spans="1:6" x14ac:dyDescent="0.25">
      <c r="A367" s="21" t="s">
        <v>20</v>
      </c>
      <c r="B367" s="21">
        <v>264</v>
      </c>
      <c r="C367" s="21">
        <f t="shared" si="10"/>
        <v>-0.46369177456916505</v>
      </c>
    </row>
    <row r="368" spans="1:6" x14ac:dyDescent="0.25">
      <c r="A368" s="20" t="s">
        <v>20</v>
      </c>
      <c r="B368" s="21">
        <v>272</v>
      </c>
      <c r="C368" s="21">
        <f t="shared" si="10"/>
        <v>-0.45737387664654955</v>
      </c>
    </row>
    <row r="369" spans="1:3" x14ac:dyDescent="0.25">
      <c r="A369" s="21" t="s">
        <v>20</v>
      </c>
      <c r="B369" s="21">
        <v>419</v>
      </c>
      <c r="C369" s="21">
        <f t="shared" si="10"/>
        <v>-0.34128250231848944</v>
      </c>
    </row>
    <row r="370" spans="1:3" x14ac:dyDescent="0.25">
      <c r="A370" s="20" t="s">
        <v>20</v>
      </c>
      <c r="B370" s="21">
        <v>1621</v>
      </c>
      <c r="C370" s="21">
        <f t="shared" si="10"/>
        <v>0.60798166055449177</v>
      </c>
    </row>
    <row r="371" spans="1:3" x14ac:dyDescent="0.25">
      <c r="A371" s="21" t="s">
        <v>20</v>
      </c>
      <c r="B371" s="21">
        <v>1101</v>
      </c>
      <c r="C371" s="21">
        <f t="shared" si="10"/>
        <v>0.19731829558448327</v>
      </c>
    </row>
    <row r="372" spans="1:3" x14ac:dyDescent="0.25">
      <c r="A372" s="20" t="s">
        <v>20</v>
      </c>
      <c r="B372" s="21">
        <v>1073</v>
      </c>
      <c r="C372" s="21">
        <f t="shared" si="10"/>
        <v>0.17520565285532896</v>
      </c>
    </row>
    <row r="373" spans="1:3" x14ac:dyDescent="0.25">
      <c r="A373" s="21" t="s">
        <v>20</v>
      </c>
      <c r="B373" s="21">
        <v>331</v>
      </c>
      <c r="C373" s="21">
        <f t="shared" si="10"/>
        <v>-0.41077937946726012</v>
      </c>
    </row>
    <row r="374" spans="1:3" x14ac:dyDescent="0.25">
      <c r="A374" s="20" t="s">
        <v>20</v>
      </c>
      <c r="B374" s="21">
        <v>1170</v>
      </c>
      <c r="C374" s="21">
        <f t="shared" si="10"/>
        <v>0.25181016516704208</v>
      </c>
    </row>
    <row r="375" spans="1:3" x14ac:dyDescent="0.25">
      <c r="A375" s="21" t="s">
        <v>20</v>
      </c>
      <c r="B375" s="21">
        <v>363</v>
      </c>
      <c r="C375" s="21">
        <f t="shared" si="10"/>
        <v>-0.38550778777679806</v>
      </c>
    </row>
    <row r="376" spans="1:3" x14ac:dyDescent="0.25">
      <c r="A376" s="20" t="s">
        <v>20</v>
      </c>
      <c r="B376" s="21">
        <v>103</v>
      </c>
      <c r="C376" s="21">
        <f t="shared" si="10"/>
        <v>-0.59083947026180228</v>
      </c>
    </row>
    <row r="377" spans="1:3" x14ac:dyDescent="0.25">
      <c r="A377" s="21" t="s">
        <v>20</v>
      </c>
      <c r="B377" s="21">
        <v>147</v>
      </c>
      <c r="C377" s="21">
        <f t="shared" si="10"/>
        <v>-0.55609103168741703</v>
      </c>
    </row>
    <row r="378" spans="1:3" x14ac:dyDescent="0.25">
      <c r="A378" s="20" t="s">
        <v>20</v>
      </c>
      <c r="B378" s="21">
        <v>110</v>
      </c>
      <c r="C378" s="21">
        <f t="shared" si="10"/>
        <v>-0.58531130957951372</v>
      </c>
    </row>
    <row r="379" spans="1:3" x14ac:dyDescent="0.25">
      <c r="A379" s="21" t="s">
        <v>20</v>
      </c>
      <c r="B379" s="21">
        <v>134</v>
      </c>
      <c r="C379" s="21">
        <f t="shared" si="10"/>
        <v>-0.56635761581166721</v>
      </c>
    </row>
    <row r="380" spans="1:3" x14ac:dyDescent="0.25">
      <c r="A380" s="20" t="s">
        <v>20</v>
      </c>
      <c r="B380" s="21">
        <v>269</v>
      </c>
      <c r="C380" s="21">
        <f t="shared" si="10"/>
        <v>-0.45974308836753036</v>
      </c>
    </row>
    <row r="381" spans="1:3" x14ac:dyDescent="0.25">
      <c r="A381" s="21" t="s">
        <v>20</v>
      </c>
      <c r="B381" s="21">
        <v>175</v>
      </c>
      <c r="C381" s="21">
        <f t="shared" si="10"/>
        <v>-0.53397838895826266</v>
      </c>
    </row>
    <row r="382" spans="1:3" x14ac:dyDescent="0.25">
      <c r="A382" s="20" t="s">
        <v>20</v>
      </c>
      <c r="B382" s="21">
        <v>69</v>
      </c>
      <c r="C382" s="21">
        <f t="shared" si="10"/>
        <v>-0.61769053643291827</v>
      </c>
    </row>
    <row r="383" spans="1:3" x14ac:dyDescent="0.25">
      <c r="A383" s="21" t="s">
        <v>20</v>
      </c>
      <c r="B383" s="21">
        <v>190</v>
      </c>
      <c r="C383" s="21">
        <f t="shared" si="10"/>
        <v>-0.5221323303533586</v>
      </c>
    </row>
    <row r="384" spans="1:3" x14ac:dyDescent="0.25">
      <c r="A384" s="20" t="s">
        <v>20</v>
      </c>
      <c r="B384" s="21">
        <v>237</v>
      </c>
      <c r="C384" s="21">
        <f t="shared" si="10"/>
        <v>-0.48501468005799242</v>
      </c>
    </row>
    <row r="385" spans="1:3" x14ac:dyDescent="0.25">
      <c r="A385" s="21" t="s">
        <v>20</v>
      </c>
      <c r="B385" s="21">
        <v>196</v>
      </c>
      <c r="C385" s="21">
        <f t="shared" si="10"/>
        <v>-0.51739390691139697</v>
      </c>
    </row>
    <row r="386" spans="1:3" x14ac:dyDescent="0.25">
      <c r="A386" s="20" t="s">
        <v>20</v>
      </c>
      <c r="B386" s="21">
        <v>7295</v>
      </c>
      <c r="C386" s="21">
        <f t="shared" si="10"/>
        <v>5.0889507621695467</v>
      </c>
    </row>
    <row r="387" spans="1:3" x14ac:dyDescent="0.25">
      <c r="A387" s="21" t="s">
        <v>20</v>
      </c>
      <c r="B387" s="21">
        <v>2893</v>
      </c>
      <c r="C387" s="21">
        <f t="shared" ref="C387:C450" si="12">(B387-$I$3)/$I$8</f>
        <v>1.6125274302503589</v>
      </c>
    </row>
    <row r="388" spans="1:3" x14ac:dyDescent="0.25">
      <c r="A388" s="20" t="s">
        <v>20</v>
      </c>
      <c r="B388" s="21">
        <v>820</v>
      </c>
      <c r="C388" s="21">
        <f t="shared" si="12"/>
        <v>-2.459786894738672E-2</v>
      </c>
    </row>
    <row r="389" spans="1:3" x14ac:dyDescent="0.25">
      <c r="A389" s="21" t="s">
        <v>20</v>
      </c>
      <c r="B389" s="21">
        <v>2038</v>
      </c>
      <c r="C389" s="21">
        <f t="shared" si="12"/>
        <v>0.93730208977082552</v>
      </c>
    </row>
    <row r="390" spans="1:3" x14ac:dyDescent="0.25">
      <c r="A390" s="20" t="s">
        <v>20</v>
      </c>
      <c r="B390" s="21">
        <v>116</v>
      </c>
      <c r="C390" s="21">
        <f t="shared" si="12"/>
        <v>-0.58057288613755209</v>
      </c>
    </row>
    <row r="391" spans="1:3" x14ac:dyDescent="0.25">
      <c r="A391" s="21" t="s">
        <v>20</v>
      </c>
      <c r="B391" s="21">
        <v>1345</v>
      </c>
      <c r="C391" s="21">
        <f t="shared" si="12"/>
        <v>0.39001418222425649</v>
      </c>
    </row>
    <row r="392" spans="1:3" x14ac:dyDescent="0.25">
      <c r="A392" s="20" t="s">
        <v>20</v>
      </c>
      <c r="B392" s="21">
        <v>168</v>
      </c>
      <c r="C392" s="21">
        <f t="shared" si="12"/>
        <v>-0.53950654964055123</v>
      </c>
    </row>
    <row r="393" spans="1:3" x14ac:dyDescent="0.25">
      <c r="A393" s="21" t="s">
        <v>20</v>
      </c>
      <c r="B393" s="21">
        <v>137</v>
      </c>
      <c r="C393" s="21">
        <f t="shared" si="12"/>
        <v>-0.5639884040906864</v>
      </c>
    </row>
    <row r="394" spans="1:3" x14ac:dyDescent="0.25">
      <c r="A394" s="20" t="s">
        <v>20</v>
      </c>
      <c r="B394" s="21">
        <v>186</v>
      </c>
      <c r="C394" s="21">
        <f t="shared" si="12"/>
        <v>-0.52529127931466635</v>
      </c>
    </row>
    <row r="395" spans="1:3" x14ac:dyDescent="0.25">
      <c r="A395" s="21" t="s">
        <v>20</v>
      </c>
      <c r="B395" s="21">
        <v>125</v>
      </c>
      <c r="C395" s="21">
        <f t="shared" si="12"/>
        <v>-0.57346525097460965</v>
      </c>
    </row>
    <row r="396" spans="1:3" x14ac:dyDescent="0.25">
      <c r="A396" s="20" t="s">
        <v>20</v>
      </c>
      <c r="B396" s="21">
        <v>202</v>
      </c>
      <c r="C396" s="21">
        <f t="shared" si="12"/>
        <v>-0.51265548346943535</v>
      </c>
    </row>
    <row r="397" spans="1:3" x14ac:dyDescent="0.25">
      <c r="A397" s="21" t="s">
        <v>20</v>
      </c>
      <c r="B397" s="21">
        <v>103</v>
      </c>
      <c r="C397" s="21">
        <f t="shared" si="12"/>
        <v>-0.59083947026180228</v>
      </c>
    </row>
    <row r="398" spans="1:3" x14ac:dyDescent="0.25">
      <c r="A398" s="20" t="s">
        <v>20</v>
      </c>
      <c r="B398" s="21">
        <v>1785</v>
      </c>
      <c r="C398" s="21">
        <f t="shared" si="12"/>
        <v>0.73749856796810986</v>
      </c>
    </row>
    <row r="399" spans="1:3" x14ac:dyDescent="0.25">
      <c r="A399" s="21" t="s">
        <v>20</v>
      </c>
      <c r="B399" s="21">
        <v>157</v>
      </c>
      <c r="C399" s="21">
        <f t="shared" si="12"/>
        <v>-0.54819365928414765</v>
      </c>
    </row>
    <row r="400" spans="1:3" x14ac:dyDescent="0.25">
      <c r="A400" s="20" t="s">
        <v>20</v>
      </c>
      <c r="B400" s="21">
        <v>555</v>
      </c>
      <c r="C400" s="21">
        <f t="shared" si="12"/>
        <v>-0.23387823763402568</v>
      </c>
    </row>
    <row r="401" spans="1:3" x14ac:dyDescent="0.25">
      <c r="A401" s="21" t="s">
        <v>20</v>
      </c>
      <c r="B401" s="21">
        <v>297</v>
      </c>
      <c r="C401" s="21">
        <f t="shared" si="12"/>
        <v>-0.43763044563837605</v>
      </c>
    </row>
    <row r="402" spans="1:3" x14ac:dyDescent="0.25">
      <c r="A402" s="20" t="s">
        <v>20</v>
      </c>
      <c r="B402" s="21">
        <v>123</v>
      </c>
      <c r="C402" s="21">
        <f t="shared" si="12"/>
        <v>-0.57504472545526353</v>
      </c>
    </row>
    <row r="403" spans="1:3" x14ac:dyDescent="0.25">
      <c r="A403" s="21" t="s">
        <v>20</v>
      </c>
      <c r="B403" s="21">
        <v>3036</v>
      </c>
      <c r="C403" s="21">
        <f t="shared" si="12"/>
        <v>1.725459855617111</v>
      </c>
    </row>
    <row r="404" spans="1:3" x14ac:dyDescent="0.25">
      <c r="A404" s="20" t="s">
        <v>20</v>
      </c>
      <c r="B404" s="21">
        <v>144</v>
      </c>
      <c r="C404" s="21">
        <f t="shared" si="12"/>
        <v>-0.55846024340839784</v>
      </c>
    </row>
    <row r="405" spans="1:3" x14ac:dyDescent="0.25">
      <c r="A405" s="21" t="s">
        <v>20</v>
      </c>
      <c r="B405" s="21">
        <v>121</v>
      </c>
      <c r="C405" s="21">
        <f t="shared" si="12"/>
        <v>-0.5766241999359174</v>
      </c>
    </row>
    <row r="406" spans="1:3" x14ac:dyDescent="0.25">
      <c r="A406" s="20" t="s">
        <v>20</v>
      </c>
      <c r="B406" s="21">
        <v>181</v>
      </c>
      <c r="C406" s="21">
        <f t="shared" si="12"/>
        <v>-0.52923996551630104</v>
      </c>
    </row>
    <row r="407" spans="1:3" x14ac:dyDescent="0.25">
      <c r="A407" s="21" t="s">
        <v>20</v>
      </c>
      <c r="B407" s="21">
        <v>122</v>
      </c>
      <c r="C407" s="21">
        <f t="shared" si="12"/>
        <v>-0.57583446269559047</v>
      </c>
    </row>
    <row r="408" spans="1:3" x14ac:dyDescent="0.25">
      <c r="A408" s="20" t="s">
        <v>20</v>
      </c>
      <c r="B408" s="21">
        <v>1071</v>
      </c>
      <c r="C408" s="21">
        <f t="shared" si="12"/>
        <v>0.17362617837467509</v>
      </c>
    </row>
    <row r="409" spans="1:3" x14ac:dyDescent="0.25">
      <c r="A409" s="21" t="s">
        <v>20</v>
      </c>
      <c r="B409" s="21">
        <v>980</v>
      </c>
      <c r="C409" s="21">
        <f t="shared" si="12"/>
        <v>0.1017600895049236</v>
      </c>
    </row>
    <row r="410" spans="1:3" x14ac:dyDescent="0.25">
      <c r="A410" s="20" t="s">
        <v>20</v>
      </c>
      <c r="B410" s="21">
        <v>536</v>
      </c>
      <c r="C410" s="21">
        <f t="shared" si="12"/>
        <v>-0.24888324520023752</v>
      </c>
    </row>
    <row r="411" spans="1:3" x14ac:dyDescent="0.25">
      <c r="A411" s="21" t="s">
        <v>20</v>
      </c>
      <c r="B411" s="21">
        <v>1991</v>
      </c>
      <c r="C411" s="21">
        <f t="shared" si="12"/>
        <v>0.90018443947545945</v>
      </c>
    </row>
    <row r="412" spans="1:3" x14ac:dyDescent="0.25">
      <c r="A412" s="20" t="s">
        <v>20</v>
      </c>
      <c r="B412" s="21">
        <v>180</v>
      </c>
      <c r="C412" s="21">
        <f t="shared" si="12"/>
        <v>-0.53002970275662797</v>
      </c>
    </row>
    <row r="413" spans="1:3" x14ac:dyDescent="0.25">
      <c r="A413" s="21" t="s">
        <v>20</v>
      </c>
      <c r="B413" s="21">
        <v>130</v>
      </c>
      <c r="C413" s="21">
        <f t="shared" si="12"/>
        <v>-0.56951656477297496</v>
      </c>
    </row>
    <row r="414" spans="1:3" x14ac:dyDescent="0.25">
      <c r="A414" s="20" t="s">
        <v>20</v>
      </c>
      <c r="B414" s="21">
        <v>122</v>
      </c>
      <c r="C414" s="21">
        <f t="shared" si="12"/>
        <v>-0.57583446269559047</v>
      </c>
    </row>
    <row r="415" spans="1:3" x14ac:dyDescent="0.25">
      <c r="A415" s="21" t="s">
        <v>20</v>
      </c>
      <c r="B415" s="21">
        <v>140</v>
      </c>
      <c r="C415" s="21">
        <f t="shared" si="12"/>
        <v>-0.56161919236970559</v>
      </c>
    </row>
    <row r="416" spans="1:3" x14ac:dyDescent="0.25">
      <c r="A416" s="20" t="s">
        <v>20</v>
      </c>
      <c r="B416" s="21">
        <v>3388</v>
      </c>
      <c r="C416" s="21">
        <f t="shared" si="12"/>
        <v>2.0034473642121937</v>
      </c>
    </row>
    <row r="417" spans="1:3" x14ac:dyDescent="0.25">
      <c r="A417" s="21" t="s">
        <v>20</v>
      </c>
      <c r="B417" s="21">
        <v>280</v>
      </c>
      <c r="C417" s="21">
        <f t="shared" si="12"/>
        <v>-0.45105597872393405</v>
      </c>
    </row>
    <row r="418" spans="1:3" x14ac:dyDescent="0.25">
      <c r="A418" s="20" t="s">
        <v>20</v>
      </c>
      <c r="B418" s="21">
        <v>366</v>
      </c>
      <c r="C418" s="21">
        <f t="shared" si="12"/>
        <v>-0.38313857605581725</v>
      </c>
    </row>
    <row r="419" spans="1:3" x14ac:dyDescent="0.25">
      <c r="A419" s="21" t="s">
        <v>20</v>
      </c>
      <c r="B419" s="21">
        <v>270</v>
      </c>
      <c r="C419" s="21">
        <f t="shared" si="12"/>
        <v>-0.45895335112720342</v>
      </c>
    </row>
    <row r="420" spans="1:3" x14ac:dyDescent="0.25">
      <c r="A420" s="20" t="s">
        <v>20</v>
      </c>
      <c r="B420" s="21">
        <v>137</v>
      </c>
      <c r="C420" s="21">
        <f t="shared" si="12"/>
        <v>-0.5639884040906864</v>
      </c>
    </row>
    <row r="421" spans="1:3" x14ac:dyDescent="0.25">
      <c r="A421" s="21" t="s">
        <v>20</v>
      </c>
      <c r="B421" s="21">
        <v>3205</v>
      </c>
      <c r="C421" s="21">
        <f t="shared" si="12"/>
        <v>1.8589254492323637</v>
      </c>
    </row>
    <row r="422" spans="1:3" x14ac:dyDescent="0.25">
      <c r="A422" s="20" t="s">
        <v>20</v>
      </c>
      <c r="B422" s="21">
        <v>288</v>
      </c>
      <c r="C422" s="21">
        <f t="shared" si="12"/>
        <v>-0.44473808080131855</v>
      </c>
    </row>
    <row r="423" spans="1:3" x14ac:dyDescent="0.25">
      <c r="A423" s="21" t="s">
        <v>20</v>
      </c>
      <c r="B423" s="21">
        <v>148</v>
      </c>
      <c r="C423" s="21">
        <f t="shared" si="12"/>
        <v>-0.55530129444709009</v>
      </c>
    </row>
    <row r="424" spans="1:3" x14ac:dyDescent="0.25">
      <c r="A424" s="20" t="s">
        <v>20</v>
      </c>
      <c r="B424" s="21">
        <v>114</v>
      </c>
      <c r="C424" s="21">
        <f t="shared" si="12"/>
        <v>-0.58215236061820597</v>
      </c>
    </row>
    <row r="425" spans="1:3" x14ac:dyDescent="0.25">
      <c r="A425" s="21" t="s">
        <v>20</v>
      </c>
      <c r="B425" s="21">
        <v>1518</v>
      </c>
      <c r="C425" s="21">
        <f t="shared" si="12"/>
        <v>0.52663872480081708</v>
      </c>
    </row>
    <row r="426" spans="1:3" x14ac:dyDescent="0.25">
      <c r="A426" s="20" t="s">
        <v>20</v>
      </c>
      <c r="B426" s="21">
        <v>166</v>
      </c>
      <c r="C426" s="21">
        <f t="shared" si="12"/>
        <v>-0.5410860241212051</v>
      </c>
    </row>
    <row r="427" spans="1:3" x14ac:dyDescent="0.25">
      <c r="A427" s="21" t="s">
        <v>20</v>
      </c>
      <c r="B427" s="21">
        <v>100</v>
      </c>
      <c r="C427" s="21">
        <f t="shared" si="12"/>
        <v>-0.59320868198278309</v>
      </c>
    </row>
    <row r="428" spans="1:3" x14ac:dyDescent="0.25">
      <c r="A428" s="20" t="s">
        <v>20</v>
      </c>
      <c r="B428" s="21">
        <v>235</v>
      </c>
      <c r="C428" s="21">
        <f t="shared" si="12"/>
        <v>-0.4865941545386463</v>
      </c>
    </row>
    <row r="429" spans="1:3" x14ac:dyDescent="0.25">
      <c r="A429" s="21" t="s">
        <v>20</v>
      </c>
      <c r="B429" s="21">
        <v>148</v>
      </c>
      <c r="C429" s="21">
        <f t="shared" si="12"/>
        <v>-0.55530129444709009</v>
      </c>
    </row>
    <row r="430" spans="1:3" x14ac:dyDescent="0.25">
      <c r="A430" s="20" t="s">
        <v>20</v>
      </c>
      <c r="B430" s="21">
        <v>198</v>
      </c>
      <c r="C430" s="21">
        <f t="shared" si="12"/>
        <v>-0.5158144324307431</v>
      </c>
    </row>
    <row r="431" spans="1:3" x14ac:dyDescent="0.25">
      <c r="A431" s="21" t="s">
        <v>20</v>
      </c>
      <c r="B431" s="21">
        <v>150</v>
      </c>
      <c r="C431" s="21">
        <f t="shared" si="12"/>
        <v>-0.55372181996643621</v>
      </c>
    </row>
    <row r="432" spans="1:3" x14ac:dyDescent="0.25">
      <c r="A432" s="20" t="s">
        <v>20</v>
      </c>
      <c r="B432" s="21">
        <v>216</v>
      </c>
      <c r="C432" s="21">
        <f t="shared" si="12"/>
        <v>-0.50159916210485822</v>
      </c>
    </row>
    <row r="433" spans="1:3" x14ac:dyDescent="0.25">
      <c r="A433" s="21" t="s">
        <v>20</v>
      </c>
      <c r="B433" s="21">
        <v>5139</v>
      </c>
      <c r="C433" s="21">
        <f t="shared" si="12"/>
        <v>3.3862772720246648</v>
      </c>
    </row>
    <row r="434" spans="1:3" x14ac:dyDescent="0.25">
      <c r="A434" s="20" t="s">
        <v>20</v>
      </c>
      <c r="B434" s="21">
        <v>2353</v>
      </c>
      <c r="C434" s="21">
        <f t="shared" si="12"/>
        <v>1.1860693204738115</v>
      </c>
    </row>
    <row r="435" spans="1:3" x14ac:dyDescent="0.25">
      <c r="A435" s="21" t="s">
        <v>20</v>
      </c>
      <c r="B435" s="21">
        <v>78</v>
      </c>
      <c r="C435" s="21">
        <f t="shared" si="12"/>
        <v>-0.61058290126997583</v>
      </c>
    </row>
    <row r="436" spans="1:3" x14ac:dyDescent="0.25">
      <c r="A436" s="20" t="s">
        <v>20</v>
      </c>
      <c r="B436" s="21">
        <v>174</v>
      </c>
      <c r="C436" s="21">
        <f t="shared" si="12"/>
        <v>-0.5347681261985896</v>
      </c>
    </row>
    <row r="437" spans="1:3" x14ac:dyDescent="0.25">
      <c r="A437" s="21" t="s">
        <v>20</v>
      </c>
      <c r="B437" s="21">
        <v>164</v>
      </c>
      <c r="C437" s="21">
        <f t="shared" si="12"/>
        <v>-0.54266549860185898</v>
      </c>
    </row>
    <row r="438" spans="1:3" x14ac:dyDescent="0.25">
      <c r="A438" s="20" t="s">
        <v>20</v>
      </c>
      <c r="B438" s="21">
        <v>161</v>
      </c>
      <c r="C438" s="21">
        <f t="shared" si="12"/>
        <v>-0.54503471032283979</v>
      </c>
    </row>
    <row r="439" spans="1:3" x14ac:dyDescent="0.25">
      <c r="A439" s="21" t="s">
        <v>20</v>
      </c>
      <c r="B439" s="21">
        <v>138</v>
      </c>
      <c r="C439" s="21">
        <f t="shared" si="12"/>
        <v>-0.56319866685035946</v>
      </c>
    </row>
    <row r="440" spans="1:3" x14ac:dyDescent="0.25">
      <c r="A440" s="20" t="s">
        <v>20</v>
      </c>
      <c r="B440" s="21">
        <v>3308</v>
      </c>
      <c r="C440" s="21">
        <f t="shared" si="12"/>
        <v>1.9402683849860385</v>
      </c>
    </row>
    <row r="441" spans="1:3" x14ac:dyDescent="0.25">
      <c r="A441" s="21" t="s">
        <v>20</v>
      </c>
      <c r="B441" s="21">
        <v>127</v>
      </c>
      <c r="C441" s="21">
        <f t="shared" si="12"/>
        <v>-0.57188577649395578</v>
      </c>
    </row>
    <row r="442" spans="1:3" x14ac:dyDescent="0.25">
      <c r="A442" s="20" t="s">
        <v>20</v>
      </c>
      <c r="B442" s="21">
        <v>207</v>
      </c>
      <c r="C442" s="21">
        <f t="shared" si="12"/>
        <v>-0.50870679726780066</v>
      </c>
    </row>
    <row r="443" spans="1:3" x14ac:dyDescent="0.25">
      <c r="A443" s="21" t="s">
        <v>20</v>
      </c>
      <c r="B443" s="21">
        <v>181</v>
      </c>
      <c r="C443" s="21">
        <f t="shared" si="12"/>
        <v>-0.52923996551630104</v>
      </c>
    </row>
    <row r="444" spans="1:3" x14ac:dyDescent="0.25">
      <c r="A444" s="20" t="s">
        <v>20</v>
      </c>
      <c r="B444" s="21">
        <v>110</v>
      </c>
      <c r="C444" s="21">
        <f t="shared" si="12"/>
        <v>-0.58531130957951372</v>
      </c>
    </row>
    <row r="445" spans="1:3" x14ac:dyDescent="0.25">
      <c r="A445" s="21" t="s">
        <v>20</v>
      </c>
      <c r="B445" s="21">
        <v>185</v>
      </c>
      <c r="C445" s="21">
        <f t="shared" si="12"/>
        <v>-0.52608101655499329</v>
      </c>
    </row>
    <row r="446" spans="1:3" x14ac:dyDescent="0.25">
      <c r="A446" s="20" t="s">
        <v>20</v>
      </c>
      <c r="B446" s="21">
        <v>121</v>
      </c>
      <c r="C446" s="21">
        <f t="shared" si="12"/>
        <v>-0.5766241999359174</v>
      </c>
    </row>
    <row r="447" spans="1:3" x14ac:dyDescent="0.25">
      <c r="A447" s="21" t="s">
        <v>20</v>
      </c>
      <c r="B447" s="21">
        <v>106</v>
      </c>
      <c r="C447" s="21">
        <f t="shared" si="12"/>
        <v>-0.58847025854082147</v>
      </c>
    </row>
    <row r="448" spans="1:3" x14ac:dyDescent="0.25">
      <c r="A448" s="20" t="s">
        <v>20</v>
      </c>
      <c r="B448" s="21">
        <v>142</v>
      </c>
      <c r="C448" s="21">
        <f t="shared" si="12"/>
        <v>-0.56003971788905171</v>
      </c>
    </row>
    <row r="449" spans="1:3" x14ac:dyDescent="0.25">
      <c r="A449" s="21" t="s">
        <v>20</v>
      </c>
      <c r="B449" s="21">
        <v>233</v>
      </c>
      <c r="C449" s="21">
        <f t="shared" si="12"/>
        <v>-0.48817362901930017</v>
      </c>
    </row>
    <row r="450" spans="1:3" x14ac:dyDescent="0.25">
      <c r="A450" s="20" t="s">
        <v>20</v>
      </c>
      <c r="B450" s="21">
        <v>218</v>
      </c>
      <c r="C450" s="21">
        <f t="shared" si="12"/>
        <v>-0.50001968762420423</v>
      </c>
    </row>
    <row r="451" spans="1:3" x14ac:dyDescent="0.25">
      <c r="A451" s="21" t="s">
        <v>20</v>
      </c>
      <c r="B451" s="21">
        <v>76</v>
      </c>
      <c r="C451" s="21">
        <f t="shared" ref="C451:C514" si="13">(B451-$I$3)/$I$8</f>
        <v>-0.61216237575062971</v>
      </c>
    </row>
    <row r="452" spans="1:3" x14ac:dyDescent="0.25">
      <c r="A452" s="20" t="s">
        <v>20</v>
      </c>
      <c r="B452" s="21">
        <v>43</v>
      </c>
      <c r="C452" s="21">
        <f t="shared" si="13"/>
        <v>-0.63822370468141865</v>
      </c>
    </row>
    <row r="453" spans="1:3" x14ac:dyDescent="0.25">
      <c r="A453" s="21" t="s">
        <v>20</v>
      </c>
      <c r="B453" s="21">
        <v>221</v>
      </c>
      <c r="C453" s="21">
        <f t="shared" si="13"/>
        <v>-0.49765047590322348</v>
      </c>
    </row>
    <row r="454" spans="1:3" x14ac:dyDescent="0.25">
      <c r="A454" s="20" t="s">
        <v>20</v>
      </c>
      <c r="B454" s="21">
        <v>2805</v>
      </c>
      <c r="C454" s="21">
        <f t="shared" si="13"/>
        <v>1.5430305531015882</v>
      </c>
    </row>
    <row r="455" spans="1:3" x14ac:dyDescent="0.25">
      <c r="A455" s="21" t="s">
        <v>20</v>
      </c>
      <c r="B455" s="21">
        <v>68</v>
      </c>
      <c r="C455" s="21">
        <f t="shared" si="13"/>
        <v>-0.61848027367324521</v>
      </c>
    </row>
    <row r="456" spans="1:3" x14ac:dyDescent="0.25">
      <c r="A456" s="20" t="s">
        <v>20</v>
      </c>
      <c r="B456" s="21">
        <v>183</v>
      </c>
      <c r="C456" s="21">
        <f t="shared" si="13"/>
        <v>-0.52766049103564716</v>
      </c>
    </row>
    <row r="457" spans="1:3" x14ac:dyDescent="0.25">
      <c r="A457" s="21" t="s">
        <v>20</v>
      </c>
      <c r="B457" s="21">
        <v>133</v>
      </c>
      <c r="C457" s="21">
        <f t="shared" si="13"/>
        <v>-0.56714735305199415</v>
      </c>
    </row>
    <row r="458" spans="1:3" x14ac:dyDescent="0.25">
      <c r="A458" s="20" t="s">
        <v>20</v>
      </c>
      <c r="B458" s="21">
        <v>2489</v>
      </c>
      <c r="C458" s="21">
        <f t="shared" si="13"/>
        <v>1.2934735851582753</v>
      </c>
    </row>
    <row r="459" spans="1:3" x14ac:dyDescent="0.25">
      <c r="A459" s="21" t="s">
        <v>20</v>
      </c>
      <c r="B459" s="21">
        <v>69</v>
      </c>
      <c r="C459" s="21">
        <f t="shared" si="13"/>
        <v>-0.61769053643291827</v>
      </c>
    </row>
    <row r="460" spans="1:3" x14ac:dyDescent="0.25">
      <c r="A460" s="20" t="s">
        <v>20</v>
      </c>
      <c r="B460" s="21">
        <v>279</v>
      </c>
      <c r="C460" s="21">
        <f t="shared" si="13"/>
        <v>-0.45184571596426099</v>
      </c>
    </row>
    <row r="461" spans="1:3" x14ac:dyDescent="0.25">
      <c r="A461" s="21" t="s">
        <v>20</v>
      </c>
      <c r="B461" s="21">
        <v>210</v>
      </c>
      <c r="C461" s="21">
        <f t="shared" si="13"/>
        <v>-0.50633758554681985</v>
      </c>
    </row>
    <row r="462" spans="1:3" x14ac:dyDescent="0.25">
      <c r="A462" s="20" t="s">
        <v>20</v>
      </c>
      <c r="B462" s="21">
        <v>2100</v>
      </c>
      <c r="C462" s="21">
        <f t="shared" si="13"/>
        <v>0.98626579867109587</v>
      </c>
    </row>
    <row r="463" spans="1:3" x14ac:dyDescent="0.25">
      <c r="A463" s="21" t="s">
        <v>20</v>
      </c>
      <c r="B463" s="21">
        <v>252</v>
      </c>
      <c r="C463" s="21">
        <f t="shared" si="13"/>
        <v>-0.47316862145308836</v>
      </c>
    </row>
    <row r="464" spans="1:3" x14ac:dyDescent="0.25">
      <c r="A464" s="20" t="s">
        <v>20</v>
      </c>
      <c r="B464" s="21">
        <v>1280</v>
      </c>
      <c r="C464" s="21">
        <f t="shared" si="13"/>
        <v>0.33868126160300543</v>
      </c>
    </row>
    <row r="465" spans="1:3" x14ac:dyDescent="0.25">
      <c r="A465" s="21" t="s">
        <v>20</v>
      </c>
      <c r="B465" s="21">
        <v>157</v>
      </c>
      <c r="C465" s="21">
        <f t="shared" si="13"/>
        <v>-0.54819365928414765</v>
      </c>
    </row>
    <row r="466" spans="1:3" x14ac:dyDescent="0.25">
      <c r="A466" s="20" t="s">
        <v>20</v>
      </c>
      <c r="B466" s="21">
        <v>194</v>
      </c>
      <c r="C466" s="21">
        <f t="shared" si="13"/>
        <v>-0.51897338139205085</v>
      </c>
    </row>
    <row r="467" spans="1:3" x14ac:dyDescent="0.25">
      <c r="A467" s="21" t="s">
        <v>20</v>
      </c>
      <c r="B467" s="21">
        <v>82</v>
      </c>
      <c r="C467" s="21">
        <f t="shared" si="13"/>
        <v>-0.60742395230866808</v>
      </c>
    </row>
    <row r="468" spans="1:3" x14ac:dyDescent="0.25">
      <c r="A468" s="20" t="s">
        <v>20</v>
      </c>
      <c r="B468" s="21">
        <v>4233</v>
      </c>
      <c r="C468" s="21">
        <f t="shared" si="13"/>
        <v>2.6707753322884575</v>
      </c>
    </row>
    <row r="469" spans="1:3" x14ac:dyDescent="0.25">
      <c r="A469" s="21" t="s">
        <v>20</v>
      </c>
      <c r="B469" s="21">
        <v>1297</v>
      </c>
      <c r="C469" s="21">
        <f t="shared" si="13"/>
        <v>0.35210679468856343</v>
      </c>
    </row>
    <row r="470" spans="1:3" x14ac:dyDescent="0.25">
      <c r="A470" s="20" t="s">
        <v>20</v>
      </c>
      <c r="B470" s="21">
        <v>165</v>
      </c>
      <c r="C470" s="21">
        <f t="shared" si="13"/>
        <v>-0.54187576136153204</v>
      </c>
    </row>
    <row r="471" spans="1:3" x14ac:dyDescent="0.25">
      <c r="A471" s="21" t="s">
        <v>20</v>
      </c>
      <c r="B471" s="21">
        <v>119</v>
      </c>
      <c r="C471" s="21">
        <f t="shared" si="13"/>
        <v>-0.57820367441657128</v>
      </c>
    </row>
    <row r="472" spans="1:3" x14ac:dyDescent="0.25">
      <c r="A472" s="20" t="s">
        <v>20</v>
      </c>
      <c r="B472" s="21">
        <v>1797</v>
      </c>
      <c r="C472" s="21">
        <f t="shared" si="13"/>
        <v>0.74697541485203311</v>
      </c>
    </row>
    <row r="473" spans="1:3" x14ac:dyDescent="0.25">
      <c r="A473" s="21" t="s">
        <v>20</v>
      </c>
      <c r="B473" s="21">
        <v>261</v>
      </c>
      <c r="C473" s="21">
        <f t="shared" si="13"/>
        <v>-0.46606098629014592</v>
      </c>
    </row>
    <row r="474" spans="1:3" x14ac:dyDescent="0.25">
      <c r="A474" s="20" t="s">
        <v>20</v>
      </c>
      <c r="B474" s="21">
        <v>157</v>
      </c>
      <c r="C474" s="21">
        <f t="shared" si="13"/>
        <v>-0.54819365928414765</v>
      </c>
    </row>
    <row r="475" spans="1:3" x14ac:dyDescent="0.25">
      <c r="A475" s="21" t="s">
        <v>20</v>
      </c>
      <c r="B475" s="21">
        <v>3533</v>
      </c>
      <c r="C475" s="21">
        <f t="shared" si="13"/>
        <v>2.1179592640595999</v>
      </c>
    </row>
    <row r="476" spans="1:3" x14ac:dyDescent="0.25">
      <c r="A476" s="20" t="s">
        <v>20</v>
      </c>
      <c r="B476" s="21">
        <v>155</v>
      </c>
      <c r="C476" s="21">
        <f t="shared" si="13"/>
        <v>-0.54977313376480152</v>
      </c>
    </row>
    <row r="477" spans="1:3" x14ac:dyDescent="0.25">
      <c r="A477" s="21" t="s">
        <v>20</v>
      </c>
      <c r="B477" s="21">
        <v>132</v>
      </c>
      <c r="C477" s="21">
        <f t="shared" si="13"/>
        <v>-0.56793709029232109</v>
      </c>
    </row>
    <row r="478" spans="1:3" x14ac:dyDescent="0.25">
      <c r="A478" s="20" t="s">
        <v>20</v>
      </c>
      <c r="B478" s="21">
        <v>1354</v>
      </c>
      <c r="C478" s="21">
        <f t="shared" si="13"/>
        <v>0.39712181738719898</v>
      </c>
    </row>
    <row r="479" spans="1:3" x14ac:dyDescent="0.25">
      <c r="A479" s="21" t="s">
        <v>20</v>
      </c>
      <c r="B479" s="21">
        <v>48</v>
      </c>
      <c r="C479" s="21">
        <f t="shared" si="13"/>
        <v>-0.63427501847978396</v>
      </c>
    </row>
    <row r="480" spans="1:3" x14ac:dyDescent="0.25">
      <c r="A480" s="20" t="s">
        <v>20</v>
      </c>
      <c r="B480" s="21">
        <v>110</v>
      </c>
      <c r="C480" s="21">
        <f t="shared" si="13"/>
        <v>-0.58531130957951372</v>
      </c>
    </row>
    <row r="481" spans="1:3" x14ac:dyDescent="0.25">
      <c r="A481" s="21" t="s">
        <v>20</v>
      </c>
      <c r="B481" s="21">
        <v>172</v>
      </c>
      <c r="C481" s="21">
        <f t="shared" si="13"/>
        <v>-0.53634760067924347</v>
      </c>
    </row>
    <row r="482" spans="1:3" x14ac:dyDescent="0.25">
      <c r="A482" s="20" t="s">
        <v>20</v>
      </c>
      <c r="B482" s="21">
        <v>307</v>
      </c>
      <c r="C482" s="21">
        <f t="shared" si="13"/>
        <v>-0.42973307323510668</v>
      </c>
    </row>
    <row r="483" spans="1:3" x14ac:dyDescent="0.25">
      <c r="A483" s="21" t="s">
        <v>20</v>
      </c>
      <c r="B483" s="21">
        <v>160</v>
      </c>
      <c r="C483" s="21">
        <f t="shared" si="13"/>
        <v>-0.54582444756316673</v>
      </c>
    </row>
    <row r="484" spans="1:3" x14ac:dyDescent="0.25">
      <c r="A484" s="20" t="s">
        <v>20</v>
      </c>
      <c r="B484" s="21">
        <v>1467</v>
      </c>
      <c r="C484" s="21">
        <f t="shared" si="13"/>
        <v>0.48636212554414315</v>
      </c>
    </row>
    <row r="485" spans="1:3" x14ac:dyDescent="0.25">
      <c r="A485" s="21" t="s">
        <v>20</v>
      </c>
      <c r="B485" s="21">
        <v>2662</v>
      </c>
      <c r="C485" s="21">
        <f t="shared" si="13"/>
        <v>1.4300981277348359</v>
      </c>
    </row>
    <row r="486" spans="1:3" x14ac:dyDescent="0.25">
      <c r="A486" s="20" t="s">
        <v>20</v>
      </c>
      <c r="B486" s="21">
        <v>452</v>
      </c>
      <c r="C486" s="21">
        <f t="shared" si="13"/>
        <v>-0.31522117338770045</v>
      </c>
    </row>
    <row r="487" spans="1:3" x14ac:dyDescent="0.25">
      <c r="A487" s="21" t="s">
        <v>20</v>
      </c>
      <c r="B487" s="21">
        <v>158</v>
      </c>
      <c r="C487" s="21">
        <f t="shared" si="13"/>
        <v>-0.54740392204382071</v>
      </c>
    </row>
    <row r="488" spans="1:3" x14ac:dyDescent="0.25">
      <c r="A488" s="20" t="s">
        <v>20</v>
      </c>
      <c r="B488" s="21">
        <v>225</v>
      </c>
      <c r="C488" s="21">
        <f t="shared" si="13"/>
        <v>-0.49449152694191573</v>
      </c>
    </row>
    <row r="489" spans="1:3" x14ac:dyDescent="0.25">
      <c r="A489" s="21" t="s">
        <v>20</v>
      </c>
      <c r="B489" s="21">
        <v>65</v>
      </c>
      <c r="C489" s="21">
        <f t="shared" si="13"/>
        <v>-0.62084948539422602</v>
      </c>
    </row>
    <row r="490" spans="1:3" x14ac:dyDescent="0.25">
      <c r="A490" s="20" t="s">
        <v>20</v>
      </c>
      <c r="B490" s="21">
        <v>163</v>
      </c>
      <c r="C490" s="21">
        <f t="shared" si="13"/>
        <v>-0.54345523584218591</v>
      </c>
    </row>
    <row r="491" spans="1:3" x14ac:dyDescent="0.25">
      <c r="A491" s="21" t="s">
        <v>20</v>
      </c>
      <c r="B491" s="21">
        <v>85</v>
      </c>
      <c r="C491" s="21">
        <f t="shared" si="13"/>
        <v>-0.60505474058768727</v>
      </c>
    </row>
    <row r="492" spans="1:3" x14ac:dyDescent="0.25">
      <c r="A492" s="20" t="s">
        <v>20</v>
      </c>
      <c r="B492" s="21">
        <v>217</v>
      </c>
      <c r="C492" s="21">
        <f t="shared" si="13"/>
        <v>-0.50080942486453117</v>
      </c>
    </row>
    <row r="493" spans="1:3" x14ac:dyDescent="0.25">
      <c r="A493" s="21" t="s">
        <v>20</v>
      </c>
      <c r="B493" s="21">
        <v>150</v>
      </c>
      <c r="C493" s="21">
        <f t="shared" si="13"/>
        <v>-0.55372181996643621</v>
      </c>
    </row>
    <row r="494" spans="1:3" x14ac:dyDescent="0.25">
      <c r="A494" s="20" t="s">
        <v>20</v>
      </c>
      <c r="B494" s="21">
        <v>3272</v>
      </c>
      <c r="C494" s="21">
        <f t="shared" si="13"/>
        <v>1.9118378443342687</v>
      </c>
    </row>
    <row r="495" spans="1:3" x14ac:dyDescent="0.25">
      <c r="A495" s="21" t="s">
        <v>20</v>
      </c>
      <c r="B495" s="21">
        <v>300</v>
      </c>
      <c r="C495" s="21">
        <f t="shared" si="13"/>
        <v>-0.43526123391739524</v>
      </c>
    </row>
    <row r="496" spans="1:3" x14ac:dyDescent="0.25">
      <c r="A496" s="20" t="s">
        <v>20</v>
      </c>
      <c r="B496" s="21">
        <v>126</v>
      </c>
      <c r="C496" s="21">
        <f t="shared" si="13"/>
        <v>-0.57267551373428272</v>
      </c>
    </row>
    <row r="497" spans="1:3" x14ac:dyDescent="0.25">
      <c r="A497" s="21" t="s">
        <v>20</v>
      </c>
      <c r="B497" s="21">
        <v>2320</v>
      </c>
      <c r="C497" s="21">
        <f t="shared" si="13"/>
        <v>1.1600079915430226</v>
      </c>
    </row>
    <row r="498" spans="1:3" x14ac:dyDescent="0.25">
      <c r="A498" s="20" t="s">
        <v>20</v>
      </c>
      <c r="B498" s="21">
        <v>81</v>
      </c>
      <c r="C498" s="21">
        <f t="shared" si="13"/>
        <v>-0.60821368954899502</v>
      </c>
    </row>
    <row r="499" spans="1:3" x14ac:dyDescent="0.25">
      <c r="A499" s="21" t="s">
        <v>20</v>
      </c>
      <c r="B499" s="21">
        <v>1887</v>
      </c>
      <c r="C499" s="21">
        <f t="shared" si="13"/>
        <v>0.81805176648145772</v>
      </c>
    </row>
    <row r="500" spans="1:3" x14ac:dyDescent="0.25">
      <c r="A500" s="20" t="s">
        <v>20</v>
      </c>
      <c r="B500" s="21">
        <v>4358</v>
      </c>
      <c r="C500" s="21">
        <f t="shared" si="13"/>
        <v>2.769492487329325</v>
      </c>
    </row>
    <row r="501" spans="1:3" x14ac:dyDescent="0.25">
      <c r="A501" s="21" t="s">
        <v>20</v>
      </c>
      <c r="B501" s="21">
        <v>53</v>
      </c>
      <c r="C501" s="21">
        <f t="shared" si="13"/>
        <v>-0.63032633227814927</v>
      </c>
    </row>
    <row r="502" spans="1:3" x14ac:dyDescent="0.25">
      <c r="A502" s="20" t="s">
        <v>20</v>
      </c>
      <c r="B502" s="21">
        <v>2414</v>
      </c>
      <c r="C502" s="21">
        <f t="shared" si="13"/>
        <v>1.2342432921337547</v>
      </c>
    </row>
    <row r="503" spans="1:3" x14ac:dyDescent="0.25">
      <c r="A503" s="21" t="s">
        <v>20</v>
      </c>
      <c r="B503" s="21">
        <v>80</v>
      </c>
      <c r="C503" s="21">
        <f t="shared" si="13"/>
        <v>-0.60900342678932196</v>
      </c>
    </row>
    <row r="504" spans="1:3" x14ac:dyDescent="0.25">
      <c r="A504" s="20" t="s">
        <v>20</v>
      </c>
      <c r="B504" s="21">
        <v>193</v>
      </c>
      <c r="C504" s="21">
        <f t="shared" si="13"/>
        <v>-0.51976311863237779</v>
      </c>
    </row>
    <row r="505" spans="1:3" x14ac:dyDescent="0.25">
      <c r="A505" s="21" t="s">
        <v>20</v>
      </c>
      <c r="B505" s="21">
        <v>52</v>
      </c>
      <c r="C505" s="21">
        <f t="shared" si="13"/>
        <v>-0.63111606951847621</v>
      </c>
    </row>
    <row r="506" spans="1:3" x14ac:dyDescent="0.25">
      <c r="A506" s="20" t="s">
        <v>20</v>
      </c>
      <c r="B506" s="21">
        <v>290</v>
      </c>
      <c r="C506" s="21">
        <f t="shared" si="13"/>
        <v>-0.44315860632066467</v>
      </c>
    </row>
    <row r="507" spans="1:3" x14ac:dyDescent="0.25">
      <c r="A507" s="21" t="s">
        <v>20</v>
      </c>
      <c r="B507" s="21">
        <v>122</v>
      </c>
      <c r="C507" s="21">
        <f t="shared" si="13"/>
        <v>-0.57583446269559047</v>
      </c>
    </row>
    <row r="508" spans="1:3" x14ac:dyDescent="0.25">
      <c r="A508" s="20" t="s">
        <v>20</v>
      </c>
      <c r="B508" s="21">
        <v>1470</v>
      </c>
      <c r="C508" s="21">
        <f t="shared" si="13"/>
        <v>0.48873133726512397</v>
      </c>
    </row>
    <row r="509" spans="1:3" x14ac:dyDescent="0.25">
      <c r="A509" s="21" t="s">
        <v>20</v>
      </c>
      <c r="B509" s="21">
        <v>165</v>
      </c>
      <c r="C509" s="21">
        <f t="shared" si="13"/>
        <v>-0.54187576136153204</v>
      </c>
    </row>
    <row r="510" spans="1:3" x14ac:dyDescent="0.25">
      <c r="A510" s="20" t="s">
        <v>20</v>
      </c>
      <c r="B510" s="21">
        <v>182</v>
      </c>
      <c r="C510" s="21">
        <f t="shared" si="13"/>
        <v>-0.5284502282759741</v>
      </c>
    </row>
    <row r="511" spans="1:3" x14ac:dyDescent="0.25">
      <c r="A511" s="21" t="s">
        <v>20</v>
      </c>
      <c r="B511" s="21">
        <v>199</v>
      </c>
      <c r="C511" s="21">
        <f t="shared" si="13"/>
        <v>-0.51502469519041616</v>
      </c>
    </row>
    <row r="512" spans="1:3" x14ac:dyDescent="0.25">
      <c r="A512" s="20" t="s">
        <v>20</v>
      </c>
      <c r="B512" s="21">
        <v>56</v>
      </c>
      <c r="C512" s="21">
        <f t="shared" si="13"/>
        <v>-0.62795712055716846</v>
      </c>
    </row>
    <row r="513" spans="1:3" x14ac:dyDescent="0.25">
      <c r="A513" s="21" t="s">
        <v>20</v>
      </c>
      <c r="B513" s="21">
        <v>1460</v>
      </c>
      <c r="C513" s="21">
        <f t="shared" si="13"/>
        <v>0.48083396486185453</v>
      </c>
    </row>
    <row r="514" spans="1:3" x14ac:dyDescent="0.25">
      <c r="A514" s="20" t="s">
        <v>20</v>
      </c>
      <c r="B514" s="21">
        <v>123</v>
      </c>
      <c r="C514" s="21">
        <f t="shared" si="13"/>
        <v>-0.57504472545526353</v>
      </c>
    </row>
    <row r="515" spans="1:3" x14ac:dyDescent="0.25">
      <c r="A515" s="21" t="s">
        <v>20</v>
      </c>
      <c r="B515" s="21">
        <v>159</v>
      </c>
      <c r="C515" s="21">
        <f t="shared" ref="C515:C566" si="14">(B515-$I$3)/$I$8</f>
        <v>-0.54661418480349366</v>
      </c>
    </row>
    <row r="516" spans="1:3" x14ac:dyDescent="0.25">
      <c r="A516" s="20" t="s">
        <v>20</v>
      </c>
      <c r="B516" s="21">
        <v>110</v>
      </c>
      <c r="C516" s="21">
        <f t="shared" si="14"/>
        <v>-0.58531130957951372</v>
      </c>
    </row>
    <row r="517" spans="1:3" x14ac:dyDescent="0.25">
      <c r="A517" s="21" t="s">
        <v>20</v>
      </c>
      <c r="B517" s="21">
        <v>236</v>
      </c>
      <c r="C517" s="21">
        <f t="shared" si="14"/>
        <v>-0.48580441729831936</v>
      </c>
    </row>
    <row r="518" spans="1:3" x14ac:dyDescent="0.25">
      <c r="A518" s="20" t="s">
        <v>20</v>
      </c>
      <c r="B518" s="21">
        <v>191</v>
      </c>
      <c r="C518" s="21">
        <f t="shared" si="14"/>
        <v>-0.52134259311303166</v>
      </c>
    </row>
    <row r="519" spans="1:3" x14ac:dyDescent="0.25">
      <c r="A519" s="21" t="s">
        <v>20</v>
      </c>
      <c r="B519" s="21">
        <v>3934</v>
      </c>
      <c r="C519" s="21">
        <f t="shared" si="14"/>
        <v>2.4346438974307025</v>
      </c>
    </row>
    <row r="520" spans="1:3" x14ac:dyDescent="0.25">
      <c r="A520" s="20" t="s">
        <v>20</v>
      </c>
      <c r="B520" s="21">
        <v>80</v>
      </c>
      <c r="C520" s="21">
        <f t="shared" si="14"/>
        <v>-0.60900342678932196</v>
      </c>
    </row>
    <row r="521" spans="1:3" x14ac:dyDescent="0.25">
      <c r="A521" s="21" t="s">
        <v>20</v>
      </c>
      <c r="B521" s="21">
        <v>462</v>
      </c>
      <c r="C521" s="21">
        <f t="shared" si="14"/>
        <v>-0.30732380098443107</v>
      </c>
    </row>
    <row r="522" spans="1:3" x14ac:dyDescent="0.25">
      <c r="A522" s="20" t="s">
        <v>20</v>
      </c>
      <c r="B522" s="21">
        <v>179</v>
      </c>
      <c r="C522" s="21">
        <f t="shared" si="14"/>
        <v>-0.53081943999695491</v>
      </c>
    </row>
    <row r="523" spans="1:3" x14ac:dyDescent="0.25">
      <c r="A523" s="21" t="s">
        <v>20</v>
      </c>
      <c r="B523" s="21">
        <v>1866</v>
      </c>
      <c r="C523" s="21">
        <f t="shared" si="14"/>
        <v>0.80146728443459203</v>
      </c>
    </row>
    <row r="524" spans="1:3" x14ac:dyDescent="0.25">
      <c r="A524" s="20" t="s">
        <v>20</v>
      </c>
      <c r="B524" s="21">
        <v>156</v>
      </c>
      <c r="C524" s="21">
        <f t="shared" si="14"/>
        <v>-0.54898339652447459</v>
      </c>
    </row>
    <row r="525" spans="1:3" x14ac:dyDescent="0.25">
      <c r="A525" s="21" t="s">
        <v>20</v>
      </c>
      <c r="B525" s="21">
        <v>255</v>
      </c>
      <c r="C525" s="21">
        <f t="shared" si="14"/>
        <v>-0.47079940973210754</v>
      </c>
    </row>
    <row r="526" spans="1:3" x14ac:dyDescent="0.25">
      <c r="A526" s="20" t="s">
        <v>20</v>
      </c>
      <c r="B526" s="21">
        <v>2261</v>
      </c>
      <c r="C526" s="21">
        <f t="shared" si="14"/>
        <v>1.113413494363733</v>
      </c>
    </row>
    <row r="527" spans="1:3" x14ac:dyDescent="0.25">
      <c r="A527" s="21" t="s">
        <v>20</v>
      </c>
      <c r="B527" s="21">
        <v>40</v>
      </c>
      <c r="C527" s="21">
        <f t="shared" si="14"/>
        <v>-0.64059291640239957</v>
      </c>
    </row>
    <row r="528" spans="1:3" x14ac:dyDescent="0.25">
      <c r="A528" s="20" t="s">
        <v>20</v>
      </c>
      <c r="B528" s="21">
        <v>2289</v>
      </c>
      <c r="C528" s="21">
        <f t="shared" si="14"/>
        <v>1.1355261370928873</v>
      </c>
    </row>
    <row r="529" spans="1:3" x14ac:dyDescent="0.25">
      <c r="A529" s="21" t="s">
        <v>20</v>
      </c>
      <c r="B529" s="21">
        <v>65</v>
      </c>
      <c r="C529" s="21">
        <f t="shared" si="14"/>
        <v>-0.62084948539422602</v>
      </c>
    </row>
    <row r="530" spans="1:3" x14ac:dyDescent="0.25">
      <c r="A530" s="20" t="s">
        <v>20</v>
      </c>
      <c r="B530" s="21">
        <v>3777</v>
      </c>
      <c r="C530" s="21">
        <f t="shared" si="14"/>
        <v>2.3106551506993731</v>
      </c>
    </row>
    <row r="531" spans="1:3" x14ac:dyDescent="0.25">
      <c r="A531" s="21" t="s">
        <v>20</v>
      </c>
      <c r="B531" s="21">
        <v>184</v>
      </c>
      <c r="C531" s="21">
        <f t="shared" si="14"/>
        <v>-0.52687075379532022</v>
      </c>
    </row>
    <row r="532" spans="1:3" x14ac:dyDescent="0.25">
      <c r="A532" s="20" t="s">
        <v>20</v>
      </c>
      <c r="B532" s="21">
        <v>85</v>
      </c>
      <c r="C532" s="21">
        <f t="shared" si="14"/>
        <v>-0.60505474058768727</v>
      </c>
    </row>
    <row r="533" spans="1:3" x14ac:dyDescent="0.25">
      <c r="A533" s="21" t="s">
        <v>20</v>
      </c>
      <c r="B533" s="21">
        <v>144</v>
      </c>
      <c r="C533" s="21">
        <f t="shared" si="14"/>
        <v>-0.55846024340839784</v>
      </c>
    </row>
    <row r="534" spans="1:3" x14ac:dyDescent="0.25">
      <c r="A534" s="20" t="s">
        <v>20</v>
      </c>
      <c r="B534" s="21">
        <v>1902</v>
      </c>
      <c r="C534" s="21">
        <f t="shared" si="14"/>
        <v>0.82989782508636178</v>
      </c>
    </row>
    <row r="535" spans="1:3" x14ac:dyDescent="0.25">
      <c r="A535" s="21" t="s">
        <v>20</v>
      </c>
      <c r="B535" s="21">
        <v>105</v>
      </c>
      <c r="C535" s="21">
        <f t="shared" si="14"/>
        <v>-0.5892599957811484</v>
      </c>
    </row>
    <row r="536" spans="1:3" x14ac:dyDescent="0.25">
      <c r="A536" s="20" t="s">
        <v>20</v>
      </c>
      <c r="B536" s="21">
        <v>132</v>
      </c>
      <c r="C536" s="21">
        <f t="shared" si="14"/>
        <v>-0.56793709029232109</v>
      </c>
    </row>
    <row r="537" spans="1:3" x14ac:dyDescent="0.25">
      <c r="A537" s="21" t="s">
        <v>20</v>
      </c>
      <c r="B537" s="21">
        <v>96</v>
      </c>
      <c r="C537" s="21">
        <f t="shared" si="14"/>
        <v>-0.59636763094409095</v>
      </c>
    </row>
    <row r="538" spans="1:3" x14ac:dyDescent="0.25">
      <c r="A538" s="20" t="s">
        <v>20</v>
      </c>
      <c r="B538" s="21">
        <v>114</v>
      </c>
      <c r="C538" s="21">
        <f t="shared" si="14"/>
        <v>-0.58215236061820597</v>
      </c>
    </row>
    <row r="539" spans="1:3" x14ac:dyDescent="0.25">
      <c r="A539" s="21" t="s">
        <v>20</v>
      </c>
      <c r="B539" s="21">
        <v>203</v>
      </c>
      <c r="C539" s="21">
        <f t="shared" si="14"/>
        <v>-0.51186574622910841</v>
      </c>
    </row>
    <row r="540" spans="1:3" x14ac:dyDescent="0.25">
      <c r="A540" s="20" t="s">
        <v>20</v>
      </c>
      <c r="B540" s="21">
        <v>1559</v>
      </c>
      <c r="C540" s="21">
        <f t="shared" si="14"/>
        <v>0.55901795165422152</v>
      </c>
    </row>
    <row r="541" spans="1:3" x14ac:dyDescent="0.25">
      <c r="A541" s="21" t="s">
        <v>20</v>
      </c>
      <c r="B541" s="21">
        <v>1548</v>
      </c>
      <c r="C541" s="21">
        <f t="shared" si="14"/>
        <v>0.55033084201062521</v>
      </c>
    </row>
    <row r="542" spans="1:3" x14ac:dyDescent="0.25">
      <c r="A542" s="20" t="s">
        <v>20</v>
      </c>
      <c r="B542" s="21">
        <v>80</v>
      </c>
      <c r="C542" s="21">
        <f t="shared" si="14"/>
        <v>-0.60900342678932196</v>
      </c>
    </row>
    <row r="543" spans="1:3" x14ac:dyDescent="0.25">
      <c r="A543" s="21" t="s">
        <v>20</v>
      </c>
      <c r="B543" s="21">
        <v>131</v>
      </c>
      <c r="C543" s="21">
        <f t="shared" si="14"/>
        <v>-0.56872682753264803</v>
      </c>
    </row>
    <row r="544" spans="1:3" x14ac:dyDescent="0.25">
      <c r="A544" s="20" t="s">
        <v>20</v>
      </c>
      <c r="B544" s="21">
        <v>112</v>
      </c>
      <c r="C544" s="21">
        <f t="shared" si="14"/>
        <v>-0.58373183509885984</v>
      </c>
    </row>
    <row r="545" spans="1:3" x14ac:dyDescent="0.25">
      <c r="A545" s="21" t="s">
        <v>20</v>
      </c>
      <c r="B545" s="21">
        <v>155</v>
      </c>
      <c r="C545" s="21">
        <f t="shared" si="14"/>
        <v>-0.54977313376480152</v>
      </c>
    </row>
    <row r="546" spans="1:3" x14ac:dyDescent="0.25">
      <c r="A546" s="20" t="s">
        <v>20</v>
      </c>
      <c r="B546" s="21">
        <v>266</v>
      </c>
      <c r="C546" s="21">
        <f t="shared" si="14"/>
        <v>-0.46211230008851117</v>
      </c>
    </row>
    <row r="547" spans="1:3" x14ac:dyDescent="0.25">
      <c r="A547" s="21" t="s">
        <v>20</v>
      </c>
      <c r="B547" s="21">
        <v>155</v>
      </c>
      <c r="C547" s="21">
        <f t="shared" si="14"/>
        <v>-0.54977313376480152</v>
      </c>
    </row>
    <row r="548" spans="1:3" x14ac:dyDescent="0.25">
      <c r="A548" s="20" t="s">
        <v>20</v>
      </c>
      <c r="B548" s="21">
        <v>207</v>
      </c>
      <c r="C548" s="21">
        <f t="shared" si="14"/>
        <v>-0.50870679726780066</v>
      </c>
    </row>
    <row r="549" spans="1:3" x14ac:dyDescent="0.25">
      <c r="A549" s="21" t="s">
        <v>20</v>
      </c>
      <c r="B549" s="21">
        <v>245</v>
      </c>
      <c r="C549" s="21">
        <f t="shared" si="14"/>
        <v>-0.47869678213537692</v>
      </c>
    </row>
    <row r="550" spans="1:3" x14ac:dyDescent="0.25">
      <c r="A550" s="20" t="s">
        <v>20</v>
      </c>
      <c r="B550" s="21">
        <v>1573</v>
      </c>
      <c r="C550" s="21">
        <f t="shared" si="14"/>
        <v>0.57007427301879876</v>
      </c>
    </row>
    <row r="551" spans="1:3" x14ac:dyDescent="0.25">
      <c r="A551" s="21" t="s">
        <v>20</v>
      </c>
      <c r="B551" s="21">
        <v>114</v>
      </c>
      <c r="C551" s="21">
        <f t="shared" si="14"/>
        <v>-0.58215236061820597</v>
      </c>
    </row>
    <row r="552" spans="1:3" x14ac:dyDescent="0.25">
      <c r="A552" s="20" t="s">
        <v>20</v>
      </c>
      <c r="B552" s="21">
        <v>93</v>
      </c>
      <c r="C552" s="21">
        <f t="shared" si="14"/>
        <v>-0.59873684266507177</v>
      </c>
    </row>
    <row r="553" spans="1:3" x14ac:dyDescent="0.25">
      <c r="A553" s="21" t="s">
        <v>20</v>
      </c>
      <c r="B553" s="21">
        <v>1681</v>
      </c>
      <c r="C553" s="21">
        <f t="shared" si="14"/>
        <v>0.65536589497410813</v>
      </c>
    </row>
    <row r="554" spans="1:3" x14ac:dyDescent="0.25">
      <c r="A554" s="20" t="s">
        <v>20</v>
      </c>
      <c r="B554" s="21">
        <v>32</v>
      </c>
      <c r="C554" s="21">
        <f t="shared" si="14"/>
        <v>-0.64691081432501507</v>
      </c>
    </row>
    <row r="555" spans="1:3" x14ac:dyDescent="0.25">
      <c r="A555" s="21" t="s">
        <v>20</v>
      </c>
      <c r="B555" s="21">
        <v>135</v>
      </c>
      <c r="C555" s="21">
        <f t="shared" si="14"/>
        <v>-0.56556787857134028</v>
      </c>
    </row>
    <row r="556" spans="1:3" x14ac:dyDescent="0.25">
      <c r="A556" s="20" t="s">
        <v>20</v>
      </c>
      <c r="B556" s="21">
        <v>140</v>
      </c>
      <c r="C556" s="21">
        <f t="shared" si="14"/>
        <v>-0.56161919236970559</v>
      </c>
    </row>
    <row r="557" spans="1:3" x14ac:dyDescent="0.25">
      <c r="A557" s="21" t="s">
        <v>20</v>
      </c>
      <c r="B557" s="21">
        <v>92</v>
      </c>
      <c r="C557" s="21">
        <f t="shared" si="14"/>
        <v>-0.5995265799053987</v>
      </c>
    </row>
    <row r="558" spans="1:3" x14ac:dyDescent="0.25">
      <c r="A558" s="20" t="s">
        <v>20</v>
      </c>
      <c r="B558" s="21">
        <v>1015</v>
      </c>
      <c r="C558" s="21">
        <f t="shared" si="14"/>
        <v>0.12940089291636647</v>
      </c>
    </row>
    <row r="559" spans="1:3" x14ac:dyDescent="0.25">
      <c r="A559" s="21" t="s">
        <v>20</v>
      </c>
      <c r="B559" s="21">
        <v>323</v>
      </c>
      <c r="C559" s="21">
        <f t="shared" si="14"/>
        <v>-0.41709727738987562</v>
      </c>
    </row>
    <row r="560" spans="1:3" x14ac:dyDescent="0.25">
      <c r="A560" s="20" t="s">
        <v>20</v>
      </c>
      <c r="B560" s="21">
        <v>2326</v>
      </c>
      <c r="C560" s="21">
        <f t="shared" si="14"/>
        <v>1.1647464149849842</v>
      </c>
    </row>
    <row r="561" spans="1:3" x14ac:dyDescent="0.25">
      <c r="A561" s="21" t="s">
        <v>20</v>
      </c>
      <c r="B561" s="21">
        <v>381</v>
      </c>
      <c r="C561" s="21">
        <f t="shared" si="14"/>
        <v>-0.37129251745091313</v>
      </c>
    </row>
    <row r="562" spans="1:3" x14ac:dyDescent="0.25">
      <c r="A562" s="20" t="s">
        <v>20</v>
      </c>
      <c r="B562" s="21">
        <v>480</v>
      </c>
      <c r="C562" s="21">
        <f t="shared" si="14"/>
        <v>-0.29310853065854614</v>
      </c>
    </row>
    <row r="563" spans="1:3" x14ac:dyDescent="0.25">
      <c r="A563" s="21" t="s">
        <v>20</v>
      </c>
      <c r="B563" s="21">
        <v>226</v>
      </c>
      <c r="C563" s="21">
        <f t="shared" si="14"/>
        <v>-0.49370178970158879</v>
      </c>
    </row>
    <row r="564" spans="1:3" x14ac:dyDescent="0.25">
      <c r="A564" s="20" t="s">
        <v>20</v>
      </c>
      <c r="B564" s="21">
        <v>241</v>
      </c>
      <c r="C564" s="21">
        <f t="shared" si="14"/>
        <v>-0.48185573109668467</v>
      </c>
    </row>
    <row r="565" spans="1:3" x14ac:dyDescent="0.25">
      <c r="A565" s="21" t="s">
        <v>20</v>
      </c>
      <c r="B565" s="21">
        <v>132</v>
      </c>
      <c r="C565" s="21">
        <f t="shared" si="14"/>
        <v>-0.56793709029232109</v>
      </c>
    </row>
    <row r="566" spans="1:3" x14ac:dyDescent="0.25">
      <c r="A566" s="20" t="s">
        <v>20</v>
      </c>
      <c r="B566" s="21">
        <v>2043</v>
      </c>
      <c r="C566" s="21">
        <f t="shared" si="14"/>
        <v>0.94125077597246032</v>
      </c>
    </row>
  </sheetData>
  <conditionalFormatting sqref="A2:A566">
    <cfRule type="cellIs" dxfId="23" priority="17" operator="equal">
      <formula>"canceled"</formula>
    </cfRule>
    <cfRule type="cellIs" dxfId="22" priority="20" operator="equal">
      <formula>"failed"</formula>
    </cfRule>
    <cfRule type="cellIs" dxfId="21" priority="19" operator="equal">
      <formula>"successful"</formula>
    </cfRule>
    <cfRule type="cellIs" dxfId="20" priority="18" operator="equal">
      <formula>"live"</formula>
    </cfRule>
  </conditionalFormatting>
  <conditionalFormatting sqref="D2:D365">
    <cfRule type="cellIs" dxfId="19" priority="13" operator="equal">
      <formula>"canceled"</formula>
    </cfRule>
    <cfRule type="cellIs" dxfId="18" priority="16" operator="equal">
      <formula>"failed"</formula>
    </cfRule>
    <cfRule type="cellIs" dxfId="17" priority="15" operator="equal">
      <formula>"successful"</formula>
    </cfRule>
    <cfRule type="cellIs" dxfId="16" priority="14" operator="equal">
      <formula>"live"</formula>
    </cfRule>
  </conditionalFormatting>
  <conditionalFormatting sqref="H2:H365">
    <cfRule type="cellIs" dxfId="15" priority="24" operator="equal">
      <formula>"failed"</formula>
    </cfRule>
    <cfRule type="cellIs" dxfId="14" priority="21" operator="equal">
      <formula>"canceled"</formula>
    </cfRule>
    <cfRule type="cellIs" dxfId="13" priority="22" operator="equal">
      <formula>"live"</formula>
    </cfRule>
    <cfRule type="cellIs" dxfId="12" priority="23" operator="equal">
      <formula>"successful"</formula>
    </cfRule>
  </conditionalFormatting>
  <conditionalFormatting sqref="K3:K8">
    <cfRule type="cellIs" dxfId="11" priority="10" operator="equal">
      <formula>"live"</formula>
    </cfRule>
    <cfRule type="cellIs" dxfId="10" priority="12" operator="equal">
      <formula>"failed"</formula>
    </cfRule>
    <cfRule type="cellIs" dxfId="9" priority="11" operator="equal">
      <formula>"successful"</formula>
    </cfRule>
    <cfRule type="cellIs" dxfId="8" priority="9" operator="equal">
      <formula>"canceled"</formula>
    </cfRule>
  </conditionalFormatting>
  <conditionalFormatting sqref="K11:K15">
    <cfRule type="cellIs" dxfId="7" priority="5" operator="equal">
      <formula>"canceled"</formula>
    </cfRule>
    <cfRule type="cellIs" dxfId="6" priority="6" operator="equal">
      <formula>"live"</formula>
    </cfRule>
    <cfRule type="cellIs" dxfId="5" priority="8" operator="equal">
      <formula>"failed"</formula>
    </cfRule>
    <cfRule type="cellIs" dxfId="4" priority="7" operator="equal">
      <formula>"successful"</formula>
    </cfRule>
  </conditionalFormatting>
  <conditionalFormatting sqref="K17:K18">
    <cfRule type="cellIs" dxfId="3" priority="4" operator="equal">
      <formula>"failed"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1" operator="equal">
      <formula>"canceled"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Outcomes Vs Category</vt:lpstr>
      <vt:lpstr>Outcomes Vs Sub Category</vt:lpstr>
      <vt:lpstr>Outcomes Vs Date</vt:lpstr>
      <vt:lpstr>Crowdfunding</vt:lpstr>
      <vt:lpstr>Outcomes Vs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LaTonya Gregory</cp:lastModifiedBy>
  <dcterms:created xsi:type="dcterms:W3CDTF">2021-09-29T18:52:28Z</dcterms:created>
  <dcterms:modified xsi:type="dcterms:W3CDTF">2023-07-05T07:29:22Z</dcterms:modified>
</cp:coreProperties>
</file>