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_J\Desktop\Data_Analyst\Excel\Day3\"/>
    </mc:Choice>
  </mc:AlternateContent>
  <xr:revisionPtr revIDLastSave="0" documentId="13_ncr:1_{3976CE94-27C6-4EDD-9138-7550935B5D9E}" xr6:coauthVersionLast="47" xr6:coauthVersionMax="47" xr10:uidLastSave="{00000000-0000-0000-0000-000000000000}"/>
  <bookViews>
    <workbookView xWindow="-28920" yWindow="-120" windowWidth="29040" windowHeight="16440" xr2:uid="{D03623DD-E374-4BE9-AA2D-222186FE52E3}"/>
  </bookViews>
  <sheets>
    <sheet name="Es1" sheetId="1" r:id="rId1"/>
    <sheet name="Es2" sheetId="2" r:id="rId2"/>
  </sheets>
  <definedNames>
    <definedName name="_xlchart.v5.0" hidden="1">'Es1'!$H$56</definedName>
    <definedName name="_xlchart.v5.1" hidden="1">'Es1'!$I$52:$I$55</definedName>
    <definedName name="_xlchart.v5.10" hidden="1">'Es1'!$S$51:$S$53</definedName>
    <definedName name="_xlchart.v5.11" hidden="1">'Es1'!$S$53</definedName>
    <definedName name="_xlchart.v5.12" hidden="1">'Es1'!$S$54</definedName>
    <definedName name="_xlchart.v5.13" hidden="1">'Es1'!$M$52</definedName>
    <definedName name="_xlchart.v5.14" hidden="1">'Es1'!$M$53:$M$56</definedName>
    <definedName name="_xlchart.v5.15" hidden="1">'Es1'!$N$52</definedName>
    <definedName name="_xlchart.v5.16" hidden="1">'Es1'!$N$53:$N$56</definedName>
    <definedName name="_xlchart.v5.2" hidden="1">'Es1'!$I$56</definedName>
    <definedName name="_xlchart.v5.3" hidden="1">'Es1'!$J$52:$J$55</definedName>
    <definedName name="_xlchart.v5.4" hidden="1">'Es1'!$J$56</definedName>
    <definedName name="_xlchart.v5.5" hidden="1">'Es1'!$M$52</definedName>
    <definedName name="_xlchart.v5.6" hidden="1">'Es1'!$M$53:$M$56</definedName>
    <definedName name="_xlchart.v5.7" hidden="1">'Es1'!$N$52</definedName>
    <definedName name="_xlchart.v5.8" hidden="1">'Es1'!$N$53:$N$56</definedName>
    <definedName name="_xlchart.v5.9" hidden="1">'Es1'!$S$50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" l="1"/>
  <c r="J55" i="1"/>
  <c r="J56" i="1"/>
  <c r="J53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F25" i="2"/>
  <c r="F26" i="2"/>
  <c r="F27" i="2"/>
  <c r="F28" i="2"/>
  <c r="E25" i="2"/>
  <c r="E26" i="2"/>
  <c r="E27" i="2"/>
  <c r="E28" i="2"/>
  <c r="C18" i="2"/>
  <c r="C19" i="2"/>
  <c r="C20" i="2"/>
  <c r="C21" i="2"/>
  <c r="C22" i="2"/>
  <c r="C23" i="2"/>
  <c r="C24" i="2"/>
  <c r="C25" i="2"/>
  <c r="C26" i="2"/>
  <c r="C27" i="2"/>
  <c r="C28" i="2"/>
  <c r="L6" i="1"/>
  <c r="L5" i="1"/>
  <c r="L4" i="1"/>
  <c r="K6" i="1"/>
  <c r="K5" i="1"/>
  <c r="K4" i="1"/>
  <c r="J6" i="1"/>
  <c r="J5" i="1"/>
  <c r="J4" i="1"/>
  <c r="N10" i="1"/>
  <c r="N11" i="1"/>
  <c r="N12" i="1"/>
  <c r="N13" i="1"/>
  <c r="N14" i="1"/>
  <c r="N15" i="1"/>
  <c r="N16" i="1"/>
  <c r="N20" i="1"/>
  <c r="N21" i="1"/>
  <c r="N22" i="1"/>
  <c r="N23" i="1"/>
  <c r="N24" i="1"/>
  <c r="N25" i="1"/>
  <c r="N26" i="1"/>
  <c r="N27" i="1"/>
  <c r="N32" i="1"/>
  <c r="N33" i="1"/>
  <c r="N34" i="1"/>
  <c r="N35" i="1"/>
  <c r="N36" i="1"/>
  <c r="N37" i="1"/>
  <c r="N38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N31" i="1"/>
  <c r="M31" i="1"/>
  <c r="L31" i="1"/>
  <c r="N9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3" i="1"/>
  <c r="M14" i="1"/>
  <c r="M15" i="1"/>
  <c r="M16" i="1"/>
  <c r="L13" i="1"/>
  <c r="L14" i="1"/>
  <c r="L15" i="1"/>
  <c r="L16" i="1"/>
  <c r="L11" i="1"/>
  <c r="L10" i="1"/>
  <c r="M10" i="1"/>
  <c r="M11" i="1"/>
  <c r="M12" i="1"/>
  <c r="L12" i="1"/>
  <c r="E20" i="2"/>
  <c r="F20" i="2" s="1"/>
  <c r="E21" i="2"/>
  <c r="F21" i="2" s="1"/>
  <c r="E22" i="2"/>
  <c r="F22" i="2" s="1"/>
  <c r="E23" i="2"/>
  <c r="F23" i="2" s="1"/>
  <c r="E24" i="2"/>
  <c r="F24" i="2" s="1"/>
  <c r="F17" i="2"/>
  <c r="E18" i="2"/>
  <c r="F18" i="2" s="1"/>
  <c r="E19" i="2"/>
  <c r="F19" i="2" s="1"/>
  <c r="E17" i="2"/>
  <c r="C17" i="2"/>
  <c r="M9" i="1"/>
  <c r="L9" i="1"/>
  <c r="L3" i="1"/>
  <c r="K3" i="1"/>
  <c r="J3" i="1"/>
  <c r="F32" i="2" l="1"/>
  <c r="F33" i="2" l="1"/>
  <c r="F35" i="2" s="1"/>
</calcChain>
</file>

<file path=xl/sharedStrings.xml><?xml version="1.0" encoding="utf-8"?>
<sst xmlns="http://schemas.openxmlformats.org/spreadsheetml/2006/main" count="694" uniqueCount="77">
  <si>
    <t>Venditore</t>
  </si>
  <si>
    <t>Fatturato</t>
  </si>
  <si>
    <t>Numero Fatture</t>
  </si>
  <si>
    <t>valore medio fattura</t>
  </si>
  <si>
    <t>Rossi</t>
  </si>
  <si>
    <t>Data</t>
  </si>
  <si>
    <t>Regione</t>
  </si>
  <si>
    <t>Settore</t>
  </si>
  <si>
    <t>codice prodotto</t>
  </si>
  <si>
    <t>Bianchi</t>
  </si>
  <si>
    <t>Lombardia</t>
  </si>
  <si>
    <t>Cancelleria</t>
  </si>
  <si>
    <t>Neri</t>
  </si>
  <si>
    <t>Veneto</t>
  </si>
  <si>
    <t>Verdi</t>
  </si>
  <si>
    <t>Friuli</t>
  </si>
  <si>
    <t>Informatica</t>
  </si>
  <si>
    <t>Trentino</t>
  </si>
  <si>
    <t xml:space="preserve">Fatturato </t>
  </si>
  <si>
    <t xml:space="preserve">SCHEDA ORDINATIVO </t>
  </si>
  <si>
    <t>Del 31/08/2022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</si>
  <si>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</si>
  <si>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</si>
  <si>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</si>
  <si>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</si>
  <si>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</si>
  <si>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</si>
  <si>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</si>
  <si>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</si>
  <si>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</si>
  <si>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</si>
  <si>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</si>
  <si>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</si>
  <si>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</si>
  <si>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</si>
  <si>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</si>
  <si>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</si>
  <si>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</si>
  <si>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</si>
  <si>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</si>
  <si>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</si>
  <si>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</si>
  <si>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</si>
  <si>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</si>
  <si>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</si>
  <si>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</si>
  <si>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</si>
  <si>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</si>
  <si>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</si>
  <si>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</si>
  <si>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</si>
  <si>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</si>
  <si>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</si>
  <si>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</si>
  <si>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</si>
  <si>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</si>
  <si>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</si>
  <si>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</si>
  <si>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</si>
  <si>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</si>
  <si>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</si>
  <si>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</si>
  <si>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</si>
  <si>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a14</t>
  </si>
  <si>
    <t>a15</t>
  </si>
  <si>
    <t>a16</t>
  </si>
  <si>
    <t>a17</t>
  </si>
  <si>
    <t>Console</t>
  </si>
  <si>
    <t>Smartphone</t>
  </si>
  <si>
    <t>PC</t>
  </si>
  <si>
    <t>Weapon</t>
  </si>
  <si>
    <t>PS5</t>
  </si>
  <si>
    <t>Xiaomi</t>
  </si>
  <si>
    <t>Windows</t>
  </si>
  <si>
    <t>LightSaber</t>
  </si>
  <si>
    <t>Friuli-Venezia Giulia</t>
  </si>
  <si>
    <t>Trentino-Alto Adige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</si>
</sst>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9" formatCode="[$-F800]dddd\,\ mmmm\ dd\,\ yyyy"/>
    <numFmt numFmtId="170" formatCode="_-&quot;€&quot;\ * #,##0.00_-;\-&quot;€&quot;\ * #,##0.00_-;_-&quot;€&quot;\ * &quot;-&quot;??_-;_-@_-"/>
    <numFmt numFmtId="172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9" fontId="0" fillId="0" borderId="1" xfId="0" applyNumberFormat="1" applyBorder="1"/>
    <xf numFmtId="0" fontId="0" fillId="0" borderId="2" xfId="0" applyBorder="1"/>
    <xf numFmtId="44" fontId="0" fillId="0" borderId="1" xfId="1" applyFont="1" applyBorder="1"/>
    <xf numFmtId="172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0" xfId="2"/>
    <xf numFmtId="0" fontId="3" fillId="0" borderId="1" xfId="2" applyBorder="1"/>
    <xf numFmtId="0" fontId="3" fillId="0" borderId="0" xfId="2" applyBorder="1"/>
    <xf numFmtId="170" fontId="3" fillId="0" borderId="1" xfId="4" applyFont="1" applyBorder="1"/>
    <xf numFmtId="0" fontId="4" fillId="4" borderId="1" xfId="2" applyFont="1" applyFill="1" applyBorder="1"/>
    <xf numFmtId="170" fontId="3" fillId="0" borderId="0" xfId="4" applyFont="1" applyBorder="1"/>
    <xf numFmtId="170" fontId="2" fillId="0" borderId="0" xfId="4" applyFont="1" applyBorder="1" applyAlignment="1">
      <alignment horizontal="right"/>
    </xf>
    <xf numFmtId="170" fontId="5" fillId="0" borderId="1" xfId="4" applyFont="1" applyBorder="1"/>
    <xf numFmtId="170" fontId="5" fillId="0" borderId="1" xfId="2" applyNumberFormat="1" applyFont="1" applyBorder="1"/>
    <xf numFmtId="0" fontId="3" fillId="0" borderId="1" xfId="2" applyFont="1" applyBorder="1"/>
    <xf numFmtId="0" fontId="5" fillId="0" borderId="1" xfId="2" quotePrefix="1" applyFont="1" applyBorder="1"/>
    <xf numFmtId="0" fontId="3" fillId="0" borderId="0" xfId="2" applyFont="1"/>
    <xf numFmtId="0" fontId="3" fillId="0" borderId="0" xfId="2" applyAlignment="1">
      <alignment horizontal="left"/>
    </xf>
    <xf numFmtId="0" fontId="5" fillId="0" borderId="1" xfId="2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6" fillId="0" borderId="0" xfId="2" quotePrefix="1" applyFont="1"/>
    <xf numFmtId="0" fontId="3" fillId="3" borderId="1" xfId="2" applyFill="1" applyBorder="1"/>
    <xf numFmtId="0" fontId="4" fillId="4" borderId="1" xfId="2" applyFont="1" applyFill="1" applyBorder="1" applyAlignment="1">
      <alignment horizontal="center" vertical="center"/>
    </xf>
    <xf numFmtId="170" fontId="5" fillId="0" borderId="0" xfId="2" applyNumberFormat="1" applyFont="1" applyBorder="1"/>
    <xf numFmtId="170" fontId="3" fillId="0" borderId="0" xfId="3" applyFont="1" applyBorder="1"/>
    <xf numFmtId="0" fontId="3" fillId="0" borderId="0" xfId="2" applyFont="1" applyBorder="1"/>
    <xf numFmtId="0" fontId="3" fillId="0" borderId="1" xfId="2" applyFont="1" applyBorder="1" applyAlignment="1">
      <alignment horizontal="center" vertical="top"/>
    </xf>
    <xf numFmtId="0" fontId="3" fillId="0" borderId="1" xfId="2" applyBorder="1" applyAlignment="1">
      <alignment horizontal="center" vertical="top"/>
    </xf>
    <xf numFmtId="0" fontId="7" fillId="5" borderId="1" xfId="2" applyFont="1" applyFill="1" applyBorder="1"/>
    <xf numFmtId="170" fontId="9" fillId="0" borderId="0" xfId="4" applyFont="1" applyBorder="1"/>
    <xf numFmtId="0" fontId="0" fillId="0" borderId="1" xfId="0" applyNumberFormat="1" applyBorder="1"/>
    <xf numFmtId="0" fontId="0" fillId="0" borderId="1" xfId="0" applyFill="1" applyBorder="1"/>
    <xf numFmtId="0" fontId="3" fillId="0" borderId="3" xfId="2" applyBorder="1" applyAlignment="1">
      <alignment horizontal="center" vertical="top"/>
    </xf>
    <xf numFmtId="0" fontId="3" fillId="0" borderId="0" xfId="2" applyBorder="1" applyAlignment="1">
      <alignment horizontal="center" vertical="top"/>
    </xf>
  </cellXfs>
  <cellStyles count="5">
    <cellStyle name="Euro" xfId="3" xr:uid="{F2195B60-769F-442D-9845-B30E0993204E}"/>
    <cellStyle name="Normale" xfId="0" builtinId="0"/>
    <cellStyle name="Normale 2" xfId="2" xr:uid="{9E1371E6-DE0C-4C5E-A00C-31CF0E8B0E9B}"/>
    <cellStyle name="Valuta" xfId="1" builtinId="4"/>
    <cellStyle name="Valuta 2" xfId="4" xr:uid="{D53E1A28-5226-4279-BAC0-C073BAC461A1}"/>
  </cellStyles>
  <dxfs count="0"/>
  <tableStyles count="1" defaultTableStyle="TableStyleMedium2" defaultPivotStyle="PivotStyleLight16">
    <tableStyle name="Invisible" pivot="0" table="0" count="0" xr9:uid="{D7E50AE4-D827-4FB8-B168-5862D72E41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585373262768383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'Es1'!$J$2</c:f>
              <c:strCache>
                <c:ptCount val="1"/>
                <c:pt idx="0">
                  <c:v>Fatturato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'Es1'!$I$3:$I$6</c:f>
              <c:strCache>
                <c:ptCount val="4"/>
                <c:pt idx="0">
                  <c:v>Rossi</c:v>
                </c:pt>
                <c:pt idx="1">
                  <c:v>Neri</c:v>
                </c:pt>
                <c:pt idx="2">
                  <c:v>Bianchi</c:v>
                </c:pt>
                <c:pt idx="3">
                  <c:v>Verdi</c:v>
                </c:pt>
              </c:strCache>
            </c:strRef>
          </c:cat>
          <c:val>
            <c:numRef>
              <c:f>'Es1'!$J$3:$J$6</c:f>
              <c:numCache>
                <c:formatCode>_-* #,##0.00\ [$€-410]_-;\-* #,##0.00\ [$€-410]_-;_-* "-"??\ [$€-410]_-;_-@_-</c:formatCode>
                <c:ptCount val="4"/>
                <c:pt idx="0">
                  <c:v>98810</c:v>
                </c:pt>
                <c:pt idx="1">
                  <c:v>85535</c:v>
                </c:pt>
                <c:pt idx="2">
                  <c:v>169968</c:v>
                </c:pt>
                <c:pt idx="3">
                  <c:v>133356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4-41FC-91E6-A53AC4CF38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Vendite Veneto Cancelleria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'Es1'!$L$8</c:f>
              <c:strCache>
                <c:ptCount val="1"/>
                <c:pt idx="0">
                  <c:v>Fatturato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'Es1'!$I$9:$I$12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'Es1'!$L$9:$L$12</c:f>
              <c:numCache>
                <c:formatCode>_("€"* #,##0.00_);_("€"* \(#,##0.00\);_("€"* "-"??_);_(@_)</c:formatCode>
                <c:ptCount val="4"/>
                <c:pt idx="0">
                  <c:v>6288</c:v>
                </c:pt>
                <c:pt idx="1">
                  <c:v>11818</c:v>
                </c:pt>
                <c:pt idx="2">
                  <c:v>39894</c:v>
                </c:pt>
                <c:pt idx="3">
                  <c:v>42755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4391-950E-13EAA5F5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624816"/>
        <c:axId val="520626064"/>
        <c:axId val="0"/>
      </c:bar3DChart>
      <c:catAx>
        <c:axId val="52062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26064"/>
        <c:crosses val="autoZero"/>
        <c:auto val="1"/>
        <c:lblAlgn val="ctr"/>
        <c:lblOffset val="100"/>
        <c:noMultiLvlLbl val="0"/>
      </c:catAx>
      <c:valAx>
        <c:axId val="5206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Veneto Informatica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'Es1'!$L$8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'Es1'!$I$13:$I$16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'Es1'!$L$13:$L$16</c:f>
              <c:numCache>
                <c:formatCode>_("€"* #,##0.00_);_("€"* \(#,##0.00\);_("€"* "-"??_);_(@_)</c:formatCode>
                <c:ptCount val="4"/>
                <c:pt idx="0">
                  <c:v>24750</c:v>
                </c:pt>
                <c:pt idx="1">
                  <c:v>58660</c:v>
                </c:pt>
                <c:pt idx="2">
                  <c:v>0</c:v>
                </c:pt>
                <c:pt idx="3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F-4371-A6F0-D1BF1242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5049472"/>
        <c:axId val="1882553808"/>
        <c:axId val="0"/>
      </c:bar3DChart>
      <c:catAx>
        <c:axId val="7350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53808"/>
        <c:crosses val="autoZero"/>
        <c:auto val="1"/>
        <c:lblAlgn val="ctr"/>
        <c:lblOffset val="100"/>
        <c:noMultiLvlLbl val="0"/>
      </c:catAx>
      <c:valAx>
        <c:axId val="18825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trentino</a:t>
            </a:r>
            <a:r>
              <a:rPr lang="en-US" baseline="0"/>
              <a:t> cancelleria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'Es1'!$L$19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'Es1'!$I$20:$I$23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'Es1'!$L$20:$L$23</c:f>
              <c:numCache>
                <c:formatCode>_("€"* #,##0.00_);_("€"* \(#,##0.00\);_("€"* "-"??_);_(@_)</c:formatCode>
                <c:ptCount val="4"/>
                <c:pt idx="0">
                  <c:v>3533</c:v>
                </c:pt>
                <c:pt idx="1">
                  <c:v>4760</c:v>
                </c:pt>
                <c:pt idx="2">
                  <c:v>26880</c:v>
                </c:pt>
                <c:pt idx="3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B-4D69-8334-734A6E18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582233184"/>
        <c:axId val="582232352"/>
        <c:axId val="0"/>
      </c:bar3DChart>
      <c:catAx>
        <c:axId val="5822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2352"/>
        <c:crosses val="autoZero"/>
        <c:auto val="1"/>
        <c:lblAlgn val="ctr"/>
        <c:lblOffset val="100"/>
        <c:noMultiLvlLbl val="0"/>
      </c:catAx>
      <c:valAx>
        <c:axId val="582232352"/>
        <c:scaling>
          <c:orientation val="minMax"/>
        </c:scaling>
        <c:delete val="0"/>
        <c:axPos val="b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trentino informartica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'Es1'!$L$30</c:f>
              <c:strCache>
                <c:ptCount val="1"/>
                <c:pt idx="0">
                  <c:v>Fatturato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'Es1'!$I$35:$I$38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'Es1'!$L$35:$L$38</c:f>
              <c:numCache>
                <c:formatCode>_("€"* #,##0.00_);_("€"* \(#,##0.00\);_("€"* "-"??_);_(@_)</c:formatCode>
                <c:ptCount val="4"/>
                <c:pt idx="0">
                  <c:v>0</c:v>
                </c:pt>
                <c:pt idx="1">
                  <c:v>6420</c:v>
                </c:pt>
                <c:pt idx="2">
                  <c:v>10192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A-413F-B3CF-FF1E8A6A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93698608"/>
        <c:axId val="1893710672"/>
        <c:axId val="0"/>
      </c:bar3DChart>
      <c:catAx>
        <c:axId val="189369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10672"/>
        <c:crosses val="autoZero"/>
        <c:auto val="1"/>
        <c:lblAlgn val="ctr"/>
        <c:lblOffset val="100"/>
        <c:noMultiLvlLbl val="0"/>
      </c:catAx>
      <c:valAx>
        <c:axId val="1893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</cx:numDim>
    </cx:data>
  </cx:chartData>
  <cx:chart>
    <cx:title pos="t" align="ctr" overlay="0">
      <cx:tx>
        <cx:txData>
          <cx:v>Fatturato per Regione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Fatturato per Regione</a:t>
          </a:r>
        </a:p>
      </cx:txPr>
    </cx:title>
    <cx:plotArea>
      <cx:plotAreaRegion>
        <cx:series layoutId="regionMap" uniqueId="{04A70792-94CC-437A-B9D8-9C74CC11B387}">
          <cx:tx>
            <cx:txData>
              <cx:f>_xlchart.v5.7</cx:f>
              <cx:v>Fatturato</cx:v>
            </cx:txData>
          </cx:tx>
          <cx:dataId val="0"/>
          <cx:layoutPr>
            <cx:regionLabelLayout val="none"/>
            <cx:geography projectionType="albers" cultureLanguage="it-IT" cultureRegion="IT" attribution="Con tecnologia Bing">
              <cx:geoCache provider="{E9337A44-BEBE-4D9F-B70C-5C5E7DAFC167}">
                <cx:binary>1HrZcty4su2vOPx86cZIADt2n4hNVrFGzfIgvzBkWQYnECQBjl9/ssq9u211b/v0fbhxjxxBq8Qi
mchEZq61kv98mv7xVD0/dq8mU9XuH0/Tr68z75t//PKLe8qezaN7Y/Knzjr7xb95suYX++VL/vT8
y+fuccxr/QtBmP3ylD12/nl6/V//hLvpZ3u0T48+t/VN/9zNt8+ur7z7wbm/PPXqyfa1P12u4U6/
vt75xyp/fP3qufa5n+/n5vnX19995fWrX17e6E8PfVWBXb7/DNcy+oYTzjmSDJ1/8OtXla31b6cx
eYO5UkpK9fvpr4++fDRw+c/NORvz+Plz9+zcq9/+/+O670z/48+5s/HXdcf2ZOXu/rysX77363/9
88UfYKEv/vKN61965WenwFiT16vc+S5/8vjX1++e62dvv3f9d9/5u67nb0JOscD8N9eT712P30jG
ISyM/6Xrf27OX7v+39d9Z/p5dW9e/6fd9v9lPI7WfHrsPr/Mhu/W9X8REoJCgSj56vPvQ6LeiFDh
MFS/RQSJf++Gr9nwP7Lor6PyzaXfLeDX16cz/8sik3R5X+XBaact+eOrzenTi5r13SL/bpTCNzik
lHFKoTSdfr5PHPoGMcmFoPgvE+dvW/fXEfsPt/luYb++Tro3795s/pfF77471fjaBv+qvH31r8+5
fv73Rv/acb5b5N+PHmOYCSno92HDb4jEUgn+R1S/bTV/06i/Dtpf3uS71fz6+r578y/49/+4GP7n
xvV7+149+sf1ue9/07t+fPbsBYAiLy79EXz46vPd519fYyy/ie3pFr9d91e9//cLnh+dh2vlG45C
CcBBQhIyKSHY4/PpTPgmxEwqFVJofkzBVnj9qradzwCMiDdIcYIEwYxyzkJIbGf70ynK3zBJFVIh
ChWlXLHfYda1rWZt698d8dvnV3Vvrm1ee3ey5vWr5uvXTnYKBPWDh9BYGbReTgQD1NM8Pd4ClDt9
+/9YbtrFK0mixVIVlfxhJjaNSj1OEdJLGA21OXaC3jOUiFrYuDGuiqow3IievZdojEk/3nVs2Syj
fnZtkcXfePJ/YCBBUhEmmSRIkZCFDJz0rYHFqIlCOZ0jGQ5NVDBSbEUtm22BcLWHX0hsSSBZFMxy
PaRun9niydVVf5e3Zt7ZvGwTkWZ6ZdKZ7Q1b0ljDTXa2cV9+bCmHQH7rSjAQCUVIyDEVELvw5Opv
XFmhUwR5u0SLmpoHq8XDks3ThQ2d22Rd3+8K3d3MTbCsrJfh+yVF/OBm08ZslFUitSVbnKF8vfRs
B2Gpb3hVbdm4VGvbN/PHTo9b0jykbiI3IuTu1tPmXjeUH3AvhyIujMs3Xs2fWppHWdWnO9dmJNyk
GYA7Grj+SroPiIXh/dQWPhGovBBsloe0D4OkpdpkK9N1MREBX+c1mVZoqOzeTeJL4GV/zavBdFEt
QxsFbBnvgqJvorZaEp+q7sb3Rb/+sT9P2/+lP5WkIaSMRITCDv3en0tAGuzHbo6aJrga+0JGZdnM
K2WDKSmlKKI8VbuiTXd+rvEx7/j9nNXFtsC4itMinG+E7D/8xKY/xxhTiiiVIUP0lDrf29SWHR7y
el4i2rLpeuyC6Vgvy7tmWvzl6FFwUU8rXS3h7VA2X5a2FHFXDfNHY9F722MU/dgc8iJ7YcsxqE3Q
KRAKockz/r05XZ27fjCFiyaPmrXwWXZhwmJMRtyaCHn74Ce2XFNv0BDlYxhEDTN+k081201p2zwQ
OeADLQu8NyXfWY4e5DiqD6ywLhp6+5Q2LDz4CeFYalOtzFKQCJMy2/UDs2tsZhGNjasONS3z5Mdr
w392tcRUCiiCSkABEi9cXbcdKdsJ9ZFrm3dMdmTV4LmPhkx/sguKJzoN29r081uZPrIxKA8jESSp
qRexsbxb/dgcALQvNqPEDAlJqCQEytGLzajmNLTWYXi+MnUaZQNeE8jR67lE5prh4lpNmu1+/MyX
xZlgIqAFCExOGaAg0N+Hdx6WooBiYyNh67cBL6GY0FbH9cAgFf3cLxBF5ndZnqfRkNbDXb90KjGE
5klefeCVNscKK3HTMvyB4CzdZXgpIhNK9pMqTU6WfNNGTpYSSAhCoTcxQdXJfd/UvnrGeY0Zt9HM
6Xtd5jhqJ0wvMB4eXI3zLEJN4Dbt2NC3zJarSav0Nhx9ui/6/iFAxRLXjo2HfiHvZVrC93lVLutS
QkY5Q/d9M9hLZLpbOfQTlHi377wqr6Zmeqcm5C650WU0e2zfz6ydfpJlIXsZfAy5xUNBGIc2eWra
368uH0k+ldQ3UdWVahcQsRk97a5B5QgOPk/HqJ3FfWpIfecCq48ySPUK1c0zmg25OZ2bmtze6ZoE
BytsttI0D9Zj1hRr1/n2GqXzqm9pdlfa8LmfSXEUwyJWGU6XxHTDPsgHedPzTq5VYD+kytbbICw+
juno7gcpNks5HdIKTW8VwnVSHLtJurURs9qyvs6jkCw6ThXi+1aI+s6k9DKdK7F1KbEJJSP0TV6W
2wy1D+fOVYZ6WpnyIjApKDtaw/JYiXdDX9N7wy+w0vRtNbp4QDS7sKZH0bnGdamYonoxS+TwWG4b
Nw57GY7QmRrbR4pkza6dOn7nZnkvg1olFQp1pFpF3yPUrodS5FHTWn8LVXO5KtJmN+GQbBtbqBVU
AnvZ9MheCjIfWVlBxRsGlCyzE2tdTN224BOJ3JjpC133Pp67UUUIHr4jjKaRz6966Ny7YJT6oiG3
Cnt60SMoiHlTNontqmLV0JTtZBhm6z5kxeUw5N1a5sgmw2nzTacDX8ZYydLdeyKGaElDdJy1CV2C
WdDsfReQLQvYHC8+HQ/NTD4EIU0PxGTBQdUhSlqWVhHhnbo6H9plUusgBUAztXW2KtS0mpoaPQMo
29f8sy71R0u8vTEKyYMJ0y5qy3b0UUpEPLSyfke6/sr1Gu0kgQpAOKEXWZoiSDa/Kj17tgNtH3qp
i7hevD5aBAAK2eCgm2qBeMNvdnZxWff2xhcPblTm3pGxX38tMBybLFa56G7qWbRbbh2PRk5WuWzx
By2zKQrrbrnxzDMIeZvHZVOTvc8V3YmBjInwcxsHc/W5q1l3I5tYNXW1GU8bvbLMXKmg26Yp3ZGl
HR4YA9RClQ8ijVx7KPqhObb5/KmxNPxs6nZdlcHFOREkl/rW6W1mbXlwqFo2E2xhjxu5QmcgxEQu
rgIteEKCkW/tgN8WmpsVmXQd21CaNS9Qkun0eoEQlhGUq3Ff2pQfyhFQhfQW8lI1kW9RvglrSY4C
MZ/UrC53pJPdVsl0iQGsQlU7Ybjzpa2g4iaQKd1inYW7thDhIQibd7kaimPf8DCxbRpuLFo+6Kxb
9l3gh81UwfbNUa73S8v7NVWaw9fEQ4NmfggBpOqxPJrTYc5omUxdER51Wm+cZ/zu/Gzkw/BoyNDC
Hvb5JqjcGOU27KKezkuSltMzlqx5KKUO44UKHztZd2+hp/gYcReuz1fVuOOHgtpwPyr/nBM5rlId
2HU+FnZlbYAiaX26PSMGSkgduUWwu2ExkcHjsmE8LC8WMc1xR5YmYaHNY2xyqCjYkXjosr2nvbkv
B2rupvxKM60iWg78cF6B7vs75fqkq+V4YYIhj/IQieu+zIto4Wn2rk7zMiosntaU9E/FIrLIDZ3b
lNBWLpp2OfQ1744Lqeu4Z6WKta7kLmWzWze4lFGQ3VDR5Btbm0/acvZeNfNDq/Mdc9183buiPC5B
M6yGrIsyp7J1a5dxL7PlUqWoulxsjZIi9cUqz1Fxqz1gz17ZrQvGZUvNlB6UV/02fdLVFO6avBFX
S2j2adOiQ1UEH4thGOMJi3o1jMV0Vc4iT0ZEV+k0yUToMTs6lNJonHgNrAuPD+ffnMnGd3wePuB8
VyGxXLRe1pdsztL4a3uUtQu3Xju8zkSdJ+FihnuhVRNTWr5tUD7cQvY9CD7PSUs839Ac66QQpE1A
abVbxLMwauyQHrrTQWA7r7ocNXHKQ5MMIMNHREBjotOnnLNpo5uA3WVTumYDUztIG37IW8wPtKF1
5M8NvtR7v5hgD9So3sw1b9dB1ZdxU0zqguZZFbmpzjfYNxtSNuMO5eWX1izNXhezj3CO80tkU7cq
tb8tg+EdAmC008VI9ro0UF/kpG9Zy3U09rR7l4ryU+qglPtuiS1v6mSgdbPL+rGO0qbL7nAg1mia
9q60w304uTDh+27h/KBMipOM0fljHlxN/XiZ2v66cwaSnLhsIxiaooEu08GSbMPOnCcLsDueGZcK
dR/lGsVlLsZrV7E1LrC7JCgfV3oo5Xbwcqu6vnwoTXA5htCAC1pfIeAMmyaglxwN3U0GHXUlZmGT
vprVkfHDjHC6bhbVrFQ6yEQ1Iz+k42TiENNppYyak2IPCdFf57yerxcATolEdlvIWm1CLPNVy+ts
3+SuSrxM91p4etsAT1pVGg/rubDjppdV3Ptmm4kp5uVQHs+HkfIprn3KIptV2WYhZtpS1WRHTJsy
FoU9LHIqLipUlREvc7U2vBsv9nWRuWNzOnAkyliKaUrwKN0t10ok1m/zIjFBl61cOtC3pmjk1tD0
qig8IDvV4k3JzBQPvdJvSxMvatSXRT1HsA3V1Vi44QoMFInzzXKHs/yqC4btYHWELVGfRgBPsTy5
yE0hXYdiKY9Zq8pjV+aRptlyaLUpb3nP1jlD2R0fgzpaWmV3tgj72IyBTxppLkbe9KB3LOO9bNMm
Ml1VJQVuglU+0+6IsrDYlYjsJj7Dp1Z2x07zp6zuzKXHQbTQnt250epVM87dzRLot20tXNwog28b
L8Z1aXC5NWFdrtK6Zy6ZRYejqp0A5XEfFbS0B3K6bSg4jove+804uWDvOFzRmLSF5eUkdlBl4ylL
+0NZSPseEjoJbW9u0xzdq9abqy5tcGSpO1WbQt+YnMI+KOhbWY54XTW30xSWNwsSd73OzOrMBoaq
5zHRGsD62IzXo4NHAIpZVn3TF+t+apd3BpNNkQNTvMLpsHweJKApK/aAbQDw6nmJTd3UK3taOq31
7XwSPAZWQRuQKcCfNryUhaqv0mW4x9mQr7Mi01sYr7lrQq+0rZIAZKbLMHTQ7/hs1k3q89UypDEG
xeSI23RMgO2mUQ/Tu9vFpQHk35hvCrZ8kEX7WYqgTkinYDcN1hebIewYcNBlNbSVW3clpC4eQvJ2
qSa39iZ/O039BzqpWznW9b07dSOXZSDDRNKp+bZDmT7kuRwjgioTcZaSXa8hXD+mcwS9JEkhMCTE
hAJay8MQw0zlW5KkQtAvKK6BQuf5Hi2SbEw/+VtgedmqCqaP1E3tIQvkvm2zYjVIV64BMLqr80FX
Yu050zeu7z6dHZ7lhO7bJuQ7Mnabolp+Inb8idOFgoHuIkAiJFC1X+pZZGxRlcqRAJWr5rhiSl+Q
JU+3zgh3YfP0kg3hcFnKRq8tm6frH3uL/slbKhQneUNxKTAi4gWl1Klhgy9sF+XYAN4twykqABJM
djhQEQ6HJStvW5LSVe718HYqVVQthL4/AYdjCXPdWAxmjs64DKpQtlpG5iJiymmnPFMbGXAZMzfO
+7EZPo+5M3fGOaAIQ5onmUP8oRMK+k4XACxYgkRmiv1M4frzEhXwSaYQA7GXYPlCfB2DqZhMKZfo
DNKWCZpPPAeg1Ug12nVvax/T0wYIhGvXrA5UzFFaHH7saPynOCsOYrKEI8UhTCNeOFo2IlNEpD4q
Gy/jscmzJFd6iHPcd3GDULdlWVuBBiH1ociVuxR90spNZpuEKKuOg8DLtpehi0DqIqtszoCri85e
pkUuNz8x9qUoiJViHOyVHHwi8Gl08m0OZb0GMsHEEmUdxlEfFIOPUJdF+VDIm05WIIycm0OxKBIF
oGyvUtq1ez65OJNh+3mZSQVFI69/ZthLuepkWBiCTMVgaiPJWc76RgFZ1EyCGqpo1IFSdvQGHy3p
60s9uhYgaX5ncfXUYwKEr87LVdUVbNf7coiMYPoCCWp/ElYQ8V+UG4IIC7GAyTkFaZrRF3HVma1D
l2KoaoWTkbWbrxqDisnsmxWf0nHf4t5tNHPowcvmCSkx3Lne9LtaVXUyl5GxGgQ41BR7T6pqH2Su
XyLF++0yBauRV/VNXYz4QrVDXFW87yJXkQjUOfUuq6t92dsl0oFbrsPUPucuLPftJO9c27krb7S5
Okvg4cdBT/aysGqOyjNC4AHbttJzoO04vCyystie0/hMtOQQOKChkMuLzj59FZe+YuJc4nyT50F3
I7x6AN/eVh5kWYvTEbjmQdYelpLn7L4M1dVZaegWX90Q+QGtv6rbS535qAkafK9HNK8rPwJQPVG8
CfNP3TQPEeWevs3r8to2i9ultULHVA5VlLcJwo5dktPBEmDVv3HRIaM7AG08EsA01s3kQcDuprGI
Oyfcqs/DNGpCMT2x+osDVvY8DkMRoVoZIMMmP1hd+qtBQu0LFdpVS293c8HNe3A6A/6Vl8jfnpeC
ArUdZEr2IYHihjlwijzjfJVT3hykV80tHdIvVep8kvHU7urAVtGoUHuLKgQy/8BDaDYiSyqG08RM
xUMLtOjZUxyjUkxZNBsWs4LY9SRHc9Gp7jas2vmRzQUQl7xX79PJV7HuzHQ/qs6t8FT7m9ms6ASc
mIJ8v6a6mz/ouRgiMuEyQUuYxf1pD82TBuh2wuRY1vezAemDLu02KxGoRZDfBIA/IIa+W1cnENSL
UcRWjEc6K3/BnDzQKmsPQt/2Jpiuha+mI8mQhxmP6o7e92wFKTfFFNtYnQBAWQpzD4Ogr9tGBCjB
XU3fnnTwYxtWTYTCaSWLTH0sbQ6IDD+pBjeQrgwdJzuaaDF03Hf5xGA0EYodI3lUpwukcTiPO9YV
lzV33U0OYk+nBhHTmbNVKyxslYwmingMSQKCdsza7qlFkrwd6kVf/v7JG6ajpXBNHMDI/9rNAxDE
YRLvpOshMYiM8hkX2/NDUEBQVIzWw0adb0qHxvVY2ecwoCIu01wf+ERvz8x9BNK7z9gCkBNk4lWz
9EHSoYoljNlHRRZ4AwgXwSalw7QuMzTusnaR0dLz5aozWK++FtfFynwNr428LymrD7PMdsMY6KMB
5BN12VhBAmJzyk8cV3zh66FOh/e8GS+nknXXaVEX8ViQzwbmfndZBcy58UyvgTdsKl/xOzOk0GoV
/twW/B6IP7vUBRyQzd+Hmk9HbmAn4hndpsHgdgPuYWqFO73OgyY/LmV1MZy2QDeWKhGqg76Ew+xe
Uu8OovZzE2FgeYc8DWOblst+Yj06Lkw8/LYTWtFfLhyr2GbQ4PLcRzUp5aE5xTbNoo42/GjV2O9Q
gC58Ic01dB0DM4CRxrjoIXn0ojcFWVzco8rfZtoNcRAivVrYeDP12l6cD65r7YUGugyjworsUGjy
u7COjQmHu2kuBBDUYorxqYcGBhRc6hq+qXv9xfRiuoARItlhmXAgn/GZmcsFxi9nDBF6KBPjJDfh
EAwJCgqXnK03C7ovWmu250+1vCxTFRennpkOu6KT6YYRMb2TJN03CyOrc6ldxtStYeKldwvodPtB
jFWyhKC9yvCyotMMWBXhpOOd25/psRGgtPbSxV+rdTaTiNW0vc68CaPekc354U7KYKMg2lFL6XKk
yGwWWxzyE2xoM3mDeMH2ISMjJI8vts3crsMABpCoZAuUrZRHNe0uJMq72HvTbiYYrq3UHM4bGFis
kWblJXMDpLvmj3zx5G3hU3M5L+JxESI7dIhWEWjs4oJAjlxQHIQJQQX8bW7TQ5Uu6YF3PV4XU09X
VdrYXca6eut56WIKGsmKON0cs5K7la/7eVtVE191KMiSwOXzCvZ1cVtbATTkDEbOSP2k5uQVDa4L
T5cNjJeah0ZATVu6PozUNNUHmelNySfIhNbPLvKAqWE+QO8QpvsU4NemFbzeM0wPc2/njzUDrWae
+m1QTGgd2KyJgqF8RKBvrydXB5uqKd/xMSVrWSq6qkVRblodVqsapqoHkNyvziApGwu8zUlLtm50
ESPLcmQjKzcMemyim0be0L4pIt2OTxTY+o3V2K+7EIg2qyoapzJFNwQkwGSoTHtUVVHFZ4ZJDSpX
Coaf1Syrp2DuqpjbSW/PyoajWb9Sp86pmv4DCcclErzpVr6gw/sBfdDtdDm5zOloMJ9kmc3P1XQ/
D8N9bSb/GBTLZV9/rhsYAaK27tbBuUjQFgbgLK/dg59nACPY1dedcBteh2XMGwSDsGUKY0qo+hD2
9HbeFu2U3pLGNHGjc7Js5za8OlvVw7oPuCijTFdl0umgOwISt4eCNLDkET0JVsm9o6M6OCBu1hFQ
Y/qhPww50gcxNDHQdbF2YafvZs9NDD1geagLfa+zCLe1uWEzHTYwcxhiqVK5EjITazVse57nn8w8
bhHkys0MjRjaROPapDr1MVINfmPasY+K4SEtef4eUbebEQwi6xHjQ8C02I4A9OOS4ywyBRv22DIN
XhofFyiFIKzibENqjqp4gamMm2eQuLG7OQ90WJ3tKpnvWzcMWzTaco4ovOYR+84CnFAtDIRG9qUa
ygtPFujzMG5MTJNqHJFpicdqtMeQGHvpwsLscoJ0v4N0MPszf+kyBvoBIOEE3iEIV7kOwvjMEDSy
8Zz1MNwEsBpleMqu5kp2V7VnB4jwZhwX+z63OjuOkJiR0ySLaDiXt32q3k9VOTzMpsxiBqLwPRFj
G1M7veUI9DHWquzONml704abIPiiMaqgSwMghWGpWLGG9vsF2XGLfd6szpJJUb0TYR1Ewyyah6px
JDI1rvfewQtca2MsqGxzdl2nJQyBOrvEAdS73WD6bFvjw1iRCZQsGI0ZO02R6CuelKdi0p9M65UH
oa56H0ys2vd8nC6yXF90IrD3hLt9MIztgwEB+jx/w3TWq3AJ7YXArYy1GsZdnRVQXEqh6aZsQfxg
qHxYADQkgNLyyHei3BQnVNP0sLNQ3x5/TLuYYKdx+7cTXmATwCQYTMmAfAn5UrwgzJQdwx5FQ24B
vnLCphOlBoBVOrYLzhrX0PXLJsDzfAgxj0M50x1Usvlw4SbefwpAFH+39MsUjWKs484YdjlmEzqO
4gMqWBDPzuhHj+p1xmI84eU4Dd3QrupGRkKHYaJn4w/SoHwH0riMOhn61fljRYbfTgChx4DE/bu+
XTQQEGx2YZaSI+vbIPHKsCthAIrmnpQwdTBtZF1130xCbsc2q+/HVhVblMUBoiKip/6ATweQdef1
JES5ViFMqIDztJezVcM1MY2NRpY2d6HJPuaif055eXrVAxAqq2h7Q+cMnd7vSZbA24s/Drkp4C2r
GbWb4SRxUbWMie9V4HcK3uOod6yfxZMacRFPc5/Q0pe7FLSE2AnJ3rZ9GYmymjd6qEV8ZnU8kGqL
5qWMyiXHU4SnA827cndWbWpYUa6hfi9qGbZp6GTciB7fWyzlJkjna5xZCg0ENqEaEYm7AVS0OjSP
pnTp5fkQ0Mxd5MEYjajLI1SBdvWHe2CK9SjbsdueKwBvs2ML8Hxn5iIqBzV/5LIId+b0IkKo55hm
ds194+5VVk7XrIiDJ96hLhIktTd24NOB1MV/83Bmy3Hq4BZ+IqqYJOCWqSe358ROblTOsEGABBIS
IJ7+rO6cc25c7mRXtt2N/mGtbynLPTs1KH+xON6lPLhSUPq3qxCaXyYT/XWT3Z9d2/3uV7QoG4fD
U5Jt7T9bCHr4I5y+2+K9fR/F2BYNUf80gn3z6WPb2ZdRpFu1ZpMoccr0A0u0Pid6O5LoYRli7+e8
JHGVDD0rY7cOOVPmPemS7Lsk/JNs6XTyR5jDsDSho2aLwJbNtoJ26sPqLbm2a4LnRmR97kNxOXmC
78cum+FR3f3PP01G5T91T/TW1X7r/HIOOlW00GSv881LH61r6nb047esm0KoHFn/mFr/cHfKsFGX
NPbaglkHF7/1w2+SjGGxd8yeYCX82jbTn9twnZ92H6Uzk/thjL256hbbv0B93x30XW8J3cek7SHr
RlUFatmwh6tCBoL8XlAic5L972zsMt/+W6jaNY5KMIs+utOQ8Kfu9v/gw+KdURCvUUb/ZnRYP3zK
T3LsT/+85H7d17cppZ873wBztcF/g478B9po8BS+OHp+liW59BP/YLZsvfSN7x317TuYXN5xnzkr
oOs2ReOL9LK4dqlRs/vHTKdHG6i+Cr19vvhkcTXxDHnDNDsVW+9QNEdNXhzfog9i9LfBcIf2FpAD
8dhb7zHvw9/YZ9J7b1kr9p+aRJeN9/wbW/vgzDk2aN37RwWr5X2MserumDKe2OzLZ8+RMpv1tx3o
1F8f9vYiHUWHh6PhGZ7+DahXhBO7hiPlz9s2Z++eLrNElP6u571aTWPr1evg20BfhGnbta+289Mj
6WRcuj07AQKFTg1ir/JIQ6pQuyzPoiw402wYj30ar8WasgAPnTNlBLWzjFjG675fKJR/kdZzp2QF
XhD64qCSfLBLBIDoeKcwxBJhZpRec4zjmZ5Hk9ADifmCY4guPuh6kL8GQSp8Du6zFzPQP7p+7/ob
HarXzc8xUj7blNPqLqfbRAXHXcBIYtPtsPXuOdvJ9gxZwhyyjF083n1Nmzav1Jfzwy7Jq+4He5h7
m+TW91Jsmnto63/NdlazQVPDkjTjjF3v3/EwvCrw1P8mimhT4eMYnRr0j2Lvm6wyTrTPdk+a52Hb
YSuEAobX7SWPYg2vUy6noB8tuAgH7XI17/HtOfG9TeaNiFkJfnTBjpu1Rwyt6tlNEAh6351anZj3
MSK/nLJrTtOZvfizqRTxVOWbSGILmPRJS6Cy4wz0wocUweA3k2w7QsfpHrm1oDZ1/zlS01xh6XN4
HjYqplkE381aRTGfPsJW1WFv00p3LH1sBU/KDcbrO4MfPk3dt3tzv39JHSxulVzxQ7TXJZmX97YR
Nve4gGUUZh9YaIaTuw9wNIpNwTTIh7jhB2eB9/XrVlkFV30LWlWZhDNoUDx4IJDVyiRe/XKIgkjl
zEM1DJcBw2smC04CwAreNr/YYR8LNHJZ32mcZnwLZ2+6YlQt1qh1r9I13bn1+txkW3oeMLnlLm43
CBlN8xq4D83CGOzD2pRhCiiHds0DACpXST8dqnTrV2hJGzum/T48Ba1XBvMSnbFxxCWhI456Os0Y
jQjMwXlgxaTH/jXxgqQaG9WXI4y/vCHOe1yaQeZJDKysm9rwEbqZeYhZlha9B3s3NfsX5vdcL9n8
Q1OK7kzT/7aR9FVD/OnSAXVhQA7onyCMCNpeYis/MuM7IDc/769+O/FPNGFZBtjNzrPsu8+YhHXc
wUPwNbvcBaatuaPAjhW+nzaljVvxrNbFFh0WUG+zyQujQv0IIXtUjXpV4ybK1u9SnAlDzksvi7vv
Y4WLKt5R/CpMVM4L0m/9NHSV7L29oGL+NQc7eI+QeqqOIBXl643HjXv/v3Dg6my29ZyRfn1EVzJP
KaATlTX06oX2eyfx1phb4mlfg/BJECpzf0NtKfxNuHIdCK8238F8B7hc/9vPB9h2WKrnMl6zsFzI
mp1d2L4t9xO8Yp7JAYTxEn1XH0bR79f7dyBscAS1IZe2NReKje1jE3OtbOvqZGZdDbMnu7Y7ZeZk
CFH1lkTRMziewxQ2yzUMMvqY7TsUpSZ8dFn/Gd4GbQxl+ymR7Uck2cvUhXRGi9BVwOPuhd+G4cQz
PcZn8m1ZjVeqjHSv9y8za/Io9oPn+yujaIyaP38qv03KMdBttbrOYDGHf1G4lQT1v9eyG/enObQ/
x1UbTA7zB5oBS2AamgwWMQB57M1P4JW8p/t3SjGv3GS7wljV7YHtWBwQ5SFva4qxYBXZftE3IM4N
+1zK1fscF9kUwnCP5XvcuyvdJhwHXvi33zZs5PjaZO2/Xo9zBJNhM02epLScpjXF8/1/VuG9I1PX
FMGIDgWD8z4eKAasadvcazDM4jl0A6Ci8XmNWPTQ25C9JIwlz4F6szLhx2bLANHdqosO4KwlcyvO
A9rW0W86Uxg8JOeQWZHf30G5UnEIJuoAbFYuGNlfM2Ar6XCaN+e512Tc+8fAa+p/sJwhNN8H173N
1AJ52Be/jOc9PQYyYEU0J37daE5eksyQly2EHJtsWYwNKMhO/TI1NWCNXIysPWxcqeMOQOUxFlM9
D11Wrb4ayth6/TUyJMyzvfuERTS/mC0hBaGYSP1EkrfIjmefpahi+zJhN3c/u5vrf//SyujSGQvl
a49a6EkNPcxhVCxZol7W2N9zCJHxdfkIgnH6HqSsVEauT808HGhk27f1thASxzt0nz17UnGWPqnM
Q4gihfMyM17cWR5ya7M9pFeMeYbXTWaDy/1LOI36GIXuTIfdne32OM6Nwjy0T8Dtmcmw9txMLhtC
MuHfwLKaM0n9LqeTQhnojYwrjb/Lseg/xonnjv9k65vSuZjEPLT/bXNiL3brlwtVXgr0gfyyIE8v
OiDxRdg0n0LhvyzBcGy815C77MCDDFbRSi73L3MXfpE1nVAtQ+HOoxogeWIGvD+AkQBWETqvO7U0
RSUZ8TAB726rYCbxsbPooZNH1KtIeXhMFkWqqKcF74x73APuHu/fpZNfc8xNUMM2ld+Lwf1LQCHM
wTcZyyBZvrq0VdfVLuvjMtsfmdmHN4VmhfHGvCY9yotK+qdB0zqZenZ2Df/zj7PsNyz57DadgHcR
Vb+JvZzNCLN3TlzdhxNEDU1trmXYVduSrVU3N8s7vPv2YkODYIz8QtAg/ryNVoVFCKCI4FSVawf9
J0y77uA0QwWX22dk/LQc6LQ/JZ5YD20kViCL+EvuGCmWFosZ0wkW3n1aPpgX+MWY7uH5/hLI06WZ
NUTlCUokEi3bKz7KS3czufem96Cy7H0ZKaDuzRLbixrMh2wH9760bDuubTQdEiKi7whqPBh/WOtu
kJg/ChUAbc11j6rbN+1funbfpjFLfmYLHFzDo+6S8Wa+99GLId2WqxtPcmureAlG4v6yt21yjBRU
xQjzbsxt8iPTfQA3kweP2yCXl31dfjFDeSWw69Vd2MvnSYu2zmwcFfeXaRS98ZhMV+UD/HIWy3CA
efh96Ro8VUuw56aX4Amjtq3EDZwJO36BvLs/kpu4M6lYHnq4WEtn54JxF79ug4hfQQt8em6TD/c/
mveGlAvYzZxbQf798Jqs6jJI9b8vx5QocNle5TLZ5jEnWINjAz5p90Bi7yCYWn+rGpFBtdUCuxk4
sRFiSR7BvX9nxtAXNNfi/oqLvX+HAJ5tLrdJbA5ttuNkQE16aiT/ncEwB06BB3SemD2ve/i4u/2S
zCH90wlaUcP/eoFcXmkKw1qomV1Goc8uGts35XfHOduPYnN/Xa87qC83lY4HKy0yjB2oiyY4hD7q
wr1wNzvaj0SxyR1krfzeMrki5AFDjfxnZA77Qh62DozOrVxb7j7VoKZqXNv4CEnPfW7xenBk0o9r
07yTTTRXigW8wLru/RB0M7mzbnkatdNY5Hswfh1W1hGG0JGrVlSDQ8cwfsg/m2Z7GpzXH4N1NQUG
uuwhQDipyLJ+/qJkeVBCum92tjInbQpnJ9TFfZCB0KdfMHnLJ7HgfZ3lmE+pM+d7rUWQAVsrGUxl
TSkSAbHi/79EMDWKKfgi1nho4JD0cH4Pe+CLb3qw68OWJbrYCPdeaIJ/NOji+s4aNxjH0Nlqvsrg
xw59qmxpsp59M9P3eF3yIQkqjUerzZNM5ojXTP9FrX73Ozq/hf38TG0LjHKZ2heu4uU4CRUhq8aj
Z8W3Vw2HuZq7vf93AobbqZgbq64xDBwbNQejouW6Uxo901bEz6A2W/DZSc5cK04xeuznuOHp2tXp
Xy/lyL/1zI1Xu2IVymfHVBFG82+zpQ2ostYXxRhAnPCCdjux5oPfSDlqVP+wtWlajaNSuaND8CAc
bB4Vsc8Na3KuuRyeCV/HemXmydz8ecqH62Bm0OgTVSUSay+tmMwh8ZS+EOVhvbwBQoNbmtKhKHeF
gp5pOsouMgB9gxEqOt3NgQTQRhmFCKLscnKnJNtrZMBkrsiW/b2a2cVlumhV0y5JHnz/KVnD7tXT
SyFssLxj9vZfWz0emyYNr/fC7BLmFascxDEC4If8kv9wH1anWSZHtqYvEB9XWD5cXOPbroX3C87r
2OWIl2XPeBRtSYXrL/+UCn9O+5f1Vn029KPT6G5jJHlDwlMf9Qr92XXi0ojkIY6dumJ1Zy9hE8jn
aF1zCS4NqoXHi7snHyXIKbLJvIhxQqKFr/pr6PhptPC8ue2mQsbLN9dP9iXa0dE9C1qaiqiAGhg/
D/12FFb1127JouconGuy7NsjYN5PadP14m07gj1MJi8ybHJG2HykEvmk7PbnC4XwAAPpdP+v7n/U
uX4HYQzPHW3LAknesP1uQfxqsqeGZXDaYyjWzaAeNXz1A8jkpriD+/f5iVPkL4JOgvGnFugd7PLV
x7w1usgr/i3tN/n9bsbEzsaPt7KYY/hEmUr2qdyF8z+SkPzYuxGGTNDrR9LYFrkEPV4F+MVqB2xe
3dVW2yFrwKB+45gVQWZpzRAlmm8hv00peMAST9zidw5GoCIFBNqlXJe+FAOm0jsy3y6mPXZr95PN
kT45R3lh2oidFPSugg0QXogZMCdS/tvFXvfKpJc+INf3bABpnjet1qtegUtCBa7xzn7JAaxRNw97
eRfozTQ93dlHz9c0X4N4BNuIYRgJMvfoA31GNxLNGWMPghDUvmA7+q/t4aMwQJyHMJx+730QPDXt
8Et7EGaSKWh/xdLBX0NvhPf+XWL2LCRLkAPpkSiUA85HQDTaCYfEC+Uu23PVOu8KVZtRCC9fo12W
RwmOqxBLcxbEQTMnvxbqSN31wWu8cih7LfwdQ+H9ufYBClHNHFuOWdZC/glGZDv97WAXMOKy2bsy
HdtPwJB9Fj/hzhRZZOAr98jvkDTodQ0F/zmL8FFCg6eo2tOsq3Bck6PAdl8sZCLV7u28yjJkbGJ0
CrZm7m1xa4v5D1EBEk7ysIuJV5wZ/NvisJF+QNiBQ5Fqh7VwfrjX0huwpPGvdoIBDur8RVO9Iw2U
0Nwt8DxCH/7/2IY/MJICnNlR0Ft9YYsDCJ++picjTF8Z433CzwDnkIZHjizkqWE93BvLgaJnpvSx
utPMK2EwN0XkeXhrMVNu6wIPNzJnFsqxWnl3ngcNTVEOf4IJ89Xef9M+xOEIAnAF8GaDffW7XRXw
1zA8ko3cHkrFqn6ae1ghtrJrWip/2p4hNxXhbr7Bav3Um/zJt0J4nVcNkZyRswwgHy6/Z/ZXZtsL
4/Z3E63itmQoLJO8xJMjzs38RH021mzwRijAmTyZ/ZYzYF5WY4H+23prRfEZKtceNfA36CTyUfA0
H4ZPs26sNhwCScO7BFh+TyCyImW8e+6/3ounS8aSsIRoD0m7xxqj/e1Cvde9SxAKDZDpkUr2qLOp
yrUnYCRmw4rBsW/yuLGvaZjYa9JiEwQ3NBabhsmyOcHR6gW7zCQbD/Aq1jxR/NtNZ3+gop9KC5eg
gQyURvQivRbmSwrSY8qg8y6Z7/Kda4j86y4OIZ6zgbOKqgwa4YIq469hdkAYOYj68AQuaUtFVkZR
+7LwWB82//cYp7+lp10JbIdi6h551WMO2/clKTns/8TXImcJksTRVknhUdi/M36CVz13c+lp76vz
RQUuDts5S75GKuISeltYpAoLosXAtc7uTzZTUiF1FeQNeAbk06BXtXNnyi4GA540/aHh/g2PTJMz
3Y47yS7aZKBK9qQ/Ncn2bRikOW4UU+yI1gCWYsoQIpEhy4C68UMj1gdvD4LDMLi/rGe5G6A3IkNR
NCGBuOntyBCwGGlwNGNK4vUqT423DXnmybbGYzPmMVnsMyP2lLY3alwgz7cgrpa0zZTDR8xKv4N1
3HigZ6B+vSHRMjxknTwYzyqMTnBmQoSM7D72Oc+kXwQYZUoDBp6SoaD9dO3DtXRGAjR3c39SkqB0
Aq0IlPfmpulhzfiJq/k8NyhPkyJTjnT7q8EvDM4UlSFUusmhRx692D75Y2bPkTiBR4GIjthqhxz9
bCjyC2Sq0z9j0AhocxtqkC9UtSu8YyuNXR1Amdp98oek7VwjPTXnDnImKlUEiZEuUeHTvqs8Tx17
lrxhAlR560+/R0rBZa6AWUKqnwP7nflBW7Q9gBPjDY+ABn+m/nqL0vBnK4IOXD/Dx+nBSQmG5x2c
YRbnWdIM8JNcjkTOn0ylex2nr3Jq+zzeW3G0Kyk3i84Ko2S26mInUgw0KZxs1UlsEaJpAhv5Evtg
+juSQzF+85D4AhjZfXczkMiliYeTporXGhZHZXXyATI+eSL4zHcALKsl/QM+cXmgU/fftC1DlVAO
0lltNaay7JSliMp2alEVqBJESLtD3Pmo3xsI1MgmD7SP3lo2QqoK5OONnCjh6NsiI3NXGMujEvhG
hAj5L4g+130YxzppKRjTxjYXHyMGGsN09FLQ84RhBpXtfJAOx3XPXtsWgp2/nh339RUBX5VD/HxC
zfIPMT6gMNyD3N/XPyFCF9jZ5r6Mt/DvAFO67HqQmaMnryEB2AdResq3NjB1M3KRU7bRyqhfLJnG
2+4DFc8ihjrCd83j1Kk8cNlQrC0MG6ymAr6IFMB014M/QOUa4QaVAkHNfEo8xDMXGP+sWZY8C5Km
ULG2FWMrP7BUNdD6oMY2co/KZDKPg8EhYLFEKR3rtLQ73APqiQWtBEu9W+egHhSUz6Y76lQm5cII
/Oi+cnxcSiYAL4GgSQvBOb0i5Kaa/7wZbABzGNsbFKRSraGuowl+eMvSWgx7FauM5k336XN0Yx0G
B3RAmztwam9cmx+I5z0lEf0kpPkOjHp6ylKBSybw4GBeLoMWN1/Q7QW00g8fxm8OL/BX5BFezA3G
15j0p7ah5KVbvhYUq1KP+ksEQ5OLtslbZBSriS+/5RoCPoo29Fh7sz2C/Z03kDO6jFckla/CWQ8r
3rpAseb5OoMWYsBcN67DI9Xz9yRBfCbCDR4be9qH2JV0gKcc0z0sqQRfDAmel50xsuriP9GCAQMz
Mivb3VyCiMPl6tFk0UiGPLIgWmzj/SU6RaKTBY+gE2XdeI8aa/ARYaUhl813/NqXOPS3euqwuuwQ
RaHa2R0r3Cq1xEfEwxKyXVYEwQ+KIwoeLECHBgIQKlgmmDkQ9NwILg5ZLD5a2AgIDZOcRa0olEJ/
czOUkGYzJ4ELMQrTdb+AZIH29fjDxrIv4Dyg9uiKdyjTZ9XPD2JBQZ2HBuTKF+EY4lKaaCzrv9NE
f+DJf4O7P1QBmBKApS3SKKsfP+vBlCHHnCYQzwMhiDSpMz9XTFiHFJskdEm0UWBR0bIy8I38mabL
UrBpUoVphKxgxUe5dBE+SiaCRxDyQILU+7Q3EIU8WW0ReQ769RIBkX+Xch5rjKmAxdMvIE5VO6dl
5Js/rWnxVGOL8bRAJc7eEItNCiB23nmbaJz3kj8EdAgxifd9PoPfAs9kadHOgynSWXS512HcJ+kE
PX/cy05s/YMnYVKaDia2TmBWTtMpdcmfRY8//HVbKjbBIdZ2rUIfzOSa2vC4QllE8tA8IOLNHEQ+
ltEPY9HIYyfWMs3sdelWMEzK+yDL9zAe5zKL/BdA60Ee49iDqa6nBENBO2KGQNrxOy5UoEhBTjJf
FPKeuJsEe2q7rPXWt58BGi7vxrNzmLViRKQxvVdh371Oy2Dygfiw6hFMm5iHJ9LTUFX9YXr03InP
AdC6cUC0nKEuYvZruUK4IxzRMk0K/NSlRw7L9HYQYnRzwWM843P2Eje3pO8QHuAS/7xpQgNbf09J
mjPkR7clbKAa7zBcSYfI/YpZ3PcQdVOsh8O1qqsWTYZlZ+irbeh+Dz4YzDHwAuQT03pdfVrC7wrz
jrYvcbQ1DzZ8hCXB611C8jMsgpAv5jM2pgxz14LU95R8MTkTiBkopsQpTEY+flipX3TYfB8kVafQ
+91OlbeUahmCyp8lOutmSmQmjmZZPialuwNkcIxeg8OhQagayMGEu1T0m8vCoeZI7XCN9h1nrcy9
6PawpPRM19tEPWTzBTOwFwcwTyS6etdgrccn5QrhK4To2VTGnXl3cvEPQRIcEYvwaiDGSb7hcQAB
cdT7th2ALuAE6KiG2dafqDmQnf8xxCVHFSSHWC1B2YYLsi07zlLQ+/SojDkhcWpL16EUjDvFVS9B
NfIME1J3WeS5YwnDscctQ+jBjzNwdqgXpM5MGNWbdGNp4vACJwHCZ89LQSBEad8WVvbDcUPIZmfm
j99mr/5IXT2MIWKwej1FTH3iIgEIYRGiAkmYBEXmDtGOAHjSzefUS0gZZGneQYzowVkB0dfmzRAU
00hGpBCR+Tlk0nvd4KFx3JtBk19SzNkPPwHEZLjguSUGu4uxBROaHOKhSYqQaNx7QHGFTgJNjcN+
aRijMAmYxhYUhCVDrDnf5Lbms/T7Q+9dqOnYuY94VkgPuBaBKm4M7p2gexUxanK+BU2e+qytBjB4
oZNQmIEoxWI5rPiII9yRVUmdtjW1rC2QezvbkQ95iltIC1xa8zwmwEzUSs88i3eMaKMoR8TQlu2j
aeM+z0S7VAKVtcV1I5WYtq9sDlWuukwfePYXg1Z7EFvyDMk/N8MC22R0a95xgbsy0uB5RlE+pHDS
IQ571USWM97ua9sna0Ese0k3EIiD9kvctELK1lQ76JM8ZWuL26d2AEKqRO4E1wbY6M+UQrtwKdh3
WF7FBoQJ4loHPbHFoI5bmnLS6LleQsR9d00opo50wady6nv/ux74EZECmXeyjwpDcf/AMoFzzIcZ
EAogwL7kQV/wGKz5ivRvaXr9M2oRcIIh+hQjXXYAXKrACIPegHwfpjiPIGgbNX9IBD1rLCogbDoI
fgjiVzMoY88ZfoyZLRaDRdWmAo4hvkHub/tqSWkCKDgaIOsgYHCMp5jhdq9tDR7xCe7HxSlwCtk3
gsnvpCNRrgn7lcz2NOEungqOMSlWsNA3ZhOWzzAC3Bw8AhoKL1PoCRcDVxBcxp8FFxyWUMCbOrSH
cJXhQdOwxI0zTTHuG5Z9hGeQ43eQfq/z3FyUcKbyvVg+K/egPITi5rjFtmn6BiUNFxA0vowezCxl
Fenp72jky4gwEOoDzJNE/gDb1x0mvv8YUVvwntGcdvQGM+NjC2f0jKbBI6tfPRLuJcc6h1aIGhj7
DtJne8BlTNj3kyiukCWsoyQ+WuDBV7NsbX27gqvgIri4fUVJv4A/TI/Ueg5xlXQvddAOxbxp6Nhf
fRhMqP+QZlEgDFQT+sh3sxZmkuul2Ze689c3FqbZQ8vd92gnrtLeS+C1P10SvSRy2SFCtn3N5k4X
dMd7xCMRIGcQArVGUQtTMF8q/t2HZH2ZPPoNeF908fblzdefPEbgOgFwBcMTiIdeYKF7rE4xh5WK
t2ixNssBaS157IsxB5xJUBJiGPbucbOeeCTShyLq1NkGXVIA0mmrLI6gkXUfGrBvhcm3PQwbtjYF
LKTWMQZBhLGPuITtcdjaFaFcbL9JE+Lig/v1ApwcghAfpR1gg664Ykz48zOYOABfYhxzEvZn1i5J
lYl5h6e9/dRyfMvwk+crB+m0AIXWuNw3bz8HLlzVHMdinnkIX8C8+7hd4BG54iPcSg68r/3GJyAY
JDZRLQMfF6+AGVVxVNkpqhXu6HGT2gpwV68j1OhKrb92ILFVKxAnFVJeZmWPq7X7U9jhRGcEs3Cs
X2H/IP2WzjkBdJwvOuV4pNZvXE+0SrzNVFuATB2umyn9QKCxJNFtrgX1gAxrCdUcrLiILoP56qY+
eQh0Hkim651tpxlEfwE0XVXQAh731g/KiTRnakOQVnIufTo1Zx5zAF67y9dO/Zjs/D3WQ+2GEKdD
dLZOZ/2UNKOH8cCdUFOnw8ztJ1va4Dh6/S8Yuc0ZGnOURw0wy2WNgc2FXrUTy99sQs/AbHHHWOa3
+Z7g6ocf1kpztvHymwzdXztEODGZxcKw2ZwNyK3z+T2TI6kGAM9VNvh/hzV8hcwrS2xzG3apBIx3
94sCn66FakxxGGLoSTvg/9Lg8jHdtHuhVigZe9wtZ2L7b2MHRWgcRlUGPXT+Tnus5LvFEQBW5fPh
MFFuLolyRxfYBpU+JEcjs+euXQt7k61osmx12BCCbIchBcIgkBI6kAvxmhxaEvVliJkwju1+9YU9
RimJcptBC2cLpCYsoLB7fNuVekrGA9uchvMIoUdN9qCXfTyFJvwEVmeh/yi/CqLffOHeMeJv/0PY
mfU2jmXZ+q9c9HOzLg/JwwG46AdR1CzPQ4RfiHAMnGfycPj1/VGR1VWZt7sLSBjpCDssS9Th3muv
9e3ZyZgWpdMb9r4ftRXzPRLPkoVOkvQEzm3jCVDStXYw/DdLIfy5X7B/zt58N7fEdu7Mjhd2wMni
xzmvkUwMVGqTILk5fk5Ld9czWdtkI2mEXqP8KzHVEjeD0ESsfmPn86FnuLtpRf8YYo+gfHa3Ms1r
H1G4Jg9w1p3ym9HmF6fOLUy84joo+auL8wzXQ3ZvD42HqLkpY9S4MszDDXga5DomcdAZPqbi0nS4
EOkpVUt/G3cIXw5NR5w1JWpQuEN66/fRwkRTJuVFOvl1VC91mRAhHbX6oELma7KQ+Nir5avdpvFV
Fhg+xJBTUPD+hCVAVjGo3dTk4MBANrTaz9k03lSsGTv6b1JeJBTdmgGvII6wMfnp2Guu9JAhRmKu
ES7rjzhsD1HOO7/AaV4dUwNxr2m04ZTWqzC7YS6ENuT2+UUX87dBr/XT4JbfEGN0wA2oxaWYwXeU
d1jqXqWnm4eqTT8Ms4INM0yfSpaFj/7Lu6Ab3oZSsy9uujd5G6bwY4JyGlzU4+Xsdb2B7yR+R2k0
ADWCRgkTWAct8vwe4N2veG4eFsawjZiyc6jjRhgyp+Z11M6O3qh3LW8Pem2F/qipMrCthLcL+TsO
ySd8VpqvDdG3UR+tg1FGJBS5v/olCA2mezqCdtlDbdQfM6nCXZeZTDHn/COBsmFAhVAznYsyifyE
AARTh2uxKcVDOpR50DXlEMxmd9X6+H7Qqu8Wpnz6OKpIV+IRLOYfY6gTLCy4hc6MtN5jp0/vm03J
MCYyWmMfSmKt9ZSOfkYkdjtItWu7aWO2Sh0LE+8YAcvn3CnmnTaa75A7Z5Al48Rtxx8yulwaHUSS
YXxvte6rlpfZxlxMRXALCXDMi+dI422qxHQtxanu4OwskiCIMvDy2eaPbgGDRt700Q1xDbVmsp1a
D2SEaWRbCUwAsh/VKWYLm0RhMQRtWUJd0ZN3ZSbnOcvVQRoJBV+qCc64Ve3OVPLgJtYmdnAk9UzH
z2Er73pn0HnWBkU/32ZoPs3KHmgjml8x+EsVfovTUPnAqIjHhVpymhb7aaxSbVdYDvCdmhBNKpYn
o0oe2kLfcsGnj5k7PvcOOtwwv81qqJ/Jne6qefhKkqG64Cl9s0lQTSK8TmV4LdrpOarwFtlN+Mx4
g8bP+JZM6O+ZpN5W35ouRp8KRXkZviih08yTIs3jhG6gj/Sgc+dp4yRddqlUg5dTZekWBAy3V7pd
zuv5ZxOKrW6k5mXAnS2n9kN4M9p5xxcWKSA3JcIfZZt05zHlmfIWaCxZy9Qg0cv8IvIw+/2Bp3jT
M/IJojlc9kMRfa/cdK354h8mGfS9lcQdVidvp1mug9WBGrlsmEG2azvHKHOU7WGpO175rNhnJj0/
VkCgsJ+tiXevldzkBUbQUH+wDb30y8r4SIefEyLAZox0ce2GmZupE8sNZuPPyVS/koKGx5wxnZY/
5qjDGDAifOaW/SX1aLgz0WxGk/ZB5eZHGZsufLrwKBrGTLKMUBXRYeuZKjBL95XWiT05RYN3E9w8
LBtBMlrxwcBsQWIpDbC1Dr672C+tMnBBu7TjUalvVYQEHKl0Zw5Thw486oc6p5RaCOHquAI2y4iE
yJt0tLjP4afRtkTiQUqTCkkz95BhF6qX3gq61vzZM23whPk50VpuFr0LKODz+wGNlHGFosZfoqOq
daQuzEC0XGbso1Sh0k/cMFpTbtxJYkIv30wzerM0DrW0eYcPSvzJUOTpVfEaags3fM2k2xsM/Pau
oLmvh5Ojpz/7OMxPRVV+o7N7cxcnOWKZBXqguqfOc5t9i5CdsFLCNycXfdJCGFLfZksRm+BEl/n0
Os54lIyfsex/8JyLrZMih6dJ1HzUeJmNKQxptrp2S1Ju702pfMytcqvFyy4ZYFgs9Z6REtTOzo0C
HuiHdBhemNJ79ziu2mRtt7FoGdqvdMKD09cnkjtA3DfrSMHu2iPq21e3RmSWBn3x0MyBmrjwdJow
HTUwloO1c2xqJI7KHMpX1lhXU1IWWDlxywVxaEeP+xHOPZy4/gPu8hTgDkQCkUDHwon+mvIOsF6U
ujvmv9xpgACBJQngm1bbTlbcOlTIMFGzLlk68tQ2RrJNunhruYgkaqaz8mLrefFUfnLF9D64cRJE
WXVCT8u3TYGJo1Go546968LZvrYMt85IPVuFWSsQQuCU6/a6PtZXSFxMx4btEuOmdnIcZE23tL4S
nDUyzl8ThXICLumE2WJj6zmzt6kEESQJZIXxYaGJ93XqXWMa6FZTGA2ecvEMLLDZiGUctZarvqu4
IWkJIoFn2ghhDHJ9Z6zuhIlUQE00+b0RXzNyPoGpPg3Ts1YHXUHiSWTbqEKEt+uZTkjET41t7Jns
hjvVkFzoKRkTvRB09d3eqgrpZ0bG5F++1/EITA+ft2libCYyeWTuQW5iWZOo9nPZWpUv3fwI14pI
pA/Zr/FBBv4c8MR749eQ7sLTneIoCvvZiCsPK4ZAVKX46ELi2QwL6s+GFn9OvvR6OwaNO7dMcbkQ
I44TXVGcKhc7hzbOPpjLoIgtbgBQEjahwN8fEqkPJfq841KXDhXK+rgIoBJjNdN8UXwCCeHHcRow
SVObjLmcD9YIWaCP+RddOrZuNh9RRnDa2RGN8/BeYJ+sZJg9tVV+GGU/BFobUvnU7nFCAKCR9yjV
gGFxpGX7If+oF67KNDS+RtIsTt6qDa4yit3OJDvGpsLc5ZpMSIlf1YaOoFddIfgQiYAHu3WdbEOz
22wdOGBbnvejW2oJMUuV+PFSXFQnDZ9J+GZoIYf2tFJ+VaC0oQPGU5b7LlyXYK74lxyH54AAieS8
k08aWV+v5R7rTnelHWEN0hHKe5wtSbqQJO2n70WYTwevGGrfqpjmd9Y7xgs8m86QXRFvIG2YFW+y
oqn8nsFc0aOTj3Zbbj1Zfk9JoOuNq0MxmMFL4WkdEl58d50a4RAor/jIt405N3x1VqLakeWnkY74
S/k4eMn7uPqTLfdxMbSKENwed9SjF1nho52bTLLz5Wpn7qWbNL/SZXW2pbYCwZpfuTcuPulk3lDO
UpwLiDZFVCIJe9q3CNDpvgGutPGIBZOKRHpWyXKWUfikG6D5BMCyaW406n8nQQ0KV1SioICoQ8in
HkWE7pyYa1YbnOObxcuG4wjNRcZoaG3kYmZeSmvjFJ8TvIAghPZOI6R30HWTTaGF6JpETgqs7vuZ
GlhSJ8ObaMlawqvpleFehrBmduFwFcn2BQPOWdiRvV0WMGEAD51DBSKM68Y9zUO3glrmjZdWj3UT
21utpNSOeuPDNoiQp0/uoGk7Shy545TbtAoC7mDq22mql91qgXNn95X7cXUkJgWBoTEZ03nteeFE
MHuKYBHJ6Zgk2V7N809auXyz2Fy1dCea1k0Xr5zPxHjtoFFzYLX0IErJLii4B/ekok6zEndeVze7
TJUvZmNfTdNd7toR5FTkjZmPBnks0hgkujYXPoUJuCF0j6g3n4a4gZRRy2yHM6D3pXNurHje4DAM
7NK0TmQXeStMWRi443Sw1PipDwVGzLqq8DDZ90iO1JtoBttiEtuAefZyWRi0LVlh7iiD8U5AVOnt
1Dwsr3mpf4wkgp7DNSIyZZ+xlxf3gM/u2uz7lI8PSBXqUttISEDuCUlNOREbRB3MN6cKcPaukY6F
Zh5/ScHeMDH8OoLExGLbEQMnYhtgx/zFQE0ieMT3lpzCvd2bEbQa8aql3jVLi6swwxoHp65t8TU/
RgR/kjRpz1aBVprr4k2Nuu/OoFbKXv0ckq7YYQ3RuEnwS3Vf4c7gSDHxU6v2o8yY9HSc0YvNJZzk
NOke+OaI99KhWV2N9mJiWECsHroqMJr5pXN1m16CuiQr6QPCOvdjQgxGIXHjqA4pkQBXFMkK1uDy
EkYxcF6QivBn414Hd1ujSLpEdqwIeQbH3m4kCM8dKKF9jkgQ5D+t0nN8nFwfWlX123AROwlzi4Y4
eiE5i7M8zy3u+KTFdRWQ8mqB5I/SlrsIe6obM2gQTqfvZUJgIHRPDN52+Wrenxl09PH4KCqNfKBu
YhyJPOdkVk8tiBin32cOJjS8Fx9eprSNuzQW2UV9Wyqc6bopVidwekmpqFzb3JnTrzxD/zWGZz1q
GQhzOU9NS1Olm9FjZuvoD/e5ls57pLiLjvFlIzyt3iYYYndF91S75Yz6lyQbEdonoszhjtDEJhxE
eaiE3JFJsQ/WEgUMaKytWegIAOYcyPXebQ+Furg63f5ka0GVgud24PPjJxyhycyFVgSG5mTbeHI2
FU0vkzMsHuoTxuEakO2rwJvJtVBw7knBjRE8+jk5JXkPpoYJsquWfOecIPJ050bqbwKZEbJlhMWH
alCRHbuQZHvzbCojjpCd55HnbwV6c6uqx6lX17E1sLNTPtSIUFiA42sRxt42omuH34CMMd33JcBU
bQ2RIOg3G2tytIOmxIdafJE8j4jvEd+M8o2mXxUC2CzNSkeVlU+auovQHE+TXj+ZUbFXJEk58Frv
PFX9gxA97alZ90Spna+U0w3uk0uTkdmw8ww+Aojia4O1ddPO6k6rB3mKLItktt1fa7JvOyd9MLQH
IWNojzo6m9m5B5PaabPUWkTD6OpE3IABy6me+Tdcb3fjXFT6iFWrjaMHQr5ygyUDl58HgWIN9kEK
4uXAFYc1Cb7OxAVnTguo3hgUWSWj/v6G4yozxb0rZ/aJguc1ZPahINtnRzM1hBiNBghzr9k49sE1
i2hTSkftaZ5wWTpYOQuG/YguLzdfqCg5uiAJWXvw5/hSYu8c46T3IxziDPCR9G5fRnWYnXEBu5tb
vnvVrlbecp+OXIZLR6IuwfqMV+0VexIAWvCuHeEpREEY8jyLVGZJGhCqSjmfveilat21clGfE4gh
S3P3OnXuI/et7hEPtoHIFnO/LETr354IU45IrgtWQKyvcCIxrGfYmu1humaJGywYpI4tjtfXriRm
t9TWZpJQK6qQmGUUQzeIsfK+AlChH1j0J6XKJ28AaWZoyr/9ZCErUhZtpy5hlbrcOTJimSouX5T3
DTczhedUdfsbdYC6OdkCPJFBzLcI8j9UzYxnGs98b6uoxetoELlO2XJye8XspJpOEPkf5DTOl5sl
FVaJ5d9QciMWCJZ4mNGOrGMBLKlH+Mbnew9Mwronzt5uQ6gsRIXmBKejwE+pjNTwjUZ+/41fK6ze
erEpmVcpl0qHap5kMeEyxNIBtIrnkBVrsJSBql1TNLcP5YLIE/fmXgztw8Is5Xny9t3E0HlMS+0A
dfuos4TkqWII7LOoghmmRizYLp3r7fuHHIuAZzpvciKzGOFDMrV871DjKCT24EaOcWaYRmM1wWoH
WHT7bZVcQpgmFT/GmAgfzip9JcwJKSzOMJne+L26IogJioM8LjdqatJcblPkrwP11M+yooaA6cGt
rFLzPtLYaxG5Mr2MKn8Zu3okxOp1JOwI4mQOIT/ePCY3sI7QXNu8cEZ+tTpdP8oJExU2EO+lK4/t
GrMbgGffdqMUrHYJsiEKKZBAsSPS1Ju6cGbM09lV6N20tQg/nK3KAU87T6Gf9JyPI344TVXyx5Sb
JN3QdwdQVnPBXSknKLwVgp1jEEDO9ZprJIADN2KZUzyi8XQFLL6Puzq5w6WI+zSGx28vefY0Wu5u
TgWco8V5FrcQZVc09yWfdS2u3CosIfoYi+/osv0cQjRi3ArxYykmE5sVL11qM26Zkn75MqVUfMX4
UMaqfp2hU/EkTdE1K78gC4/XcQXm50YZYoMdHqbR+aqbFh3MMNWFP/xmiHSiuNThPD+kDWV2u0SE
bor5TNy9e2wtisUbPUnE9oBVr8JZmxfRzioxW3H02Odi+aHx58FMWpKALlcXFo5nBxLANo696s2o
qm0YqurBMLIKrnzBDalXDmSZdI24k1PFY8cY26rdg6ZFWGbXSbche5PE6Dg/wOJnnEGu/oaHSRR2
KjtOryJPlfCLG5GFu29yxq7WXgwmC34Cfmzb9vo31KbiNMfmxPKV+vUGWHfmBORjblp3bdgs3Luc
B02WnAOmyM9z1/phiXgzzzH2xy61CIaNAslU6ajhX9thon9MB7g0sIBGnImbBOzYLs8BMZODO2UO
ax0qz8t3lgAIHVlx61uRl55kSUnccwA/mMyL1wz07UnFmhDUdbrwCzpYPsk13GKJbQzjwERv9ive
gAd3HtUBJ25Bm7w6Ba1ivnRoVfEK64ogZQnTuR/XsC5o8ngXmqSdR0czAj2PabTXlySMOwLrGao8
X0c2hMHtnabF3q5c8ZhEQcRk19eSpPhuaEMmyfN4qiwpNjdWL4WdtynHsXzS0tbZlR2+vH98d6Tr
n+AOnPt2YOxB85wfcjP+htX8mBF7T6aq3VuokMFUCXDwwMDv+INd5jXnG666WddNlAmCTVEeE12+
VXG/u+G5WguH/Y1INxUFzoh+Wc+N+HkqjXbjQcG5HYgEKkFflPnO7nKsAzXtD2spaJIrF82KgOc4
Rb9RalURNIXSL7ebbZVY3+UQK0ge6Xjp1w+DTgYKGrc4pN09o5ELN+n1fP/7h8L96hiVfl+P1dOI
lkC9xF9Zdvi9HkEK3T5bzLSkeB+H3XCgI5i/mKHbkrbusSPUXARytswnreyCpm/VR9lT42ImNK9R
VSQXPAz8hULQkJjWqHveeoEFwZ3mL9I42yr2jqUzhP4SFemXfHAY1doanUVrC0SJdUVLrr6r0DW/
Jk5zUfqXqQmTnxBt8HEIJOrf1KCukvDUwp+RHhO2sEkAsN3mTdNgiGNF+YrGq5yGVE0zRTuR4QKw
sBreGDI9BoGNQFk37WZY8Y7Gq5zFW1YU5rVN3m4HbRh6OSS17ovTprrPmeLdT3XIgyijB2iK8skA
YzFmVgAOmJv+2JRXTGWPMOm1rWVG/HIrvVMT4cdIBORE4jE8lCD9ghs6QUXjw7SG3NJ0ro+z5sSv
5ew9zUDY7+ZGJK9DIlDZnBSg+/qX5pqHk9zR+6mhVF84uHuppWcXt/m1mrIa7Y1U/9IBb9YUuNE6
FDhqHdam9Hk77cd0zB67msO4s1B0Z+50x3SWT7/ZaOkIASCKVrxKvsciAo07RCJIGnWftETlNYHf
YN27sZT6+fcNv3GVh7OdYRVBP63noUymTipa7H6/OOSlKppiXms/AzKRlw6pbdCQXTm8poiOuNwm
7TzFJFbw/naXyIIlmWTX23miReUEjc6xSKyAINSoQjYFb5TDDdC+zN5yRKegcRgYMTpZk3yCM3h0
OLEuDaHBjd637lHXsyYYRwc6CrHzIKra6drkv24VTsF9jfYV7pMx9s4uy0V2/n1/rzJnfqjc+k1Z
0kO/5TSKLYKBGD6awEzFU832nTvXSK2nlNnrYtesItGtmbI0MhBrhqPttUxrejMkyzA7aI9zeOSi
bP3BC3M/IWCyZXh80nFU3fdhxVx8BZ4zS3Iffz8ETIUafh9VH0wnqt9nzIGr2Q6sS1fXJy1dd6rg
cj3ZsfUWamG+FwlzR7wBMPHgCtU47Q9e16YHbrEIT8CMeC7Xb2LVygObY9YlC9WjrRFEK7IQYwnH
PzlivFRt8d2CRtB3Q/UStfoVC6CNBmTzGQW8r5GMfylHeisttYi51d0ltcvmntQbPQNvB86S+QsZ
bzhs6+/kkKoalEazRtx9h1ogLnVlb0dDby83bswg6z+QPr+RZKaR6htrjAo/H3ExM+FnfCMblL2a
1TSx9b1jJMDbKrhBfjMmQmZvWo8qqsEWFPKIzecuzePav2FkhEqth0jFuF5x+uF1/wVQhHcH/zPK
eE9qGkxFK+9vD0Ugstd7RW6NYzXUgnggmIuchPus0+evQ8zstui6e1I48tkbXyEd7Jc8jb9FeaX8
zBLok4nt7TKdeQr8mv0NkzqopNgNmflQDSzdc9a1A4J8ZEMAGxhqusbl/2hZiM8oAqAVc3Nnco43
gPHt1JcxtXITOUeBE4ksZQKKp4F5DC4QwGNHOXnr22plGD5mCYzja6eGmSoKujyp9uviCMIPyS8d
pF+F/383FZS0ePzMAylknO0reF+Fo3VMR0UeyrGxHzb9FCibYbS6cQdEmh/HDIoinrMk6CwvpS+h
RLbXrDGkAQYazfTZ6ZhayszwWZrEKpwyhHLy+381kiHoL+1WVI18M12WwnhpIg84HOSbcmPmrkb5
UXZOdilBWHEaDdVmKG1zK1YEpiSwdA6T5vtkkX260SbnFh+LPvfwfyvXeZ673tu27S/2MhJJNXI+
1AZjQhC1PtLjyBBH4aUl6LdzCys9amH4IiEO3becPc26LQY7Kl+q0F2qUfd+b6Hi+aFExwySEFpP
HWntZipE7FpUOmOIk+jWEtSuox9ZOaItPRbTcRJPZWihpGbNZ93MGmN4uBwSnOam5ZZzOytvpyan
Z10OBiPhMxi1yqcRZPvbCGXKrRAObo8qF/EZU2+07WtA2dKBlTRqpgfryjjoIvqlkI13+VwwXL1t
9hkvGFGKg4edZz979iWp++Sl6C9U9PWX3iqof1o7eQEI4vw+dywugPU7+zXqkSxRt3Mrz/J52zq7
1u3KU62VvJ1s89kCh9L07MVy4vY7qcyL0JmVJwS578fQ/UXozECIs3+VkAofOlu9L4k17KAwIg2E
VvhSseZTxfZ+wcji44we7qteO0xg9ACAMwlldkTSM0/gXkc0ZEUcYtUeQMmtBbzWs47kdqhEusvd
QvZb3rrLXWQsDBI5yUaHq1vF875sKKpmm9CzjFF8y9I+KgwyF8ubPiIW3p0dubhnzsgMAgwzr5wz
9rnmPAuLZXzpDJpUN7feOLbSH0k+PFpF4eINiU5M1uZtjap/mGvR3rlctpusZXQ2VYOzvd3t1yE3
Mtt8uT3muX8u3al+EG2DNi2oC25bTkxA/cel14+3m5lc49OtpfM2ZmuZwZqWdQfJ7U/nJvrKthgF
3tEbeUIcN0ii9qkSo8Gr7HonmY+PVm4cmnWtVVMbj92oEQKw1SkxyIK7ywVkyRDgPi1e5nBeAEVQ
QeW0f3KFi0A4MpksKgAgEBefBHTWE28YfFHLQI1usndF6qp9/MdfZHkoD2xUQ5Zs4odwlRTmPPyF
XUzuCFx/R141d+1YyZy9JjApJUld3ylc90RL+U1ht2E0ztmlmRmrquoQt99aVcSle7ITsAujcB7N
Mn0mD9fDm4ncNSzGcdLZ8Za9tIzBCLYiIKvWL/X8GE8dO+WGPLwOHvaixs3qhz5iJGtw0+j9qe7M
LenPL3grQUwT2fal2fxaMCAcc7yB3Lcil04u3t7WoRSexvSXXVXHJSUayf0x2kvWA1zrUlHmMM0g
kgApvQ5j7HLTTq+m+aA1rHhbWW33cVvc/0YSS8vbDXHGkjVAsGsDnbVIg3B+cDKtq1ah7cRrWoHG
GtQVU5WUHUpN82pnc4oIhyKiifTEEwONYiDLevujORxeJXQaXxaC/VwOHXLnJR+NKvd5kb8PjDjv
tE5+ZDa6YJ1y7pfiGW/g+CoVgLhqWImit4MEyfqu6FGF9UraL1mqX5MYrn9fSijgxVgc/50S1ojG
CQumLZ7d8CmemDnd2fJzcRFr/AzLXUOKbG80LTefhyy889xXob06xltrvnXWCw6VTWvYG4fkvWVi
qqbmMUxty3nLFhn/VIoDS4JNECv9vi8Pbr8duobM+sfcPXbD4yr0/rtuxKWD1CSpLKz7SpJy1/KT
YAMGOm/0NkUS3WPZNlRcEznGBP4o5u3mF5ShZEmOGGsOiN0furcaZlt2AHQzsM3G3cQmMsfIkqXG
7N7YNckcNCY8iDn9oeutZ3ybAeks7jyp8TxO3mdt2EFZwRVaqlrzs0g+dHV/MQCJoOHzKKz0kJMV
jSoFGs+RxYbJ5XccSq/sJuTVXfchuaU8mk66gnYs/LrZ+BQP/cbTueWnYftMUwn7iKkx6ejeq146
EhfgyDLyIz2iyxxoRLWxO49hRqo9Zk8RpFThMtlsTCZYC3sRrEIEkcDUjnNTM3W2jLm8fGwRPZTt
v9ilavx1OYWhS1PoguGoJWwh/rq2tmyb2uuntEHVrrYjctfdvH7I3Ieso9xvrLlmeMUHR9R8sJ0/
Pr39WdSz+VL3sMG0+OCvqLcnM2qAHGhlzkYHUyd6JKX5+PtDTXVbjbQ9//Z//u9//L8/ln0//CbN
/t5c/b2q5zZBLPzLp//xUhX8d/ue//qa217vf3x2Tb4zkat+9X/9qvUH/deX8Q//8YPXXd5/+iT4
61rx/2Fx+NPPbsj7/+Ev/7RV/E9L1f++Pf62JNw1LF4ongUe2x+ryf+0V/zyjZH7f/MdfywWt/7G
VhyDZSOu7oEWsNj/Mf68rRwXf7PYmux5sHpZk6TrLFH5+2Jx42+u6TgedgWDTdW2wTeta6nXneP6
3xwuV7bR6FLwney3/vsj+9PLwyP94/M/LRZflxn9My+Y68wgy+OiWeiWwRSMv/+nfSgE2KI6t2d9
E0uSWgkn9Va19kNuSSI0HoDXmRpmo1XJNnR5X4h4eCtZOEhBzff807P23zwWa92j89fH4jqSKo9N
54IT+8+PZYpZatXOWNxGhJBtq7EIYHDI1qkJdxtcPqiXedBY64o0t75ElDH0Cmw9NE9eOyd7wU1u
C0Gwb72Xap7cbVtoQW91uf/OiL4Z3go3IyBLup4JOD1/+TCUVH3JZOMNn9qgqtPr+qfhpNjV0PL7
9cWzCHkAOsPUTe2xGG/pAJtN6YOj8g891vN/8RSsu17+8gyYwtY9g0uGIaH+l03C5uR4kjZYMElb
7D2ighGARMZ70ZBTUShBbRnX/+Jniv9vV49t8nTzEx1PB8Vz24f1T5fAulqKTT39OkLTM1K3YJId
J3xP2+xDDYDtk8T5sKAhbLTQuA6mHC5aLr8gOFOdZjGBm268+9+vBCHF+lr/5ZlgTw87pWxXeMLy
1uv2nx6UY/WoAQ12ZjgFW31szQ0+NEZyNcQngpCZHN+ScT6FLvIw0Fp4Ie3yOXSs+ZwdvwGPweYW
pq/F/EFz5ZxLAsWbuLcTSrC52/cOK0bBkRItplILg1xRtIoEvZ6970/kKJ9GSbasz+TdAosxcRCc
nVU3YHnjwYrGbyn2on2ioDYJN/tAmct3cilZoIMFmtTCV/Fd2CPeWa9mcaQM7Gn5Bo/unLnVnjVM
NjEr79DM1dfSpC+fskCbd56Yfg66Ijte91j8yH5DFfRMf+oSc1MUw6ftUFl6ycmoNBL50bgLExsP
EYfLpovDgzGKe2acV94s81aT9ilcDhbkQSOa7kiLYEl1oditrGq9hcr1UiwOjRpPC53iKy3ddY7n
J501yTusN1AVtWtqVR9Z0qAsi5NmeM9ur7M/JyX727R3nYF0FWnOc+Fij0QARl/oZqhHrn00I/eb
o1fdgQQbY7m6OLJiCABGdWbV7zvLDbauHet7wwAvo7zTYi88ctDTNmNW8la1Gp4zdhP4yOGBl5Rf
s9lmL472FR3sac6Hz7Fl6FO3+4FIEvpJenQkkfY1UAcu7EPzWDSFcecTOhWbQYYyyJvQt2Hdr3Ob
6tL2BMYd6uCqMXIiShVPjXGgJkKkHb/zBIg9G7JLaEC+21JIS6xg8erEpdaa1w0GQ1i+zQlKW2x8
yysBTTbjH9KketS76jsS8QeLv7czZy42C+NpMAC/ZhoI45Z5mptrbyP+TCPE5psa26rzfthdQzk3
qi/zDNEiSg6VFOFW6nVE08Wliifggd02MOpIWiV9g++x9X4UJoIcI7HUVzzUVn/mTU6hFMVMmCRB
98h6cvOEY9zGvmtFS7whAfUZFdPrPJh4FjHwc64UQZ+nh4yVSmAhyQqHubtPC7MNHGJbuvyIMk6c
hHcXDjI2KjLNDckVSxI9YAT2ck5Pnsk+DYO5gwjn0udN9kgq2CbSn7x0C06bbD5TjLy14F90XNvE
QdV+ztzHEmL62NfM0dyHPGYJ6ZIzTBth4/k605WaTOedTMeNDqprs8axaNlemANTlzN4JFi7bTLs
dxgcw6DqrJ+4MmXHJuSq3XljB35gdN/msEtgAGT4Eh0X3kWYlfy+7CpiuneChjxshpqwqCkBytf5
uF9RIVkvRkJujRc0cujI7MJJc8P2lf6HdEXmFod+mo8RVwQuLMgiCB7JxArhsIE0DSypS0r4Cng5
6DhrLJm2ti6OXd/0i/eGm2Vde8fcpKkeo+KtyNUdIOsfTsWeCaeO+kc1Me9OoZzUUbsfkdPbhE3Z
Vgg5vqZL5GbwAQHRetHKR/Rr1rO0XAa2CTsgte33vCdByRyFN5LrR2MU0FanR6uWj4x+lqtTQ5yf
4a4IC9yu11DtF1fE0CBhmGF03Za46dGVHZCPglmE4zQvZXdOVBg/ZC7uhtHGZyIYpzclIeY6Gz7z
tA8UyDLhksfDHrviIn/lhd3snYkVmaJ5X1fzJrB96entu6hr1+vHJH0Rr+cHSdFOXMQ6DR/XK80c
MMdFRLrd5j/ZO5Meu5FtO/8Xj80CGSSD5MAenEPy9Cf7TKUmRCob9n3PX++Pqnq2ru59t/AmBgy4
CigIUinzJJuIHXuv9a1i8FI1SD0oBJtUGHSU67BGVCjustwGdponIUGetMiw7SbkXnIcCmPtJYSC
WTqM4xOAaIDAQ7rWAmKl4QCpASyO84uMGOF0sScSJE9s/agQwOemgbw1GvnM9INTQ179MLYH0gE+
gJGhvVXym0Bgi8YWZUP47xscPvrKJzXxJDSasbqizhEZS2MTQGDbrxo2ze7WGZuEGlw9a6WDMre9
ktKkeATPkl0V9x+9gU27GeUL4yVOcqwUrOqlm0wLkhWnYFZXQ/PvOGqHnM+kPdELHix966wpUSB0
Eb5b7R56w4UWZoYZT0Fahgk3X1+xJ30p2UWauaalxd3pAuJLw+SmsYgM0dHWSQXzTknLHb6QDd+E
qY2vC9wMSAxu44YaSnXCzAeOIRDYZU6CTnJseSW7q63YHJlRol8IDLtr1Oa5GMxDmeYwpLJxL0PK
tJYujm/K6EdRKl+tVhRbm+gqWpO9TzzZ7BJphg4/mG+FMwgPOp1fGWwfdR3eTn19rJFqbPrMhshJ
2xE17OIlM6TuzMGDoshbvcivSW0/EVKKkwrxoRuMqkcB0HjDzMMxbGRJujo8sxONk0fCM2llVHyh
pz5MagIlU8ag2DXon9YoR5kKKTHsLobFmyAoYU/WGnLmr8pYHqYF7Bh0C5uQ3F3DS4u8EVzfrHy0
sghoUKaNK/Gdu7W0POhD/CQzts9JTvaWBjWyM+W+xS5zgFODMY58kHEJHTw1WLYtvXjvgsofUtzw
de+kbhs/I6sgBD7JaEGBhBGsVhopkygQvWil+JDVE9Lhc4JN2CAU7ZJ+8qJpMHdqo37JlHezJZM5
PtWYvjclBUQo1S9UqDexDnsfmyT+awR/9YvSWw+hphxjKXmlAJfOo/XYNqnu25PgF2jTkXGFPhip
bNO32Ylc394nvkaz4m7bE6scqvuhm71O4CdJ5Xc8HgmJSdj9M7t+7VaruA2pFo9I/aUrBY+jKZXd
6q0OySpEu8VT0aZoyusUxlEDzMVthna/IPr4+W5Yy/gU2doH/ExzkwdO4uX3fSFA7abbvjWEHyfl
Kdb1cRtMhDnXcEUmrXPxjUik0HrNkGA/m+UFqfCwaXGBbZqWTqRWLs92iEpxSRFUdNqTsMgqR4ln
txPjRizVqABdRaKSbIB2iFENdgq+hk6oz+uKvq30oqFTWjHPXjmaaX8dx+qGJLjxMtCV9fLkNlAA
1YoxrLZ5fxAVYv26WU3HxejNWfJ9VC2KZ3AIoqH9kYeM4gIkKDj+rCOopslPHMpOfTLfiXJgOI8L
GJDAYGyKweL+NkPoZ00X0m2u6DQDWFKA7W2VUGiuMsKQpEd1FqNd+jHS7u2khpLioAYMIAlqlHmI
HPG56QEwBNqOxus2XyJ47W5WnrIs0y52yhAvQj1zAzfUDwBO+Iy/I1dCRDVseBEI1ViLyPeKyO0u
uoUcELYVv++JlHQgZoThd6HVFwlFlolDBwGugHY+FIAIxLWWirUmiMRuubrSyx7lIJcgdVOjvGlT
dkttCXxiQLFnhTcJiRezCO2T2tQ70ozECSveLhDRpxJQ3ND1ZIi7Vh8zvHV0WIvwGVc8gNcjPs1K
9yjH5NnB1E4xZDjbtAxLkGLdJcApsq1j4/tYkJY0ohoeap2pvdFBOYBRSutcPo4aHBsHFVmqfTqK
AKSX9yCT8fPw+bFakl7JLDCKfHUi+FzaBE3BeHZ7tYOwZlEl1EoNd793Wo9XYpfJ4Tv2xQkCCqDG
oGk+QAEWm3Fme8iS+17hzoymg1s6hMEazaTI9INzOyrRB45QEszb8EVWJj6GHim4rBO3DR3ex5my
sHEYDOpR5euxUR8q2ZLnx3DA1PeAIFy4MMgzmT3hj7bu8CpB90r3Zlu8GlPwWo9YK7LayY5FW8ck
41FcLkVLezz4qltcR2prxwfCB9Av0p0cnw0mSYWA+lYDoWPRi5UNuFyeAgMZHv0zWlhBpW7f29Ec
1zyHtzGzP+L1qSqn4TW3mdS19YKCVxGf/fTNXjR9J+Pgx6JWI6/fpk6wGOiq4ZN+yncywIhQXG4y
dKQk7SK80xq2TNPeO7N2SzozImIG94DJmm0NarcB6CMFarviSW9HDvwK2bIOmLl4cDW735kElaDC
HKjSrIclZvCmsP7S8vqYgSanS+WOkTznjnYza8TJlSEIQmKVGXmVWzbRQx9Cx0eqaqR+2hfsMNZD
TT0ZqPQc0876MKT9cdYTHSHKUHJ5NuAjtopCdZvg7ETjWB30xXFOHZhUAL3JGwhzPsPQgCebFm9C
fbqyGBBY6FB/8+rT0GmIJD0wM+wY9VztSCsBPlQ+gDjZWgoLEM5j1bZfDNiW3tz0D0YY7IMi/0yB
W6Rq8jVX4qI06msTdl+9eS3N6bGqtUMEE2XLZBqOeVb0mzIN0HbfhXJ6SlMj26v2oHoIOL1aXguK
rDEbgpt5xutMVtub0pYPgK8M0T1pnQBRAoB3ZBOf+vaHsaRebFPTVNi6UjH9sKwBXTaL27GbqV1K
IlmzJntmHC13taXdqH3xTsQx+Roa4Y7LVa1m1ZcLInkbW16aGfdt045+afR3NUocRLzbxcSzCcjo
hQn3DWeLD+jrG5xEl06iOrZjXo0gyJotBquT2krwn5JOcT5QVtUKIo7evC8H0e0dlVIoSlYxgF0q
EE/Du4hD01aE8JzWkZD2WiWrrVzprokKblgPha+hQ2SndzqPoCDH7ezU5CikMau07IveQ1FJHM0N
KmQgvGLuHE0zzhmIxzpCRRd2+ivOo3ITQW+YckTFZVXc9Mt6JkICjzFuD2NRPS6mgl+rvDWbBcOT
dT8HFVhBHlSDNtnEtsGmdGrYSHklAA2Nym3WUm7Uc+9Oda5snXQCUCXnG1GQCUiey2Ux86MsBnzj
1yUVt43eqH5TU4uTgefWRq5gnYLxrq3hui+jUb7TA+o92RafLJ+pF6yFGcJpj9UrOJJSdl9iWrWr
iqNnbH0pi9OQ1mKvNiK1OY410NU80j/zhkehL9pD1y7PC/1oDvnLjZ3P1gZesMsAvNvQdoEWgngb
zbEHMWlAhnOty17d5IR+9mjLVj26GdbqTZK/deCQgOhMyPVJMdST7jxUotha01oToceL0cJQKw04
rSDYZEnfHpdkcimK7vtWvalyZsOh47hgH+MtKP1tN6DvdoCEjuJlYRZF1w+24lB8tAYW6HAkZ3dc
PjVH9h5FbhSZha/XbDJ1pX8aKct4Wk5vsQRyh1MPCXN5L7HKXfqF4Z8Vm7k3RZ9t9r3tkRDmU3St
w3Wts+Tjkpb7AanBJrBxhEn9K25iaMgN0B9E4raLTcveDha9npm0W9S6/ojRiYTY4egQ9ks+zpZm
UQtUAaFBg46bV5fumHgJG+MoBgKvZQ/Fkqw/TK/ERm/15aFxpktpS2xs2uAb1vjWls4+GWIgNMXN
pKl+mhseVJ+NpE9Aw7R51qvhijGVGdTYvfaIZNRvqRVBw4w/BviMmjwlUGlciufsbGj9vtPYBRhH
Rm7IJslsSOdcyW5rKR9h8W3M8IyMrfnDjHGE2TkJnbFtvaFHZLmfwDClQg6uURbbrozNLRYc4TaJ
Uvk5uQEVJpPhkGa8VkFJ8i5UPwPaNjuc0GFZjivHoKeY3sBxdFWqaHQRyIVwxGxouRC/2Bu0/Hp5
qciggzQw1IcOxiP9Rv1I2x75depol2HS3+YwTU6xPA6QzRHmF+eJDJdlso27yhqfhTXTKAz6Buk6
o1LdiELyQpKEiYvFWIzAUTQO9TEOyDfuVINTmoUCS7Gj8zCo/hpU4Fs2lCJEnhwNB+70U6fS6Y0j
xPOEcO4UDlz+fLKiLgCuQs3lLNYGhQVm8xSXc23CX8zrj0S0q0KvgekTI0UoaKDH4qu3eAtbBhOb
WpjmlnqLyLYOndFUcZ5IZryvIb0aQiz8KeiF1zn0QEd++la9h2ZcEnilkk6qiox3pHssYrri0Ai6
gAW6HcGlGaF6tKrVMFOX8W5syhpyawD1KK88Yi55PQaYXw8JGOkTjzei2Ryxo4UnOWEeCB6EyEk4
LZGorjiCPyWuf29M5cnMR8dFu3TsFmAFxmTWO4LTgPvqsPJw7W/xvUJt4PFSF0M/YPI6FKOJl3yE
XWohtpANfU5Z7HmOu22m7LGcGDdR5Zynrhl97EMG1AqOEOO6QFayOHMyOnD6uE6ONGAWYVQc4mSX
0CWL0andYB3eWIWhH6M88EeT9SIYJqxPWrWqjjY4lFBIJKGXz6xaOXDxPwcL0wQJbpAcAisItsTi
bgkpK5F70NoHFAANg2of88C+BzR6LgsbZAWV8kBvmp8XD6aZy1vHpK5P0YQwIKkPjXVe7Lx+qhDZ
VgnzjDx2cj5+fQ4aldGEae5AwLCP6UV047TYK3VxQxmUHEobaW8Q0dzjYB6w/Rq53+lRSDruvFMa
BIFGbr7w9NpuB8l3Pyu2G9eGte+z9KHvUjDbQ7mPbSU9Io71W6cz/VqtJ/iEeCKNUs/on5dgRytr
J0u5HU2IYyXiAa8toIUnUATGGh6ljtELQD8nQ9TfJkMHoQzBNojKCb+Yyr2t6120INrtgq+Jd+sY
WaCbguG2NJCQh4sWHFXDfswy5xueQSBAI6W/QSA2m4MK+gZC7M8H8OdVntv0q2W98OSIvxVHvUYd
AVdQqLu85Da2SWntK/rgRk9fKJyRsgowQwcyC8Hiq7sCvrnfvjSqVn4P6JaHGcT+IDjGnTLus+qs
RPixp8le7mo7Whe6+DsHJi6VQiVHtJtJ4LVXN8u9pMG+M1vIJtn6evIrmrATopwB8jBJx8oG+w61
bYkzizo/1QeUWqhevSxtP9vJ+mor490O+siTGmeamsDCTdBaGyVr5V5TlHMN1mTXaM29wdsHtbi5
79azZk4q3gbEzKmZFYD8s3o12HXQn/l5REzYBEmiSKPGi+mOoT52NK/ncLnp+lpcaQSzdxsKicFM
KTfj8LGgW0NtMd7YdojoxCJ/BrLz7JraiMsNVbPIjEfstmIbyrLmgBF8x8wMyE2rUByNdD6V16kB
yYkmbfIQOr3OAATdCe4Kyphk9rSF31+S55WSNOhoKptc14+QzW4SmKA9DZmfX4o1k6KOqPf/XqHZ
iDGEaZuIPg5N1Fz3dKj1fzOd19aR028jKYmP3TQFLAJD1dfh3S8jqQXJNt0d5mRDbvbAR+CFVMPo
tsVQbBWTtaC1gIwGtQZTSdsRrPEDF7gKIGr+a0z4f23K/uuQ/X/uPsvrW/7Z/j8wiof5yEX/zyfx
27fs7UcTv/06jP/z7/w1i7f+QGLB2RmJBvNly7T/9yze/INxqyEdXQihIkD+P6N49Q+NwbhjwWik
+agL/s5fo3jd+oPRpFRtlWm1yhDd+K+M4sl4/u0BY+q7ZvdahqnbBsv0mu37ywOWLXTxhcS1AJYJ
Fg1SFEBbrPwop9jL8GwMkU1YJd25q44VuSOpBagbFm8EnPkmBtD8VvcsI5gRP1PEvbQWjfBCj27a
Mq8M3Swarmkum6Owr4NpBCcKwmT1ti9tB3vpHcgEQIIidReBN7AYpuoe9tG0mVx9qcSjnum3emqr
OyeVkztTNTkDbRFZ4BYHRQ3zUB+8DJM7ulcAzQGAcI4TE+Zy9bzES3BeppI4YG2khbPEJx3Zf5Dr
52rhPGZQT7k1/uGHIKz6LQYd3W9Jx/D6EHGRNRb5sxmscDAjj66p6YSbkXw7ZNHjS1dXSOSN4LVC
UL+Z9HnaJ0yFfQ60rwKUgVHmyTkGRWATuXtmDaxulwhnEGE9uZ902nwwFedL04LyQsQhtbLNyUz2
y6Ek6cmtSYQ65jB6oiKHn7Do1dkMc2XTJANGMfjVfpUB5Qf5sfLznfxAt5BDWRadTGZQlwkgBKV7
jZYCAxtDLoMU2uygNzhoBdmuzNST/jTWJ/rd4V7Xl68aHBRcVFqUDKiP2tjp3iSIllEbwb5vlg9d
MQw7p9UgHnJU2EFAaMOE3vCofpQGjudQG78Y4M2bRKlVDpIBgEXorM28DAdJziIDIzgyHY9CirPa
7qv+kvSN8IQjGJfBmVFb9ZNgC1Dy3+o5wXXbDgzx+vCciRzISrWcq36yH2XyQuJB/lziSEY6Oe86
8nKk0zl3SiuUB5E7d8tKZKcDFgJFTFtPrWrlxs6+mgE6JWCLys3afnGtboCrPZvyYufxHvwXanvO
NsLOB9/ucuvOgBGBYA7u4JiqMAAH+6kXw8s0pPtqWd0AFgO3TMP92D2ECKMY/PeHJGxvxs5GeAk2
cLTMY2oY9JybgAR621orkeKgKga/DbYitUS9gzf6GgxvGZ5Tl3OXvp9L+jSh/mhRx3j01Hmm5vFc
wSJwe8W8mUk5m8J+8MAtUQHo+W0og++kJg6eNif3rYogIIc7Ao/TcHMYHm5S5tuIkeDQKlTEHTQ+
xQKO3sJ/mQXkL63HRNGQ3Fmo7ziz7FVWvY2IXuQFgwSRonTbLh0OrnrAgJ7ZyZkkBi8vLc0HWTR4
dmw7u2GgMy6z3p9JPvb5EJOnM0/eOSpamTYzJn/qbJAv69FYtmytOZ53wPZozebUL3MK6JBhxGDT
rbSUE0JVCpahYa8XuuYrMx7OSKYo3OW9XeopGhzztc8ValExWFcQZC8CaA4wGNNxgdOBvwI/FVnj
U66VHzU8jJ3Rk/PWMbWlIIL6mzFB7xWlJAccR3IEELwaQoDMI7rQuMd/WeUBU2NApQP6ZJsAoVxo
6+A/vJuihtuk7MsRi05Ftx5BIGdb0wwoPsGhuZ2eR4dg0d/wfKZ+FcHiZeWjrUK0TAyNAZzxeSxB
XUyl85qWVntZz8KxaIIHvG6nubuBGgPOIwVrT44b9Ur7lCeLvtfMpadJ5Mo6Gm5xNADxKjEHWWW/
wyRe+DLnJPrzHpPqhed3YSRDz332Se2OvETHHrAMIQX/MDP/g3Imyjy9FsxBgUKlmR9VzOrgezHQ
TjWkAEv9tKzFb8/3lsk8u3nAuw7ff9Fz59gI6J24ZvehNU3bAMgHPp0RKGPJb03Fj9IAOAfdyluI
FiMckvIuDBvquCraR70ibwLiKRzUFCRZOecyq05KVQSHEaLmVlWIYU70ttlVQ7Ab58H5jsnr2OkF
g+Kw+VZmRKoLk75go5gPQCGesfYcOZfTU1xZvE5T7YGT7HKSeLVCoqKgaVqkh6ELDnbYvuaacTQq
C89/cFhmYxfO2TfLuZtsXoiAtXG4cdRxReqxfzUXjvq7HuFP+91calfkyW4xqksfUduv5GMr2YXw
6uZJxUlK2huO3d3U1XdU7M9FX0Hxodkf5ie1IlEwzm+cEAJ3VB6YTz92tX6ryU9LkjmEVcKHdTgB
P1JwJISluk9I0LOZP0FHZdIVyOaVbqDRzJdY0BRRaeiDgmMbboz7MeQdF6p+itRVUmDFh8nR7iiA
qw0KzGCHQ+RMtINfRzWBJQWNe9xih7xrDhwweZJEBuiEXl/Z1Uws7NrwerW+xoPYxUSdbNTZopm/
tHeOQQyNqVcMjarnMCDMLM+JNaBRXK+jKR+dNim5beXqTvCkpDrVqdhgO0BpXLfDJqanu6SSPSi6
9FU0rSy9YQdjt82OvFDEVuQJ4XtC3JnmWHgatGTETUCJwnK8NwxjOKVxILaz0vxg8sPMGEUHZDQO
pWx4cyilj3+YDRiYHdSi/VQ0K9UyZuhHN4ioBZhI8evQ8WL2g9l7fOrvDnAoFUE9QPFXa5i1DW/F
JshHpDu1eMlBirhTbGiuU+PJmkbxpODwriQNOPSUUFqKm6EYqh0RFS8rrLXvczgRSy24QMslA9FL
ghj6aA3VQIa2I60qL0Tar1hAykZQPoD/nNslGM/pWDD0b8t4Kzlml3087LKYDFezUrVdqTEdwFfH
GU1vdyouRlpHHuayZpOF4p78jJn6iNO73bYMOWL9W0VokZdI3KrMsxGxGyPH9hoEwlgnNz0Cevq/
PcqJjCYacYbE+3EeHi10vzTEcR1uEKcT9cGsPTtY1cxdzGo6BeyLYxNhZw0s9P9kQ9OhtP0gZ6hi
9p+ikY91knwQHXFQV53GaIO9NOQ20YMCdzhW7TC24VbGa0+lPqRySLdp8y2M5uGgNqOyWcARyYEc
Tg12uF9y0DxjEuHnBz64tsPojAHayayP4KbT1W9OZWU7oJ0E47JeTbpzEnZxy4paInFYaBupJK8r
dvXeLclJHV9FTUMw7Z2PlCSwDdEy1taOu695SO+x4PWeIZgohx+01FBzjOO1XF7mdcbGXCG7x1vV
1O+S3KlzowNW1UJiFpn8vc5Kl7M5upmFQ1HLgw8k6RAnlbdp6LNL1NEwtzoQU3OctVty4pWtiXtp
E677LKt9B1CLkkDrSb2F7xuWGYL28Bqumzyq3A/ZovWYIrRl2tI+9xNdqZnz9ayQ5MPdLjkhbstK
J9EJPtVknkPoOTXpxW4jdbYm2VyIs9D3jSLO4Ng+R7V/prVDj0tZak/J1NtMNYbD2KdANlgY7CkB
8SJ6r0vyY4e97qLo+kO+0MSp0XkguvfxO8pDI/H+txJ5JCQUIlty1v+qoDrSBzYvYgEZMbLiVy2e
AN5+CJ+JqK9TJzhgIDv0MskuKNeKdDENyjH6bKms75fa+UYS2/Ri23fG2KFuXCb1FIflfC+DhUkV
Mo90GvWduighNFEOKUtmnkYxPCYzzM2MAVKtMBvOe1nug6SlgS116aOkTxhkm+HZyjLUeEaJE3eK
th3Kg0KrxkODgqlryZ+CYDNkS+qT7ka7rbd2+moQRz/bns10eAjmHNqLWe3xEPtOnTs3C9Dnzc9r
XMQ93wSj4l4sRFxaoKp5rfLGOtqOBlDaWQLI8NzJrpVfQjJZIdsYv2npZ0LD2MPuWWboBMx+q4dd
TQZanUC7O8SmI90074Nz6bPHIbRQNYxtouldK4VDA/334mQoLCJMxZ4MgfPUNHuaypm+zRpz+7wA
vAiPmns5bIISpHlsdwl4HLbgVh0Hz4RBsWmU7C6j0vWKlcxHKtU+p6A+DNI8LTOfDT8ZMkJ6OpiM
noIwQGbVWW96ZTB+rUZ93zO23SOQYTvsrwrggG2rDtYZavHWnBkq6hZhZMgEU0R/2BsJ7I1cYQDV
EbKWOHRG0H7K9KToSYoraH40Hce4GFmDvs98ZChHObke5pRmeTfR1ygSWZ5aM9FcI3icMnkjYCQ6
MREOB16teaUOAEE42SOubhN1F/sB+UgMrshZTy+NSbRr3Q+HbF4rm442YDipN3T/sigJbzWwY5HM
HeQdJVOEer7aMbyrBHZAVsUVnkqFta0JvgYHcAXdqNcZVdbGGkqiPJwBGKyVIH1DNmPWJJlFS4KM
cHlf6uyaEWjOpGzSUI2WHzoxyL61ZkrG40C8SEtmwipljcVJs6OSfmD5Dh1TIw+xdZeYqzBxSL3Y
WXFLraz5GnhS02DGY0YH3gl3HMjXmNXgtgjyB1oMnok7ah+vpjonuQNt2eK63pkM8rddzvpoqM6z
ksnm0Bb6fCx6/cJrwqEF+vBmZDvc6rNxUvIpQ1Rb43VhHB0qTK/xpMaYUzja/FzE0ETdNpZBHt4o
T9FcxTtzmj+oXfZaSuarlUriSyRKmUVXOSvnb4WQnK2I01jHiZ8mggb6t8DUwhHpNxKiGzLXtQvh
UHv8iB762vnTrJNnDJcEqCTsgTVnhFjCajQjFJKoXcgaCTf1SHczVpmTFnHE7rai/hZcx8pIuRvY
q9cIa/vPrs//7489ztXn//hv/6lVRTccHSH9f94ge/4sPrt/8Kr89Vf+6o/pf2iqyqQanY5pmZrD
F/vLq6L+IQXNT4fevKY7Gq2p/7CqyD8k8x9DlfTUVN1c/+g/rCrGHxZWBtOiV6qbP//ov2JV+c0S
oOKE0XXNVPmFY2CpWX0Mv7THaHKZJd0dRCtqfhdFitcboNigecsK9hhx4Z94zt6zbxw4SI1BYb9F
P3UB6ndiXg1jefnzKfvT5XP7Z+f3V+8Mjb9f+8E/Pw/h17Zu8K8Uzvrnv3yeCUzE2Dk6QT8tnv0e
yYweXVVlQf6eMNGYHkb6Tb/crX/xLbV/+T0Ng46kkCY34rfv2Q804IIFLSyH/itDlR9JRD5YE1TP
hKfmC1jvQL8QOwLVgdw6vPO7SmcyPqDcGOTBUbDsOoGnKMrt+ONvPtpv7p0/L8fq1jBU/uNYvzk2
SkpdS+o4hki+3Dd548EdGgHQjugEhloc2yK40QZxVuCJ2NSV//7br8/5P98NWP8WHXpNA1byj3fD
ygD1YqDFdrqaRep4/K4h5Uc4QxzBMCbXzojvanW1vBY7RoLNxqizfQh+KGfqsbRMduLSPMCVuCr5
yv7OdxQ7Eb4Ku/2mFsFJE/O7oeFSzenhOOuSqWFBegvMCuB5cEOcyNnUla9GS/c2BO06u/z7H1D7
zRv08/o6Kk++iSdG5VX8xx/QrtKm0RZtDYwlRgSRMsKKAIeFeRaZvNa4MKjGZlI0mzuz0Q4WuH5s
olNI6FfCuTD5wVGPeSIS/z4V3//9h/tXF9/RhM3gCW6R9XvnOrIQtqHlIv6FjBFavNYB7tqP9Vr8
zff5zSH550XAqKvrJDmbprr++S/vXLvQvRkM3rmpNS7FZKKzz3CNI/8LU6S7pU4JYF3N7MZY0BDQ
cdAzNCFlcDZl9VxPx7r0E90iq6nEDiElOaNGTRcE1ZMl11RmW1w4j3tVqL4bkMi5G08d/S9twkmG
1hMnUc52Z5CU2EqOf1b2XhgB0+QUHQnxBIvdo4bL3LZjEMVs7lCGyQ/yVTLEXwa4ndWIsapeOfm9
qnb82g2HqkPrqMyINBaewX9/uQRr7z+9FM4vl+u3JTNJWproM8uFPSuPXae9RD3KD7HyBrlPxIq8
dGf459RLWGkJEgnpN2ahfoJJiH+/Cw9BkoHmxMm7yPI50bQjCc3OYdbyZ6P+phnTPVmvrp1p23//
wX8uFr/M2tb7bEhGIQIjrKNpP62Cv9xnULlUi4BZN9VAaPiC0hBO9wbxF5xccuO6UjLn1oGYG+9h
conmuN5OKEtg5+J9Upr9EJXwFHW3LWlMktv1ZUaeGNsLugm0/eGIsB7KxBD3Gx2Gt6isSwgVfBIc
ss1bTMquQDrQS/OJOMgEvVYMUq6s5BV17bFHK2vTh3Zq1e16KAB97inwlSInvMu1YD9Y1b0lkh+k
s10lggFa+5wclBujjn4IQo83AXN5iQmKaI17Y1L2+TA/CKe4z6r0TmtRwtCgIX5N522SpPVleyIu
H7PUwQAtQQeJhwnej7HyJYy2/Zsrb/6LZWZdP/nHNG3T+X2XJYaD88qCSDNedF9DU+2iSPw+jLO4
7VJidszqhVcsulfxUzHCSHbRkE/nIezBrpf5Nzn3bxXzMg8p43Yqh8e0s2+gGzwBjtEgbBQe2vL7
qbW2ulk9GmaA2zMU73jqL70MbmutgaazTfLlPbDzz45O8ok4YGsTwgozrdTHRYuM887R9uY434SI
ZXEBkfiL4MvO0GDBslghpCZp8FtEJrJR9ohu3Gk0jloA9yKDTEeoatPCEm8n52+u3j/bFg12HmoB
WP2mtIS+vpC/PLeOFIjGYH5tgDDuRUiulZzfa6JPsqE7iCTahTb3Xde8wXH2TWs9KmF2x5N+iBZx
osfyN+ulvq6Hv7xH9MH5PDyMlgaZATfxb5/HZBRnohAkYDVDWqY0ZLJ0fsNihOBAdnsNs4jKDWLw
cqSZESWfWsL0DdV1FfUMtV/FZOxsG0iz9jz4gJg9w4R+ozY7CKH7QDlFRDwgdOZ/bxhKOBzf+V+s
yi9L46yI0m+y9G+qLmH+XgT9/KFMST4wiBrVFDig/+Eia5zZaFfyUNi9SuZReJH6/KhNzVFDmLoM
rLGT+QUI91AKc6RTG5H/ZK8yUrntaMomE7hYY4gYFjKOg38ZGMZxXRQBDUT70hluuTk4LImFHbXw
4Gi5myTJXRgpPK/KiSnmd11D3hNkbkRgFlr3Glcp/itEG23KHJBG72nsVl6wuFSGBYZZX2yiJGEr
LCpZZOUKkMHLnJERlFS9O+gthtb6XmOgR2CGcq0S9TpGxXNIQIuT42sDWLlJR/YHxHf7vNe2nS5c
K5dXWypPMPQOPEJHyDtoYxCA1vdl+xZ0VgcRjUQ5IslMx58T6+CEyPjimegIiNVRK4zVWMKESy3I
/emVLbaHNMb8lPfdHd9/T5AHCaaPA5daC2wySo9FDek8VBF5IJkPL2ScHCPmte0E235Jlpcugx+P
rF3NacvmiFV1Zr0kFSjA7Tk5Grr6YEkyxeoCrCZCvhiYPcAa0K35NtashzUMtM3xiZLKYFe5a87F
c8LmC+Peh4S6keBpQhiaSYjdr+FISRS8KB+qzHF1xXhlRrMxO+dxtuYngNx0m40z7P09KinWip7U
xHFP/cjwS5xAXayWlTxuPKhojHaTH6UTrJrBFZK9Ram0SRYf7zQdpO4wMLUYE+u1cxavtbTvo+BQ
PDZ+uyg0pQy2/ptZtPugR8Zae84YHRQDBXpmHkl29WsYcWmE/7fT/EZ1AJxZhzFO7tZwhf4T2/dj
ueTPKMGpa7S9tn6VvDzmSb61bFitWugpKifxNATrwu/lxQksGyVsRtAd6qGd2v5QUtm7xWR9SCvl
dtEsCMT3Nu92+mBcJYz4KQkYYlN8xA3pt2qgHgIYvKSb8ERlUGmIXOhJe1Ax6/Y8i1yaOaUre89M
8epIEl2a5GSmrZ92CvLzpn3SQIezWN8lhMUTabJQV+YIeUN6WeFOqh+NMb+04MmEkm/Jn56DzCMW
wmWchQ1Xgz9FFK3i+M5AkGWbn02YMjAv9gv5cCF+F3Tjbs4DWwTWIy/rbrS+KtDo/4u9M9lxHUmz
9BOxYTSSRnKrWXLJJZ/9+obw4Trn0Tg/fX2Mqgays1Bo9L5XiciIO7hEmv3DOd/ByvwHGFK9x4jR
QV4pJZf9NS8FfM/myAu6KLDwbVnjxxBT5IlA70kkuRtFtLczvmclj4ma3uy8JWFN4A2e94xEk4jA
rLx2TrVtHCjfti3ZViZJO/XAXQunzR7LYz4CQMNaG3mY4UxvbdrYzcbxY5KLccRYVZ33pRUxOegB
uUFZ+bJL0HtrCPfg5MExMzaHHpZrvG2ddwq0/glKd9u2E4nRwvjNrbo94YX/JmInQJQJw7Vk+jNh
IcirYp+mCEn5We3sbCQjembaGZstwzLws/qrm76WZPSOn2GFf61guRwyK70Sig1Oq70KSDrZXpct
E9ACoovHOFB1PAiEjHJqm/SMbZ5vFlGjU4d7TXo7Z8HRaF51Ve4sgjFYXb1mfDsLW53cZA6yHWOk
vRY5Yo5y4YHzJgUs+eKtwV6gqDJ3ZdV41HsELD2b8Ky02SRSapLU6sfZxe+g5OZKk3TMXwKMzDbC
iupCWiEXc9wz0bwNzHL1WP0NhqvLxwemaOUYwIfKetupaE9W3XFMPuOkeo6KEfK/JutZs7U1qCn4
6GNCT6ohPxTCe/a1vW9c73nyVLcaa2Or/zmZ+A3ML5l/TWmA1MV8jYE0WuJLTa0kCdoDT8tyJibl
euYnoNsTvfXZ9WQWoysgUOBao58zk7/U8RwErKJ1wxdsbZZHmBBqunIuIojf2HgJhu0wzfbOmv9o
VSEic53i1Y8qGPRoogOy2QhFwwuAN3jdpx8yLtCnEqGKwJwDdSjHQ+BX28pDsDefkoIaKvTxCxSk
qL1UjrVPUYemUfK7HIsO8jmjQmfpNNdQdlchC/ZuMatkBHekWWF87c/utx0HjJ3DdTPHK+3isOMg
dlEnVuoiI6TAk8/iQTG/7DYDu65mliffn79bz0Tvn23Y1T1Fy/tfesU9XXmz1t57E97FHY63Bj8P
J4uBNx+35GZIsKg3mJc8Qu1JrSULl7VQssWdu/PiEziG9RJelS2ePQPbBw+NO1svVZCcwZ2uEmT5
YbiM/5kh1JiwKembEMuH2JbDeKgm99mSeIBY1TjlVcwsavYRyotF+Z9kxmrICyCJ6SGmCasw7/tU
OCWdyxh+d8l7z+k5pOhX860XdpvSblfUVqQniW2MX25k9WnG9ZZqBext/ds4/Q+JvC45x/kviY04
MsseuczEkP+dFcBDhzyAvMVjOegQpv9PJcfPUTskOUT9dxNi90+Jp5ITHGwspRuj465JeHR0+mNP
hnlMW+eW9+2hBqzZ+tF+bFJ8/l2zz9P4ofXA2Npilwv3CtlqssYtQrVVSZJWjf2GBp02xtgvl6pS
4SVwnRcvMd/6WkGJR0MQZVenLTaJId6koiKJE8wD+W6YTLJJrE1eEpE9xC6E551ly1Mu7NM0A+7s
5Z1VBddlBOKRxqtbve8cZKSxvTFiZ4V9+L7lm/MdNoCTIIq7fJLliCSztC6u6p+gmnyQvb4ZltF5
EOCL1y73TNbV5iEL20vsSjY+7OegXE2h+4JRc1eQVdab4RVG48UeeXPnem95zR4CMqvggZB38U2V
kOCycVl7mbxCoVN9YtS9wwK6FEbfgG8fmgGRaTg5BA4rtqGT9ZlM3h2xIPd0W2KF6/XamPuUszdl
Hq6M9AFr+nkiycML3CMSr0Mrg0PSRfeLZUi+aXlKsunesLdq4mRHbjWmzV+CvnfanHZdHB4NbRzm
Tj5VtCMVpNKm6zdKeohG4Jo3x8rvwTlYd0bkXKpQ7/+ZXxAtalTNtg2rQxGxezMOmXCPYZ4dShUe
J3rw5TL1bDb5tk3iNdujvLRZMWSHbpaXsaOh57F36DpNLzv0Poj8zDgS9XWXOf1rb3HFevCiI3EL
u/icGVRrqXOBpUidbGJSbCTmBf95mS72auQdGdd2YeJCJwzDfCIPrKOGcI8BKg97TF/rFv2wJ+z7
eniQBe1Uw+xyjeNzNSyrkqGVBgYDzQ9kHOtqVqeU3NYgIL+n0frm1ETC2IjnmaPGGN6c+6iXu4y/
dBR8xtbEJ03pubV08GymPrFXNTOLlm+Zue8Qizdss9txyr8ITz9P5BrKDivY8rD2ozyE3YsB/wcR
3rNlvRQzWHJOhhDjMAgPQjI9PAPJV9X5j9E+ebIXUEbhi4vfP5FaVqzCjjHpgr6t+Upik31lvhmF
3Hej2je8p6jT970VPI+Vx2LExoLR1WtTdg/knZByh+Kl3ZcG92nRin6V1dO7SdWwgttHSYfFQRrP
PTQa7Kp71iKbZiyfAzy10STPiU0IJq0WE/cL41yyaSCdMPIrSRcYTQKRcCYQyrPScBVy5zVn7NFL
VA0h7nywIF6vj02ijsvQ18HP7iZc7kwIy5mRT5LIi9tXa7NytzW2xN6DtCuMK9KvP20xfzSp5nRM
8688Tcnx8cat1/cTTojFmkFRpBEaoNv+zoz4foapZxtX3BoMGhnDkeLFECQQ3y35dit6TT0goPRc
sUPYxuoK6pqnSE6d+3WS5F+xV38QV9TdJ2fltiTeonupkbfxQ3PpuuMDhEDG6t6zWdM0aEX7TBLp
OG78oUAcLi+NTaFIBRMm+b1Ug7Na6GwIRy8SByN1on3KmduiQ5v2VWm95Z17zPtgm5TyNBBBGrFY
VumnCyymwi+ZzNVjShRa2sZnPlHfrVAfMo3wXPt3tD4y948b2t9CJ7/zaN+8JDtrcIFJkWEiXpWt
dSe87DWNOCmbjT8PUEeK6m9vgKY3UAY1VIi+0SOUilryU8RdSpB5k1YvLNXOHijmdctCe22njC2V
v087g7ynbGulSPNE+ciMrtvEQfoAg7LCtgAaEY4USzgn3HhjaO+8mWgPGJbWXk9IHxSMiI2Tjgyv
reTeJaSNeGJJFFNgmjtI87y1BeLfQPXxpWzdlQ3cnjAa1d2GaG0L07mJVKsbzg2oy/ViH5jh/TeE
1wuIGAeBp/qlDVkVOlnzooRAMrcEdOQtn7UONQu/5R9ZmRu3duRCCb0/RJ1CVxLekR36FypomHtg
di2Xz6Fi972i0HkkJXNeRXll7tHWpV58NkOsYI4qfouKSAZrubX1vBgqNISjYon+IALFr4rn1AoG
0BaYsCWL51Xe+sdBEtc2ecm6xLO8yqZznuGfta3+rlEpMbJZgiSSmC+2R+dZl/sme+Axh/9evzvs
A7hX9O+YL5Kt3AF9ZJNl1SKGk/dOI5/qrnvzZ+9lZFteFuG37Vl029L/cnBW0xMWe1LLk82ytx9n
pgx17t2itj67rftC+3XSMxI5v7xPK81hZ0DF0fNfgex5NRnFfTw8RHDIBV/nkPKGurbFXMO4Nolz
78eKh8dfSRtETE9m3+Ls/7Qp8K2xPHThkcQdfCOWVJi5QmJEQ3nvqjxDQDxsOkagtVE067BCyTP3
cBLi8KPrwm0NlG1ltWCGZ7qWpBHdehz5G7GGHt+ZMC1IEvk8hjxmc1X3a75gyAG89lTRE2d6TpoL
5MaVZ0D98RmjuMXNnLNyYzqOAdOkPwgdXEoJ9EKUfKnR4G0LfkjiWcUv8/OzH/jIjMgtamf0TJNe
Wdr47hifsLhvQUA7/i8Ryf6e4JRL4kRXU1dne7BOAwuQRtMgEx0wJMFdaROLlSMAMm5jiNrZjqCl
2A1FYJjsCSFA1oICC1EYc6yQMGl76t4nm+aHVKlmbeaxiaMjBZCRFq+QX9gUWPORvjynK0HEccIq
8+zntPWD2GOUBQdHCkMnqu2I2HFtOrBF5xyhqMohSRIQpzzg13EdriMrLR6kmX0bDf7KAFp39G67
02HsRrjhg5roFOCYoUJT65wpcOAEn11o/w3sZEdix4NLCEPsJj8AoV7pCA6qSR+DMiX3tbGhNjB0
M+B6uMw8GemIOUHUfE+QyB5Qql5hG3qICSBpUhSDwss/jVQ+CC8d1ipGWZyFIykChMGjCHmywhCN
oUbY02aCIUM6Q5SFJdp3vFCig+JtknRXlXf1x2CgK1TTEYXzNed2TqaIpjH54+fmPdZDjss/RoVs
x/SI2zF8D1iIgjupFKbyJ22UEE4Lc9U0d2NPvMUU4FoLKlCsCUmTrGcQSG0oDeLt0CbNenK+bAdB
rM75JOwIgUiCsxF2U4w/G/SD1zzUIYO2PC74vRq8jaQ8M9Cgm9rZiWGtnVEuIz9SUKhPfa9Mjmae
7EIRX8l2AgKqqPjskaLeK+MlVMHLycQuLlU3fbTgKyYSky7NXB/pBlHKtl+9CucbcKl+K0k5WklA
sGmJaSu25WUYgp+4Le/IpiqP5hsfzNvkMuwibobd0RwwochsfReV4jtWoHCAuvHzj0jMtJ2S6yV+
J8f+olRalWIU3EIx16fAaSTHpjr1vksElFP9zC1j3QKLpVzoU11TkfVZPlD8g7FqkKRmEijRwAM2
9GhGQ4Kec4dHI0hR0MoFxqJ5l3VFRWRaUNxqeWZiVcqqp9Os6U9D/ThLvLZBq0kkgZ3Hrnl+xJVv
r8LRedTVV+ra9FaSoiQYRkR1/pPsqZeCovpE3rf2Bt9fRz06v4mHGtiSzW0smstsoQz1x3Gv/OCU
P1THbjL++lp/ao/QCiviJehCJIM5iGX06+JxJmEXJys8ozoantoJaR7yFu7uwS72hEcf0zA/Zxx4
WQciHIIFtBVcYDQna37HnxZRm1kG4VaEvAHJLKM1nlO1IZWDFq0/dGiW6B2dh7Z6N7D6LYM2hjpx
ySsVgfvIUrxd1KkEng//8GDI/2W7nmqAAZqgDkp8JNZVCyw97eprFj/Gov1CvYaLtU7exu6h7wgL
j5SAQ5hU1zzXUOGpUwp1meRw3+j84pKZtHJJlb/AgL1NLUImPTPmwmn30WO/23QOd6iZRNGNd8pJ
WgEikjutCYtPMahjQHm+g+T3AXkLsWu7F4Bmd1lNA9InLcnITKuLYj7glmOzB4/Yk/WVloho8Gyi
B2/4YyaszZb7A7FdZfep63K9ufl3X9Gj9h3KxsAlz1uloBqglyAwVHezzm9tzkIns225SZboxdIo
Lvg6QbAtg/QxMjE5LNpoFYzcSpjj3arcTC5eTHz5yxoLNawNoGdlYo4BwzI5OGiKfKcTbJlNOIBp
9MH1DaazyZUVME2AjiR7zbOP1mnFeiwEjtt024Bh1352xpeywmJiqwaLPGieJf/22LOifo1DRcx6
LfArqkxjkcnQxQ+Vs87UkB2XnS4SxbfBFWjRZlIBLNKE9lE4v9TttFGYCKg2KXuIg/xsAm4PNbkP
MnmsiN4lRYfZjLmXdR5QYF7hqnZ3vaz+4FNiJwzC2jNJXAS6kkZGhA7hrJLeup8dMnGtTP4mzH4q
1QFHMP7G4BAn/PpABO0vWr90A1darkvMqdzYOaZ8eJX2wCudR81P6PaPAOoGmndgJf34lfbVeybg
MInRx+kB2UuSFYy1Hc+FwjsCGm1iuDX3b6XNX2UOYxqAhuaN5Q58O/59F38ZIKLWviazYGYcNQYF
qn11CFy0uL5cvKowlmsiUKG88InUrBvWCwWf0trBD5zEO1M4V7/ZSYmeEV0YJD2ZfYdD8NoXWEx5
ZpeLNQvCj0pPESAcsdcZp6CaSDSouYzWngERwMScvS69l5kaUpeMFVMTBXnO/G6tW0J8hFnfG15W
PSUtUeLlXN4l/6TqgXFwIhRA/B/eALuh61xAobNYE8q0sx18zNyLcMuTtD63qJTR42In8lj2G6L0
T5rIHXTuf0xLpTe0I5pUmoqRkPGRTEa3TQJgywDOkN26r41TV5fGqK5JM1WH1MSbQ5LgRJicOsvR
8jYWk7Fd1rH/yJios9d+LdHucJRmJAXyEk8mEzZYdyu4kVvSPNl2z3VyEGovgv6Y0Cmxq1dndwrk
kWncYrxr6LlM/gw0Qiw6zbbbFcJ9rVXWbyLDqDc87ZBxJ3khxLo5Rf7esDkGhqj8E4w8p1Q2K9XO
Bx+WqiWN194svws/P7m1ywmZAkQoyg1hO2BWGsBSfXZuR/dOV+1Wtt2wcjRElRo+MSFdAaJ3Ul7W
UdOa+1BKVO9+fXbyEOF+jbld13TlY4et0ZlfrHgsQP9ZOwG1l8Egya2FM9yjpiaanEckKqcXZw7V
1sGlTysQD0gSmy0rNrmxYmQelFUSACf/qRkGhMHRXLtWdBnAGEM1wplVpDq4d52K4HuLC84PyMQU
47EO+VRVKSl42uyPIroLEBPSVKPon/s+zbfzGPFRuOa7C0MBq+82XsCcCb+giWhfsxxpZ2eEf4Iw
/tSlUJvSsci3WdsRCCFAPj9gva8iJGpx/NM4NP5YXxh6JnV1bDG3m8Hsnv1sPtMBktEm1M2Y2eGZ
7vytIpAIsQeane3duHJGAEK4n/ILTH1nk+6mouheW9JyA04W/nXxBzQpnZDglU5GRmWxZGpp7SeF
bcQTc7PKWW8fe4OIy95ot0SBMzRXyTmPa3LTFmUHNnMA24xv1fTkWUUNmqt0znbdlWjDTYhVUNcw
PuTjpoKzw6gbVykpXO6q6Ns9efOrSFc/GBX2UKUSy3sq8M1RqkC22SS994Qu290o077oqAsoPZxj
0XpyTxbuR7B8D+lINjHRhCI2B7bJ4WrEGHsyp0tppAh0wmXY6upbIDtgDsu4vUlY0jFdjBAb7hys
YhGxbCp2fpUjTtSWTie6UyuvfVC+9ZqMUWtkzFKZiEt5tWB6nXscIxzp8Br7/kWq6EcGBazgfcna
AG6U9eE16HDCFJLFTGBlVJlYK+BawezhcpFt/uoO7bx1B+u77vmCMJVu1GIj1RnMwey1lc5fGCL1
xrKmz6CsuMFsyr2pMh4aYDEgKc4DOXXrkCSgGlbAYBU8vQkeoP6Wu5AC8mS4T/LWO87M4USSZ/ul
nYrL/FV3HF8lrF/w3MkdlxXUqzz68QYm32KIwRayFGnGgPVC3VziPHt0M5+Ux4Bf2b8YjoEddC63
pZ195xE1S1CXGIKrkpPFIe+h5oFfR3Xw15r2wrPPfqgEPW3h7TUWdrOeL7iYHBKYR287ZPGrN+wU
STjM4n37QOzmZ+1677ajnwe3f8nr/r5TKDgoKFYshGbycmPU5t+N7pPHwlEWpchQElFXUU+6EO0A
CxGQXmbfluGTgCZoYe2/sCKZgbAOnZWNFQlIXJjiDG6g2pshiNfsEUDPi1n7+iSmapuaHzqiRQkS
1hpDTnHbEdtUlmydXPe1bxKMAwWfZp5guInMeZVY2cxBe9RO9wQbBr8K+T0Uyx7joeeeBAOxsDja
VQdCU1tbI33KOStoCCaSPvq9itAvpjNOw1L1Ph1zB1eopFGvk4pTmpfTzHc2FiUEBP41bIsn6K4j
u7DiAWRYv18QbtKtXtKKuIra/wCcdJ209calgwUBG2HeUuNbA8Pvdlvk4kDwwEkkwzJIolQdDX0I
C/NuQfHaILd6F/sekhT7ip3z75yTOjjC8rBKXBdWcumYhkq1kKzBnrt2+kmk+z5pg/csQPrI9Gpq
xWsaoguwMq25qt2rJQ5N9Vvl482cMq4QJrPSAlY0fJvp/B2n8OQE9ih1bMtyj57C24RBcMMVcUZp
Tjebx/eTsqmGGoY/PpWBCYBa0bCwQCO1MpHBN1vJoL4k2u8OljGQ7N64LyGRTjN1do2UfF1woWx8
Ee96QpDXThye/WXl5vlk/GFmocC/+IkYVrnuH33P+GikYWJpW5gb7kvLdITBjXr3ihE1G5kQmJv4
AxMOWafHiql4LD1D3cuATwtm2w0vvVHbh24J/sXODtvS75/FhA/ZhtYFRKXvH8uhurBRJfyyXbUl
OHJ/tFdo26kUDHgqha3PQWpdq2q6awIXnEz+5Mbj1p5SfXJSodbxsgYLcq5IE4/S0A+PKtXPKEE+
ZeBma1HY77NRc4U0DW88D9kIBg4PAly6dHz+p3roYKe4SMxQI3iXsEZqX6JebIBrY0ZIH6opvJVw
yLiON1lSTgxk0Ct29ybXUduMu4ATgu9h7XjcbEB/Y/iYNQo7slomJpcAMHYWYKCi+NXt8NA5/SGs
rXinWtQak1udojb9yJYGuy09XHqGdauqst65VrGfovx7cOoLJq+C/CXzCuz7OWeV0YBk2C5eFKsc
itUUYRNM4vyj6qORq4q3tImOTuOPXEdJssv95OjAVWmJqAftmxwjGzcxHJWjUyb3BfzRw6wOUchb
2ynkLmj4WILXB8PBSBihEF6DdzLevcimx5ZWs3OQ0xBJR/SkywL/mpHqvWrb8rUs1cPQCIDd4Qd2
OVDkUQmwjTHMCB5q7h+MKAaFGTYM55BNZLF/iHDSkeNsg0sNt9CrXgktJMDTlv1aioYOyDxZUctl
3RmntpLdjngtdmvT8KiHcmfmDuZIGRM+bwxHBDevXlAR0JVjniyFfzMCjIzOSGkFvMTS+ciiwz54
sSxORmX/AH0+13aH9TjjR6nMncuIAKVbSRAk5pEoITTa7LAq4dKbS8fZEgOdCX6mujLNzVS2f8yw
uBWJ/CM0+CSyVWkRJwILd/MioFUG34Rwx08y2bc6Vz9e1/A7B+ecQgcv+LpFZBXRPMckQeDHjdmi
2eqZWPlyuMh52LMg/+iJsQZNSNAjaopI/Y0869qk46ODCmjVVrB6kILLdR1q7EcFnaqD7TT32h0c
Jhzmwsr2iLTv/A4ddsAKpg8n/CrwYj0eMmUn83NtwoENHLbkVCzzkoLost70ZwgYTekOBPIZp77O
FDBSD5JPc2eWlPmGkTubyOeQrwv8niJHzoPd/BdIxGG2i/veyL7mBBFTaDVPPmNK/p5AJwcWrl4a
kPPuMwQPLaxb6bAsN1pgTCFeHP4XJjjCuGvPeokdvL/Kp/jdXqjtQ5GaK0IKH4RJWvGkyRRrYrZD
AygOQ+uXzCEDMBy/MUQX+5JmtqnDZhfBtmO24kZrpNSEHGf9y/wiswnCFikOYD5Ddlza3XuCgrEC
zANs4y5elCqT33zIJiC7PXkfIa4TqQUTyAuRyJUYT0H5EExel8hYlH0QfrBJiUp6KloqjZjdOpB8
niaTjp/GA01GbT6WDgUFjwTc5vyQNchkwpg7JKwgbfNlrjM/+8qKUW/6Vl/jHp87Pjh/LX8Hw35Q
XuTf9yEFOgGd+jBkfxPfRmOXir1p/aAhhO8GPkCVRUOWdwqRbDmtnPmctzH9S1Rp3oxhFyIobUbe
OyfI/riwbYUZX8um460P0gamenINmXBAS6U8pYja2Rk0iZTWKi7VlcZLoa/LWNGSRBC+5bWfb1H+
fwqyOwjYjOBM8S8BYtIqSHXKa4jCZdZoisai2DXqJV8wcBnG70PZ/u2LF477Q4fdF7YB7CWzps5D
vue0y3iNCqTbQSjp76yGMwdU1DsmQZzNJRet5mteSaX+VrSFFS13zQofllAChzwKn1CuXCpjmQl9
wF0k83XkO1PJzBwsSf964XvtuCxqzPyulsNptOx8K2PyUOy232ALK/hxK/ZhEeHPGovt2muZnune
2hFNpnZT/OBZzp2XOwCc7fsSwlvsBAthMf8ulKI+spGSeRmKnqTkTS2CCzmZiDHiSzTGpP8Kn59v
Kazd4myFIAT0DCn7NiIOK6zOPzhA7taNYlLPHusFCwIqvR06YtjwkHWFbeOv8PExGwwEeXNo6Uco
YmafsVV1b0mrT7hQVz7Q7HVXG/+pGf3/frD/ix+M5JTFIfE/+8HOZf712fz8n8Sk//pV/2UJI6RI
IrXFWObblsLg9b8tYd7/svF74giT4AMJllQoyf/FE2Y5/DKyfHzXJtDmXz1hCs0iJYslLbn81v8v
zCTz3/TNwkR/qdj9uKbLzW56/2aKKZ28nltcGxTwHL2p8wcWPKTdkFJZhDR0veq6AyA82LFhv7rH
kRT+1VSB63/51G7/3Qom/zOQ5l+V1gLzi+NiTePjWFxQ/6a0Dmc3rCu4e3jm7YG54GyeilHdhonL
tmN/hpkdMWMYhCd2jcwzsd0X2Z2oxQPm8KPo2FrWWQPHvrUPVWOQe2L8gQHJK438gxfZ/+kb4ws2
IbBTFyibW7jZNZmGA+qgZp3m6BpM7F+C08w1ClSveXvqo+aGyveHbM/3YSBSxPCWAZqkoDLtrZMO
JvObCn2NMr/HhLk+FAR0PYB8FoF0ITZClPiHljD0efqNq+yYTs5LqGjMxOxsbZ+Cr2TXxdRDgBmd
RX6KCkWP38GYR7EXqOBZCz6Axhr2Vhl3wMe7e1lUrwDyngHynMyoP7D9JiqhqPAO53ddzCGRTHx1
FgDTzqGMH6d00+dcVbWEtp0QnsDtdm28iWF2cd+EOfxfLqG9ZkBlJ1/Fkn44mxu3BlRFFATuFdoP
cZDOLlMwH6TrYlwuG29L8DY/Z/4bdXs/hrYamyQvTBV7RZPwmTGLn0c2s+TDBUidsmf4GtDeVfcU
RjOBCj1+n8z455I6xCVT8bhA/xqk9lvQouJsfyWb1LUXMePqE9ZSrDJZWQRcclZcfeQNQhOi2TmA
PxGhmNsmMHKKk9G5zNFrWPfVFjC6QpAoQMG2iy730s88NXabvlWO8abHxxYWx0YwTMPsaK9wHgLJ
raXeZTNSmrjK96K66zv6C3felyNLQhmsa+XtCkcGZy2JwksFUW7oAmIzZUAZY5Vz4hcrypEWjDXh
F4pZe4bWvSokQ1KKfqIL2DudfWh8hW4/CRpx1nNqHb2s/yNisOvVSDvv9xXfucmYITJ3TJA3se2w
P4fvL4cGVAEzxVXTsQ4c7PGG03tDhYGIVNqJtcLgUZGpEjFlgI98IF3hAmD9WGLtZxWmXpThfVqL
jk6OLSgWEosZMjQpIZKTdKZlkVqtCxz+4CtahKboYD3DYSgMg1aA39oBKzgZxrCsq5uI2Euf2rTf
iSgnoKMkoVMVp6y1fuapf5nC4CezsUD3843YT67SgjAxLN8/bQBWdSCfFbIKWSlpP2siARskq/0N
XR9QMDTdK8MOrzEbeeWU0Ev9+cpfOV0IITAzXMJztEFfZMzT8Z+YgTpkPWNXr37u3xu8xaM7TXep
4O+UTI3CWe0ybEasY837YDThLPSfaVEAxgD2OxagRHlL2RKwNRkY7nKjjtvy0x0hlI2ps89yoO1l
bJaHNg0whoLUNCd6p1uC0ZvEZNpx2x4udpTItY8KjOhAHAf6jb57W6FyIOsUSbI1d0+WxeuvRJwu
eY+XWnTfjYqXqXHECfFu1Gm7rqwlj9sCZbMsUkWIjFGljKM1RXQbskPzjQSUIyqMSLJmlphGLWea
wZ75ROXEbXRm6HZIwJDcEgSS/mWYUXpGyPPC+cRO7gZJgLwG/USN2dGqCX9jd8NTAWnmYDbOznej
fll5r8pydneIRiGTzA6IY2c3lwOsLpVQjqGusKDS+xPQeDtJLpVJuESoK2S0wUNeYv/sm+4pm7zP
nj9lEFZyDJz6c5gL5iqm8wYA9GVk0bSKZocuLS/R80UQPZn0pIsyL5wv6P+He3cjobMACV/LCqJF
k6IqMgokfOFgPiVWyb3VVj957QarXuMmRPbUDO7dD/jZbls5xd8gmh+7cdF/ihFOn73pqw8vD/u7
GBhinN1RVxYYM04sJNWe4cQZQWqxizIeDMaN18aOinMSj8g502NezKx5ie4e7Xw+6sx/iMbhLfSr
NzVKufEnz1irKvkZIYG1NXDd5ISBaAWNEEmVJqcC+vOwKiMH7o/fYqpJl2wRhqxydHYISR40Urot
A82tkwysltX4abjM4XWKf4gA8pWef0Xdswl2xt/ardjN/TMRDl7q2rzELcAHKnQ3cePrQO7WgAig
EvwyBgbjprCRjHpt+OYr99abxmuTvDrT+FzXEYaD+tCyzDK6EQKBfilMNFUgwN1JfqLvYFtCzLoT
vAbAaGUi97pGDicskoY4Gq6SQPZV3bvPY+Q+By5RYrFtfGrhPMV+bJ68iBEsANDfMRo3UGFvrMzQ
YaJkuYTdcKkanZ2nas9QuN2WBHylMAkRIbE6EVhoNANVV4/ua4b2EwUVPb+j4zdiOe/CAh6E770L
NXj71wgZ30YQJL+egcuRdlJ2a9ckg2yuh61k2HGvjPcw5QGr8/55WJJL/KlfRwWiBF2xZgE+tXcZ
NK2yatoUkge7qNyHyCcxJniwfPg4Mv+erW5eFyZyUIcveHAAmo6wmEI3e++quT9Fnr2GJckJU49A
8kngHbAfwYUziGoIzjarasQLAWFKFYNJ6yQF28DMd5+W1LSQhaOVny32Uqv6IyB1JnGBLJFbROrM
kk3smB1OzJ8xPPnCi25YjwTuhHWXlz+l8hiKlc5TgVRJUBGgg7ABtFAawWNdNwlC/i5mXideItri
aumPo6VTjpeeWS/dc0UbHS/9dDR+5//0161+gRgChmPpvWeacNym5TajLR+X/txZOvWClr1eendC
ee7LpZvvlr4+osGnlCHOeun57UiGO7KXsWj9MxFgNOCmuDpoW8nFmqonvA9k9ujkSzBQaBksZAwY
zGXSAO7XWGf4Q8GRYJ6Qy0TCau7s1maMt8wq2DsQ1pqMhwgJ1gr99otYJhtYWzuDP4L8LdTV1TA/
B02MoYaByMBgxGBAEiyTkoaRiV5mJ5I7E9+P5op3h+0szY8pZhqNroOl2TJ9gdkDkIqBjBmY1660
/kaUy1OJoJLBTcwAx2KQw3BluOzNZbrjMeZJlnkPLapJTt4zhGNIM+7W/w/2zmS5caXdrq/iF8AN
INFPxVYURVEUJUqaIFRSCUCi75F4eq+sex22B3aE5x6cP+qPU0elooBs9rfX3uQNB1l/JLLkx0Aw
ygbziwwbXVSAlpQGStvCSbBDZuL8VSE61Wl+xmzw4flM6QqtSxlqX6b6HIlgRR4MSwsCjNJaloeo
NbYhlZMYgoXWu9Js2nfKO7aJ/xNqRcxFGnO0RjYmW09rZrGBelYjoy1aTwsmxtgmEptAamu05ia0
+pZZUC2WuqiJo/agFbpBa3W4id4KLd4h4rn/1DyF4ahA4JMIfSxAKH5IEARt76dGj5//qYJpyv48
P5daL7T5pv/ph+ZEa0VExLH5XSMwDgiNhVYcibevn9hDcU9oPbLMeSNI2kQhSkvjPS8sRGQPBdNB
ysJnzs1Fa5ta5bTVvqVnh+r55DQLhmk5qkNSkP+iFVIPqbREMrW0duppFZUoOep2jFVvZHw6qvr0
TMbDnCGZEiHCdlqNHdpmD0t4bZBpAYvLtTN3+FCqb6aBu0YrunHsnAet8f6zU6XIvl4D46N14EQr
wsyB9y0Ssd1nv229UpPA5osaopVkAqhW2OKRjbXKrDxtDrIeKVXfzqBySK0horQ7k9cVAgNUBBA1
yNYcKZBcMRTUVoNf2EyJZwjR3dG6OePtJan/dzkZR3OsK56OpXFMnfY6JdkprrSHJe5vjZyRi1ss
Hd6eyq9TlBRHy+sPBpSUbU7AMeUxSd392CS/0s2+iafaZ/fkoDOMV5ggwcoKa7zVZXeorPKohHpn
ayn4Jb6+30qMF+nVN7TGTzrKvjmNcTTlYSDkeQnPDo5as6Uuoh3eomNYB1fHZAHN64UXwomuebOr
HPlMOhwPkJv/IhtuSE/fuzBJgRVd7TK4pgCtzWg/UPJwLnOegIW2PbZb+e2rBlkr3OVldbTrEl/t
vJ1K7IXp92Dh3Qza/LQEUUB3NBlVw/iRCQNPa/sG5Y27qficRUWN63ABRb922WEGHBHhfBndjTlH
X+UywKNFxHQH17bEMMZPf167OX6JQl1KpFqMOkaxScPxLZiRnRZmRgnBAKONINT417YqzoadMMM6
MnMFpa8++zL9naT87mzj2ibDYXHkqW6GQ1zU56QZbyX3JDd7ItByLF68Wf4aHvBpYrNlBowzJC2z
js2p0oS2YuGiQNSm7GK8+EF/8GdayeMCl6S379vwWuLTUdVwwx0Scok5+WwhjZl/xknLuI4zdOPv
DOYHtoXwp78Jzzo4Rnc2ybEiCKs5u/N4gSA7V1V91ghC7eArQewS4UDn6Hijpv6bho9X4kyOUrG5
ZT39GnzP43RTkzaOD/mJWJTujjRK6MsU6//IIQF0ImO0kp+Gjk+ilXeulsYz8+RidGY/CBHVOc4N
XN48pzt0fL9mnP8m88NU5mfp5xioQuypUzTyl09//Xy66D9qNvg3VFemRnCeOlTZCMQmevn3H/z7
fqIGjT03xkvfGhy4v0Sdn/RXBpq5DTYJoWnAYTQSxIRWxqagcEsu54RvTkbhNfb4fmCJ1kk231iN
kUnNB3Ju78aK77pwimM/unv90MhkoOadOHsnvIZmeXasfd9Eh5g3q/LIumdVvloiujET/PewotMe
sRf9Utv5aFJpWuh2Hz12mHr/oZFOs2HPuJvsgk96vl+wq80ZbJqoXXg4O8a4m5FLVVKTWg+PA00y
WDzI7R+V92W6wT2XmJCrXWasnWCiaw3zl9GLeFcbwQFnCO72nrYaBI71YP+0buQ+GB2ny3Z8r9No
7VM52uXmhovocy/6D8blxp3oMNnG+i5napco13RIX3fX+vMld+iSZ/m45AMMFcmueDjZOEg444Yk
z1z+bC1f3Iww6RjqR8CpWRau49rFYpJf6S7JK5oTxOx94r14iHP1pebp1C3oxZNLF7dSd1Xkbjo9
25pqbX7lxuuIoNt0QUBl9UptvC4USNnTYbCrcW07QQjAsSoH/oSLmxUM7ekBosSg2OAhfPcmrmZZ
snwtnelsWuqYukDtI44JmzTh2GsL97tJS9IVEnUfCeBNlXO39Jk/LAmoBK9HvFU9V6Aq7HciI5F1
gJ8CY8QXxr5nly6jy9ymnyCtyYMZ5ooQVsC/iQ2uqzjNl5yg5goTTOYbn1mwYG61OFtMCXUCGODO
kmTJlSi9v3HdKP1TvvdSWDN3W4xEdFDWUm6imOtH6SZiRQdYsHccl5zjMb/IwV61RvCXnpn6kItm
XY9cGAzhB5tR/WbWQmoGoR2qa+8FxfZrrRg1BRl+BBwyjbUPkdcxBmK8UYtNwbDvTnEF2FR8aJgV
2K4gJ9NV2iWfmPt54wXu+CBJVyrBEhb4o7Pysn44h2H+KLNlX3Ixq7sOcDwdJ0jphjgav92bi07s
pFj8bqyJq7Bb6sc1x4ERYZUvY/bYOXHwEKbjH6bbmcXlyUmwMAeLc+6oSBvJlllXhd5T/eTHj8ed
/qeU7cEvOZp4wgkeqLldpVn2Tb1ZsAVEr7mDUDyWxs2xwLuZMSTIcjb8PD8FtZvT/hrwJk4Yyv38
QgEpe9Wm92x6QI3O2UjrHPr8kL2q43y3cP2Qdka1Q0tnL4hP/sDjTedgHj8kMQCBD8Tc9rKC3qzh
h2yDtlSlr3B+TdkfNyVzDLAY1s1hXGaBOMbS3TT2Xx402oOZDS/2Y1fTPoQ+2DZ+dySj/jlbiHIs
8sF8bKyJNjA29MkzzrQTMUiZvEMaEseaMwhZVwCz43yLEweDMbOYTRFigLMsflHPX2En8BdIVM40
/Gt3A7v7TGMu97I+p3CHTFQyo9KiJEnPOnchv48DCMOwFOLSHQ+23z0mmT/hOIqeg7m6pTlTtchh
uk6B8jLymgQRbT5lgFcob9aBlUo2M/unDgb6VALoOFJ0V7Mx1ORgUssWJayz1kBCRUxX6qh7MVHv
PHyuwXhA8iGk/a3N032LcY6w/oxeK/z9/VhfcFblnOXWcThydMeAl4JDrCYupes+az/tJAzWKsye
0OCDndWUzcGxTnqyFYuguRdj8SduulupSIgwhxprl8TQMNrFplN066k+pRgSbwmL+YbjQ7yy+MVE
u9MXN5ieC38IrAreu6KZ494h43w1Y7kVigUbE/EpAUl2RTzct2iUsM1//G6AxKa7T8Y88JOJW6aL
2XzqHIXLznnXqGec8Ng45UPPAs296gde0SGWknsX+QViKsWuxQUtLMaz1TKvBWr0XcYi05XVY9fF
Dw3GjI0JI35uKK82CIzvnCTYmH0WY9db6m0MRXrsu5JI/JZslr58rvps3PuR8yD98sNA49nV6fJR
Qe/wmVGMJLGBRvrHJjrJ5DPu79L2YrhiQdMkgb/sqC9yTPVc1MzPfLdiGbCdjSjQaXwGhTRuP/Yj
40lZdKwcha7/nNJV/JANVrDn6qHAk4Jl3VoJbtKZkuvmKxMW1dE9LNBcKjROWpPThaCWvi6nh3gZ
t7heXiIRhBxl1Zu9uAR8GM+WkXwq335GbFke4iLJtlHHVuQtfEapXVjrxRErt/JYtAPoh8b5zkjD
eCY0/ZUjDJDjAp/bvqdOfJJ+6CM62gSTt+PNLo1oG+RtuiZ6gfv5wDU5sViUTGbwpnTcDY1622ZQ
p3kwipPLYu/h5T4MlqQ8nSH2hsESZcby1raJA5AJZpKTiXXXTDap5Y5WPc0EKVed8jmZCF4IH1qf
zWCaHQTVOnV3luBHOeTWQzxxayxMao6VyVGgqLDBi4xarJEbadHRX9fNn21ZvYR85yiJBCgQroLg
rFML3hG41Sbe4+3vEDSHvr8yS7ZOCY0Rgqn93rWT17TmzOI6vU6h5SYjcRw1jr0ZiBRsYFdV3VA3
5HiXirgCsiH+kJAOrlqw7BVlyW5ClxXxs0+6W9OljpGM1/Ziy/mO8jLozzriFWvpuo6C6TVta2/j
G3O/ma283KZ1huhR6GZdu18rgNekEZwAiLFWPWBw3n+xM/lHwAerjNrtEs2wWR0hZWXYbEoRnZbE
tNa1Gx+8AbwhLjsMNXV8SCGXct2mM8nmox66N6dl28nRJbpCDtuga58QDDF4RopEDKPe4Zd6jwgH
22PH/BOLIj7YQrdd04ZYjZPDIk5U2OIO6cvgYy4oSEBl8MUBwSed6mPg8nkYnPHbzeXfAQaewe9g
rtuZbsw8FWyf9ONULhMGJ9+Eufk3n8SFHAfuoI6Yd1HgP+GS/8OdAHijifvVLncwQFOFMpP7xZGV
8cuqmQz/jvvEeHCH7LWSTC6qnI43ixSUlWw5OaXLwCvQx49mmu9qL+0f/EbtlUVzISE17r4vw7NM
ptVAcSp6w0jJcoxnRs5QXL4P90yC0w7F0t8lLkZ/4fEbJvaW1mLW0nAhq2duElSuN1hAy8+uKGg5
4NDsRHZHZvY39pHszrQ0YKgSJvvbrio+h4Cnyyu4wHLU11c3jMiPleyQpsMdAfOIAwt3Oun8Drkg
oD4ATPCR0IXHH0q/GZA02RrG8je0JAV4rfkT2fPeq9F6fKchy4OsamZX/l3jQQLlbgdBjV10CAHn
ojFk9pf0gEOm7rGsOdVHs6JPXOrZYz3s2nGp7kUv3gsaupGvG4It7O90TI29nb5wAKLDUM5v0gx+
agYFUA2Wv3HKAhaKnEdPXAIPLZQoKiBf4soBWfCtqlCdVHuVzcmGFOSWzluR5DxObiosfAwlp77p
z7x0p16R4o29Jln3BjJJ6TAM9dnnx4jSdo4vTDpHj3DB/jkiQyAYiCx2KUvmdHWqiVZ5MP3yS3D/
9mvuHp4gUGx0f2mgYP7GNugNDb0DmHWShCliRNqLqdxPl8NobSXp51wcm86aieD4YGRyWZj7rNxm
uKVJ9kkE92n0h8vVScjr5kKb9t8ZtBu809onM7nnvmn02fe0cM4S1aVJscZITg2zSn8dK7qoPtJt
L+swp95NVMd4pkDC7A763qzzaGqzQqtOaa+uz1OUnbymoB0w/45k+OOmiA9+/jiNV09j+tTYXSPV
M8816v1IyOMBPpXolmr58FqZPLrk1pQWXaalwfoVyJAuRCJDpM3CKpiotsZfZYu3MTHENiKYzPLg
Aohacu8sMWsEpSFNZHnssYDcEQbHPhaDo0ftPs55dguaEqt7KWS3bhqD2x9DUHLDs0jZgHY9ZztL
fUFDmochKL9GxzTxFQ3pro6yv7NVk1GRuNd6Ud+zpdZmH+JpNF78Qy4xjIrwmlUU9aKqno2E/M2l
PvfUb9oALySYma2x7aPp0ufGVVjFuRHylBCrPseoxpm3CyODHKHoKuP4txnKz2TKj5U7XMqouxAl
omR2DBQjpy6tPmVg7wuv0d0EG35AH//5qqVGe0ur+Lvi+AhhsJqRZwGIPzuPf9zyHFF/oQeg5uBe
q0xb8C3/6nFctD/KuoNv4Au6QYW9fLyoILnH7r/yAr6m5EDic4fXohHq0CXBLxyZN8cjyKaV9zTt
ridnvHQDS5F+aQNLcn6jRIQ5lf41IYb84J30mzV35dZEXLQE9eQKJYNJZyJexDTevEh+uobaqF7s
cF7zOeqnSP+mmZoA1/Mu1jLcpqE8ZhYfw8hzRvT2lmQapMPfZOpvJHheFmPCGDWMN8PEuIXji0yo
Q8dKlxbF2Qq49/MTIdD/HC9Iafw98FBxH3Z2JjJbnxUMTvLk2xzlCVLsGJUuoSz9LU84wqnynLN7
uAqx5N+Tv/i7ofFemhH5IZW/kYEqQNo2lqem4k80M2RVO6YXg49aVC64MZ1/hvw1qXoQTvuLgeLU
R8aLmT51SE2mO97iKLhiIf73FlVGD6Of040eXuuE4Vo2/J1rjgtc1B7IAN+UuRsehMWZguq7elXr
S4o91b8O4KQu0Vn8nCiPmjleITDdcipzDLwYVtN8tGGV7WpghMYVxNvOxnVxwwuPMdOzWP0ucf9D
kNKG5R9TevDszkAzac343geWHszfSJhvLrFIdy4tz8tEC7ZrEzmDqWPYlKRKtWN1IySFO5DLbIS3
4VD3xecCr7bmdP3bd/VzJRmWugUvR6Ic7n4s4lwj0RuR7/auh+G6kianHJx9Mu7PtJ88TY1zJPxp
xQKJXywJq5XLt+UH/toc+TzcjllHTb0YKk9/TRiaYP28GFnPF+Vjl1kwI8jjIi3kW6mMtwWHPM8U
VksThaa26OI1h9/aW97J5WSMYWNIc2i1nOriXFbDfUUBB4ovpK+9PC5Z9ubZCCqDGk4BjiEOmzS5
MzkFwQcXdZYAYziZZWNp4ztbBGlbuC3mosIdQcIcwsCqToOPuuBpGru7sgk/ZHrDEOWum4hlPWC1
C5xphe6+MYn2rRtjN2fJKciWbazhFzp52kMzzzRTl2gAxfzV9t2xzeXbPwbOoattH3vBY74w32qy
N3MAscs79crUGECaFLxs+C3o+pmpw8mT5Vva5CAUXr6au1d3th682Zl2hSg/CBJdO9bymyPB93M0
b6YU62cKdthRxcT9JKpXWvvpRmwcJOiNDRrb4P+WY7gmwyldh2G/15RoTC5Bl/hHR9feBsu4y8zY
XoUx7U7+sB66AWus9F9T/KSETNm8mkKOeJ/cS+vet1gwcRWTNis+BE7YamA7GBlj5uVj4xsrm/SD
Gty0lM6eBwCxndEC7R/Rv7Dhgv+T/5JnYdIZJq99mpQrOUHqVZp75e8VjQTR0NtFn8KjUPbfgKAx
idib+T86JbUpeIuDEmv4YoIgtXF2bdzyK84vtj28G0k7ruIR20+qWrEiPUQCZlqod0NTHaMgJDU1
Sf4gGJLuwU4I4jsJVKNQn5lsRdEuo427tta6Wcf/VI3BI+qfF78jv68Y8GhM9qFynUsXWecMYSYy
rVs5BTzjPb1YZpf1d/BJJ1/UW8eTV2fM31pb3lSb0QaQZ6c6fXUiQDbbvMrOIHZ/2Cgd7ePF8kwt
bwYnu0wbZeEHwOfKvXbMwqdApepQN+b3zKixyTz+2GKLUWsTkEDbz9UDVe7WpiejYDXFjBG83JS7
hr5PCn6ZVnH35jzXV38844n+cghKh2qcijpYXElf3vTWF0mwil8Si+Ji0h7uQSX41tjjyR94jhze
kGh4IXLu0yqoWsjTiYiFZH4l+G/AUBI6ukt1uyzVZUkDZ0MlF+QKddigRsgk2GIVs7wxYQATLFBu
Y8dQNPKMO/PiJuHAesGCqYpk2MTBPkkb4NG83FFs6Gxddv31zF8BpeNlwXK/rjLacSYK6O6UpYpD
XC5bqD+pD1DUnXvNH5i9etMkJJ7RSjEKHoWG+isAAXe4jzzy66Jq1l7+AlNq+T2jAG2nAbFfje24
NtPk3ARVgtu7IpiXdCknuKWhO62alDKmAWJGeNwWAUDf2nS6UEyervA3reR94bgrt3PJMGJF8uPy
e5p5XMbB+Oh789NryGCr9676nAdEiULkXynXcDcfU0JOiJ+IeHpQqPM1l8yjZztYofKN4RkfTWKS
DK7Hq7n5RBTRr6xs2B37L0n0oMa2evXDZMNG6ZnjS5hl6dYtOfYuc/p3HDLvXhGpthJYrro/wmrI
sR/esxAFNmtRBLnCzHufS0qXPTPmfWScf85SzH25U3z0DiB+Mgwv+nhUIPHa1kMfEj5hD/tyZvMZ
OW2lY/MQR8B9cVlTCwbSNy7vMrGnzcA17Q7+8Mki6OghkdalZqgzTNbEhDbMDwbbLuzisUvIblOp
iSAGiVib/d8le+uEQQR7yPZkjvdBYaQPS4rbsPB9BFDesTmANuxJpknSghhu/iX2GedztqujEERG
kXNwbSZSP0rUfrIfW6B7Vi+EkLWay4fFYKsc8IPFLQ+hhzLd9zyEZRF/InQ8ip5RbKrU/UJYzsYI
U8APqcVlNSFVEkhaVMEPmRnkpAXzmrnCNehh7i21xGt7pr4y8LG+JVgMGg4PQR6ku7kjO06Go7st
26Bd+aU3brwFEbqN051h0XYp1cr0WmtfT+rL5aekzJCwkWz8MGzCFf4ZTf+/k/n6f2+2sEyhA/H/
z05mToh5+vXfLlXxBTn+vxbA/td/+l92ZvEfPi5djMuCRF/f9zEU/2fDRfgf5KQHIcbkwBEmDk8K
BP6HndmlApbyU98MMUH7ePT/p53Z/g+fpKXQR5zUfRm29f9kZw5CXVPwv9qICRUMPUayLl/NdMhX
+N+zjTvmm8YyBQ5rP1FogfUdcFbQ42K2XULZzJED6ETfDeYx4vVaWoIaH8NE6tLQXhmhvt4k1qpx
SFtQBsBAkMgPb2R4l9PEKieGJdhNAnJxsmx6X7z0bJSWxXYJ50U3Qxc1eIpJlhVq/M2tnLZSZhMY
MvlOr31FdgWnUHsmRyZmN8IPzW6fWwgK7Zvw1AeHbGIDzTtIPHkXjvNfpVjRmBMQ+MvqgV2k0O/4
EGCjJKhr5bokzbCbPmUjsSktnwfoXQj15ry0lfsZ9uaXVzNUw3++qjLnDb0YeQ0Bv6iXhywa/0Yt
xhQGXrjX8We1yUMrSIaoLSzEGBfv6FPlxulnArjE2baV89qN13TB0mJYe9vqPs1QC7Cts28IH+UI
GTB9jh/qCQK0sTtOEAy4rcStudTU5653XtABN8TD26RwiJdpDv/U5CyV1WiulwpzXBa7ZyD5I+hu
QgVEzPlX7vNM3MfVqJlmfKtW0HyLVrx2Ctd62MPcBKBtNHu2d4Mg27zJJu6HpIWZ5CvIqH1pU8YP
+qgeOk99WF27AONuzdyxTfuTVjSNXYI5hQFxxoUjsTee0x4tlKO4sW3quojU8VvGR/SzkKlEuAqm
ITcLqZ1iF8izA7pjwQKXmXulSc2oS36m2txFQlIL7tZMsnBHWONMiunEmY5OlU3mxs9Y1S4JLUTr
yuFaHyZsX/O0Mcb4tb1QFbnqW4JeCZHjREpRtsdJLX522iRbDxSUMmuuHtz5nsHfvkvldfYCideP
+bJy3/FvM6Lk9xKk5N1XzI0zDDNUFK9IGn33lua1idzP1mKuFFROSXnVRkjnhoT+1AXW71y7KdFX
zSo29T4ecQHiEl9wiFWv0tu3MSlmqZFti8z5i7ntM6sYecyAmXFK5lwX7kO7osfQOHEVofvcOpiM
W/FWQkuWnxXZ9huMd88Rpuw9N7RNCv27UaYbr0oq73Gth+vCJzq2C7xjYzKCzwZmPQ1O80IppOeU
lrHZvrHeDOuOsL3pKycN0umBmvw+PKR+Q8zNTCpmL7kFGByImMmD9zbDh3KnV/oDxhUzlXodREhw
hk8QLzX2/qq/9fpOa5paLx96DXyyLyZsRWGprTTZroqYGLMovsymbRLCA2to819gwWUcmc90sJvD
a9f2f+ulzbZZynHMMP1jxXkSvyIOtoAxlSVNsUknytqjpD4mwXMU/qtrH9VukvE1m1GDbCPeVNUg
OA2TD1DE8Z3gCYUjgNSmEubecwQ+EOVsyWsl3liE2yje94snaDTj5OIY7KhRBbxYWuletDwNfB4g
eElKUQvRxQHU3bZQ8SWWsbGp+JIavdWlvS9O7wW7MiLdpKtTkLkEHUEBiq1buR37F8Zx7sqrDHcV
1tm9R44ozwZ5hNWUUKBVXxyKD9aUDtAdYR7prcoyZZNa7LkrYuW+Cm3HHJ2Rd5Sv0GBAgdGlIHWp
UkRiEru47HIP4gMKRm7js/Dv//3ZxJtxGe8JeEoqZpfA50jXlOFVsU4O5EvVaX8/7EbDAW8loKwc
xB8+pszzT7wFHsMCJsvdDv/Xb28wRkhzHmwdk+V6X3kluDZYaM42k2dUJmrVNL3npsVXYs4b0lfQ
c6oEA1rEg9GK57Ay/njZhqBxNFb9Wyc1XwyzpPOGX+a/ltHftJoJXM3nWiW/df4R86LhAEVUsonp
vQtJZl7FDoKEONPR9qVqf58tPKqZil8F00uyJ3Zpzm8PJvlNdM7FrspT1ueY/Qme9+2nOEIE8jGb
4Na9EQhwTBpi78jRZD/5Xur0V1tL7P5QVHgqfc96Z479T0JL/ESg7cfbqJI/1kKIFFnySBdB/LQs
hHx6EwlCWoz3yh+7BQnMwpyPJfuuFc/stHfDhAc99nazgUfcA6/APxLXxA++FVb9nbc+fhvyoLKx
ebGXC1Hd9858AlxG4MZ6xJUF3/tjoVvaa4YAdE7sKW+YMYhHJeZsrmOQP39QbUj40Rnx4VyTKJJd
TRh3qO+5uAs9iAHmsOGGrOwqlxxMIx4L1t+4MySRhSBw9LBgCu8OCjZOwMjVGpYDy6CkF3uLDGFk
LI3UEb2D0AtlR/Veve2eA9i7TkN4XgqOV2kwT0Hopc7Z0sCeE++VBviS6hmKaVqnGu1Lukdm58zH
kvhkT/Q5RBoDpP9N57SR1QEh2CQUYNcwgwmMQafsh06ioNlnQgO9bVaLrSlGjNkWemmiAUT5D0Us
uOu7wB22xhQZhBWbFnLRhWBUIQpet9wgMP6qdkAKidwFqwOH/Az+sTHu0SkebahIUntTwFbOFI0m
JiEnbQjKXqOUjoYqo4GaUK7O744GLl2NXhrDluoCTwOZuINQcXOqGnkQxh5oU0JvTuVr3f8tNNJZ
arhz7F+Bt0qu/biKonkWWzdzD6ViN7J6MjxGjYlq25gLN4rMhOB20xH6kmidOxFgdpOQpoQk4GWk
lQjDmK698O+ShrlvCJ/qalC1ijA1sk08Ie9hVJAfdma7947RfkF5bSeNuw4VleidVMeccGhCwLGU
NiE8PTtxEHFcYiIeG8Gyo4n+GIufpra7PQQYMUytTbReJJ6jb9NzwhXyiLPyp+ZpjruOylr5J2Yw
xhur33Ck5KJF2A2LvaXRXsJP28fWulh6Lbj3NABcaBQYQz/jG+jgXGPCFrxwCTdca4C41CgxKaEA
qrHjHlgOjuGCiTQpkncbApkS88/URtmaDPlgYXAKNaxcQi0LjS+7vWutRrwae+3q42nTrUjuxtKO
7wrf3ly5L5PgrBSN+Q8dBMRuxrtIu8UVo8jpR2oPubI4iAQdRcnaXx5iNK8/He06x5uG4su5jfqu
YPJJ7sDSVohDS6NPgG3d1f51AyN7qR3tMyehVlvcG6yaKAMRBUfOSiiNUwzy3TdsMpa0R55kA2Kb
+7eRwgC0J2z0NZrUU29b2MpL97nSbvsC232g/fcSI37/z5GvvfkRe/as3fqttu0v7XznG+82Bt+T
ibHfCAoCuqaMLH7t+qcjmxKmiujcs6WpAA88IAETaFX6AH9/g5KDH8B+h2si898CZKNMZ1iAoFHe
W2D5B0CoqrDbLPhqtN8mAVEIhih6tD0Wx9ILzpYxr8dm+e1IddEeB/PQm+6LBHmAOYCkAoKgDe0a
ZSSnZOARga0k4xrkrl6zEwatyV70hl1zpTABlLH5NYBaUAtMo/xrPEJgoFmvQOn2qaQLAkSjk28T
wEbk+ecgjd7IHcMAppmORtMdk3SP7PGbQHMfBm9Y04inRtqPWctfkG+CZZnkb5ARS7Mj/fIrNEsS
1PDhAXJI0JlfuYWEaFT2JkhiDoCgKBZIymTMaIohPrzG6bZVR2WC0AQLXlG8TJpq8cBbOpkeqoT5
MRT9Ev/UwtYDo1mQN1ze8ny4kXj7nI8MyGO63u+Gnh9lJ+/LYXwoax44Z8ie8sSn82hmbENV8dGp
fHe3TAkD6ow7GZSO/EOVy0h+z6eDUKpJnlEzPWT+XxBC8axB+/ztAH9oE2QdibalJoJy0CD6R0MC
U62XZSIFCj2u3diaJOo0U8RKGjALgjOKa1j9hQ8jBlap7XhtGjFeoMLZ91iv+TGHQDHubdb8kgHI
xDFQ3k/sXAWIEws/jfcwT8QAPJPutGs0DeWCRdFszPsJKGXS3LSzAFt4s1FYLWcbaaoqAa+qNWcV
RuwdmrwSIFiVA4vlAmXlms7yNaeFd6p7oSB4SisctpBcKRtSEpOc8DiKK2/BeLYmY+cQcHhMMo8R
gGbCdKNgqikxJhQ0GMGNzWaGyla6pLgUuKfAqfb6Qiw1b5aHWG7jFgZN1u8WSFqn2TTSbL/xjj4S
WsHIT/NrDiBbqom2RrNtHpBb4HMQWdCxYuehEiVeGXA4c4CLyzQhJ4czTA1+xP4wj8FDha9/P8cp
Wc8eGJlvqK3zXjJD2AQ16bal5vAc56Q0lzeKbNVNDaRe9CV68vSoYGQRZ1XS/i7N9uEK4EhgERsj
TSyDLee+4NVLuAREXjavCF++bzUruGhqMNP8IPl3GZkm6qkRSbOjKmFPuuOpsaEOc80fJiNrJTxi
rslERzOK/MCypzrkaVQAjIkmGQsCcLkVY30eaN+p/Z+y6V+Rw39qIEihaUgLLNIDj4wZbrmal4zj
Wa5yEErrH0vJ1S7UdCX32BLJEOKyYiA5aAYTgAbcCNfTHYk1lxzbaicgNvWy7oJwlqCcsJaEYebd
PWUojx5eqX3X+OM2cIh0IhwaFjSkWnslNSDqzOdOE6OdZkc5pnj3JhN6qblSPlL8b9tO86bRCHnK
qd+l58UV21BjqeCpSnOqlQZW5+IpHGkDpDE04VOxJvOYg/+gggrqcWR9L30Db4q4JgVZQVJzsTWA
bA4o22tittLsbAtES7N2PcPU2krtZNVcTexn9KtkC+xt3oDgmO0EFyBn564r4GIRvdf9zKtu3KY0
vU2a5bWKR7YUwvaAfGtN++KK5wqXvJGt6T6OGofqG6YFZZJ9oT4+5EDDrSo+jS5n8OLAE0+aLPY1
Yzxw62Rn/TUw1dOqd2to+b3zSqzLngcC72FHMFVFlA3kh+8NL6GmmUkhRG1VzLUBnQn3ulYzQukM
At3QMccliNLlsNjFFKtpVrqLc3qsOMDczSNGwkgx+lKAFhOBRqDW0BM0h/ij6+MuTf5kioSqptuV
MXUkss9PJexz5rXt02KETJrGLdDX8jKBdxc+yXYOwHemye9RM+AWMLgACofX7VYCTFxiB20yNqWw
eBPxdBKaJ28Ay7uK3xGCmrsg56Fmz3sn+Czz6rAApWdtyjSLthpgddb7jeHy+kvlvibg7Er9dv/o
ds252yPEe6fZ96DdUSmy4cO98MZ9hwsdFPl/5+5MmhtHsi39V9p63Z6GeTB7/RYiOJOi5pBiA9MU
mCfHjF//Po+s7sqIzMroesvelJkqlBRIAu7X7z3nOzCNj9OMWWKp0VzSah+9IQxMj7a80D9Q6dzA
MGpJyCpOfk9lmCo/flocoWEDN8So7yjHvubi3UcwB5BSijeJrX8MlWq3lFTgi/eCtIti3twRwEhO
sqICzK7cI8W57cAFLIob0MbbqBd7THnIaWIg/mPBB6Co9I3d4GHiQBxEFq3nmB40qy/uObrSfM2v
+vc2tTpd05+joN7OdleuHdXSpiSUqzKt7Q2oY2ZIqvUt6YHTVUJhZvPU34fwxUEmfjgl7DZLWU3G
mggKiFu9pM0zSC7WzbjLIxZ75ndP5tSAkC3F2W0lgRagaik+AJfWguQXN4FbkhXxiobCWz6Hw9pU
333VvWYmiQUGSdd0N8yDzORLWwDI6/qW8sK5LccZLb0lOK/p27JvHwXz+kffjN9lslyHBcMzMyxJ
/o6BAVPo0jmqos1QZoAnUfrV2GGMkmYkYFiiaZhM2cOwrDZMj178wdP2wAewbVbLt1rYKHVN/YEb
2CVxyIKal5BjEco3XxUts1HCPaenY9VI4Dj8f2CS44UFert+iPcth8G+1GCyEKQz2S6DeJv6brDT
AEO4BSeY+6f2sS7ZbDAQ/g3o0uu2Ya+3gfTUfU/Ug77NY+O4tDUMRQ9KJbqrVZmHwTKF1y0m9Eap
7xO7IsypltdV+8LVcyauxJM/13QlFwutFkye4cnR2yRIo8lbLUgUoMpUWMbrkDUQpL3leEHKWM2o
6WYhEhWrJg7PqFvrvRn6R5vEk3Ci5Ey1mJNXax/0vLpZADE6PjxrZ2Eca8E4711MDPUUcPeKo913
X0agphpZqEnG0i9LSdbS8rV2JdVWTBFml5tKY3reeJQGYkc4eIIcDQn2tFTm1srCJ7ujY2N8ga+G
aNJJ78qBDqbvjEgRHWQf+rw1y3p5irNkpOPsOZulmRDIUhW5UX3xQ+0gihTlFbUdDOSj2xMSN02P
hsTZQHoZ2gA3S28qhCtkk9ToM5C9rTok0tvOGzk7eciXncR6cxCkalUN8W8IP+a2uMw0cq/Gscs3
rUkWtSRKgSNpHZF3zxkkwieQDgzpqzBDjIHk1b03bxwfyq6VogVpq/yBNk5GQCkqmNSLd4ZZPNnZ
Uq8Ex1q0ai+9RPY2WfQiVfhQrFTCiv4lhXjpdZPDmExIIIlowC7mc98nB86kHd22dNNU/bCiMf3Q
kzEbSFHRw1vMh5hd/jvywncyudZcnAHe9Na6HL2MMETWylFVpka+dicAzKUNon4Qs4aGFVkBkQYb
O3Xo/WnIuZDmaUXxzrWk/CL59qlZQk91KPp9nlu7oucHUfGr5iKMHvJVmuXLFutQyQBWX9G++git
DJePj5DIKfdZqeh5YTHhVUADLpLu22BByWvzmifE/KxMSnsWxA+fjf9KmaGFjdsVCPq1mZsf9lQX
h8wWnFfosteexe7iSDwI7HDxLOWJgeaDoXrejFnvQsvQ981ykkWGFGIJI2rV9N7qnwp8/1cVgUXr
ZMpYo/ke4qqGB5ez748j6QCuwwrlW6qH1UzKwmCNa7I+0rVe+M92rvp9BpipWW5TZ+PHiN+s5FVU
ACcxs55RQXs3OFM+WmF9gQsnUTbJcgczmFhm+JuehyezwehiWO5DETF/hLVOGJPylxgUaE5+51Dt
wQSdLAzi+XsMPjM00w8rA6AiXBrd3y869dlzAdgEGnPY1WDNquUXr9NaMOJAWslpZ37ksIOnjBSV
JtTHg2adCwDcWy9Kew6wxk1PxG3TTiADzSoAAfs5C5NTq+TjSP3yyUgb4HQCaPVg3yUtyJdJdStw
PGJ82I1aJjg23lYmNNUSaDObZ0cDMudI/Fjiin0cEOjBZu3eNEesgJI+EJp6HLX+ya+pU9wsCVfZ
KDmXAThccaTQYLdxak7LaDl1iYaHQqwT04/PnWZ903KHeU8YvRUyXda+67OAEvdhY44rDVp7RloM
ASQGFi6Q6Ahe3Rh+hK3Dm1bqq9pj8/JG77ogMUkW4SO4U2bDAt2o45LpBrB4NGaX0X1JiCZSbjEk
3l73QWd4tIBj4T95KecPu2V1qnKDDJ+qDkSD01jM3EhwUgliMGtjl8N8bShme4vz+txziMoMo2NO
gd0oZNCmbrG6RaIibvwM7ewiIYy2GqKNZur0rUl0cNoWR9GxG8YuicQjVH1jygBoZO3eKC10XM59
5MsOTaJjI41vkD8NkPv99NT1A04JyfJgk91wmKhQlpi5WtbjiDI1pnjFkynLoyO9GyQYCTQz1jBG
jQAuE2tdleMuC6uXVkvEgTIipTg3PCYgHowZiwzGxH2bUe2gnfaTu/ShsuYJ5l0rA3W3i5QkRkCg
6SVNuy91C15z6XQCloC6OEOzn6PsjgjZfSmTS2qBxo4L/WKYbEOzvqx720UWFW0bLdmaDjf95GME
NGzj0/bcjSvn10qb93ZX65RCzc3Uc7aSHeyMOXtwJY+sE9Yn5oEc71tO0jheCErVtVcNqADj2HVj
U2jjfHlv4OIhReNTpnDi4EqcA57leXpvOXOysiHmsP1SbPTyqIfNrLTqijP05ptLGFiNvZ2NUMJO
iHcRo+ZVKLq3WqOx32XtGniRwZy1kweOQaTOlea79qZGG0M539JvI4gX8+/q7KylLDloDYvcQJSC
OghLr7j68FPvLTZjsPMaLXuX0IvMh0ysJH1gRaL9YjpQ2gsgdyFc4GZxaU1R93R2ygSrb0jx9jkH
lQ4NaK99a8kKWEHtvos4Jl6FKLABW+HsdsiyHsLoGTeNRBGC/KdsLOD6znIZifWkaURyRTX5cJGx
jRn2qR6N/Fil6HAaiyaoOzUYntmxyKLSx5dB0Igzi+jLsPbVKavEgrtuu45msbCau2Iq+G/RDnoy
oR1iZg8YaV8dBkJjjoLPyKmyUdi7iEvG4GPAyMeJL0lPBLhcWTOhcbZOcpBN3vJN7yb9hm5kyP22
ynRxp3mWCPJeyWQ0ADLOrZfQMOfIvA0Jwdr2Ol48DoBG6ZEwU2WPjQcXc0AXNaU2aFJyV7KsubKa
xQuWlvSPIWMBqW3WX82YmfOpYjVvUXQR4wNAixmZu1Dd1awbiNEYFy4Eww4hT03SUTiqUWFKfUCr
RlUUSAjXfLluUI9lRzo10WT0thmFgnIJkRm2Ocl+zh7378mOk0udNN4qxv+5zoUFdpHg06Fh2NFp
eZAnN8uAkDXyoHmlqX6rL665rgl6OYjhQdo30q77Ta6EUwLc6H9DkHJO3lFbVd+6/1A6lveqnmWC
ffI//+OHnx4qWFLF3/7Kv3yhH163/c/vLxJ9VsFr9/rDD4pa3s23/aec7z7bPv/9Gv7xm/+v//g/
Pr+/ysMvFCkoNdCB/GtFykYmfZ6Ip8/yc0GZslU//ShM+f0V/iFMMX/zNR9xnatbDvh36/9y9nTj
N1NXoD0fQR6iVeMPwhTnN8fWXN1zPFQjlmdZ/xSm2L/BDfA1V9Nh9/mWbf5bwhRkMX+UpWiG4bCc
axrDO495t6H9KEvxtW6wSIMWLKV0g9Crdxa6ZADTCa15GS3rfNlz7ZxzI6TmNg5kcB79uP7DB/gX
mD2TD+FPl2GZnuYhBXFc1/J+vAxhws4JQy4jg1QIoX9iSWGtCWwh5Wqg73xVCElfuLNvp6FbjRim
Cy051Ma8dcfodtCYUjtiY+HKgeHJoUzucyTaKBgO1pTuYitah2LampxWyuwLY68VbIQv6dS8OpLm
N9QvLOIAGmDQOTrJiMTba1d//x4BIP7Fe+TrNDSWKGK6fnqPtoHQMPSRmEIFX5ucJacO5HlJdBB9
P/hw4JaoNTEnPM39ngLF6+p1j0ox8h6nkIyYcGbjNwAwRL8/6jykPCB/8emrP/wHadL3e8CGiOTA
dPQd1/rpHshoRUVEUwu0bf6qiqO9j5pDqM3a1dYwyKLkF3/Q/PNdx71tu5rmwPX3PEP9+/vrXVJG
7f/+n/r/soiz0KZ5QCXPhF1NU3siNjk3JMUn6SZXMlddh4IPh08BRiqRXhrfam8gu+mewkZfL+aJ
xpZf3pCstkqN4T42qcrSItAxyWkd4lB8/Iu/y5tT71MdY9Y1XW9lErJpa8PNL77ZP3+AP74dntY/
vh0wArFmOrydTv9YmLjOg7EqjPrgEg6qqPqw86WWrRdIyKGuo+28WVKEM0V3ReBOgNcqJZbGYBv9
xXUpTdmPXyzX5ZIF5CNgUwTLH69rsZpZFkrlzr55JePy7HLgmxMCbO1i1TNiY3wS9BlJlAztPfqY
oC5/8WR//yp/ugagoKDS+Z59zbB+Anka6UIO4RQJWEUrRP/pQkdcSg4DXiafFeRDm+QKi8RBmauy
qj4W/tlEJ+ZVOAgQbtLjvjC8f4iXMsCGe3Rc/6nRJ47WNJQj/Vcfma7/+TNDJqiZFsJEy+ZM8eNn
hoOunuOEp7T37U3K+Z5J/MmBEZTCkQESQybNndNFWxXFPC6CBM4LM8WgwgU9CBydWCcyj6m28bH4
1i2RdLuZrooERlDaAsVxvHVEcqDREwr7NE/9kdH+hfkkhRNDdoQOJGfCPeJ0iiHY7KinowmTWnG1
xzC6rUqBqrzbkA1KAxRhfAWpj7Kirhj+k85eJcOGggZLjPuI9m+DZBszEyMkjGgkKWw7HqNuRBfN
aj962Y6H7kRrlhiG9tJHNq1Sj7kqnUUM7+clBHchPc40sm3uZH3fjzcpurHTHEOeGZbAQwfHVV11
RnZTVNERBKDc+KfUb2g21l/RML0VY3FMpo5P8RIvBok99XNay0s+DQHv4b2fQvjS0TebeY85Tvcm
TEoPY2+G0ghxzNbWkz3lMHL3FHkQ8xzogq6LLHe6MQku13PuAIIJTr94cFCg/vzg/OEmYHv88SaA
zRdiv24o9LCk+tGLClOy83zTD+Y9vZAri78dctZRYEoCfA5xEqPuR6rXN4isEFdwpHgd9Hr337ku
nSICyq6j+T9fV2k6nPYkN6cZOrejBmjqPI8Xh3lBtVwLma8q48r+YoKnc8SWjJ2AezjTxK6uilO6
cGb9++ux/uJhcWxbo4uoEL3294fpD+t4G1luFmoIoOgpsTSXV+6EcDUX0aPNN5S24aXqevztV6Zl
MuzL9j7kj2X6Otsfwu8hkJC45dsI2Wh4lw1KFCwIaMkHnakPMTIWQeDeUeKMuAcSxSrOYZNmy+2i
OS+Rrx9RcANueye0CNJ5vNYMOioaagUy5PHz0YU+//371f9cprg/vN+fFtS2dzsqZHbKrAHurTqN
OfBawWZV0fnDccEg0QyzMxKp9RANgT99LRMi8Lr0SCbM9IuP/0+QZMNQl8PyqtZ2tY/+eJv2bCbZ
CIKOAUNDAESJmtPg8cbVhKjTDuW6YU+VvXldDNraMOvrlPtWQSP//mNRBOSflvgfLuOn3dye03D0
1WW4stlogH7oNe4Gw6Vp1P2icvjrL+Cf7/innZZ5vz/N6h0uGSG/CKgKQi2YNf/iz3wve//0lpAr
smPp/K/30wKgUS7pea3eUk6/MaJ3Ni6qSKEBupI0seTYbiNbbJbSXzEThPoy3mhk0md7VEK3fS8v
lvMx90okupnS6ReXh0hdXcBPF+g6QPdJ/NZNTVca+j+WHKXStjUcpomHiQ9VR2xg6WnTth+MZkMz
LSXqMn5mIpshLqYcZdRjLsFiaummYvCyccfyxjczhIZd4KiWHcnXRjW6QCkEJh0bjhGOjGTtUzwl
1oQea/Tn+2EeVTQBehfbqMvtgvNrnbAM+maxnewsPxVMBLnBcthwmrFsSoFEz09e47pGMxHaJCbJ
BbqH67BtuNnW0Io4qGLjJTVeB1jKq4kZ3hElbL0yvTtv3xVdtu468ezpBlN3z9glXaHtYe2tREG3
2sj8LtAYBzu+CBAPMOrDQ3/VDOP1NA7tWiI0DPEAYstLDySb1XRn8g+9nnbjkj1SkjHmY5yICMuY
rmL9PR45ey+GsbMnmyEWPZE1Ob4spl6/7kloxBE93UQFMqKle7RG61lO5ddkWpFbKtY0AZmW0h8Q
3fDehp+lr8TE/XtkjkVAXAgIvZLejq7jkWovDq6nTZiLCviZX+67BW/UFAqfvo79GYuR0UsaNHO8
k7I5yCorrwus0nn+3I1TuMHlSP8oSRHbwQBm311yvi9ISMKqj37oGsw3UvqjyFAwRE1HR9wtKTXX
oJgIZYOgaByZckhGKKvWR0PSoZlguNHfeYbbn9EeA1fJXPpOktQeotgT7rMiPLa2XxGA7CsPcvI4
kBJ+coqsDvoZw/2MEch0jqWIXZQkgBtqHwHcoDSNS4IFtB+XYmtwn+WJSisEWtANHbGmo+FvUVLr
JnJ6X95NXuEHsIgJbbbkdtLeK8t7LwVxOYU5OitYjMk685XjiyyyRDgbV2PyGrqkJpsToUrCOeow
nLiBUPIQJy3Fa6oV677oydcI3dfKKaxAJAXB9w17Rl9LVDnzh9869jrrYL9Ei9L4DhXWtzbtghS5
MOGI2TZKNNUD9tyDM+1wBR9l51Maod3YR+70mOdlt5ucuymvGIei8GECqB1RH5AjxUQ2KsaTWJhs
5vlMC0q5x1rKRNXXM2wShcSyJnLPOuo9AAxHaVTKfSRg2PmijDfcNkQ52EN/E+Ka80gxu6oK86Fg
CEAbnV74IhI/0KhXaStm/gbh4n0+OTAL03Lbib7ZLvp0pCmdbPsFfkWCdnylt+nCUDeoHY6dTlaf
M2MMQIAVQT632Z5kntcyp+7SG3Gv6OmjT2pb0x7aaPau6saumTPkdx1veEUfj5YbgYAAy5KdsPqL
hrz8YBb7erHCM1CYIm0huXegSm273mDWwm18TgRNblsrmvWiNFEE9c4bMgtwktofNmzeTRGNgNhD
Ab0T5hxAmgEcgZOlsDIa2tagaRPRXMVa/Y6mNUN+KduD4cgbHVIjeZBMykMAUILEU8f/6mmjvQX0
ddMXehqEJYfqWDBw0fObBTqsT6nsMnbTqVGcpfjwiXPbWN5dWceIi5YYRu1I+lvPbuOSFtU3x/57
vqhLpmLc7IsJxJJdeDjw0VFUZgoqrosUPLa8ytL0aW7xRA+RlUP7bpKNNFyO99L94uCsudAIx/8Q
HsfeJjFblLBC6vRbPQ0M7ZyEqTzDzx6g1t73iF9Mm6FZIw8awzFlZKekRfjsjmbvnpzMvI+RHa8s
vby2a42WZFr0DPrbdNX1iRmYcW9uk+ltdIozCSnkgsTOeAXQKTpq2XLFxgD815MAdEMP60PMyGlW
g2D/LgZwudfGA85ACfOTJqrR5RfWLPKy+YIMY9FJDxg/0JfOwVC2RHBPxufUlXxARMlWRMpqpIOy
JzECQDoNjYB+eV+TQEsA83uKZ4rY+WuPiPjI/li6mglA9NUYJGoUlWXbOtWlSPN9l5ByC+56l6jc
29RonqdO+YBdzfodTTtl54awXLRl/SaL7T2uy9d8GFhiaDtseaTszIhuQpQRCD91IwAu8eLJiXat
SuYFpnPjqKxeR6X2NuiVHbe/LsieUam+odnsE2J+EwfPFOU+2YP9bUUQsNeQCAyp+G0ybrWpuuRO
yc8zHuquA1mUqzzhEZD3tpcBPBa+xDy39rWXNCDS60qJ5zy0aglb7feU4vo5EcZtD3wtsCxQVpW/
z/OMye1Epuqiso6xV4KwjWCq4cRGZoOIuqNspoVf9NioGRjTFQdeQ4RyNVrltlWpyr3KVwb/cC9V
4rKwFiiR+XzXN3qxZqKLNk8lNEuV1Ww7NepP7xM06a1NmHNcj1thYB9v+P6bepq3yMiBAA34OZGI
Ew+0kPaqF6+95WqbZrr3VW501BFKlroWDYj6TVk+8e6CvIGx6BjMvQqNTEGTGGLa4/VdqOcgDQ1S
qhFqD41x0givbhtaUWmL7kUaSEJ9UgBzlXUt+uQyDCqeBzEnE7folKpk7Aq50zrTbo2czYVpDlhm
owTR1gGesgnWTgCCG7lWg3xbyD9y+bxKlcStYmCb3Hgzieg2VVY3fn4wCPCTeEBmMnK0d0cle0uV
8Q0FL2Tyw0uhIf+ifSFLqtzHxIJHtvuRCO3cJqRMFT5jOt9B+tAQFpTq+nzThK/A5K2gzOt9I6fi
PE1RAP/mK6aMs90ZUP4TdIamSisfVG65QFT9HVKpEWnuqWzzSaWcj8Sd83hx6IJj5mpwDpII7cSk
0tG/x7hBt/DWkydvXSLUDaZKicpUJ0aXj5F6JcBY1xL8ze5K0NmgstgtlZ18SlywGb4yoUwhqe2j
ym9vJDEL5Ll7xIy14/3Y2btoWfItci+PAMERXgAg9qV96Vzv3Sv067mJX8oeLwdWJTM1yAuZ6Y6E
j/XXmHj5rLYhpcrx5A4kz6t8xzEhzNUdiYVsVWyAyql3CKxXRLFMJdjDyoGYq1LtQxVv39evrcq7
b4AaemK8dSa0QYPlbVP3WizcGmxNAy9GvBki8k0rkfMVNUkeaAzv2sHb1W755GTxB85ltHvJbeFn
m454yrDwXo2e2KtBxZTj5lu1ozOvRkbEzHymXaR9yezUDZZ5g43+XU/H8pb5FHz2XG5tr96iDZQn
rcCF4/Zs3cOMxkVv1hIfl1mIaOOPGo4i55A26UNtVgc/QwsqrqpZLBQRkB+7+qkdGqqvIgGm7TM4
bgxF75z7Z1KTsyBaBPxcZpDpgKFIoNhQRHrLFNAiPJx1U3NrFgW2qfgyWuK4mN16aGOcbbAlEvvA
TX7K7PgSJWTsara/raD0s+3hLClyBmZGK96RYVG7eFfT2J1AZdLVrNKTmWnfipgVPhq9NaEcPK8G
ephs8c4ALXeTzUEhNpuKpZzIZQaluOUfrMVhOhymK7lAR4n0FN4PaoqdVvMwzxEGh2wyHvqIdBY5
PVMk7sfpM0HUu5pFd2N0wNecUKM73ItgSKKvLPFdIGCNzhoEvMJqzguuAsfBOrvkgHdDH3cdnfc1
EIKKQIq9gbLNzLvLqEWvfcbjrluUiWDwrrzEAUprX5uTfxlc/WLxvTKXN7cKnBCPt5MorxeaywAr
lk+9dfCC1O16MhswsvZBGMiPDP8x6ppTXcDpXRDLEeeLo8uBwIWmhlwO+zZhdm56fAURRDAujFAz
73FO2i/Q4O4XYVzPdbdyO+toFRgjCrMGuNJ+66wSCWrRPPdwO5r81tTwXInkZOtZzncPR4JajV59
f+xbHUTTfCpduBRxASKpDzmvsYl5Do0rS5sI0RgQJovIMwNfIhQIy/bYSBRGuDxuy2Eme0Wfrzm/
3BUNYC1loF/KfW7XzqoEoLkmUOWA/OLrWEZ3tdW8Fuh4Y86RpKKwc9RziAXQwk7jnFWfcnJszsIt
9QIdUtnHa7foSSLKXySLmIZe76orxKkV4sGcjx1nGEWlTtkMrZds7Pf6EtJPXQJsV2sfJrQ3XbxU
bKqIB2ZZAiGSVU+0LxjPm2m2zkk3bpJYnHLMggVg2qloLxl4NF/decUpo0Os+TOxDuIkHnR8hKAZ
n6w8QmhEWyS1dyiBWV/iZ4jlO42/W3e0XUcydaC66fLCUnhthTAtwzkIOQzrcbcfkpjkkHADCvqQ
ptZugPxSYqppu0vNXqq34lTNpAH7IGCGfi1z97GP+hXZcdtJdnvPurVANA9FsfPaYk/6gmsDsmlX
WAfc1DkgaQkUdR+H7zZdyKuO4jsDX1EFH6huSGf1ksNcOahy+c/A2Gh9t+rEHNT5vE1I4ggRl1YU
wl5/LJCT0VGbrufuRmf8naPyizRx1+BLjPE52zacCfq3I4C/xhnXk+Y+IsLY2pD1avg5BUQiKwKW
aROrYpHgnIM5e/B0uamaJ8AfV06c7yaCdy2CighC9kGO+Yg99Q7vSLTJp+prnCcHL4fEGokTLQAc
QXjPuDT1Yap2/yxnzJHD2ibQjrVNy2gM991+oaWAETxw7PiWSA+Iy1giCACWUXSnhRBYqol+MqDU
7ECXcFvyHptJKLnSWlZvqUaMTCdOoRbjSeN9YbmrCbmvOrJXm9k8g9pnQbYOQ6TdsLklBFJchS1I
laq96G5+UjOpJZ6vwVJcqTQXplEb2cTn3uaD6+0diZEn4cUH9dVl2GMLvd0r1Y2TcCvG7UX9rIyK
mYVqtY0Pmv2VnBD8nOcEed2Ac2nSklujjw8GXfleAMNNGgCA2saZPoxe4jzOd0SoX0WDZHlHrpSo
3HS9P0ea95Q5Bud9sR5KmmBuu806nbPEVyk/UoZbVY+Fb2NXvqI7r2qsR27HyCv0V4X+1SIuXNfu
JqFk959Vf6dRQKqO+xKaNLi6wBwuS4z/4KxVmF79iPMJHgaUubRFMhKUsZm1CdITth+hGUTuNNuZ
EQBtABA7ZEy2YM+6jCYNH1DBRDXBe+2aYCXLk/o9pUoaEDhEKGigOeohL0mCkY5XrU/swKk1ODMs
cRgBdFQqAzU/GEzGot2VH483pQkvwW/3qVHfLTXxy44b9BX5KUP97EHEavQhgOpypvW0tcmnWkjR
iJzoBQzjKrLfE0UtYT3RUHrzR5xzhXq3SOlAw17WtQ5iF1HQyFrIAbr1EenQwSvVsaPH9xCi8w/M
l0TmT/qCt4dZIsDN09BH91pxXxSNCOYmW8+yg6pc+idCyO9baszSKHam9TQ5H74FwVj0wWw6+6wZ
VDsk3UaR+TL1ZjDUNgDEQqzDVifmk0EcKxRyoq3Z2tc4HDWEtsaWg1xgdadmjHaGF38dUOQheboG
gMRXKKuL29HeMwc4rnnDBYaQwYJaF7sWT5oh9qSA8AhRXIYYkdpJbDMqPSDRuwF+jpETiky4PZjf
IzaPvY+gxOnIUkW8eYWF4yi09Tw3+5hHmThb4A9d8zjmJnCH9ChoL0v6YHqKWrkXkPpo92TyYPrM
sZw+P2A+oEMR7cW4XPcR/u15XDeucSpwdpiWv7XiHjuIYhE7FC9ENIGkNTd6lH8k5fQ4aTbZoXKb
qdiyxZN3ET5fVcWucz88Vy24wFTfCIMsmMRed3S3GpSSMxqjeikPM2QHksIOHUazkq4lJc2ubKdz
0zqYYe1tDNwwGeALd7Nz7U7ojtq4NGidswM2DCu9QsU8pMYtIQwzElfrIlpK63BKYXoZu7EdAuEx
qVJewMikeIylfacPKO6MBIdkFOE7iHPHv4CxQYcP29dhWDRU1Ka9u08KFpUhg00TbSiDBsaJMm7u
C5ePNne1idkayrZmTkKO3t8KOkVzjSMrB23AHKwbbjEXsbhMcPuM4psiLnsXuXRg87dRTNpI7DLa
9Vv3oXH6s46FM2rLGxvgCCsegXThKzfIupP+w6Ax5mx89j3WZmjO3qBfEvyotVVjMaBBdAUktBbH
0oqOXl43V55W34Q+FMKIx5vtQBERAF6MeX8ufWc/lNZtRezC2E0BikiIqlZ4gGMHejdvnzrjvpXw
0jCUkq7UAmDmstyKlzWrDPFjaN5CwTtHo4ZymCxc06KwcFLUDkBC9Ma9a6zsNObp10bn8sr+Om9P
VWXeNpG9Twy+NacR69GDGYiXJEvghkz6Z2HTt3Ltt8GZGe1m+p0FYTSt2Mmbzrl4zH1PeV1sQjwL
vw/u/i26z7/UQP3/LKYyNMNhaPivxVTnV/kef/4R6/OP/+Sf6ikCRR0lknIsU3OYPf2O9UE9hYSE
f7AcOBaaYzAq+j9YHyRXjm+iBPAA+7iMav6pnjJ+czzbAwhkoMdChuP9O+opBm0/jmEM3WY4xBzW
spBj6SxVP45hCpccgZJnGLWAaaCyzF8y7PdYkqbHzOJMWedg4UJCxq3SP8OGeB4H5UmD0Ns46Wue
VdyQOi0zy38bkflFRXvuQzp8U2Gso67cjLYltilpn6UaTZToJa5KHcGSXdObSm14WIVZbkD+NFf2
UnyWkA06Ya26SXIo96DsWaVF85we1tDbmOQpojQ6utWMmalw9fXUPIx+ymkD+feQgIfnQf6ey5U1
Bof/dLf4zbWMw4PZRj7Kgq9TI8LVYtKHKUlBWOU1h+VFvGD7BbEjmSTlsbZ3OyJOa+s+iuhN5TfC
rZuA5jFnlepjzuPukjl498lDDKCSvIWa/wEgWtDDp0S15vm1ztqd5CxnN9O5i4295dPSHlpGCtIb
LmE7aPvEnu8Ah8DBkZzyF8R0wRxNaJexV0uzp+o3og4N2LItOv+dvboKwga2Sd7MJNYnaxdvJL9d
0yVYumJTFsDAtDCK1sJFx8DYVDMmufbtDv0YP3ia/bAg7Q+QrxKYY3OQqu50BiceAvh1UaCurWdy
ixiDEj7RcqprInh1XnI3hfB7rRSdgDaOO7NCyMr/PSK4JSMlHTC3SYPYw+4zqQhXqtoBmUuf0rJD
/7HSuwUgkUfwZt/DyKsK4OMaBxm/LIbVg557jF4Kvd96me5ezwPdooqSfcYtVDuIYmXNH5KWcPcD
LmMMMX64NcdEf/Rc+Oq92Bm1skt4T5VHDlMyViSuqRQDj7yFQwZH2EoN96b16UW1ach22Vj5wxC1
w8ZJCtI0LZ1+BHnn8NYuKFGIyB3NO3wT497HAHGbTDT5oi9QLBV5nV3UGVjFrXj+MhVk+RCq4fVf
xPs0zM8LMYukcU7PCOTIuuXXALdTt4+VF9BAv+4tpNOTC9HPsuJ7D7gDsqGjDoZv9R1cwi7GkI0R
GAeFvWUglG98qzzVTXPrNflxT+mUbJWjIzC7MN+YOtk93qzuWRSFSf+cOuNpIEtJaOKzt1Dh+k2/
mpY8wqw5OkDb8QNgKA5cxtz3jY6aQdJbXcVAD2h2JNwg7SWccqiWNTAEHL4kEDYMP8f4vaq6z7Cj
8TsQC/owuNiCmg6EhVcZwHB08zntxUT9JZOz0j40zUiIAYlRqcjoLlIMXDVe5wKzqtVgi475oCXh
MfZL67HyjLVVye6l+yJKG7aHIuRFzpDdW1b/bTFg7M4RK1CS0zGMNKTbI+sGs1P/oS05veiL+Tgx
z71isz5NVVPvQw/xnJ7WYIQa5Nuibpu3zpG4Jv6LvTPZrVxJt/OrGJ7zgGSQQXLgwd19q76fBJSS
kn3PYPf0/phVde0qoGBceOKBB3VQ5yCV0tbmjvibtb6lr6y7SOXK8W+RlIadIMBib3bbwHYOAIQM
SjQWDSbowTWqKiQfYS4QJHTeMQzd9jFyR2f3551tzM8oTcI1dmBwPGFKkgTqEdcob2oG1JEHJwlz
VQAlJmbe3xzDd5Mh2dANuEIz69VXzoOqNDsnjKvJwmCabMwMjGUu2cJnYilMyAbEJjlbBAiDs99m
aLSDuOkOQ9Lflzky+gTkEzg1dHuQ1NuTmS/TfPNGLYQoASoqjPr7ZmFHJUCk4sj5yIBKQW3e9VkO
fWk6+Eb/LN1wIbUwcx4EozcNmmpaGFVtDIABaJUW1msebtvIxO1hQbWKO/HhzfVzDO6qA3sFrokB
brI3wWGZC9SqXghZsnkbWlAQ08LOWvxkNjAtOR5t0Fp2jQ7XaXzWV2C3sBWofNPCMESbAJULYv2+
f5pF/CxBdinQXSXbalSVNDw6Mh9SV925nov7H5Ev1nrOhXQBHabQwLRImQDDmwUTJmtGFulCDqvz
KGe2lp4MoGLEjAYrg1S/xam3UMcMD/4YuCAL1wVJLUhaDWGaJKwQCzGGzqFodnbr3JYuZ4GRnRZh
06pywpeRZrDKsb2FGt+gtce3wrA0r3/XkNwGiG7FgnazF8hbvODeGFEhqAMARy1IEDXLerHA4Yzm
nMGKwybIxTmzBoQiV0GTU/SZsOIZhobis4U3NzmPHhl8qJBMNuYVk/lCB7dWH2AYbpFqipIYzVmS
WMmgUw5kB4wdlmAQd6PQPzlyCpi6vFcQ9kAFv1t19TJGMSuyXu4Ni9nz3EdMx96jbFweI/cJP2C1
lcsC3AH9qn/jjuBbhfWtoe0Lia4HbxoRrkHpM+3uDXgMWwtwtol3cKPhNAuMPdgHbnANsnDFdJs1
Lkx87bA0Kg5V4s9Hu8aVIkfvoU+N6klgL6w4Oev5Jm3p0scIj3vkGXzM01040cXKqngp6+Ba+jjG
yrmnw+y9j34Eqo33Jf2dWPw3IqzYCiM4CArGmMrwb3N2HY6DobZkDrFLxvQ4h7naGaWPsVXnN5M5
vKYjY0rMO85c3ImCtBzLnxFZRPeWbq5pSTRXgTFzUMlTPoifNHYeAuOO0eHLFDzXUVtsQ5tRdr5O
zSBiQw96uGsbFzNVcU7h4h3ecUIxEY7ZAwYiuRSkzLES4wMXVvg8HEBdUxjxc7vZsXAd5IUccaDv
+pvZYW8RweICsISDeTJyMnaZvyeYzBg+HDQ7df9VJ/6lztP40A4z3VH4qqZWH1TX7aOUR0dgr5Aa
BOAY9ORG1COShOnNW5zZgV+RsjXwlbn56ebpw2At/rvA2gSD+VTxylgYwfxoXiLAKWPYB7vYTxaJ
lOIxdJ2jnjG/lsq8+C57URVuJnMJDm2xzOXRY5u2/iHtg+fUcwgF4kHFyce4omPl4uF+TqwnaVEQ
ZmEgiaGp4YelzjX1AZPgrNEx8k/pqg3iIZJuyJrEZfU9hCQE25V4sD3M64TRMqhPurdOuZxEyzHs
VOlpSFkp1J7zkzpI0HNz7lYzGCAwLaiFxDIZqBOPy1l7OyHRt8ZC7kleyU8NN6Hto4GbB4fkGMn6
T9ZsFZzuOS7LX1bcP7ZssFatxX6bJK/Kwm0NChFhWttuqxplDdk+UL5zcVVmCdU1q1+kOzf3IkTc
EwyscO2BCQwzMFPppyGNToAiWLQjroPJu81SXM3j0XCig5F8ySX5BxXs2q5YjwbhozsHW2JlbpsA
AOYo4Sp0WfNVVhWzK80KxGiNQ4H+f5rZyv5B/Gqn+zXZNKJVcMaS+JN7QYYZDCFzDCNem9lDgTt3
0/jdbznQxoop25qilMcO+PnY1xhKSybBxHFjCmQjpAl6JEH2mETyt8wbgfPgNSkw/tt5orYD5iBI
2luiN4tNS/wQRnxECVX4UQTOT+dQX1DtHSL+As9PP0rfj49m1UFwM2S2amtnm6esJM14uRkFPiaz
RqvYKmJn0MOPYYVnO5pJ0czKR7cxszVpuYcAOiaLwOIlm3CrZ1N81D7bHyhVh1myAcQibu88/yyy
UB8at+A98uabmiy/in1CR1d0w3t1SU26nLBPzgNXtwXQk3lOt69EevVEjdtr3M/i3eN77aIcXV2T
oyfR/JwVcwnEAHdkctjMT5pVKFAUu2UfHlVN/WJ7721TfnlhIEgba37F029dy3JH2ArZW0g1isFj
3cA1lblEzyqOJ7gosVwxhMURy42yDac22MhiPEm7JtzDqIpN1oRs4eNpiTwFbFBq1hYiInGNW2A1
Kp4ZYDXs0C33yQP+v+WHeuMKQBgQmDvWyay9FQebz/Rnh3y7bb+zxt8DukIJPpVATW11rg0yThjk
4+LcIEmjou2ZNGjtb4HmvauuFEfmXkh373KBu7T02t0f3vgkbaI/2hkfGZdcuNQFwSUzl+ETohDm
XlSJoqmvY4v+adY3UYbZZe4PYU8VDmig8qqfLPeDXVXVyS6eS3cDXeeO0EweMH85/zCCutHS7LV7
fmln7Gts4vCnJiI6VBlwWYxwtxMGi1YNWKAJopnUJY/jGZEHQpQ47o+m2z+yhwEuAncMXv747HjB
1S27X17fXMnkeORiJ4rAj65CLLjZwJdslImjJvMYekFFfBnUEslykwA885sdyLKUsyTe8e6NGFkQ
ObjeLRNvs+MtXr2MxUJfWcmpNzp9Kgh1pNtF6IZ8cY2o7h1IC/d1sWzLFXERnbxRWUP8pf+7jbS/
nxvzt9beWtLFncA27fKuPQZ285Mp6BdGOO77HBUAE6rv3qWks1V2mCbXXbWQ+fZ+icwomMEypbUX
bmrCkq3syzCiW7Nw5LoKdbxpe3RYJcmyYxCecGWQkwdKcwVIo9+0flNv5pgEHa/Nt2ZlvACK79eq
xsxjutNvtzgYQf9Zd7TsVoTplm7LITh6z1FJSTEzcUdW84XiBZKGdHkPssqDz0bgNbtFtnpAr+wg
qTesCDbSyj7k3JEO01hnq6pTdChHjtpqHRjetMuSO12C7VFBMFz7obrF+nVDyx7ybd2dnyOoDWx2
y4U6z7hjLU3hCjBm8fNGf1Mw/5fmYv839sF/Gp3tf8qbz/yn/Vcn4v+DHkMhfMmo6N+PxZ6axatY
lMZ/ZF353/7jOw7/aUb296//T/S147u2AHFtS9MJcCf9fURm/iVwZTOa4p/WH1PdPyZk3l9MxmzT
Q90s8IAsP0xb6i76H//dcf+SnnBNvFmWSRHvyv/KhMyy7X/1CFhQr9EpM29zTWh9/2p7a9HICqa0
lM6SXWGKIsCjieQCUC9E7UIJELD22+kUJKz4Ug3ikT7cn3EDhHl3ChznGY7Og24B8eZue61CjhYZ
Y4h3TokG+QNZe79oN4R/SExiyMKg+JI1ldnoUZRiLPS5iUSJT1DBimv75MGZvuYkxiIBvyqlWiF3
zl9nmLTCdHoWbvtUef5bU8yfA2vWg4eikVSIXdgvuSbC30Loc09jYl1JZPzlmJwtKmTBZ87y4rCF
BfgQ5xU5nG7PP6qyx/TAmgP4fLwvu/IrzeeSvZTx27fH56Xe9LPgQMb3g6qbq8gSe42MAg8RlAoO
RnMrR8o2rDibJEjOVUyEg68WuN9YvoCQIPO9y/YGskjEpf5Rl/qm8MAINP2ddKp614MmqPz5Pgyr
r7FAWZF44aXwe1ZV0QN5poiUSKTYOGL6bHryR7nTf8a3Jhv4xhZIj4Hav1omg/4gvtgRYtoX5Qsg
I9xPLjbBsII2O8UIMhN8MX8z5dfygziQcZNMe0vhqJfRd+qMz3Van4YAxVwTuZcgpHJF5WSxu0Bg
05b3wFJfW/vW0aaGFsVu2D7Fgfeb/91JeDSoVTx6TXmTl1WzjXrxGdg6Po5S34kJi0hhpAxA/Gs3
x8FpoVKmiUfkgY7JZ+PyymENdl354YkEjYchj6hpKOJ6ebX4mGyEqR6lz2iOfBbVfwpfPVLGmwYr
urb6RrW58oTeI9nlbhw8BDugM2j/wBzGDQ7/pGaHLEj63RQk4F2wdHHay+kxX+JoaKS3Go2m9hGk
EUFyCX0WsR4cR2/GApgL0zmaym6oSLN6l+Dz6vMtEEns+ybTH5WxWZFj8Z5XYEw0oMC5KPRLtpMC
bVuNnPnKI0K89uwA0vB55TGBp2fTm78UaQ70FP6dBIbFXzSzl5y9C3iideHUR6PZ8Na3Lmu/dHxf
eFo4hW+dOfguqWvW8Ihc4e1MF+6vPaWfqkve3QBrjmBCRnlMiRe1wXdPYMrCneEAeOtdtMBeWedb
tVhogUoBq5+T/eQX727JF0wL85E86mMVmZg4/4yReya2NimHuPIsQpC4RPECkFkvQHhIg1iYDAmw
h6WSPpQxXDPYGynabSfLYSc7kI+dzOUW4NtzXfFHQxvNVLFgE7OF96Tdk4BIPWd2gTn0pYvHJX6l
CddGzQ1KFUmYbFBfIttu14yIrD3eh3SNsptvSpTamV8d/sQOtE9XdVs9emRVsjC02DLSMN3NRclf
mzIzrb2t14Emq+kofLrIkN9ENx+AcmDwzSHtT8hgfIo5Bh5wmOqT75pXVPhQnhAzb2KiqjcJzBGv
NPWO076DKsznQPW8Qp1IvsOkbLCO8kJ8IEswhWhc7pl7JActgCq4ebOdU+7poOWjNQCYMmS+cTz6
LTuuXpBBociX82HuEntHH+IvmYoXdLxYDi28q2kzVayKq1thm9C7M/Xin2jKUaSt+jHrac/iT6XQ
4o26fYicLGPj+N7OCM9CqwwgPfW0IIadHgiIu5NJWl/KqM3XDrSKg+nGOyeHyqE6f9NGwwiUOECw
DFFjbe4NM/G3iN7Kc4FhAZJD9ZgO7U3T9eJY05OtTZvewl8+LP2g3svqBTGERJpHIlTcu1jzJmdC
poFUcwqZYHWEZBY1Yc4JB+JUfSY1yxQvfF36iJp4ZN4PJCDjtKsm71ZaVbwbcwo9l6H0JI3FXS5m
dJ0unLycJ3SxacOMaFZmIQ8TShIRVwSusgchYWVceGO/0rpGTEsJtfVqGGYQjYvFMhjP/StYA5CT
dQ9z2MuQNyGwIAvXA+sWEDSN23mXoF8Y+/FXVlm33sKICNX4QM/2LQbErYUHWK0nDKxgzAmbnc9B
IUNKutL+VQ9OtIl64FtZ/DsZKcvRmHmG87tnP4CQyxU3nnVBfB6vm6rwVxa8IbDAOFZpRu2K5jjT
53K8zWFfnQgTbjzGVrVFY9s/EHYCvYSAzLTNPkPE3cg7ahBvHVLYcH62e8KdJ/jEKyfzMC/3+tVH
p5RL+Obg1N01Az9j7Uh+27O1xBrZSqwTQ7QvpgEDbeFxMM0o9pzo1k0Rm8+EL4Qr25zEIt4TG6/q
brIOkwJRhkhAiDkgHQZZoTRg/mBNKbbT0Fq7rCacPEwOjQ9yo1dufoSADr653yhEGXsfuPCaxgXx
NrLl8LfRDiPcUxOUKIaRTT3YzU5UcIEj5e9wSm+dOpCrMHkzY9xSjW0xmo00yj47feRweMdkfesJ
bPpu+OK6ARwyHw7gtPQcIZ+nyLGPcrw3yZo0Dez6CM9/CcON1204DNg3UuQT0r1P+s8eM8mmKZvP
HAvrKo+AVs61u63i/gu6OJBNMeKB0gXMRGt+ipehehLEW9cvHvKJWr+RAwc08veBy8FR6CLGuLEP
smlfaN9mIapDgrV2SbvcSFYL3Dv0SrLQvI1mBS6OGEj0PN+iZ6RDeKLaRHN3tkhk3JAAPq0x+mQr
odHf6tD4cRvf3EXKuin9uFgSFBoUYofcbaDIhC+87DNu2nFXJZJrr2S/pXizyCgbiqbgLWJvMuQ6
oEt7l1godrZJ6jLiXAwjJtcOOCdTjcRaJL3mrQ2Q1qQEzCkR5eu6zmtioGvcN2N3zGvo3F2S/DJK
0hEqNJGjCj51a4/XSXILk+oNSbK95L2u9y3mOGf+dOPa2PlYZDdF/eV7zSvOhMeU9ESUhgySC8V+
UQ+mc9dk3cZGxlXkzbSKnETuy6n7GHDA7f3MhrYZYnMCHSQ4gxjaxXfSJ89e0WSvuzAvtn0wkWs0
Cd5KhQQ6mVlgxjWZmFwEtVGgHXXvsGuexWRnT+RLlzuIlACp/c/W7rZR61OEdN9Rh3Ipi4+lAf+A
R+zRKZYMCJUbp7FifJ4W8QUbg30qQxwUbRpNaAA5DCPC0dY+ub8rI+FyRIs8w5qe4VSO6cUoCADt
4DE+Nx747Ko6+pP3jWn13RzGfquq/GA0QD1skynfQAArpC/A6l3RXfoEyHUjdyqQr53GaOVMOVEH
gb72CeOurDZe3f7Fdsp2EwjzHqEIA+Pl7iJWt/IwbUUlVY/t1S9MxOSmiQEf9XWX8JAIlnERwwOy
+94srBVxUp6mCS8c5PcijKAQpckDkDmyr1wz3EUixgZu8EQaxN7nZoYVfzrGLUkuEOOPvlT4Vpgg
kldWbjVVA62+f5mdyT+Qy+0uHwQHt1UeI8RixXPvhFgiiNsCkZp8FP2DzNTwReVP1QWIqiebPAxY
QCgXiRhXDaWEwWytZinQ+0N9bfJFxoYlYztmyRcYWRpzi/SZoPF3w2BKcskJVUtkhOBzDHFh3Ax5
EGMYxQbcKQHmPG9PtdEHCMFw7bKM+USb69LDgPJ2J5LOWBjlcdHcN3b4khWSaHfjKyK6o2ealFlb
swXPF+Fa8aRz6Pr+taqbZA86BiU+FNmpBRNg1bheRN08ToGd4RAgqbzBXuUEwB4NsTwsvjzJwcbx
mAXtGY+i4VDP4ykmviek5uGdmta5SY3hKabuSfc0Fb25tzzr4AjT2EEs8oj+CjQe7kMzj0xhXYdP
QCN2kZmQxNHt3Tn+7lw4a1wsyBmp9iIUe8Tm8lmyQKof6q47Ki9FGpdwFJSzvBlAiJVxgIMtOffF
KVEe9HYm+Rs8UjcoQeOdTNwd97zYjQVTpM5hHoyWDhwhOnbSvveLhlwXKQJVzZhbdd9mFDyYpWT6
UdrtJm0GBsU1c++BrDJ4URuP8nUdAJ2cFUl3SXvyDc/dWAxCcZ5f0o5sGeKTusfOXdT4hUB+K7qP
DGjYA4P9a6yZLnq/irwN2FZiiO9iElO12+EtxQGP18jdozwGB+82DTY29k0eTEemOEyrmOnki1ub
zbyNQiExGGMBrW8LM92nxll2iTqlIg7WBXViARULSxEtgZy3TOyZRI4WPaGpom1GvhtprOcgHleW
k/d7UhYQhAXBFshwtJOakWVP5o0uIdMyfN9AQDevyayTVVzI+7r22stC420qk7khU+9O74hFWMeJ
/NEJF76eR3K+q/pEnAoKkIVBH3vVplsCVj3BAyvnatzy0JQkHHSnMETBrzLQmUFEaW9YEMUajZ6V
O4b+DJq5W1LejQXbBKO6S4wWmLQU5iat2ddK0I7JQzakD7VJJDQObNImmuSG5ortP4G6+MhqQiTb
KqKEhc2HWrT0EXalX6zOiSMH593nRE9T2J4Kp4Od2IGWjL7RBbFl6eh2/cbeQ46/K6ekBPZBsYeG
24/7X40T+ud07tMrZyovJuCnFI2LWy3bDZayUY1E5AsM9SEJs5qHlaTusm2R2RJgEafzwQ+w86Sd
vvMIlllwNJpXRrWb2M3Rk/hTY1+9E3VAmlQdTVzhjVrXuXahMHsuU8TtlFR0JrL9NUTu4kAfV00N
RAT2su3yvI5tcyzbjLSGePzUE7mznr+1hEfcn1ttiKqvTn0uf5iQrk0/yR5KeiB6X/+ACMRaqwZc
fj5QA+QtfZE57SZZ7Q2iXNmX8JZp8cOvb1mcyLuwZUqftgTDpG6HeLYKPoIxsAlr5KU2mDF8OQhO
qulx1CNb+bjySSpAjm8XLh9n9T7Syc5vTszC1Eqbq2O2BAcsduMALfEUsciT1ApjlrPdsJmHOkM0
Hau4ONi2+xVFfN5s4ZdbSrdDQcwwzm80ttH8GTd8jLQr3/JGAbeboOryod066UNTbkvgiSAAsYNQ
C+ajPtVgBVfTpsDbRlqSY8bdtmEI2sNeWzduShx2627jflUiMt34BT48aesbI0WNpMuzDh3ypJBz
Dmoz4N0xyLk3EpQGc6KMzUxW7WKQfpVpCudizu6WNNa6KiGL4sitRuRV7CkfRmdIqVLnByyU7r5E
Xx6ZS+1IzrFiU7viFuGznw3vZebe+wVpoqa8qZl0p03/pshBrV3lgib+GcLa2pSYjWk+2CAa/kl1
NhzFEPSvM0x8yhAkC2cgGN1deiD56asUZBYWsdUQDdcwbdA5s52yoOevrcr9GNDwUOfOhz4aj4NR
PvtA96sEmAMKjnOqiWGYUREIHXzImERce+hW4UEsD4NTbrzcPUg9PZAmd0MI9WdCA6HT9ORyqOoq
N9bROH0mqF7g6X0Mnf0iEvwfqkL3r41PNM8kaQaxd7AJg1bEYmHEm25yq2LR0Y13vFm/Wbq+uNGj
4bKZgZ66Cl3TvtUeMSMFSp0oYScNxjv3SE6xGuyDM4dLk8+nRE4HFiZMrYj47aoTM7Bp67vOQx1a
r11n3DAc/ciqiBCD6jmM1AsCsn7fYLtxzAYUapk9gja6LUmk2lXhrrA41itUvFOJwX4y0I4A2Q4W
rFGxdqOJDKGJLZKf41Fk+JGMj3PvbHX1UsAFmuvLzC7AuB9bW20nOLqLEwWkpasfW3GMBQ1IHwGV
/TM5/v9D9v8DyO9vatF/P2NffbZES36BGvzf5ad/+6q/T9blX3QGDNbReZLGAqLvP0fr7l9CuHC1
PJJfadfBb/xjtG79ZfEVEPVM7+/Bkf8YrYvgL5RpXLeW6fv8xRDi/qAU/xelDQLiv6W2WaBI/lV9
KgmhcBGgep7vBsha/1l96sPud3SP80J3AFo7Z2Afizdw13fglIi8RHs0uG9e2wK/rFlGdgFVMLr1
h9Qis7fN5BbG0Dr1VQuEzdywSqfGq0xrz4RJbgod93uXwQWCmRiLZ9HuDHO69KVBCrtC7O6D0o+I
j6OhQMuOZA92Lgtkyt6xNV+MyLqWYrC3KmnEslJ/VIZ41UVf7dO2uI05KwAtS44o+9K5zrNfVyFG
UDSFWVrMG6IWXoN8wAwOd1r2k8Wq/N0cmUOoxdo21R+2Bmk+dBzdWfzeslkkeqRDxcGsyMIEvAmC
5ODgZpElBjO2dmS6J+z1B4oNOi69Y6iBYEb/akXMDEtFwzmEPslbjnFGt0QguSjxmEze9zle/tJ2
8esH+WlGQqj7fV4XyNft5Ar5fgVoY5uxW8BhTpC3Dcq6Y07rBOo5ddtqoSSfraGmoRD1RmkGfQR6
RveF/WJNYP7HNoMqaur7eWLgA3SC0aMj9kq3N4XPUr9MNIxyQIhkgda73FniUDq8km10BCuyVIIM
jDFlc0C5FwzLam9WeAmHwLoniDA5huaw17YpzmXh7+jCHqySFNHeZMtJKX4jmum6NGSyeY8EMPva
v48TBYiwafcA109MEL1HyAtXnVP2WiMm8d6kwcG5RZJHWj8Bv70TdpvdhsRboJSKD2XDZR9wNZ7g
7XMLBM9tmEBuGAhnUthQAmoEAPzO1uqFv8HExqwhbU8Jz/Kmt9l4mobQIP+p30fjFohx/CLyHHgu
hsbSQHGjFcIIifwFcbQLcqV1aFfhWN44gQmbHZA3E8JgB36K632IvKPSyHOqcZd2AADI1TECevUt
GSXXkEUSDmGSX2q2v8GWygDTR0xuETx5dr6CWt1Pvif0pEyxrBfIYPusze+Novmho1yp7i5m2pxm
mv67+HbM4tekvGG/BLRbE39gHPX70BtAhKd+l0E3N7unUn1rm/u3XAoNNTJsBpQHWjv/1S6Rfrpp
wQ+wz8YnaIYF+xHKBLhHm9IOj2ZR5FdioKhU2+GtTOdPDS+M0dv0iV0QLAwxCjFaL7jDJBeUilgi
77HuYXnqCIUE6eQ0kdG0GdzSfCDVBbgkOWSCj40bux/Kc3dmjgOVECpuRXvexvWULymjD63InqwF
9NH0OUqIcbxUZRde6V+OvV1bR3uaP8oRsUeq/UNdoVXAskXGZ3CIMjclzWS665ZvmVqob0T0zRLu
YEZiidEyVoPDKsipvu3Yt68xgUrPy7+l1SUfCLdljD9D/301AvXhet0rU2/WSyjdQjc6xI7mRGCq
EiM4U47Bzr3jM0QK0LXLcJ64M5AVrnYmgicrF8zkh+qE/uqkR47AMiu+0kitnepJowPjrOFUKbxv
wBO8In3I8/KsTLVHDMXYxHhHlXhqbOqieGDIiaBANQDfh8Ubp/ODNw/rbHBeJmfeS6tnmwKLPr71
s/4QmdYuT5GTxeZwQ7DUU+k5p6FCzZENxWaa0OXTRmz8Th0A623gjAGt+dR+bDIiQBeAVuIXG2O4
/ao8Q+s/tRPwzNH7Znr9UXj+tfLkk6+GT39wqqvr3yQsQMh0iBZGnOIl53bKN+9YbMnWeiWU8Wcg
lSsHUryoEtoVJx7TUhykuOy6nzY3DpNWxR1auj+iA7HuBhJSaiRjDRN1pyIlY+JPU0EzTX9wCNcC
LMI2yPOAwHlMtvaTEMnOaeSTmQTznd3BwcRVDlG3VeexdS51gdUzDs2jiP0cWKe0nmUVXzDzUj52
LaihaNrOkb4zjezijOG45trIEKlLItTifps6etN52JZRmhlpXR2CGXeSv6gyGmZzLq8sQsfhtBNg
23IiHIOHeYWvP8QaRt2YpfjMw9kj4M8ZPzHok8hLWjJg943vMyJsbYJc+bWt1Zi/F2SArQ3dvdR9
82uyfPPYZ6ynevqWJoQKQo+P+415g1nl4W054UqclqNEeQwmYutTOWnzEFFiI2VUZ3KQgm2nmNaw
hEU0FHK6BQbrQFVulTOSlBXB7gOhv24VJJEyzF5DbRcPU52cfN5TUBg3uYPQT+Y+qmQYZAlxXoQ6
ohxblDO+zcU4UvSW1rdPZMbKt1lojufWJmoqDzl2w1Zda1M/dt2ZHX2wTcG8X8re3cqBJV1r9Whd
bAvLhcayRbI9Sc8xLkfgKw79avRs+ckjaxDq7CZ90Un7lJjH1Icsk9xVSbDu6Lr1Eu7mjyS3Vj2e
QyTaWustKizEhGmfMm9lE8EmCDSHpd5jXhIdLPFffXcsrKaF4Eev2R4r0X9WTGDyerjNiGdriDfL
kf2Ihmlr5cWoim3jqY6etS/vVJ/uo5AQldS/KZTHd3PYynA459ON6WSnjMQAPAWJs04L1PsYf5FT
Ql6p3zMewG2XI+7tevLCgp4UVxKSsjF7iEfaFfVBymBsJS+qd8690L8wf+/GAEbDSNTUbnGfB0Qr
9lnGpyPP2QjbxzEPm3PUTc35z/+bgm+yf6JNNigiJOV7ZALfaPVwdDzSTdLO3mMoWZmTTeCWnIej
zabeSYf86jTiTfXxE1knN05hEtiiGPFLp9u2FVrcCd0waCI2QYRipbH3aBdIvvlh2OxYD6WBD5jc
nTPA+p/cYiDVjslDl3oIyLrut+h7/8Zp/bexcViD8JllpcdQPmWn4XsYeX2niVk2srvE3hvu+w5r
ydAfBNdWnNbvZuEieYWjFWvnN9EZNNFR9oZJMtxQW+FkYRmVhhxco5NcrHAiaY1UktlGBCvyd9MS
J6iN7a4fRb/vVLl3WG1VHUkFWdb+yur0Cp+FMVdgDtgy3I+GrpN6Ad2vqkLu5ZKg7jrc8urba5wQ
y9Mau1Bw8fbtiJGDZR8izF3tHwereMLt82m0FkKplsVsha8Lu6dB4SNePQj0674hidRBVqJ8NvK5
N754qKZ7X9R7SypCbci8Fq993RJryKFThcU7xy04DoN9jur2c9AfyJEgYgo6BlyWb0++gs3Dq23l
BOLdtiWqYEGbqNt2ryZATRiPFAlGman3dBznaDngjLqsV17EMtk5gWu1z23HUMfCh94hw56T3N0Z
FmE6dhLvbG2B52flzeB9bkvqI+9DG+Kj0c2jridGe1FUr/2ZGta3jHUrbe85id78Ctg30dmP9ti/
LpPJEv8dnpjwkA3dU24g5XWC8HP2EdFkE12qx1E9tq21VwH8rjZ6zXRCWZd/gWZjF17O5lbF4W09
MJssRv/VnW6Bth59Eq38gScgCTBomNzLLkc9DvGCzRYobHChqf2bdh0ibgYQyE3E62TikyiKLyMf
7hkAuevCd84SgeihHN3LwNybLW7DyWfeNkzvN32DMCAN89+maDEUl9Y5GtkIu7p4oWa95UWRzo5w
kuAjz76p+ASsx5pwlnB2HsDPDIdkQTgkfVIz1VX8d5C4285LHwzN9V0V5bGy9dV1+xsS8jYu4WZ3
QYFKdRzszyY0fyfp+OzFpbGp9XhRDukNrQiuVhp/u1RRq7yPxEoGyVuct0+EHWRbiSAA2pnYIGI4
FQAL8ibcpkW1m+swOiQZrylqkotbjD1vau+vpUWN5iKNXIvR/ioTkCLmwukxYC+lObUwWYx+aapT
Yhdf4+TfJsqEXBCx/I/rBmWzlxWoAL1jOaVfw0jRGVuY5NgKopxZXigQk8JCdczaG/t29ZMndr/y
Ftati7HEtgdj4yg9cZvF96Pt3gKD+nBr+dCPHsv2rq14fjjFR/TGNpOksCyOdehQBY+sqSKCr9dJ
UlF8Vi8lODgXbbw9l5eqT3r09NjpjNHvjx2JQq7j/LAxie/70OChiWEK2BOiedvXIR/V8VNVNC+m
xA68CGYdllnakm/M5eFL2PVLTXKxDpwnKOGvJYldj4aHOKYxyUicI4qd/8nemSw3jmzZ9lfKao40
NI5uUINiT4qkRImiFJrApAgJfd84gK9/y5V538vMZ3ar7vxO0jJCIbaA+/Fz9l47OpVmcm/BqpW0
D/MpuYueS5MYp0xsGy/EIQXTMErvkzy5J0fxlDXzU1u7JOjAeA3z+lY58jmVv+oMcp5ZNjdwHaeZ
ACwpg3sBtYINlsE6N+jQHgtsaxjIs0/fbG9B0u7sd2Pi7g/d9IcrxCtWfzAh9QUPXk6Rt5kbDB+W
9q5egNXGn+SL3Oa6hmzeKJnAl4qKm6zs5nUfskeWXwXhJ8HX+tqOYCOPSilq/jC5fLG60OKvRZ4c
B2Sj1kUAC32cR5wmInzV6uksaiwprUx+SWJUI/BU45A+6t7w1Vak1ia0EBZJ7/8yaq6wWSL0SO4C
Dw0Zpks1/+AMaAzl0kDrIS3/bsLVRPedpMUmzrdVxmZ1SX0y8AZEG607t8vCQPCD4LggW+OoM9LY
2AphMdEym7mJ6bQ5A3iUVz1AtaMVNaSVgdGMRkBvXKIaJvptY4F/9CZ63gXiKQGTO+7CXwblpRm1
nzjvVqUuiROvB20lsVgMDUcp4fcpTd362Zo5RSdzshf0oHNj6RAagP2n+OlL94HaMWDAlxydIaNF
kPe7zuQyk310/+9m3P8mVYP21D/Tu/73R9PPc/nnRtz3b/zRhxO/ufTLsFobpmPSWPu/bTjrN93w
6Kghb3XIsLDogP2jD2fSbPNNnLlkaAg4yTjH/yFxNZC4+jyaIImBgaj+L0lcCfL4/9pwOi/AoQFn
mShnXcVH/hMFWwZg2UjpYlYcMfOqE7nJCeDRQ7BU7WAkKL9y3MnTsHOqFsUevKu1cNKNo6cw97jd
NyXlstuBOAOcadITibDGhNPPdDAiMgqDrZ2JZySmkG2LsNtphkpKhaq05JFwOGpsEqbVcb2XyPe1
GQlP3iFodZn7t7fI4kzb6TaRpaZ8TDoroEnFJCECPlj2tC+Sksy4DstcGTpId5RO0W42MXG5tDZW
/H+96mX5I3ciGumMoTzFv4tjfSDLedHfg9YlUYr2SZKuo9yYGCssotrjPCaaR9hvHGs8pPj9uE9m
SqK+SX5pEicMmcQ0b4AB+XEn4Ic+jB1H6AE/GDYB58McahISEtBqnHCVN+lgGNHKKc3HaCb2D+zA
0WUGsG/mEH+RFm69aETQUs1o4PClk6bes1r7ZPq+tGQHr0I8MJwfZ5r0drdo4s+Yox8CLfWfqjuB
apljmNkJf3wJ+YK0b6x2TblSZc0p850rjJZH9G+kEZajChwGNSbNF3MMsW60fC7QDs1FMSON1DpM
cGaFE71+n3SHEoOz4uiJT52QitC9uliCVMnAllcuTY1CggFSwVBXnApcY3yP+ls3wDqniERvZ/ZP
TivMBeqTTWdQ6Yb5cAmZAy/KeNzm+ElohmUnbTC9pZ1/0ZN4J2zvGpr5HWMMit5y00zl1QDKo1ns
4BWifmQA5GXQl60Eet/MdY5NSjWfRgRKtScpvHsAe5dOj35NzEeahGoG29JypsrZsIDLS5BWkDxC
Wd1oqDDamALj0E0OMhNM5wuvf+ymiQNLOq+nNL6SKL/TSyNDhkb0oj2R9GH7uzbyIQCM+VPROi95
l50Mujp2zMFJ9yq1d2L4tLlSsA2yRcGwJovgIyzgX3qRXeAI1MtDG9VX0WufaWGIm59EQN3CG2Yh
rCDgjO8mTd/YIRmlFQQaEwkjpj0HaVw0/2qL0D86iAll86tj2M0w5zyV3Ccep34++vTcCUjfeIs5
JdYWJ/NuNNd2t4dcNS9rz3ufsdMs/HpYJ509rAszPk0TeD44UjVUVoeQqnnXGR5xmAjZnW5+KRPv
GnOid3K5rKJ5YVj9oQLWT3zGnVsOj+rPWlJvM6BXfqrGT2DMapiomQWoZBK3NltDFl7bZnnsnFFf
8p1s3ShRFwnSHBT9p4DeG5JA7NVzMDp3mpjuQVSwfSJ7xZ1z6GPiJgmoKC4ljOWNYTHGslr9Q5+K
/Hmo6+7O7MSB+uxNS65jCa3WTQkLQfNMH9lWhzkEMLbrXVMw8kkpH5s4OfuiWUEsfnK9DSdg0EYB
s/XJAlzj5oZH+QAjx5Y4oUZnymkHe1dEUFB6OF+GtWatSy89V03P2Qf3Updf7VSLFwbh2EFynnMk
V8k7mQeeiA8SxbWUNrpdxE8D2l1EzbS0aCe3huppM4eEIMbE2L/ZTs1RqYnmVSFTzrDOeJdwsF+L
cIxuZSJZTUJoF7hgzFUBduB1oFwNsWNcu5cqpmPfT6gMWVZIBE3PEsBjMcvH2egeC8IzF03BO2uV
560JjFdKGCTROkw8W8ri6HPB7MTgwvjJw1cSaPZ468ReiJcoscA39BA5EoKKiJBl5YhqEBPmADpi
kixAMtTTlSObuxZn0B0t6eHum7TO9emGk/FKUvWxAkJZKUij5FS0JtuSSbtDt8uLGBYnZDcDZ6CF
0WnYQ2eCK7TcWiV1RrQOkuYmIfzTpeFIDt1Rcdjasd6mYwqOcERwReapxOwc0C2mLG/3vVaceopc
Ovj9HlHPl6tmqxZSU8fc5D1WXUTAjDxwIiNmNzhD0TqFQMmExeBPbcenFYH1nEVCk524h7q0MipV
jn/p+vsztVNUSql/Bfj4lTgAvuydXQwvXtwetCK8L4KHpmKUULmwL4uIOJ+sgJOq5w2Xbt8vYgCX
TJsncGUu2yuoj9xyfkYmap5BtPuiraaVNziq7YlkjaBZmBqgDSeFD4Gh8hjEBb08reMwiW1aKC0o
UKV9Ng1gnvF+iHpHGPi7GZMnWZJduPAhljSQS9I68le6n9L4MNt7T8B6B68VeuBO0pzwWfPoJOaT
Bw2FPPt9rPAopZH4vHftBzogPjcWNV2p4JlWECpg/hAtmBWt9w6Qos6ht02Jo1t4Gce40Mcdo4wY
2cDEH0FBFjwVEFwqhXJpFdQlQiAwcfJYNUV24kL5OQxoV6OYTGQ7FZxs50eCGj89t60JRZTFBobK
XiiQDJtWtJgT5laJlk2ojauH0QY8E0Gg8RNj3atEGNHVp7LU7/LU/dBQVEVlCgUcik04F7ShSckl
sunVgnNDOC1OV4W+oetAt0IdmFCtMaP8kWcjZlJlJEuUpczEW1bAnyHsHKIFpjMf9xkQr41hYxNA
0roqU7qnUTvdGltfofEPtjVaTABk45KiK+LrxuWazSfmS0cDHF5rPE90g5etq/ODcr7VLQCBxuIT
9FI+6IkUpMDbthPjOACASigP+C7M801u+mfaQJga4CzkTBo3WJVJ4eEdP9Sxm6wji/wp8jt/ebN8
NolJVLCLz3Zod62BJ9CZZih5gs6dFyWMbHQ+BMsI1plNFovQeG5Shr/aEhf52DoRSmrkl9yKy0hD
BJ45b735jbmYEBLtAqc+80c4MjqwRhIQuza7G0CZoIxANQNALlu5sFNpvVobzE5XrxN3JB1ybcXB
IRzcJ2OsX5Cn023hhQ/TRmrhvWbrXwXnuQpJ2WLCdKIf4hrJq/JGZlmJRZgI2rVWUwwaAYze2EP8
2uns2wmg7DV+Jlyrh3pOyPONSA9qqOOa+Fb13AJ9iiawDapNRgf3pwk4cFD1Hk1ESJYBF6Um6UwG
Hk4ueW+EFKhd5iabIEZujoF8Hcf8I85+0LGdIjgzEvpVujmA/Iw+RFJ52xLlzRwXD8wvniz9K62Z
MAZlfRcKCJVkKnVbjzGiz86DYoWtoEoRDYZJfeitZ+D1DsbvZTknV1pA9p1dik9gLRP7ZDK5gH7w
O1XsWKvR5EsnlPGZKeTZ1ohe9+yaxSw691YOHyBLj4zY5XZiGsHxsD5UdfhAQoGzrzR083ZlkuQo
HyI7dReTBzc6o1G8cRNt2/ZcFWWpfTlO9NFOaUthwqqYO/0OwkKHbt/aD3V1o+a7+HZknXywchCA
zhO9FsCH0Ft6hzED3jDJ6WES4MvbtHkQZk4cuOWQuTTiK6jMBLOS1mdLwSbauoCMscnfjx3NScNQ
ybR1vRNgoOnAe8+NdHLgsp0kyaZ96BjcxydTuu2uo8/NXhYeAEBD0/BG1lompejc+1em2JJ2LAvI
OJMuq+lYYCw1BckYbCfi5fveSNvmV+va46qgA7ie9Po8as7zFOQ3RYAwvc5ct8xmx2xHmsAp1EIQ
kUfIOvVCtwPYVkF+6PUSsriS+BjDuDWHbZxk91ZctRsVDr3j6DMxL/URAFuNc2vSwHlAsDuOyomt
zISG30G1Bia1JFAyRtPtD5vZZAqQhKylXUgBnWPrkIV2wNv9Urh0Zii0gX34CBmcnIsjxUdN18m8
UHfXqwRJ2YKZ1iLRA+aZdTGsNczdZk/zYEjx+uoI5JcpCFgV8IwDhVIL5D4ZhsEmaRyc2pxKikLf
lEb9ArSaXcKpt87wNYQJVGQvxJYRhC8p7b1MyI+p5csGYZqsB0e/TzwtBBUYRA95e+e49dXIJV3P
kqV7oquR190qQhxuuuFahvkphdx1w/6JEN1boWm6Y8w2s4Bbl5IXuQ9p6EWM+/yxJLO2sx+sTrzY
FmPmWHIgCdwooy19aYDGXzvtLdMivGt+GuxgBndLcLZoLFpldtz3I7EAThV2FybWA4kL8a8sG85a
Rue8vJDsbCAXyI5eoN2GkXZq4WgWFSQUQ1SVFWk6KuSvJ6ohUHa2orjNQXDl+dYaiXXgnKZ9ntIx
1gp0JdhjuGRxKsfphI3Hkj4FGgl7eNfWWT9umybDfwRUcIERsl8EVcHtj4CcorVYI/UvUH6jLgjU
cKGWHibslqFuXAL7JGgb+X4rPm0dm86UC5a2KVpVlkeqTVRu56G+qpT3ued7FmjfS7TL5zmKUcyx
Z04Zc3GOT+ky6rwH1HHVMif6J/Uu3FwDXS8lmEjfjKa4tS5JCyi06dBd3YksnLBzLtj7sbGbMEEr
E/FLkh0G4hgQ4uAz9JBjcL/bhHRKctC1hFcASenNmY5xbrF4ZZDPPfwCFEfMg7JkJ+s5XzdJdBpx
a1L6ygasfPWZtBEvZSCYlgHTRzYSFzy5ACfN8qqErf/udP2vOl1Y+/9Zq2v5nlfvxV8TY4EU8jt/
NLvs3zwdbZgvXM8QvjDIuPrDz2395mKwdHRdMF32dQ852j+6XcZvNgZYTBNkYyFIpNn2R7ML0RnN
Kf694CFN4iDtf0V0ZqmArT/lTpmGYzmG7SLO0n3LIqv1r72uSY+aqXWliWkx/vBHOK/YSBjYOtt4
yunregw4GAmrU0RoUPeIgcCPJvkaUkqO1AgoVKpXQ/2zITlk2rBNDXuvD4zZG1Ncep9bT/CHgm48
PubXEdllgs+n00DSpKQP4TW+L+r8w6y9ayTAjYbZx5++jYff38t/FD2BIzFzif/6T/dvaZ7fb9FU
uV/CJTUTkd9f3yIT7dzNC7I60yniKIotza2715LksYUp0Dz3uVyntt0CN+OVZuDk5jJQsUdfjcqW
sB1qnzjArJVYFyrdr6709nnFb6dGdpqreM/g4TjPvP4K26ZKYIQA8wq94ggD5i09tXwQYyN39MkL
wu4mT5VRTXZse//qgakY5ztSq6ol2PPPMkdDWypXpeY0r3a5zuf4Q/iYDXJeWxiRNZUCTTeijw6u
H22qbeiSAln1+8onpnDwoMMOBtHhQX40VAqoG9ibop9uVqtgKkNFAkLjX6XM1vQJUUon+XFoIN1q
yV3hRb/igA1Pn7EBthCvR0aEzZRcgib8MaNpASt3+edfjsOF/LfrzxXIvbnCaQVjBfjbl9OXNKxm
m8R1ot8pDNXFNNo72b1jvl6bxSGsjL3l1mgwMItOzc7QwjsDPtIgwd7K4ADvYh3wr4ffL1aP2oiB
VUiUoHFB+YNGwaTEti+OioyabXLMym1PRwvDyUUndp0Y0iOxZdRUcOEcEomMY6GcpDxeCXc6isWu
gciBqFJb2Xpyn9TFMeY61V3r8v2DEICwvxzc4gkMZ+89ahqGOGTPcW5eEn67si2gLBZRE2KLuPLg
B9kR+/SibVdOHx8AOa//+Uf69yg5rncXsTSMCNdwCLszWFX+3L6eJTnTYcFZOPK1n4pzopGLFeTO
Hp7IQgD/GXM4901xXwbj/5AcaNhqNfvbF4raGq8QVFadlcv+24KiPDk1LBNrkYv82FUtb5pzAM9e
t/kxSAL0iHwd/kR3EgkrY0tupCTTd1PR/+pdwGUhN1HZ2Je5CbZ93aw8zTkX1rEvrB+1Ji5dz9VK
nhs4ZB4LVQ9HxgYDuYt7xml2iZ1/KPzx973cd49z4V5MZWslQPIrtdDB+w+zWWO6TQpMI+lXn9OA
KJMY98eEbUgvvxhfeuBiOGEaSFY1SILC6VrUANmHKM92qj+aPn/uaxdcQly90h+81LyPhZmyUjpz
P9Ce42IIs+QJ8cUL+XjXhimmb9a3Xo01B+abBLsxGoz6jd5BQ1cjUG+e3wOsZZjD1YRQjpYiGmEz
jf344jBFjYp86dqp3E9qwApyfOBKro/BPBVrWZ5HVPiEv+P8YTgbjNgPpkKT24jJraUmuCOivBKF
Z2PKCiAeY96Oy9W3p7dMd+9TLb1ICTyjb0xtlVE3Fjg8FuAr8AWJ5rO23WupBsph4T2UTJjxgTO/
CHXswz4VWcUcumEezRGooK2PsogFhyVeja0n5tcpc2xfDbQNf5X2AIQCNeqO1NC7ojwWTMEdNQ53
vwfjakSemfpA5kd2TNX4XFeDdOrnDYGGjAXLh55Ju7TFavLJGpJqCA/m7erU+SsmPsbzalBvUrsy
TjppaoTfMMunNNSg4o3oHPQv38dN2tJkcZQAANncykERUKMMqFEIhAO1LRfkY6TEA4WSEaRKUJAq
aQGuR7mTpoN6C9lBrQQIJUoETdNOY7Ty0ScM6BQgGd1iJVwQKBgMJWXI0DRIJW5olcwhTs17JDGA
IlBAlKVL9Ydzr0QbESuRRFhITCPAT+glOKgoTJpWhG4grKgC8dUpyKCSXPTF0aGezpUUg24thTkL
qReEB3PM94Z/7/rBS6NEHBpqDpFh+Qk5rS5bo/yZo/iAD4kKs9pMSgqCuY0ROmNfXclEEJy/sw3G
C5xF1MrhDsOqtcrRllhqDNPpT7qujXhIXvF+es86yUcoZjm811mNlocDpzZ1T6Z03jhLv9lKzEKX
lS4jl998D3UtRrMtF7qSv+DchGw4iE0rS+ZTSGR0tDKkMjCmr4msRESDnJ1lHVmNVqzw1WhKbIPy
sN2qc16HDqcJ7jWSuqSS53jOC01x+HipsnVx4qrGHVbzrYVa0mt8Uj5R+kxK8iPR/ujWi7pk7YiU
k1DDZ45GKJDDLZ/xOgklH5LoiDSXNl2XOC/tGL3VSmokCXyk3Ed+BFTvXbjV1UkPXKSBEilJJVeK
lHApQsE0Kd5kZ7SnhtV4VCInAr1+CSV7apUAitPSm9PaclnqiKNyVFI5aqlanWxCX3y06Kh6Jaga
lbQKhdahQWsFTQ1g6UjjChEWktVjomRZpc4V0KDUapRkq0C7RT4NQ5LS/aqKdmUoeRc8hx+CNbhF
95VoFAwgNKC7jRx6nJmMZq+hxW6irBZFS3vO5Y0Xmse0K3iFdeedGXl8kVyP2JvIwCAmIqXJik+t
HNK7CnVapWRqfQeLJ83VeP9pQsc2oWeblbCN/r56HsRuhczePTEmZ2rAK2e8egeH7S5OunqtGGRF
i58zm01uc7zAS+E2Bxq2/C5QRhC7OmLO2dqVvvcLHuFdGEaYBvw62SaasXUmVoBE9j/BC251ZgZL
iqLhIaX0gSSyz+CZdnl351uo1ccpBPpXaK+IM7o7O583Orxh5XB9cBH15n19IhIQzPB4JG4xYV4V
vnUdAaddT4w5UZy0JDV8thqtGyiAt0IwHKnJNV1FGzMVuPnbYFNnQMWMxrvLLP3B5JirvlC5rOe1
N0IpEPCjSGNC7p7NECbJ3jJpTExkIPcZY2HOCSfP4u7SjZL8mcR5tEDvGB6RzFln3bWAdxcFFvUm
VdEZ0/RcgKDEBcboNLdXparb+3nfRFBlh/m9gYuG6LNEP5yP/lIqSHE6NSeZs1wpFmZaiMcWlCT+
0+yHNMSjUwOvdbpTWwTbubtjEMQhW1YYk5FU1xSX5tycUMK1i1IPGdQ45YMbhvLOdPE9hjqCMdY8
scKq+lkg9EFs+orid8UcZoOrlBlamTzWSuArfDywjou4I+4LbRWa80MbgJ+E1KdeLehkWLVipf+Y
G8JMCLciSqP9KEu2t7oeb5gCHtvIfsS4n2I6VUzzwgX6ccTFz5LWM6KdJlA0em1tbEf/yP0Siugu
1DB8YUlN6cPbq7x2PqfUPdcOIVVTsZs0AxOG2W/TyidnlNMQvJ/pvmCkwoYIDYoopEe87Kjx6IHR
x+FT6Gh5uEOw6+puGTXirfWnTWLDQG1s5jQdxj4DUGZr6BvMOytqXiO8J7oVUPMoFmQAzcvZL/e2
Gln3YUiLvydHPWvSNQSVTzJBza0As6Hbebb2gdIs6Vmbe5fFK5vd6I6mGhU8KBWbzFkzRWrZS3x/
BMuSxQUBB3PUITH0I9fOsxPG5c625aGOp7uGRkmft9oelstbwT9PC9ljs+XSsr4qh73BH4qCvM7q
WBr0OcIEZCozFK5hggodCK6OPX+BRP0xC0NbNS1tDp2LfRU4bPiauTeaMF8Fsg9Wos9vMrHDFUle
D5VBzTHUt8LC4t6FQbkYd7XXo3oNRbwLbP8K8+HDjf0anKybbfkbFhbayIxjFnolgo1ppm9xRo3b
6D/nSX+pGfSTPS83TDeY8mNFYcRknpPReUXsV50hlMDFcOK9VhAGQop5Cyt+1TtEPMo3rEVopkOh
5oy72hIf5eSe3RiGZqr9hL/MJ4h6dUwgm0QpUvYCjoE1P5RDz2SmH76/zVZUxrq22eiZGYDp662l
PcuDdI/mWASLgZh0ZCI8pp7Rvo0bPh8rDLQ1KBlmTW1xaJn6x/NRJnr34OVsWhHR6KvKPoUha0UA
v3obI2NeFjArCk2YqxxHJHJk0uZs/QCzqpaAnDiqQlroaP1a3ql0nPjORugac7+wXkTMwsGOhD0p
euWwJ/FgaUjjHVi4+5wW3VXO0a2pmCsBLqhMdXcTdysdqGky+QxL5IaDiSZ8nm5lXPscM4qXtMIH
ZDcHF4iTSTajCH+507qD2rnobKZl7jxeCz7aRUwLtrD1XW7GHIGj6ouOL9zO7MGtpse5BS+XTPFx
rsjojgNjHRgzAhXfupk+wgnHulmz9pgql69Ux/TUHNejHqz9Rmyr2d8mNsMohIwcter6ySmWIZ9v
nSerUjO7Q1IRZ+3OaCMpMqmMqJiIrg2bWihdwLSIHfEWG1jQIcITyEpvjjRGBxo/MYKjsU2MRRGN
4NV6jzQ2GMrM4HEPx8pwUYMTMfti7SLIq6r+Y44qLDYoG99oDBfIBGTuAmWllCpV5muWXJ2xATxn
P4pB+6H34NDjAuBMstYjdq16QC9iw08ODMF5fT/4470YYLKazdl1In1LgOWK7suLj6/Z7JHWeYrT
oLHyB2G7czv7nbpib+GZYAMtqUIwGfIzFxmknEF6nucEjIzb6WTOm/4TK/sBX93OKvK3KgtODEQW
XofdlhiVx8w3T2Canv0G60nQ2FfffzKap0oajNZahnwTJC6L5Di7Q97Ps1OoGFrAkL/xTyjG7lvd
A8nL7p3HWMOHUG56iYmPKxEdQfSkiLC0ydn4YviwnsG2ISs2/NxtiC3z+8+m3UzpmjRefTEl+Q+v
8HYeG/wi1Ytt3VpAWuV7OwpaB+XRdJjXRO9GmfyoQTQsMJQ9cDTv154SptYwMYbSZI4wgkTADKLs
Uh6lZmctppFDnDYAj5HAT432qXIF+TMTaUAzZD3/R+hQFiPUaFctY/sNWuatbHNiihVbljezDHsL
4VA2YYrqS6TIcIsMO6I9PuYc+Rp1W2j5Koq8B+nzXAAG1yhdcAa5PAdgMLYUkpTL8rnhdEK3gzND
HwkQhXa6Yn0nwqKhv2D2K1hDm0prH3vGjYDWCmALgn7FXFvbIREPrdhNGQzR78aO4fEK3Ih5cyHv
5GRsQNdwCNZU8yn9xhoNjyP2LpfsgZ4W10b2/Goy/mB61G8h1xwR7SnpZyPOns/QF1UCandRH4bS
8NQbJyGgd/2127Crm9LcDTB7k0p2eIjc69imX1bVvBasCrF3KZoaRw5tprzUX3vQfJrwVyqOSPV1
en+6jZVzNg15msdDzl9Pk/buVt6+xgvpRxFi4/lWCnOtj9HOHbhFLYv+evMUmWS+GSoPoDujP5rj
txSKXSxZI2gbBK4GN5hT+8AjFnCt5uw4FvQcCL65B/+OI345e0jdxUdfEA0NZvcts178CK6TRlbC
5KQfdXuVuOFMy9mo7gQMkNcovuMna4MJ5VLPtEPTVq/4PdGMHPXAuOBEWwuXDPA6/ggtDs/dKRrd
jYrJclCMZNZ3z0ii0df8gzf412nEIKXRQizIZtXTL3gO4dL+qRccsctiiWroAOP5qD6+OKwemsI+
j83OScsfRYy7vqqeTKNdln2ximR0N5eRqtgYL9XhpsnU/yyGzjogyKey9ikp/E1ThXd+E/5qRv/a
Ru65Z5OtnF01BYe6mm9p2pJYyq2e0fhqS5Zl/LeFe7ZHh7rYYbXTdvng74PQZN4mTy1k6ApMeh0C
tu7cs4wlVBWxjVveAW9bVPZFGAr8uPvuEkdoFGoOvYYLytHZlREVEVtwNvP+LUFQMeTCydlO5E+o
OCswgMZIal6A+L6bb0HQXeYSBZzNyjb+6iy8U0bcXTOd6lYruU+jaNdXpmLLo30AUHfWQgtf7sx9
b7XlezVwvKi3JD37G11PP8KEVng8eM++JHmhJ0AmJzYD6C7jQyHQjdCOTEhlVt+/hVABE9qjSs81
IrovXelf88nfq2sF6LVy2x065QPNLIQ9dm08cmCeN14kiE3Fpdqk+9YcsTmqfrMI5p3pQtHwHPOC
XOEKmPq5JHnRmLyXzqHS0yNOcZl0wFpF+cquPiW6f47V1StLFeoPlSCrEke6kOsSRffCaewGXDUN
JS4Xkkg5/WY8E0qeV50NRDJ35/4IWZ0AzrSm/6WrLFjSxIrFVEUfqfdRtd4hQyFm1dQo7BZ9HFJD
jHSzVXc/lDYATK975BgY6CZKcR5dPVdGXDmPt9BmjXO+8YzjbFn6H3GX3smIAYIqpPg8d7UYXiXy
RWw0zhnD+qVJnGuiHsVznceqPdmye6WYoI03c/nECedb+2dp0GFsXnM/vBLWg86WlxJlDgGZfACt
LS6ZwyOgHL6EkYbwkxlG1SbnHG6VJMR3LMxNhWSAoiv+vdU/wFwDHMG3qUN6wz4IjpB9LIoIljFk
EOOXSdYpE8MFvb2P1Kr5XatneYiekgKd3uSGX1NIQ6cb252fdq8Wz0c2Ba/i954kSZ4D6T3qtcV1
+2pM/Jha5ayGDXqNQ2+OspUwrwHu/clWXXgCRtUlFhXOuAguNEAfjMijdVpnX1KvX+2azyRvRLrS
lD4CKw+dMnf/3cIEuWcuM8DRa/XwdYkJMMnf2qK6i12wONXMsbC0L8kUTQu21y3ux3hZc9qJOLeS
iYocjn6renab+VCVZusqSh5CshP9DGmJGmOMprvPyvhrVtKQYRCL0q1OTqBd09C8jNF0GPpTEoCP
01wkBtkQOMrs9qID8p5q33g0BZeTr0nafjRNy2E8IwN1QP+lk9jPZYpj1minlRUi0itj3HUMmMgV
mUkjxS3J0WFDKAYEdBHle3vathy52WFF+CIFAYDhXDKM5SzDbNvQn8OsufaN8eTAHXyOdPdFI/K6
s/yj383mDmCXjrTZrbcF1eDQ1GQpO8luLPVm3fgQFxFly6ra5F7pQWykAA3g7zVE/XIAip+N1CWm
Y0i/8q587Yj05ppeFpN3KGcaUG2HbxNl1Yji0s3OnkfX31ERW12TPYTU/EhiSDAioXRY8j0dSVDj
YvO7x7LCF22QHDVkLB+ul7HySPMNZcGd5SIgDwv3ygDxNFGIfzexeyABVuGcYZ2BACVwmCSfEeQl
6JjviVeMJ2L0qmoJGAyrS7oerOyoV5BLUfZQtlMggOG9ipSsQTgSaB1rwpQgzSBEjAIlpJVwdi0o
OCRO+uvQqTbRYK+6TAf44N7MlC/S6IDuy8RgYfG2eQYyYuwz7lT/GjM9mUNqlKRH64A6YZkJH7lH
0KoGZOdt0MxDVPwZ2mRhOqnNzIUGeEp9IrAsgi3fYI3flGN/kyZwpu+hlj0mX4HRvmZMaLrU3kiw
E2MqLlScQAnUVdpoZNCO9hcXerdm338svfmqYxecMSPiz+7Q25AfEA4avjc8skuITPcE0/5CMPY1
mPKp+DD9EEmtdUkLGrgV9hwWg4ic05FtWm2YWIhfv9/gAApNpMGFPHXOTuhncnYZFEYjS0ZKZeeF
mxiTr5bQAEgd46LKN7UUcK5l9Mq4VD2a2if1MUWPSOT64F7VejGZLOjyjzVN7YJwn/jL9APEZ2ow
vlDv2R+ts9qozSr8+p4q/Rs68z9AZwyPs9WfBnAr8DL/8fmtG1Bw+v/6T8qrvvnr9P+P3/lj/K//
xvQf6wqDf/071fD34b/7G5B3jC62xyCfAC2m1v+Y/QvsLIxCkQWwEGCR+X/Df4FiQBljdB2g+/dP
/5XhvwG4/W/TOjQHtukL2/Rc3XMY2v11VghjiWInSBUYMKM2Z8Ad+Wd1z+dZt8MxhWM/RcHi3ucM
8AF6suHRLljaBkp7H/cdG485MUOnacwkH8mM6IkiBXiLoYW9jQt/3/Vio9vtQ0zvhsaOhjmFubRu
ebjs4Zo7+bs5umdDsmao+V/nhbse07qdWxeN4mHJGQ3pUu1sqij+UCqFMUNGZtbhc4qTsfbipxn3
zcpSA3IxI8yCjFaN7jt8l6U36MNSACJG1EhoGJJVZt9Bdupa+wT++oO64Mpp9CoC7lLSEgh6Qmsm
WQIqnwKHioeQHJjqXsjqHM8gJGmYtG712NvAqQKCD5nOLUij8RDr28vSHU5qr/UE7nX2zu9CpDe2
wIu3Zme8IS1NJ+adUHKuTuyeacbshAn5UPGev1fNNEtvjKlB408JJzMbQTshMWPHll+pMmJm3KCT
qvpd2TgG7y5Pww2HXtjj3tGPho2mybscvTudC/25hG4VJTx4CqY2DHhqR2RXaYB31MR2tvkqrYoP
7/srmfnQjDrgnKfd/g9759UbPZJe4V/EAXO47SY7KqsVbwiFTwzFYs6/3k9pdoG11wbsewPGYIyd
+UbqJqvecM5zaqK3QDpnsFa+fzPrspX+UP0p1iQ/jcE5DkWHi6ObzG1r9Y9Qsdj2BKy6Yn6mIO1f
izy+qE9sdomUczuwjENKlamtNwu1Lszw5ZX1HNV7LpCTM9cekCIwK0XXq82gcWJtO5ATt0UKzWhB
2C9ECNxKuTw4fX75LVXAzBQsDiXERX4xo5UHdiMXPfBuCkhhuxb6OIGj1VbrzY/AItmOhS1cQooJ
UJJDT9+g+guLT9WsvslkS8IR8CJxxlPkCBaltOJRzjylsmA0M/jlCHfrBZM33OuqnW4000ChBbdX
/eSQjxhdpelP6ThAD/pwqgKA7DQR1UDhFbi0lRq63qZkjBfXjB9moSRjdBoefzJ1x49joHysdf+Y
ezTwLNJu0r57ZbzwbAXvrDpxyM44VhbSr+D01Y9rzHKqdnKEkekEfLdGB6o+/U7Ofjhb3m0ByUiL
r+Kp+Rqz4OJUb6ZZzyFJutLlV/qtB+p2/kOazC4wqnqndDGuCO544epGj+aUDbd64/oBXAlhNfs5
LY9Z3r0ls3VMtfi4mjxBv4+/mtbFPNyINFjhkYui7jFoGGe38mv843zKv8+sOmMq0V13cr1OjeGU
uNVedjyu3lz+tKlzdBm752Q8b0RN5wJo8R5FK2NlxJ0Uqxp+s81KtA1v77HVg4vm6ijll+pdSj5G
nvdgI25ESzmovsJppRNQf4b6R61q0EOzS34qhXVV+PQMnc5vMnMdSA6LKf+U6GYICPqBo4GfyqYl
8qBAwTC5sWd2/n/raxydfp4HVTc5s5QQRDUlqmkM5PqapO7vUCNoEVEXxvC+dO5t52o3I/6DrR4s
Jyx085uVKW9KEjIgYzjj3dPUM0ZaMEsoBQ7ujEmYNZxdAUU0ObcVLdFTt6Yvv/1lkOU/AcVZU78M
KcBWGaBe+hUrjZnHj1SqZ8XTLuq7I2yMeZkSOxnsJya3fkqJFBxhRblzD1WMwQBVTm63IFy7u9q1
ACl5Mti6pUYvN3yZyNKpvhZogokR1opyPtYMwyjcmNrFPTsm/Rq9c7FZGO+QattHoyp3HJ29bWJ/
ttQuaSqQHFQ0V3qVYnw7qJqtrngmMpZDaHdOk+ZfVM/324+XztiFSj/T+pStbqaRsOA6YWpb1MEk
sW+kCdKLM3TwmZjEXFD8PfOrz5Izx/brV/XZOKopH4vgkk94yAA6lNMl1eUPWrArAboFyUSD7cUe
r5yauDCyAygxKZJ5GCFXX347qNTjOcSEiGqZvUanpRDNBXWn6wxfXg8vHjvf7xjBWWi11CwGzhQL
Y6s41C2/3W8HBprlJzf1aLKma6eQCoWP43lGB6r55fXsr2jtffG28Alrs/ZH6emSmqdcNV5Kf/db
/qvKz6SHLvvK26iOC3f+uC0TjveRkNQSAXSFOjZEPOUjjI4voDujuszvWi/9NI25j36fBZtLpSUw
AGg0IrEeLA5WwYvlVbte91vyH2li8ZQHOBFvBzPg3sg51gxFHxfQUlQvqQv493PV344GqnzG5Ihg
HPuhNQm6mGg11JvWu1hyQEUNSi1n8h2Sxvsx08W4ubz5rXRZUF7xCbbgfOgpfuv4RfDNQpz49Ple
YLyFQ+Btf7+B3//FAyaG4M0AVoRQOIct1mDR4BtTrT/Dcqp5Vn09E2gKZfUyqoj338e1XNyLMD9Q
sbgbb6pftcllTDPiSzDe8PODnJ6jtk2/lnjiDlNTIc/MP3//y3MtLmlSHuLM3Gd6fPSwvto98qCZ
bWvvaFEpki/v0Yuh+jTQNsYWZgaSa0TiqTRh5oJJ0Gq++jjKO/NqHMyrqYkPTODvaLkcHO8rBDnb
UEBr/aqt7bDtS9oy9t1zHPXB8qhl1R/Z3XSucfAM4q948hlv35i+c0rs4GVUvgcjvxUVtoBYoKAb
mdAUHZ91ziTEgJQ2g8ofO2Lnku/OvO9wcI66PExEupPXsS1TH1YNQ/0a+weJEzoKwdEhZ8J2jzG4
+px8tADtHSbh02y5RwK5GNLEkfCuLOYgLuo5xnBUi5vGyA+ZYYUw1XcmO3VDG/YzV6QauzQdi2TL
Dj0tjlKAOKI65V4QOokJfbd+QJS2nSbrpKQ15HlBT+qZnfvHGQ2UZfIyLYB+pfn7vy/6O/+HInFX
zs6m4K3RjTrqhAT988BcDzgJUZ0cUG3x4aDBNnFepDSzfc6PuRShoxkMZx9QT2DQxeMkrDABhAqJ
L4oZMJRbj5RYJO0hqHpOgyYy4Oti9oUN8T7FfPpIE5oKKNaNf7367q4iLWGY+UcnrATEOhA2hhiF
qOWY/xbyN3eK7GI5YB4/aLG8r1re6AWlPdOypmO0YAi0eJI3yrxycvk7C/W05ZEEsAdRA52djZ16
tBamOvyx28Y0T82on+NOi9THl3C/mfF+tJbHJH8kDPqtGXZBWxzNNj40a7dnkHpqq+JQgJ5jYgQr
NY7WwT47dUOwrYkJiRHOrO8agE4WIZoGISPVwgOBhdYYTeRlPIiSKIP8OzDPMRq0sd5mTgo/SN8B
P/lyW2Nbgl7sseb2gRXqRbKrTDwrMZei7dwscPjE4F4XlQ2CUhwc7wGV+7lbg2Oua4eh1zBktnsH
lsSYKgzbPm3YcOYJi2xlQdviZA3hsd2krnZYJ8ysibhPEAg5S3CVsSTh0xo9+ozEvHYLD7Fbfi/9
+rND+JewLZbC2KWMSCqniSwPnD3uwEe8lesmZ2mfG5yGfJ8YYNrnxa8/2hKUi9HD0ew46nYibcV1
468fuuk8YDt4QbAAcDYheTV2BxbWAsWQvzUrIkbz8VFgZsc7gJs1L4rn3pnQa/Caw3IZ90T3Trdi
Wn8Cz0cShuM0tcLJb9N9sWCHLyTjgZ6JDFLXJiJTKJQoz7YTM2deM4AaMD1iydaW2ObQT2Kcg+uV
lwEAJfkbAwZRUCrCemo4IEHjFOHovC42r8QXri/qDT/Ft+XfC4emxin5w5axpCaisFpm/9Y2jGds
JlznDszHQSxAsnWCfopAMtbUj3HsXcq2csPUEMfeIeFzdm+zlJDNTI32YLeEthh/WIHEGsWvY5WR
05bM/eaOXV4sz3o+2MyMTFS2ZKBP8qYY5AtX+rDJq3o/McrFWkMmn/NT6xOAgKFhkxXkkiAe3Es1
0/F+GC8uYLUN5ucstEbj0RumhuUNQcL5aN4Ksg839pTc5QbVQl+/CBezVCWhOcHkJnhptcY7TsJj
KbCOji27oanMbwvNfSVq8apOxXDSVuyz7HrBP1bBlqo8v8MidwcqdB2HN/SVM8uOLKzi5DZ22QhX
o6cY4cUDA2Z6qRd6CiLNx+RlWdkVTfkyoXFkqL7uW79jjchg/bQ6Jb1sSs+NnGkxVkpXrTni/zoY
TbNlhb1xh/4lz0rtnFKug3A4V7bEHeWnyJezmNuuOplFdWe71kmwDGCXyHYUQ9wL67EzErv66JZ4
sOKKHqph38kc8Mu1XT80zRu7jlFImxT0Vu3P0FjJSlt0PlDvlagtltkNAEKNSrmrtGd3RUZauW8I
gW7cBY+fmwEC1Sn29Dm+qQrSaO2U9syXqC9r5zgb1rleTfBww8AyvDr2DR2Bw4dn83LiP24C+KYi
M5idVg1RuogjyCsjOtnxqN5X6YcxdIg+9beYXY8FvJ+NlSYT08rh26mlji6358msaxCOvBfozj5L
Fi1oUWf6mQwsh2XQegOXJDrup9MNUH8jtIall29bI2gARxZo4sSAWGVg72qMSKElWs4SaaufYcUs
uezKHLWLHTOMNP0EjVy2kiSeMpXs5yeiRZ9mUon0PniulPrIc++HAUt+zxge7X31ljfmycCJthFe
QEwUvM6FBbVkfR4J3fy0iwYOZzKFhkYQESMAbIzmUm/poOuDMIL4GnfrDSFyKW/g/Go7BEpXyW/R
M4b+o5kvzjZwWKkvjfLVAfmL4N9XZKnn76aO3RolyMZysIqiutwGego83UMR2evtt+bYu7SqAHwT
4tFofr9tLHbJlSm/FjyVnn4ZB6+/wq1ENzGFOjQNK7HibeATYIQuRjfIEpPLB8qxL1dPqL1idr3k
lJkxmokWcNVxRBIjDDM7r35x4wSkkFeJV6v/zl1WHCviADMbTh8KPn/3xwdzv23AMkQQLiXoYadi
XOM8DsLbTWll4beurniMYfulrnXVYbvZs5SLSM9Ap9IGEQQ6yscFPUEwklOhqY04ngYFDBGXOSke
wB0R/OLc2jG2qBzleLt+lmwBIjwOI+rBlM0dpMctjM+3MZbkLCtg/gRYX4/z99+YH0siTOfydKCg
5iVz98XfkCAFHGar98TImuzq4nSIwH1rjBCg9t7nLYMXhvUQWse7JZD3wiqgGbnjbSPogrJW4O7U
4HigfT5TsgeoSpqv3ltXhBL9bcyawOSX3QSm3ROm9om9mzatMzaDAd99KGptS/D3mxS8ngBqsm25
Ds9FD1U4yNpNo+c4byDyI3w/AmL8zmz6JHeuFELQfg+qKiGd3URGGedlSHIQzT3zLFpHAnZFkkVj
RenWrc90PR7pUOABHL7eGcxwaCJnQDLkfK1Of2c4yc9a8KeZfvGG0ztxOaYTfXyylv6wGvG1VLx4
Wb42/RxVVXrrmo/NFDA9K2IAeuIC4+Sh7rl1ypb3r9ZIlFul68GA/6ajZKlMDqOWrl9mSYq4EAIW
H5lRNTblsZl2XoIqQqZo5+XqorwlTUGKKbRd/PqUaaxSUv5Up9SR37jmG2qSOoJieVNQ05wnu3vB
+PTU2ZC8pozZIV9GqKUlsQo0hI1da8dpQD0Gv5ik1wCB/jA9+ejd0LGa+5g4YcSL9bTrSuJrRGWF
wM/q7SrQTQ3jvUro9f35IxtRobKS1yKLsukbCj+KyZyEZnN274bZZ6GRXNv1BhVwLgo03+SsiXQK
cLe3/pY473LtkfzZAa5eZLv4AMqQlMwdoo4qxFEZ7AfnJrfKXadX3a6SVMwG8e+aUVfMpRA+mrO+
Xjmzf1qfjcRiEMWVupS8+Zjp4fX1dywuwbkS5o7GqLKRfSdTesvfoH5XwHGwlfvSSN9Tchc8MSfX
o4M8p6NgSgrvSyxethty5HDL8rhM+lPjDQsHZhF2C/ckGsohQlF4NhzAv5bfIr634MxY1X3QfwjN
vmrtRGAPaY8c3Ew92x4UC7LSqDL4TerUJ/xqQibuuNa285NbozP5FWIXnCO9aNKSN73myjE1Eeyx
7dv4T7NUt2yi0BZUHO8Mb0+B1nC+Z7dJbT+gk57JRI+fqesG9LqMr8kkmdrknBUYe/mjbIMCzbVJ
/wokeTjdQD6of+uVH79U59y2T17rnyjhW+IppHEo4Kg01+10j1W1hPTqXOoGsbrweY/wGiNhDJCV
YXMnbXzJcB557vBKkkgWUj+EeMu+Yql/+bVMoxUiZgjn4N2orfmg1WCOs959JJ4oCsbse9DlmxgY
OWQdlF570S/0mw8NDdSuz/ozgVmFNLQj75nYTkgulAZI7nli4ZrHzDvLcbqfAwNUTYuZQMwNwwz+
opDh8DRh3D4UyQJZA/UUvKmWjC/7AfoAgrjSCu5wmPKY96iibSZ7bDKHk51ZX26PoyKb+kfd5ScD
pHpt+WYO2KS4MxuSJApobLvZpyHuNIJXhlUjR6Q6tWI2cfAQGWjNJJLgR7BijaW+3lwsy0xutMBF
Tg3KGUAww3VJTnKY2QBdYgMsJhlb1cCV2DCMmualA7WI2FlBJeuJ1w2Yk8oI2qfpCJt3iLRpqsmP
f86g1kIrgvohrc/K+CJJlpN0CKsW/6xk+8nctPU6JPUV+A0xTuOuXVA3No7+bNA0OOiBNvqERn6M
TfvKTrLnwB2rMOnNXRBU66Y1UKa0Y3UPl+Z64r55qtNrUWeICsjruZYxeJEkLW9ys0ZkNN/2ZZnt
tA5rot1DJbBnTwM2yp5g3RrZ4yTA2PMvbwI1DaqkASFHXBkAxTfFrJFu27bjadbrByuR+1GfyIgf
2+DMbOYOMABzNYtSRhu9N5GgXZe48fn6Nm6BQdE1av+anSVa2QVrd42aJrFtInFKNKa5/0eJjtUQ
jZ/vU44MJOu5/XayDzXQd/r+VQ2T4to5OXm8/ZUg+AiLN11LUgCb3ly1f5L56tIzECKGB1flyBDN
S28IhbG3vxOUyllxmRRppLagJQAVIA365l82cf+d9fPftlteoHueb3oKJ2f5/8Vc2BNPrq8rCCg5
WNB4ufGyVIuqkgxFGx0t4Yn/vyT931ikTSoU9pf/czTHXfaHNqX/8688wH/8S39vSYO/MCxiaMaf
6+BHZhb0T5O0+xcmRtanruUQIPC3ffqfi1L3L9u1zb+zsHX6F36Gf7ikbfsv3YXi5+l6YHqeZdv/
p0Up/5l/e5RwqXp4Kw3LBTVoWf95UdpkrZ+zkuHWg2CysWBqIH8KOL878AwwZGeCYArwAsZXaX26
6oyhOh/DRDwnM6dPI8Yo4zgqy3Gvke3RqHNKOb1EqyIWwBpFDQk86FrhcnC84QCnPse+Z1IKh5na
74/qNCS2D1ubOiEbjkpTnZm/uF6TY1RLqnOjztXBrk89B22rTtxJnb1CncKGOo9LTd6tIhU3snav
V3Vmu/r46KhT3OI4554cT5WjXfS6cA6zOvMLdfoTYI8yo3EfBirmEBUq7iXuioZLA7tTxhViqbvk
9y/DbL9QkeNk4sLRfBZvuiHnqOxijil1L5XqhhLqrsLu1KmrC8TSTl/6BxbVSkqBhFJnoNtz4cHI
/oZ8FuEhfGx9a92a6m4sZfA+li7kLXVv4rr58rhIPXWhqpvV54ptAEJvBi5dRDt3mbXSzZNNu8gM
zCH3s0z8S6du7G66T/TrGtK2xXBZs2aCJePgJLjopS/IyS4/0MaDjoVzriqCWNUG9mj+JILdAEXD
TPEQe8UDzkf6SigVtp68aDN1xtTB06Xw8ClAdFWJVKJnBURWoTs0twPFStARgThdQ+Ch8ACNOngq
YU7VNzqFTmdTtIyatbV0gEKB5sGosBDxqfqo/LtSYlMcUDx1qooSMBRn/8OymvuOaQ/zc76qeWwx
eJfnWVVi3ezy4TAaIsR24Vozn9z4UQ51C5M+hR7mBV8i4+dWFZ6vaj38KJCsxXuvqsCRctBeTCRV
XY4CnVHvYLshD8oFZuGFW0f3SHOhLUQEqKpMk3JTey1EfJIyXq9UAwwGhvYdz/VPZZj8JqpmzShe
e+cmVrUs5CPS/yhvsRhjI+1ALsaUvlLVwD0qX1UT56o61iR1cqsqZjpUnhSKaLOB1zP7d7Oqrru6
WzbuT85QjDkGKlNet27UPxJR3Ylxvrf64KmwcQCjJQh7VcEnLtGVAyl/1BnW3lN1vljnp1FSWbSE
oI6qF1jKBWPMCBp0RZVN9h0xK6p3aGkiWpoJ3uMXobqLjjYDHA7BHLXzZlDzYhegF2l/u5IeZ4Y+
Eg1Bz70raF3gatNeqG4mn+adwTyL+JqD7hF8RU7GslktBf/COYnlKVqdbw31/rZR3VKl+qbA5qJv
V2Z9tFSmVcebmibLMR8rkd+2tF4jLdhgmFvy6a5NWrPJn59S1auVrMJJDV1UD6fTzC00dQ3NXQxg
kskj/Z5N4zdN5NN7qhecaApx6e1R02dRqvrFGe9Zjfydb5Ze0lddpa/6y55G01EdZ6p6T9J5vw2a
0V51pTXt6ar6VPD4dG7DcwL4axuT80cJp72ZKXm4vepz3d+Ol9a3MT/xK/U8b5goMTsdR5rkuXTW
0Gz7L0Mn7aNTnfRASw1Jp4GEpvbb1nyrBwRvZnF1PyTznUdDblWU4EZ7Pxk7W/XrzAR4qNlkiKR/
JQ8VFs62tU0i76bzqDp+2FMHixGATc6nP8j3aQoOvZoRDGpaIBgbACpst/TbHSgcWJTePBsRqWOf
lqADseu72rlt1RRiYRwByPLSqflE23kDR4eH301NL4g+URLiIKrUZCNnxNGrWUdn5fZVrOVwC2ig
Jmu2riR5pA4jEoQNIE1JxL2GJ8UURk1SvmmRgx1kzYS9DoOW4NA42m2p5i+2msQsjGR0XcvOA0Oa
Rk1rDDW3cdUEp2KUA/CQH1h+lYx4VkY9gZr5pPNDjhp0q9CqYyfw+/anNSmGqzF9mhkalQyPajVF
qtU8yWWwlKgJ07rirwuq71LNnvzfKRTjKFPNpSQDKkNNqhajeO/8gZdrLDoUoSkoSrh/oQTptRXP
MqFe12euRPwKrx7DsEBNxbpce3Z64nlG+D9Ti8vcFMzZW0sAi6oPtsNluaSDvwV59Y0h+HCJ2Tdv
adZLoES8ioJUQTxWY0TATRIGPcS8Ys0ui7uEVYASxdTibwZV28SCrCryxCBNitAWRq8iypflSIad
zlXiXFcyeR96NZ93wWVVg/lAnvdR14jrcEV97soFFN3sPFQsOnGaKL0MDa2ficuguyVpKtVVttrv
CaMgdoY8RbM9Hgwra0IImmzMJMBJdIphB4v0XOvYs4L6HnK3wrA9N3oP9Ja5tgE49bpPsQtZ5hVj
4xvC3OVJJjSETceKJEdn23btmXDy2zjJmb+m1hRl40oqNorrso7SmG30mo3NmaiDm2rWf4Z8YhVV
0kWfB+TSpkP7NQyPgzoOADu86WpoUxnjnW4a124n7hklD4U5H4RDcrru8EJ50/Aa9901Ct7PdLtW
Pgy9QbhHZs1/IMIB/RMi26nWcSIDNEijnOM2q1hdKfclA5VDUgJXy8xbhoDxZmkMWCfaW1AUEfUe
GmrnahErcmnWE0CuYIhCUoQnOZ1Ls/joR7CCRfox1ge4Xtuh19+nQXsjB4MDKmEc7qbPgT/YiN3s
rQWRGRR5S984akiN6+UZswS8lLWFS4F3r+kpZ4bOfZn7NuQgx4wKh0QX2q0rJSbWmR51abnMCPj9
cmsygQjlnncybjGSzMMRuAWdqskYOE5avhbGOw4ha27ff/oVktvMZBtBlMxuNQCqzi7FTy2IdNPV
sBqQ7WPBjDzo4Zn4DiNc0Vf7LFPkYHFsinKIAGHyEKbBEBkPmkv4Ugdci8oK4jp77C39Ne4ns6k2
nDcmkN5UpKhNq8yJ9LWCwGzscjeg7S9YC5jp/CSx1PH4Fdmu6+O3Jh4eGcBvsXvGQ4s/0cV+7zTZ
MQNFssG0JZnXe9Oz2wPI0JaQPnDFTtMiQmnu6rT9nPV8Dt2BRizzmKdj4s33SZ9CsCWveNunBEai
VzgHMCwLi7/vd02NqHASxqZqGI407cLSUwTksdjsmgR2Tlg/E7DtSmwyTdw1khkfntJIKLH3tFwS
PIOGcfELcbNCQt5xkL44Y/FsJ/KCUYLktuJm7XjHhpSnh91tgpHKfiH/lzBn4872ieLMnFMleZB1
j2oe++dd2WjPSZoBwK/Zd7cSrhqmGWRPzPqT3IfBiiHEqsaLGBl9GqiJRtx+EigrOeRqz8U+JsQ4
b5I6xKOQZGQasQB7taeHpm0+ukQgXMDY2TWE/mRC1a+k60xe8C2NkXQo7mr3jzTb66mr9h2zlhC6
N6GkGuYNNXTjyPL14pIT3UFq9qYo6qvOtE5w+eON5P/BiMVwZHQOlami0csosyA2BNV1j/mlHGyc
ekRcFu8eL+CGDgXoxzEvoGQz3C4tMl2VXSrZUwE/9d3gbAjQCOvGJFQuASm4AlcogFN0jXOlkX6L
hZvXuj/E9ZqF68hmZ7V/Wvaea4FmEK+AymIVwuXxbDMC02vAKKQWk5UN+TXl7VNFdtaAXTbLt8yh
F3Jn47x0Ty4klq2wxp1jGl/kd57Kmedm+NGlscNzTCCJrj+tQzvtnFU+O3xD0xqTEiGcg2g4nQCq
PXd9d+WTJq9LRl/tTHeyau2JdSYxg2LFYpjeNI1GRphL2iqLcryTHo5p8hm454rA4cZ6wUfzZo6s
YRFfcUESEjEQaFfiYJDVcwr0jzfWQmrIsNPU8nhjJ/Ghhg+PLGiyotJnqMPIYiv76cZRoD4YV89e
gFiBBd1kApSrquE41/LOGZqrwKqdTe0Dk2jc9dXWh5/GIPpEh+ySwpBA88V5vGjPZiLz52R6EyQ3
cdHmP60+IRtyLPq0BFFif0F1QCiaGrkZo6gjxIYeo0j4rQG59tTESNbRtTf2VTXUtzAT+7tRzUxJ
KCdJMWVEW84HFKoTnRFXb7bYJ1eieyAiisukb+/zrv8pC7APRlC9jxrIqoIdFk0fjvSxeqlsPfJL
mhHXsklGmtRduSCxIx6El9F6HqgQtZK4rJqyyJ6ZMwe5fz838rCidNeT/hto8o/MM7ZRTvAwzdrF
NXw0GY63K4NU7B2vfHM0mnTfqBEmYKZqmvW6nLuFyT5yAfXLTPVPs3Bk5iPWAsuYWIEVTsBUso58
sqAWnM4nq+DmXfDbLaaPj8y5V8wu4Y7RaHSnebXYqGRPvZur3Tv3sXecehukVPOaCCQ4tg4tW0z3
OE+wBuO8txAyIrRjS8cboIRSFpgkpp710ejXfZ29QfTk8JEO5Hmve52MBSw4PmUTNpoFiQDfpMKE
W1Vw09IkuMm1FjhHpQdqxm+9rt9S8s2SQTyngTNu27RDxtGpoEwSSwAEAQkiDIkwdDAMBkpWQItD
F8Xl8tXpPCnJjMdIMmd0YbsV6D/VE9ZjgLLr7rBia9JNFrSZB8lx0l6rFZxODWFs5VdA8HhcEzaH
QGwS7veZ8CllT7ID+eXGP82qnNaobIRpvsTMu9kHv8+oyiqDLHmr/Emq/LPL29dl8i9mt8BMVQ5Z
FIyz2gl7DIlpe1+nMQexa3PA1giA1RTzuKB5qmYWxHr+o8wPHoYr5cNox42VewxghmwXxMv9qixq
i4mbKgtIRq/Sdi8S3LWAKrdgSXw0xKQcI6xAFPsklETOtRC6+zi33fkadCjvKKLBRhy8xOX969rX
PGnvsz47/Fq7alNXnfvr73+Hpe7rrxTdYB5bx2iIFN1uastb7gACsLIfZY+qBtwe6Nl/mLWreSqd
N58uw1U5QeFb0F0rqfW4zhHRaWC3A1RWQOr8DMU6+rTR9m8SkEaGV56Gga8vJVFZka/EIKLGdw9N
qrOVb8mGQJBJkFU3PMPSINo731ttsctpw6NypkSey/VMOCBGOLSlpdRMDHSKFMrUHY1xmu0bisF0
ae4wFUaNMQv27gBAGUoxOCq0s6c34ws8iYMiMOAkHknDsjPEqBKCuGNyiXI7aUPyMemTzeQfxX89
wkYpW23EyKtHrcXB1RQ6upQx3nXMVABrFO9Zmt2aAzfCQms+WlgM+Sg3OR5WFYx1lw8l1uGGymex
umvyGW5p/b6gPLmR43Nt+sQJZHL5nmK9DWvJ1G65t9aX1OvzW8zmjBISQgMVQ0IyxssnotDLheUo
A3+WnVY7jkdpQa7qbf2x8OQCjst6yUTDFdzz8pE+N+Bx3Du5esGG6aXVujcAIsR4oDFRGThbZ0Lq
mWhI3UZjvi6NU91lu4ml6Y5rDU+0a313uOa2rELv/bg5sI7O6AeDNRwtvAbOSi80BihHipr6G3E7
e7SyzE+Dnr2MVnamohsPDuAEZbwlS7dQAezwxO980vNSj5VCT0DdGYv+Te8NOp/aMIZlA9VnjBsy
z1h5EW9qDBTm8QdXzridk5I9BFguDjf3gRWIRjStJ3djXd10iFAfzCq7axXgxrTze+FPj7TGfBDL
8zIO9WPtertqGd6ynlMqmbJn7LL9zMAB1MW1bOfHpOLud5v4UXdwCBvmRzbL+CyIFyANELZuGZE5
UV4Nr6OhH2E0ACqg1sKrn+gRacAcBVknyDMkAbgfBUQwLOubtB6LnWyWP01MGqKZW1dDpyEvbt+N
YFEzR/5BmXvo/FiDl23WnQmCYPuNAi4SbckhoJfFlVHELFbUX/iI8ahkVNZLvO4HmXyRCz6Hpki/
2Y0UIFdScCwmTHebTi4jofZQwgSrWSYGJRDwyWkPa909TmaNIFFhPfSxfGla4OMds9aSTNcMGzPh
jXcx6YfbxCsxrDDDGavmUsj4c6pTJnMc2MLAHjiJkZaYCBGbYUbo56Tidj2haiIZ0D3OBdf3wETQ
MPeykTgWQM0YTdlA+KMv7DoW7kkZ5jb8b2KQHs8BaLhIxijNeXgQ+IljTYSnORgvidfQC8jmM5+3
Rjl8WiAR4sTRkEpPH4vrMlQwAQlOT4mJWYAFNXJefW9Woe3w21gDVkQXmgRQei43YC820TVz3X3K
ivgAotJw1XKkohTbD9SHpEd7rIKH8qOauv2gI5U2lsDdzsBVtir9lHRTfj/yWMAxLMcphwRW6j9G
6BUmFH1x7mo8o3xSZWRl+VtiU+vldv7HEtPer8omVHE2m8p2EChr68PCixFqc32eW3lm+3ARXpOc
WCciu0gjQCgEcpj+nTOyj0REfbbkn9XSUKx5GOhBuCSS0ritX/JafCyE/+ynetwDnCcVEhDLdrIn
UCkUTTrq+i3S8gdPh4NAakMYd7OPUmOaT2j3OSMXwPnZnwXPbhabxy7tDRV4gzgV+4vVXjepppPV
IRVNKijIdzPg2xAPsdElXYfJ8mzrSpA8K0EykTV4V8SSl8cirSCX2VeCh3erGat39rJyBzHjs8QP
EXpGrYfWctBWcDwaSQe+Hr/NysqVtvrAtZxHaHvQJ7XLzs7fGXy0oWzFQ2bzA/lo+1ZMCFpgXeBK
AgDLhhM2hU8X1HVUeMsTlVF56LwWZkDT7vrEhzDo+6fGtt7XpniZjUzDJL0uCPIIOCIy9cbntbdr
NqwGK1zLZqz0m7Bg0ZCUPZZPor76HVkRz27C9+Z60NdIsMx7AssS40Wi+67c1osqTXtksb4hCPOj
diGhu3TB1GQeGh6XO+/o8dYNHKNCmyAttjjbOwlYeVmvnd65Tyv/DtfHcZZMMjzDszZ9Pyl4isbN
huWU1NWSweU41p+NzhuZvSKgmrhdYUZrPWVygk5UH7NiP/rzQWr8u8LLIrpIjtKA3jc2MgoAP4ti
uPAh7ngHC8SMqWsFv5BN6ED0PID05tlb1qSo7BuWOWIGwNPLjETTHpiZ8FO56fCdFhPlc+4Co6mG
Fwk8rnJi8aB0vZPTs+FuUSYvNYrpEV3zPAVHkHP9ThjIU4finQ4M73dsviWOJU8BswHU6A213mKg
qGUs0OW+dfwP9s5kuW4kzdKv0lZ7hAEOd8DRVtWLO8+kKEqiuIGRIol5nvH0/UGRaRaKjIzq3tci
wmKgSN57Abj7+c85H67Kc8lm5tD2xdVzXN5M6WJqdxNsR9hRXWvQXC7JUecGwnAJtyKcqY9tFHG5
hi+q6Q1riWjhueyhvlNPMCLQ6y7g0V7wnVy6aDC689ieLQWLMX/zalYrTerbWZqWELwR/6nFjGfk
pnb8gYt1PHgMKMBReu2mkd9oTB44snTJVY/0sOGUo6Inq4p1iyKbtQ5HHAfbqafyH7E9X0xmysd+
mPaEOOiMiBZwpp54kEGbvSYYvSt7qvjqJN/XpkkAbABAa2QK+1SE07dcuVJ/moVRvOhqz8TskxdI
/5OT2tQDA6lwEn0hBk3hniLopHCT+Hn1geUBLBUviXV4zs6Zu2gAebp2POMloAN/X/XIxB5g0anJ
gDL0tB+pwH8wBShjy+cFTRX3DCxnhndY/GZlsRRTSU/ageXYdE8RPFH8/DxrvaQ7DiD3VDg4J4zI
POhnbItu9krujjqmBO+kis3mQcPzyAzf+5yW8ZesocpsMk+divEcWzF+4iyhB6kX+gKJHRHY5SpS
9aNhu2foYg5qLkOXuO/dQ4EnmetGnyjDaVYzKUkvLj6VVehsjNxkjtKKZ0ekIJIfdGcYOzYLatcz
+ql7573rbHMzjpwIwkze60njFLOhcbKo1janptL16jPwLKLhbCetQI3HKEr2/TS9W5LE+Oxw1XIE
N4xmvHj5dM5yqkeqftrKmuK1vlfNNgOTQNNPdZp66+Y1ZbVLFqNz5VxtW88cnsAhBh7FSuh1xwzc
PNEYsI0s8QuotzoFrf3QgfDZJqVK4OEQF1TuuZKsyxYlwk5uowNInKoQdvwtz/aD7IdXE5sbEbyi
APLp3PUu4k3aUJ+YjdYGM1MwX2bMI3OS2QA1eHMBv645PNqH+Uuao00qOX72iS/siX2HXprd9U59
q5MfYzrct83UX0oHqEMm55PtL3EFbYAuluOpsKZux9kX3GkQPsWEezjtfR8KWvGBTU6rNi8Bhgjn
g+mmYsYc3kk1+nunRfrxauuLAQoMhvnV4iR6sAaTDL2pPwVGCXo3qmk3cLEVmdbXfjDXGhILbND+
vYuajBIINEJz5EU130MQD9xL3gBT5DlParYpmVrPDpdwlIYUpVkFWwypD1VEvsSZbdQdj6qrho7n
anpsgP6xKx+pccrZUS/xSE6zF8Fh+DCgsJSFZpQeqOIA9ObRD0LzQu3rZkrfwtacD2FJ7Ysm/CSX
mrzAyneDma5tp4hu7RTcJLxOmRMmUl73bBRFixJl7VRueAdHBI+zR3CoSlMJP2FT/uTgsW0WVFYp
h6a+Ib/TS8aOOJm5V9G+Eb4+lVxVaRNU50m2uzZcjvlGyOVhUw4IbPxkFw+IVHRq7RNAW3jwrWcv
oTSQDCsum8Tc5H02b0ybip6sorWzO5Essnf2+JEm+PpE99kM6q2suJzHCsE4Me3gU4IZMpjxq8fT
nrzSxcxRiC2YCxvMCT646gcSk9ON3S4TLt85xUSNdmbFaa6z8kOx0IbHmsDxHGDWlqQ9wO06nY3O
UEPDcbqsv2jTGtejg0eGaMbVXSpeOlR72kszI9sKgzwotUVLQfl2pGibgoNXV5EkE0Qptt40XZ2+
NPfRrkBbKckMnqKUOs3R5+Pp53TnnmjraM7VYqqKF3vV/9hv/p/sN452sTb9jf2mC9JfKwrE73/k
d/ONpX9TQmCXcS3Twdqi+Ga/lxRY8jcsOVLBIWAe77oetpd/mm/Eb0K4CkqB6QAxcD2Kvv9hvgFR
wFea/OX+pHua9v+P+Wahbf7e6n98+6//wHJDQ4IWjsevJi2tzMWZ8wcap9eKyWkranxFLQ9lUO6t
rnqvdXVXgUf5bwxj/4oKUB45Ccv0+Ela2n8qLw/92XXiuKP5BltPl8e03hfoxFzNeH/o4MfJZzrV
4x8+i79wqVlLycIvr5A3kJYJJZXFP2Ce+fUVBnnbem1QaRqfivsptCuMrHgpVXhDG/thd91JsVLS
VXL0yvFS5wdb6m9DZT8BfaQEhUa7331sP8b/HbwXf/UbmX/5G2HqsiwuB8tdSt7/8J6XUzlkkdMw
Ba/jmzNPO1N4h9pJ5/UYs0w6WXPXsT4gboi3fCh/v4///Y9fGup/eUN46yVYAMkVCb58Qb3+8ccX
uCt75hway3fnbjKkWXaMp3nOTkxe+53VzFceOx/OEDOrsw/sktW1N9XH338u/3IxaCUZX7qWzceC
ifBP7kHoG0mXdSnDZJdgUVukb92YjOh1Z2++Cycuhan4B2Tl37905Szf9tcXj6eNnyyXGw/r2p/q
+xMxiDAtewxftX6IPYdIV00ZUTVpEn9llO38ujkTw2s7aJDRsBncsGdppgC2aPRGy+6xUsTecqG+
OrLx9joluM6p1Dxgz6cMF2fZJJrhgCV5CbGnTevtZN5vZOglp8pKtlqAAlVzDjfdj87x4qNvJjLr
Bln/n0VaP3sZCo/+hzBDue/A8f2szWsTZJDEOU9YsbvJng9p5RnrtM7rFTvLg9EOXykY4nxhXAkM
0k8/UxaUDTUB/gH7a6Fr/EohleM+/m9Pyase7M9Ln8NAmH1rTQC5+n5n64p4KoepnpAnBBwSWao6
VdR/bFInlVtoezeUEesyWA5Dl5xhIcP+htxLdca7xXiycD5yznErOBfuzh2LiHyid8lU9RnphhZy
qhuo7Pgm6OAuYxGfx5QWQ2tg9mJpk/RRsdhahO1vCNCSEworus0RghLf8CEXNCBrTePBGlON7bf/
NicdnCaru2P49OJq9tmcNKqbnxfnKVLPTVAQ9Jmn+t6pLPasxLf1FJ0HsXTNT8CcEkveBRP1iFH4
1ht6PAufmoqBCRsxqmDnJGm8tdGW6rYbb9UwIama+Unq+FMvhqtfJi7nS8M+NZZ/qqu52np+90PV
eNMbYqCVqaazw3GBq4g8nPs8wtc+lcJ4yYryw+wTXEP45SlMSx97MofUmS8t7gT0RXzDjrCLSmkz
IeSgxwfEBKB8iQeHnueETT51mHsdR2RydfrZlbGkGB1HYeXA6iQtOrVLk0xbb62l0K4p+5zKLWvx
UVj4irKNl8l8TxEt50wr/WbYA1Nlz2OHmiJeCjJ4O87YS1q7nT9NARaPsDIsJGMbLzg6COBBuZBa
kmkdCLfCReUse0VEUa7Ti8n2iXELMvV4qHGm3shqzbodH+plpDc0NFK0Pikkz4bBx0B7Z/XQ2tBh
3lP8NBcp77nNVnbhqnu3bm9OGZZnRd/uXeNu7RjKgW0K1At/3PF61NkMmvs2Gr0jDZ0//LQ4mw7T
jdJ150MPRp36mPCzYfbOqgwIzjsh6T6l2gOeFBuvEDXTafidWHd7osOzBqDoSyRKdl4+JcfWTFDb
ChwotW0SrfIKbkxZV/cyrse9yojA+kxpm9gD5WDoAtOqmNjxtpCkRBiTBbsFcwNKJRAWHenthdg1
J18Ma4csxhxei3v0xjUKe7r3RPYYipaFoTIu4ZLxz7px2lB6d4pyWqSZu3urbun/Gum6PtYgDw/o
nc5aeMNDFBbZp76PGsZ4xvKUwOtnjnJXgU4jPy+6azHu3XSo7pUveevCV2ac7R7sWIsu7yfrHMDQ
gUcggQ9FmUYskcwzobaTK46ebBTZrO9y1vhKp8TiRLdXr6nwIo66PBnbwWw35XjnJshvhVtA1gJm
tvZa2HBTGjq7JEKHHQcKLEJNcZ5VPXSuKXZ+iDmAkAU1W4T1uKgQ6xwCjjtOpvcTjSjM/5ju1kF7
teB17ZGCOFKi7AcGs8fCWyw5+tCX4zMjwWqtuh1Jn2RXlNN15h08T8UXq+aesxGHVgPtFdRJPtuq
6Y5tR0m0pm+irQW3RnCQFsPLLMEa+nMMJEabTDuS2TbogXy0P8nDZbpFznjKppbi2xmOXcGoNklx
91upQWEBXiFgQ+PWso8RU5h1T23AOu2d5Ox00zWfeBeVVRNZKXG6CIiFKW0cJwIYX2c+vy3FN95a
NiwcM8aLA/rjOqMw/ecrUIqpVuzAp0vcoeYRjs/PrZmrhUF50HbyVLi1f7KD71TfgBgUFBMwDW5h
BlJ36+FO3s2+s4ciXZ/rQe4rm3S4Yctr1gM7t0LnLjHdcz1l1M5N2Dar0L9NROYOfTzekjEMzvTU
UzMZqK2kD+JKLcVdMGYdkFq1tmce88HAB5Czch1tMsDI9jvTxZ9bFNwnMC6+dR1H2q7BYGy5bHO6
OVNnz2csTftlHE9YTFtvb5fupzZndOcHrzQ3jHdFtnG9nlsugno3trnmPegzEIjikf/cnXDdUcs/
ssJNYKsvpUUmbjQZ+sO9A+5ntmRzDJbKrTRHFtghpDZhpTQ4SN/leM0xHJhKxuo/FdmTE5MMHPBQ
h4m3l0OxNae+2Q/UfK3dfryajfP7ToEAbrITTn8dTYef7qWEr5fvoeX3oCbtW9Jdwrpgx9t0tNhe
OVwlfoy91sYTbUfjeA+bOlYmBtXSfywScW4LS4KmYzPhVkxEhllz5ARcYZjuu0x4tkhq9XiJXB8I
VQ8ze3rSJxETJhNRhWAaM1L9kjrRvDOE7pip0tFa5/M+4PgPF7a5RIIOBdbPAQP3cfK4uL1sGbPH
wysGq5hCwJ0MelwEsbfHQX3ORDmcS+I/tHUSQuoFubR6mA6zieOirKdLnzoPWtOSzhniZFWzc5gb
BD7RtNHOnq7AyDfODPOzM0oTwGvm7esOuCWfrvNZIbZSdqIPKVPz08/NRk5X8Cq3qwruh4tobja7
Hm+84dBvjPn6FIzt50xM8Qa9ik6Wyn0kkDbhSH3pstQ/epW/QeD2LyPtxPsqrl8x1TPhUJVmRola
iino0DfhjW1mf+6cflO5RbmJY4ukmt3l+7E2nhqZvQHdHWlhwDgLV2mN7q6ZO4nX2KYJJVYpGBgz
bo8mQwqbMfIxb+PS3rXZLLZ6yqZ95ahLjKiA19q6qi66xs38gzovtTKwtiAEEC3GZoY9BFWmT4rb
whKn/edlTOW0pk2Maxt6kLFU/pRefwIRTVupweFs9oK7oHPfm8pBGJv3PgFpRORwH+QWbAD/wwjy
Uz11d5RQfDcbDAsqUu9m01qw4EKeQuWlpSF5Rd/qsPdMA2vFvfvJZI0uAwK1Heoswqp699OpunMr
F7OGpVd9S+eCwP1NIcrB6/jz5YiSQxlZF2EQxTquRsZhJKXoUlvGsy3UVYDdDYyTo8VzIACtIVrX
on+nV6t2wmhYMjIE8YsFfXoqjvQbs2DG+P2p28TpOdvWgze337lkvhTtMHCdW6jmza2AZr+doh4v
AmxZKrwz0mUtG4sgeZEVu8bMes/T+ZVgwSU378rmB/aGjzxnCaIRYAQnhdscwvOx0NM6J+Mdekc8
5tJiSuoUSbJllvns+CQJ4mSnbnnMwzxpztgV9hHgUhg20INDWitIeUhXPhSDx7BfpDfXam5DXr/g
h75AhmU4hmVgLyEIbBFiGKLU7aEApcA8Gh4GsecRW0lb7ZjM+/CPUQIbaEmDeOzaUN41OdWaFoYp
d86HO1heyHkHE4pFDc3CZlTGroF+yxjShZFS/WCPO09Zzw3jSQcihoxxj/vpYhNYcBke7u+6LR5I
q4xrDHdsDmFruPTGrIglkPuk9HVcABwM2Q5V5X+PSsU9Yr8vCw+Zj4TKZ6IxQh5SfncJ0wP34y5K
GAE6C+6j7enZ8E6j5LMvXQjdjsHLpmvsgUX5oYQZIgsaNEIoIu4S6J/wqMzftQ1kJFxwI+MCHqG/
X+7YVN5T2W1snJSoG4QuuFcLsiSq0we63tl7QjOJ0m7DKPEpFozDoJ3UC/YkiDCeZZopCfUiOFRV
dc+gDeov5seVBTmFUgCIF93BHkCqOAtcZWrP5mjs9dRfGdtvicAiSxffySGhU5PEYY+67hdcSzzV
V+LQ+TZcUC72AnWpFryLo4eXnEMa+RA5M0PGwa82Eg/D3GUrpxy+2KHHWQWluv4Jj1kwMiY8GYHV
owjkQ0L/7poBhEKr5QZJlr7+fmIznsyMN7+WZfk10GA87AVcg78Jz2C7bUeQNlQUDyxi4n4M/HO5
YG8m+DfwCP0VZfULFieTmEDo3PvaL8gcamG428jvNwtOh83FTEt98NwuqB0Bc4dp9g4myVW7SO+W
e5/khJMkHX/Tguup4PYMC8BH2x3eTJg+xK8oTTepAsq2YTz19wldLnyOlAcMnH0WMFAEIYgKe3yo
I7RXOhHOXNNv6WwfrAUrFC+AoXxBDdmUdIwLfIhcJPVMtlmvY8hE4YIoCmEVtXh5AOBkj+6CMQL9
8pKgpBehVEzcuhsr4CM7+aUWLrsKf6DOTQ9H7SucISP9MZ0p9rY77joS1ceAb66d78ngh7u+acPN
6L0NWVCfg3aqzz//SYgjWzOKINmWL8dWuuObuyHNJ04qLjGEOd91dvdKG8I5tOKvib9jQ/FSOedx
zh8Cpd4Lr8erYDEEK4f6a5Yuj+qq/d7CFe/B/WqPEaNZULjQpWozyxQGl3kzaE4QLT0eobdtE32L
Ap9Xluwzre+j7otHoXI6Z7R5LlOvnuEaZuqjUskxy6e7n6QyPB56bI5yenbdodlgKT4KwOLYz/vb
kIbPgVcIGtsnxhd4HjZdC1+ixf3aaOeSlVhdJz3qPaDLVRnXJ8sHuRjfx3p87fXRL7tHMH3cxtjq
TB1/HrLky7AeqyHAvMfuycjd9JizoFLNYZHSpXW9ZopUNBI/v1FfqjH3tk2Lxb77PEz66k+aJLCA
16uds2kJJpccsJPCehuGnSvYvcODbjfmQAAhx1I2OxOu5sDdpdJhUsBL4l67jlV8KkTF225F3/C4
wquZMAlHIU9FOYaX3C+2hsYilE9BuNZpwciZyjUvxJw3RrV/DvL54DExf6B05YU6JUy2PC/48vKJ
GVlwx2aFo2DG8AOY9dHifV91KQQ6VApmqN1rrPqvQIFCbrTyu2DgZFqLr82SKT/X3ZS0O3Vl0qyC
2nwxAAcTzjfa+2LG3mTVggxPxFC1KaaJouWJxclPD97yuJtzjMuuDu80oE0/qcpDm4x8pXuNZbdh
v9lvHUffhwu0DaDhSHQE5mXY3fs6BASTtM0+tZMHxKxLUjnWFxHp7BAG5rHM4c8NjbyEXeOfq3EA
cY5BhcDDfG/XzuNo2/HOEZPeO+7MeHXE8W2Xwt7Pn4ux6WlHIzrIlXROBkqnBzM6jC1ugcG3161f
QnEdyuLenINjN+j2vfPjtVIaS3aTceQfeWWgqO9CS75Hyv4WAqbfEHekXSIoTuNwZ/OZGim6VZvf
uYMsr804v1Su81i4+jrhWglK/02reF+loJTI3OH3Nun3714zjDerVpMhabMXJ+y3XqA2XuujRgyb
ccIKkS101RI/es4jzu4SNLzuljKYo07D2rnYdfzoTmEapyj9zgmtPcEj2nmIT+K+8Hu6x0Fp18eY
iA3319qGIi1neXIngDIZZjbD2KdZce588iXcmoHhvameaoMK63ohHnnsc7jOf2SSgFmtsLuEPPWW
A2xnFaegCb5JygiadCn+yfS1bJe0UgBqKezqqxziRyy28GZkeOgZJ/NUA3SWD9/mPnwxo6cEXZ2C
lYH6lJLkdfkWZkH/xYq0uC7/1ksMhZrqEd1VRw3sabLDN4Mad5zW04MTTvdBqkjeACYpEBxYd2Ks
Ft4hHyta5qb5OW4i60hn8BG9KbhWRj5eqj67N7k/V80YP7q2egirKdsJMW9FmhAhqmk66iy5cxYF
TkQpFD18MJV7Gjw9P7hYvkIR0RYSLrmmPoAtKt3PVuE/67p+m9qUMteQrUIfkMXH09VKbW3yZH7B
dfEUdCWnUI5c16A0uAKHDc9ytST41zS1qYLVJ5upjFiAELFPm26MQWCJmsqJWAExjZSt35tvto9Z
uh+nHtHTUPth7L6bExrk4sYffXfYI/O9uk3+FhOF4nl64951l/+f1+9Jk9Esbu1DYX0dPcwqaoze
9GynFEOM5NiUc5kjHiWj8rY5/Wx1Lc90A51ar73WcjsYiN4Mr5l4FvS5oghSnLEcJNitcZy1sl2k
c9QIzDWtofxTEsQeya1ucw0NOaFv9FTDLinJ6NZEKroHspRdpvWAsZDAZW/dGaX3pVoo92OaRWur
bHHli7A42dJGtFlwLZZZGZDYm7vZO5lmJc5wRDZ1Mo23LIKAbHSLvVoa9PGroT5mJtxFLqgj6BXS
niWPBRyT6zkCmCKpu6q/x+w2w8UbdMLK5J+abana6FQ2OWTFBMwFjz8ydAPSm2M/ZGbzIYT1WYlH
J0XB4xj3Eiw+4ClCdtKV8E5ZHX2hr/FkKPZrMSgXZ+mirI0KpxtJOlbDYqvncN93dbtNBUc0XwQX
Dm0rjPkOHEvnhRgtIAOBu8IeqCf0n2ebI68Vjkfi2OU+KdgGtYGiRnjAcmv0342YsjFS8PHp3M7p
vINLCdHKQkJMhfpgi0OfKuZvDFveg4zJdibLDxjpvTabIQM0wwZhEoV7GCrnE22XO3quypPPA2KH
v5P2wxjtYhDVU0wq68hyfTL7cjpTgAMCBV8h9u4+O6sifLPGTG9ThyNjGXB4b1OTIAp5hFjZGIsJ
s4a4vUly9MGmrqjAK4zgUtM2+7NBFKwHv2iQL12JAJoSQwAzyV5zDCtsxGiviwX5cLYbx5Cn3brH
zLs35VjynJ53ccd6G2d8Ft6EZb1vs62HHyK0XiQWf/4jH6FmsfYE/9ZpjziD0TSsdfXTwuqdVYm2
Dx9WNGaz56FHK+8BxCUpJMyIbKuqMD2GFQMADlnoP2dNKci+nRCX6zzGzEQHouwwm6Wkp/a0vc6r
ijo3i3duw7PTWTVwOlzenU088bvXC3o19rYZ1BmIt8ldbPdnbA7VwYtTQHFebSLs2vvWjOdrlmCr
s+TRzYpPmJzFtqzmb/kcUzdigkTMx7BE7eMwIftPCQVSheW7q7XZofba3kiYKqOqMdD0G1br0uGm
n2dqQOkFp6Fa64EQpbxRbHn5yZ4JsfJ7cftolNG71R+jgEtlGtAam8xo1saxLu3XqkCrAa5FYMFr
9m2O1aIEUcY2f8UUjurBmSYfok55lB+SgvazzK5ezJpateW7Cyq8t8KmPARnIfVHDGiwF+Nen0rq
aJn8ccJuMYw5yC7pjAYSNaQCeAJB3Ro5Jf6OV+nVNavSrxXZnUbcV4XlYQtCbDLzY56jfIoFxfxz
7vc/qIPHqQRY8PJGCJE3s62jH+0fCzlsIOwMev+9jeCxaH685C9/8Wf+4SMQv9lYCEAduMKUv3eC
/O4j8H7DbwDkQCqbxZaJMhPdf/oI5G98ueNpYVmOw1CVeec/fAQSiwFoeBgJ5j9LQf7Pf/4ySm3+
9O//i4zUfRHlbfNf/2EvU+M/DlZNbk7peoD0hGSuvRgWfpkq901qlqaN0DaE2Trx2h9IWRVtNB6m
TDntyVHf+0aN2TDbZir9SJY72FkWGydEHoYUN9tf8jr4sN382QNIC6A0eCC7C2bZHSq6kqFdua9F
5xYI1BSRuZxANlCXzKA4CoPZKAS1Z7qnLUhTj3k0wQ924OaBgP5EpOe/K7+x/jzE5/UCltCM5pVl
U6nyp9fb8SyRVkcU82dBexppRbDcfywNtD2H6fqG8mYohWK4BHVwqEt2/H+4Ov7CRmD/S2kK7TuS
qhL+ZvOW/7l/J/S73krDDr866Kiorqc90wziK4b8kmjwkR3GICdcHlLNhMddujx57OArpPKnul5S
dT3/b7rQPYyd0Fkef9Lk+eHiKc+Y3tWTo3HHm/etIE6cao/v5lqcKSUk1YYnTbYUy3eLahu+5zYL
wt+/Pq7QP19SHgANZo4mdhfP5K9fL6lcV9qmTXBe+vsB9lTRyYfStbEtdp/JeGfNVkbmLn52bePW
MEsaJl5xS0hzxSxScHbBl9s2UYXENm6K2P/BmYxBMu9WWhbPHhEER47MOrn6tpQ+fHcIkp0QHjDN
+RvfkylKz0y6hb4oLHcqPDfSvLMTFhthhg6e6aNRonXR1bFgdJYFSd615Yi71gnx54XABP0KmVOP
lHmpZ8vE5I7HQ5G+mjnVYP8grBq8man4EXv+DnFcoxzhXxaOAiSbErasUwEekgZV/4PsyEeKqoti
n92Pc/Y8y+K+hLyxnMpiLnC/Z/uUYu5ni4IXctkqcIxr0/xZINew+PLGjACqtq2yoSGVy5sFYYfm
wfnWZvhSteQbJF70lShKY5gPaUN3HXI5QhB/dHD5JkAIgXEkjFRVFpA+Cz+EorA7m+U28qbnuklf
mLNQusjvSS/JI9NS6hxTboeBwWRdkedrzHxp5y9PbkryqKfvK8yhVg+9zXQI5cPN+YYdwxXWxX4/
93w4lQGZYxqAVgjPVWtB8DmuMDY4uyzM352erIBOs7dGVde4LW/KFRtLk4llq7Auy/FrHrDNQ85A
ZIAjEmWsxgqVxyLbkID+rFj2hPlCXAmObqXTtUi9dI2rlhp6JjuV7+mLpCSW+HR5oDuFXDEWXIJM
tDW70Qe64MUI0m1nhBtKeT5q71gP97qd3hY/gGTSl8/cPEYFLrDluFm6zBACpm5jzZOSag3ygUy5
dA8Kkbesjkdu2eWL0oEjPtpUyb6DZV+J0EThxbdciI3GAoqX2nskyIk9d77Q6077XUutX+k8eiPf
PmjROygqkCvfhWU4czk6I08nMxHvJRN7M9rVRTuRKuGS83AVrxDh6SQPmIoU42NpUerb4bqe4A6W
+kXgcgwE5TrGm7l85n9/t8vFePPL+sFtrqVla3ycWnp/NqJNmZl0PlYYrq5+01n1U2Gio8h953Yr
Fy+ATL6lRXpKQut+Ma3wQL4Fg0lPEOImXyZa70UJgphsg0LnY2FLoQUS+2MDSWgm3xFKFCvYmk81
0cqyIXn2sHCtRnKFJCjijwXFF42SZ2h3PyXxdp5xECyYHE85tzlDKtDGzS+QeGymyH//4p3F8fXr
i8cJZkothYNbTdOn9cviabpUJ2HHhThWowJNgvJx+9MSZex/cvxYLhlRPdHwO3WEnvIAEAOxTA9Q
XNIgUlIug42i7/AF4Pz0uWnTS1Q4NypaXw3JQH+oJFjJ4EN3W5xRn2JjJgafnjsZsqCSD/Ljinbs
GTZ69DrX1ZNIwZYF4auiBmBwiwOJzJgfEL4CYjsmxuNo9TdfwtXiDQOiTjcL9YbG+JQSsBzi9NUb
rJOkYrhdiEAO+2ZQK6H1xB78PlqiVGxJ9kqUT0uw1B76fQwmrcuszd+/rexwllX4z28sZBfTZOPk
WJ74k/nPwZweFA7S0AQ8LqbutumIHSWnhXZCnfltuXTMKfhwRXrHBoN+iiOZ7KUZgPBY8okB2G3m
DSvz7FUtZkWoEUnPO95zOLcCk2yH7X6rgIck6ce8IBYQX+A6EEcOl5fs3zWt+/EzHbvwKxxdfPFS
AdgFdMHyG4FV3k6ZHNaRw8ErqquTUMl7p9xjt5A4dAS3tkjRmesnrezjope2r2nDG+52wAaw0aA3
nzlszoCIWkGjK5+TSBBqjQqexejpp3DuvF2Z4EdPCNj0HY/4koKWueQp5hDNprU/W7nGPu84yZYj
zgLYcqvAoN2KQ+KpS9FcndGuaICnOJET5JVgASQ3I7SowJRsEWbjaDLNIlwSbFqaelYka5u1ZSO8
jeRsVsJIiVIHjDXipcEga/tj6iYNTiXoDTuO8VRdUZZBO3HONMroN8VI40Hig5CLev/Fy5g3OhEJ
lbFR4KlwtYf5E2WOb77tPFcM5VYhvvyY5m2eG3axGULaVWzAs7apUJqSCyOclTekb7EbHjyTi/tb
z3l/tKBjyrInftl9ZTPJTg4BI83kdmLO1sCfN4D21AW6WDe/9Fa/yzUJNFJw1zn/HHsMxSqTfUnU
BGBSIn/mPZcnduLf4kSeRB8v8UdzU81GcyCRTntEsc0qsz8t/RJjvJuTImJRZRLC1Eyvy4H6ykrh
CI+clHBQTo5SE0Xq2LSg2hcHHy0UN8LAhJWqxwaJzpyfp/CdY3K2bWeEGJVnIwtg8UAZw7Be6k9M
Z36RBR14UeS8FxJdH32c9NpwEDCTtuP8Hg62xW82wL/s87fK475nRI2WK75prvOuT3adRbomYKdu
0WC+aaGZilLcRUP6YIf040vRnJjCMkJN+KGWR1WNAh09kpYZSoGBxY7bi+r1GpAY37ATtwSZNqhM
nCGIwmZHs0B3q8EHYaSwsptNbZWZbCPBW4Xh/UJZA4CMsNyQFHYRJ8z5bjLpG6MsC1PhERpVh5tX
vUsiuWwgvPpU5AaEAPDcIHS8D20QQ4QjcS4M58Gr8cgYQcURBPOHkh7j6yZ/H+qQchogbpyVR9qJ
6QWh1GdH/cGwselrR8ojHqKKL6TrFLi0Uq0oM1DzuCw+xCniHHqB+MbV/kytUkgNushWODMelBj2
Tc1NkKStQQ9V81pWTBhjRiKosszNnZkWbcd/m8Zh5/AQOKREGyG6EhnwmIrn9H4WCnPH1AVbw82u
IYU67fzNjbjt47m4jJc4FxrYOPCI0txS2He2xEAN0gST1RfKpOE9Jnw0NAnxELKj2YSaNGH9XVUG
8LMqZJOcldMbqhE+0YGyPUlotssxSeXV1a9qHyfnUtc2mNy7w7K5ZYxQqJ7PsjDeh46tSxWFe2Ey
CG0pdCmXDXiNF2KNJI8ng2cSnJNFW8INI7tgB2R+RDmuP7QfGYco+8DHSg1CbVwMPIxRoJOTU9jf
qBXZdHrW1F8jQVrJrumi7yLVQDcLqnYnixQXmCQUeQvOmdPddXheSLRWDw1diFurQy1HPRyq8NkZ
cIxkzG3amIutD8kAV61CGJTLzECes8wSzL7XFGvnx97EwJBZDKBgQybZ3Kwp7fYpJpi8HT4Unxni
eYmTdiUF6mb5SGf3q2WiANYlz93Ir2ApTZQb/F/2zmQ7cmTLrv+iOXKhNRgGmrjDW/aks51gBYMk
YOj77utrW7xX0qtcqpI0r2lGBoN0uhuu3XPOPiYR7PbU4dDCSM6wKQQ7oMX9tnvSxbRDnKRd3s+0
55D5Oa5CfpY9UTPyLzfYHGhz1t3brFqHGC3EK9Kjo+cD+tAhLEF3G7xmQMtFVKBxb5ta6ZVV9Vf2
Mnzako6SXJCjBKcwBSPFVyOnYhJEWD+s4FUoniq+MClQz/D/TCmuLMo2b7wuanAac4+1auuCViz4
bKJnJ1ZjhwEwkpko2SyfF8XnoWux+cXcFa48OVz3RsQElgbJwXUIKDZmhGpv9snVUlgPrTvo+SD5
lOvKEJl+MV3hyOz8Yte1KRyx1pnOk4evU7D9ijBtc/gxXsvO/IHXg+w5wEufmmdoW8NcvCxRh7iM
LAAwKS8p+eoqvbjFRByXw8tSDx6PmFmGcdl+dLDM3YyTxYT+1BVZ2MX5gzHxRd18fqBKOJvSlg18
QWOCjfc4x/R/KhsyaEOUfFFl+0DpGsR2m9RTkcyMXpFx02VAI8u2ZpS3MWEq8I/WuGuijsPagamY
JWSOTbe9arJivM0gIPBxcd9sLz81a26yEvHBpY0JMX0+LgVJV7T19LqB/rUvNOaGqQKP+tFu66uh
a72QOx2XfJsjKieB7HNpp84NoNuLsZovdftgYsSKKvE9JfkFAeI5a5Ta2mhHXp0+eKv9RQ9Tv6uW
+r6ZXcp/qx16/ms0FMyzkpkyLki7zRk/eI4HzKW8IY8AYhnyTpYCFABjienwuKdAaAwt8wfL1maa
L7IZfcKveNsXHCdlE9zYQ/VicE9Hqc72llLPVpDzdm0R0ERwC086dFe2QZlRX/zZf8Tr5eHUkusp
y8ujoMEEtZXdbpMM23ytTwgG/S23he0Cp4pKm/hd6Ix+7cKklwNib20E9Sb1bJCbFAVva9LeHGK8
EVKQbxngdPL8mFkK7k3+hI1iLtbfNYU1BPCwxmuQWOdhNe08epcvTRZTwsQEwcrbMR9oUr4yR7A1
hbpfujHHCzNvva4hwZVxBLctTFmgymxY1J0E/7SKU5/7d8DogNZHRkFbgriGgoNpvKRloKZ22Xd6
/OPpUoSc73WYFVW3y0niboFzTDh8sLdDw+NYzoiyDRb7q4HkeFCFRYfl90/PRTbj+2s8HhyrwS7G
GSrCBA2eUIOdNV1vUNBT7wMG3gCEyHwH3/8ctbxmLH9YdFs7A78SfJblEPCKbWbxIM3gphhAy1nU
aoa5ZbBy2/rkcEOutsNezKt/T/w73Xgg4o4FvnZKOdPricb47XcDUZ0aGCryZmLebgN8R7DIcJvx
1+RkF+lW2b5OgSiVc3FFJ2bz2Pc9uVqbRwFmLVZ+BASIAhusrezpfUGTuSnqPTcv0NmuuHP1rqVh
AACpeNOIYgeQJgsJ3lnUiWp2m2PdUXQSb9UIgq0jartp2/TNWkmSImLUhDlWGiD5zzw/HrvG7LaR
7D4bkr6bBr/dCb0x9JbOOidqpCl4Du7ixDJ3QDFofzMqqiSt+KRpTXkAEGaSpgr1cMtSxfiIUvn5
/TrRfw4QkIfnuLZ7jsVk6+92HSHk7TKYpDvp6Hlwkq31CZfgtzP3VHY1fXtubca6dIqw57e4mrv2
M8ZgRyYkOSo6IPFLikPSefh/vE+7SezQK5blwPNZBCWY3AJmn+yI2a7zb67F9Cjwr1HL0b1bUsII
cI+TQ+uI5RWYueXORCKe1PKrocNvRy40IMkfA3KoudK0HPTNAjiTpPsyaOho0dyLHjJDbS68Qssv
ts/7YfG+MY0SXsYzDzaA6EGH/uaxabLWHUtZMGmFRWMriI+qVcTH2pNQxaOK0M0VlqhS73E6RgfQ
Xa/kRdO7OFsJ/hjuqyiAIlQORXHGg0Pn2GMjYS2kg/uZdtaxpOLyiqsd8daO2z1NUQiMY/E++QNn
hnTwbiWsmCKMGBw9IdmLe4w1V9FTGitrYyY5fYAJwyjFQGSwMRs0hqf2yUIACqmQ8KZEnSom3YTL
RkW2DJviySpdSvbSrDvNNvb5kYed35j7qEeHIZ57ZYMJQWixDgDAyOm2XAZqk5EoM++x2jyuE2Ig
zWE8PU0mxQVnnoIiixZPWUY/srYub4gB2Pgy2GXEeo5cSfrsA8ykYSt4iFhN8tgFERWqpv8yijzf
eFF33yrhn9Y05QIKlc11G/8YswQl57DJOTa4cEwzbubouZTsESZ520hUxB6pcEOd7WEMbFiuWFhp
2Bl4kXFjt1y3MLBsBFOaNUzXwCoD5sFg2RlN9MtcSc2Df/gRXNNwtke7ucKJsNiLJuXP7FOgX2RG
jsFmRd10aupXPa1CzSZMpHy9Kirn0tlx2BT958QCbFPVlXge6mcitR46Nba5NA1jypc2efQwmxmm
1JJ2ch9a1cCRjl78kY3eo2fYP05KdWEWlC+yxaOwApPetB5xaTAFISDaORwJWGT2fRBzky/JIh0s
9wY1g+lCmDeq4rkkxYillCBRVmN/nRcvIc8z0R/j1tvKDWxQ3t2hG8GBxIRV2JmPHRV3Cc41O3QC
9XuZO1fv4ZjbnfRxTuCDURe5NQ13DYumZT7xLnPT0Tksm+PQRN+QijtC3aQKyTu2J/1uT536Cxi7
vJ/aAA+DRbX8/IvAE10s8WFtDwARViYR2z/ZRfAWQSMhK+9Ou97FclkTT2cA5SM767dYSZxjq6ix
3/75plPeR7Vdzdg/QR94w0vtpk8x05iefai1Xa8N17ZOoEEfHY/Mp5Gri1ra9ho3nA4OteeG1Rx6
Kjt3kx4KIMbF2c2dLxaIt7Fw8oPZIFZPWDipePtyq5ISkPLbnNMoJJPfMQI3P23NzryKinmfAyUn
6XICBlvdG27GRWMgZeWZ2zbjTpplOeUnIIZYrz9UI/v3Ko43EZ4ZV2BazZyyYnCCe8ZSgCnEr357
nArmoA4iFWzsRbFvmLY3bcfRR9OrCNmWeWGHI3dnrekdfXvztgd2u6Of9dPyJXTxDOdOJGmpG9gM
BytvTqO6Hk2pwsYWFy6huvYz3Xc5BjQ7wmGWiDcaVvKw9RYFS8cN+WbeVTYdlS/XcKGWYsHfuh9b
3XYIslCXvImMKWdI6heik9CMV/+AiYTZU6UXLx0mzeBqt+493BE5JIdpTY9As6OQ6zm+b554XkWM
qmPTC6THp7xJlfkeNwDPdwJQxGq/ONQgcFFYtAzWJ+7pIvQs0n3eMsiDYw8NrnX6LNw1SM5Okdyn
BBkIKTZYTEvGQwat9wGes9ey6OWSH9b9eh6z8m50EQ6MbNpT6iX2uaWJ4qlcXrpuPtj0zdgVBW0L
TW1uvUNIvvd1gVuqq9yUO9xGutwN9jw1bwPWM3rfXF0A543AV2kJDAe64XjFx3toFg0OaY6KVFfI
dfUrpFN9G4v5YpzlRA3uJl07JwYK6Gya6Bq3w+TK4b3phvHS6bo6n966VBfYVYoDvo+xPyTNj+mt
hORivf2sD7FL/R0h01cuZ7fUSofk/HfSx/k0pmV5Be0MhCo4k9gMSpRufMXZzqFlz6NtLwGmtEkg
VoaKJj6mxNu+pBJZKGi9jndZuvXUpC43314dCgl1fbLwlmNF7DeOhSuIzj/fzWhateoL5LKR5ABR
JkSmhzVJ1cGnM3BNfy/ZU1u+G2VahGODNUOlcQEdhOlXaEYJNOiMEkJdRtjRSjjAwwMt2O+AKzDL
sTvJdYWh4TfhWiNbCQsxqjZi1nixfR4l1YeGhUDKHiRZmNsaqPoGiRqftsRV1yZ2HmBnRZMiPiEW
JitG/4CWxcEcjw2tiwN4mzISrN9jDqosX3bRol5X23sU9fyLchEwMXSD73FDmBSZpTUU4fKXip5n
NrxrC/O1dbuwLFAZYSoM2uuuke6+UZ6K7ssGhO4XZcWPOQKbnsCtc/cVJw3iqBzKdmU7eeDxJ777
uWOZELvqxJSMUQs5aWbiJ93lW3vQNfFmLrt+G8RFe14tCnGc+XcGAZ76PamophHPxsQKhtRSzZpT
RqcOyIv7y3XaDPQcR0lppz9wbvOujVmsIqzM9P+wxe0e46i8nQuFUVm1W3oWspOfuy09VJZ7yAIb
xJVVPSUq3hRpPVIX6F5A4eAdKhz+BTMmGKVlKEZ80p0sFhf1kym9YoalvI44tVuUvbNHY8TGWZa9
arTkN7JRaicF/0r4xwaCwCZx3DdSc3i8Wv9A7KEGtkMvVW2/xKUXn7Af3VRad/YsTG9JZd4uc4Gt
pEASXkvePfjuD2LxP5vcR3r0CnUos5pnARAQqyEy1kERjI2LEVgQhNiL9RntE4NLnfMcH7FesTBy
+rBP9Y2dhX6LBljZFjWS+lFfe2iPU47Ub7tyO/uFDl6uzV6/qGntv8dy/vjzV3KFX9Z6zFt+biZa
4j/jM1AwPJpaBwO0TLKNW5JVE+gKyKnhRZ54Bf3k9zoXlI+xVvojYgWq+i4jruxDhJrnY1Px8OpN
ZvmWD+VCoNFF+tx2sRF2HZuMJJvfccXyiYkPZjo6YWHxKZu1N7P3QCsXa4pvzkt/eRnjD20+e0CB
X76YGc07iz8fHHXTxvRGNqjHFLIxKcrgtKo3L019ughoU4yVOg05qSAI6CfTSvZDGfOE8pBmtVcL
yXalB3VZH0w/eh9WnvUad9r2OBhGg21+VTnnFEPznHvL8R0fB7eclZ83yFju2JV3DBp+LaxLjqlZ
3auEc6/XBkdZnUqrJC+W8kr003xve+6u8Ub+7Rk9D34WkiK6F9rxsax5tJgR7QilsyWgppP3jAA8
aihmvFgpVlwjWI+k1LxtTcD8QBbgYM4wQ9XknNZgrt/9FFzx4OP7zJps38+YnCqad1l1XwANrORT
8z0Q32U/Ci/h7MKKSVU02f7snBNvZFxzl6shcfdrOWBONOUV/RaAurXY6aU4EBCTDZzQ/VNbM6Ku
AScpwSEf1WUpCTHbK/V4c7aecSKHf2KnMOSDfamD1aXzaNXurZNnzoYyseepya7dCZ1y4k9AhRfc
gU0+a6ymMq9jQNTAXmBE/yhLl5/6cUs238RoVuExOJmtJfbxiDiCIOSB8+5ZFJEUpdSqjrEY/64m
PAbN5B9F03xPU+kf1wyIUqbzFbbEnUUa7lgzTwN/xmkadSzcXDZcKX0urAl12zANgTD770qTtndw
uK1fmrTO1V1I3l1xGu3yClmILjbYTLmPr5aRrGUs7VtelKWr91NGSzOqlmFejc3I/ak3m208ZaE/
8qd2zjgTu3eFwrS82PnLUCz3f77kKBp0UEx7HS3eMQe0rqPSBunCKSD1Z5+dRH7qOWfZAXqUvN+s
IwD9aeCTjxM63RTsFtMyunUrRoFU7axUUKGH+IfiqEWyAFfOpoLrbFPd3kfNsCmhteEDbq5jL98Y
FRzRhSpz3WWfolQaaeMgbOTM9ZlDnygdF5GrbqOAUnq3bb68iJnB0ceNN9s/+VQ/SM82dkpar17Q
P6sVXIaZz3ZIUIuFz9rgoOd3mavoBq/H785B9uJ+d1u7mFqWDK0KXCatEFSS1/6F8vI3S5HiGOfr
UcVceUz8MVSOvi1pwr2lu4PNUdRHoAP3xGYOZjbdeR6ae9WfgkKctETc0yEvQQuniX9RIL9Evtf7
UbKD8uKpmQ2qHUJbj/vlKl7L6xTZZNNJuLpasvN6g0ijW12sOPvRoinAjFO+8ESFjry4mKIC7+AL
5zbq51uFUPtfC6X2/0kmxbBkSqBIFtLP32RSgM41tk4XCQungI/2zOb3jcfjZ1rYD7HLTbFwUGOM
itLGYb8KgG7lA9HlTxXVmGSd4GJ0/oUO6kPp2zfgoW/KNbougRnprvgqe8891qFD8rQ46mkJss8/
3/9/ewr/b55CMC740v5zT+Fz8dn+RzSR84+/8k9LofOXLRwcVgFfBwHCxJTxD0uhZf2Fn48/EFgx
XJ8P0/+2FDp0hgkMftLzmc/5e/9qKXSErY1x+OJ87OTy/wdNZJn2302FlmdJ4UtL8F3TZvt3WkvR
SA+wJojOmoJXw1nuQTCnp6bCtWvHCVljtIUDbLnNOgw4xDABnRsocCc3QfTpyvegPdbUcW6iKniY
AIRvCMSzd5/JQHvOcckEOdjhNq1itKuk3ndBCiRw0YsC4AFbXzRpWA8dWRp0tDiJXnobBQ3q+pc9
+vfxQrBuiCdCNRZPIduEaoRg9+j6xjNDBcA6NXy5Hsh6Tb6AB7p8zBlp8i7td4DQgJn53AlGsx9u
WnC+fOT7vTUTLUyzKtm3nk3+okxHqPs6fk1lkDRoFogz6zvL8+cKNd62xEUB/eUiYCb7dYqxk5Os
H0sopssq0CLHZbs4400HLDfE3RuAxgNsSC+EuCY7egx6yn2ELJ5EKWyeyqxf+mihmwVEJx4Adnk0
pH03Kj5CSLSvsIYQPIzllRpJCjTx3UiNqCeMfZtptchsaEBJ8jBu6YuYegmkvkwJwwvDv/J6+xZF
/6qENDvkCynUzINFR4OJGccfnRldRxG7hkm6+6JnjR93Yj+MDN1d7uG4mfvQi4ZzbzJXDPGQEg3v
iDzazV2XIBHW5Wjd1POVSaG3o/ZrbbGGsg68WY+WA0GZ30yQi/QIGiaczFgQpIfkScam3hPVNK9T
ycVm8K0wtrgE4eUj9ToSao6huWW2Fe+r0ef3Se4P1jVI4M6Fl01cJj1Q4Sn2NktbQQgpCsZfboku
b/3YrSChbBDlWmvjxenLncF7HF20Ze0aN5gCI1YuY8CS2SIqwW+VvhgcDw3s4ZC1t9gCv72Lmuo3
PB4T+QysXsAdp4IC0wdTcFgXjxeG0BiIUu6ZY0qWcTZ3i+tNByrAjl5UfUdRcwIPvBcorfjtxdZs
zR+5wmkthfwBLL6b+lTcTtPrQnR+Q9IYAdIq3lFTSy5hLL0qFP/J6IfzVFvp2cwtjWtEbrB1fFw3
8URY3HEtTW+sA6EMztqSsppfPsFAGiQAUZhrfdeMQRh0xNsVEb6tbyQuIdwluQlsM1zT7Imm1RtR
9Z+Vkjc6/km3+gQApBBQS/unZe1PZBZIcU5I4osvrz0xHjs57laDdMci7rjXUBblwAAeaRZxsUgV
uDVjdnl2yrZTpfI+HlProKyCUpfqvkkRCRuU+H2BorHv1+7b6c1dPCd3qma1k7O7pjci7zWas7ph
ecZkJNiyFSYr3YiqKHpu2lqyRi80kEjYqES8dlM87AvCy2H1CPSixYFfOSe2ZO9ImBJx0FFnxe7W
4lQhoFsbVUfFWHztljRZIDGyF27loeu6r/4umLoRLZzy6WJlpaQaZCu39+6nun+TORPXIH2kZzTB
JWpIzfBM5pKWjAfoVLSLluyEWAkiKHIPnw2u0z4qAsrRcsY+FWA2HNxdp7by7DoF9ekGtWa8Ztpl
STS0mnxQvMQTVaC+xkZUULR/imL4lHFAYtzOf4vCe7eD6CiqMT6RYQSPXutCmoFTLaMxRgxsDGJa
cor6WlE9zsqFNmYn/8jmg3SIODROdpMV/cGOufjPWXBOxvTKXMiK2U1zDaPIuW1Gyf8GWtexbp2R
xesqy4FywmsYc/aegsp1Q8T4OAJaw8WkTryj+AmX+gVMLNe2YjmKFlKlkVdPVrISziFBiFp46CMu
s1lDJUHmcGyRcyIhp73CiIU7O4EsiV8YhTjgUSNl9qGG6hTFeIpc/BJV4H7DcP0YabFuB/wDQIEg
4pbJbkb9i0bKwrISZWQYX8WIRk6z+s/AFxiEf0D374mgqeFeVVC6R6JontPdyiYWJzDlOyzyk140
/KwGPT/Fkj4m1G6sNvyb0gePzvrxO6mDq9V2CIy3n3+am0QLUlm3aPmauDmwsapQtogfV7/R2igV
yxV9YELdoWbvoviJFweBtOY9o/r8Pc5+I58c13491d2J/ZFfpVCNPJcdSJaQBB4uNm/vK9ue6PGu
aVlBbfO9tX0oc/Rnk9QdcGTnJo6jsGkKgs0dfcERjIJGL6hUWZ27gDqdIOdRosanxcwpWXhWo9Zx
BbFWcyL5zzuYgGvCy9Op4rwqRwBPQO/BGqRGLstugF5rzHgyaKUkMVpR5mlKnMy1TwNlXjBA19nZ
c2h2xPRuYi4Z38yFem+WB+3WqZ3HOEP/VJFB9958lPQN8EMgccINAPGFgJmDoMlc3pF8eApOX9I6
AXGjxrkAtyJM3t+6I17/PuoA00XisXONZ1OZkrAXgeh4vVKRhE6eU/jDg7+OzOuR6P+29yiBcwkS
iY7evCXGjKHmAQb3s7IXN+xbEvQQWhV5eJDU07Moske5/lmuHfmCXmiIlthVMb2BID7khBwPqh2M
LTWQwNcz7wOwyCHys+H4ZzqZ1l1bZIoLubwOXgfk2HkOjuxUjZ3rmsAODLKFheBXUQsL9RTI+KSt
C1gYdM7CX5WFy4YycKyMxLTJDcIiwzrrOwqQO2AeTBEtJ8fZMNmDvflYJnARRDzLJBxgLlTZ+EBH
j4u9mQ4DhicL2wXJRXZp2AInu/qwBVZwCFoQuIP2ZbEDejBwb2Tax2EKLkPLL27K1qHwq5c2uJ6w
fTTYP1btAwER+6PmBORC5KBoa7dIZYudWIfpLMlsgunjfJ+1u2SY4y/Ydb/SPvoFuanbNPn6kGpH
Squ9KaAmOcZxVBy81XEPVtFjPcLL0uFFYcmuAHhgdJkqQvYg/NIJu7UxLNtWe2I8tV7aGEJeD2Yi
zL38ZtQOmjYFBFRWLrQro2x3lIq8xtpx42nvzahdOBFX5gxbjqX9OVHUfpoYdhTGnaGBSt5i5Rlm
4Badzrr0BQOu9vtgazj22gG0YgVKsAQZBd4gC5MQzu1sY2IbqrAPLdiIOqu+XwKyMACIkLbc73pO
4IUkPQ2bmJASzEgLpqR4+Uy0R6nRbiVCvDQRjO0nwu/FXqzrHmMT/v1OWADw2NrtMxWxOhZDt+0q
9t7RiJcBrjvVPiUuqW3U9PZxwELlai8VQ5AXpuyEN3Qo6jkOEsyABUtE75P2YtnDsdferBQnwKjd
Wj62Lan9W35DhSydEsyfmLss7fJqsXtFU0osojlFBs8C9IzQwxjWDGt2jrCKLVjGeGN0x8b+7gwR
HXtMZaN2l80sEPaQM3YUa+3bGQC/HGBpGBayTy7IPFTsHDcWljXlG3uXzshwGOW3i8CxSbS/LWL3
nGn8Bi0i6QmlhCeHYibm7kxCkOUvK7p929yqGSEga4lxaO8cNoAcKx3VM7qvUbvrZqZCTAsIk8K4
sQZihcsHwOA9Ck4NVBnM5VLYPnlKTi2zJFbBKgzGwWqcizylmSO5coJaPgVnsaLVAwa8SorXXrlb
yllvsIbEu1bbA2t8gh7D0bqq3WzwPFvqMj0qRgihJN7C9LHXZkNsJ4xnEc7AGSciGRret9qc6OJS
XHArGhm2xfyPgTGI3nPtaMTZGLGPFlqiZlVn/LE+9oKS97l4zuOJb0QCUOJcDqcs7/aL3aNBoHH1
vTyM2lZJLhg7ZVr8zvrXJKV4yR1Zw9D1K8eVZwbKaeO04ApRbtPqTsGzLpvqbAYjwDd4e4VY7mQ2
z5upKYxt2yyUKnTGYzAZ921LrVdGLreG8R5QQeDowH+rvhocTZtyfLSSsWH+RnwMoq1fLeYZE/Ox
MZBb1r4mGlLe8Wk07nXAdopZmTdl8Q7bituJT2Z/ToDvxUxLESAmVlwc0jbP8GiCSGCBuugk6RHu
UkFYLcgyqMDAfZwYOg73kMbobwP2UmGQfsgCd2bTh0HNHqld1QMraoPQDjZ8iVd/y7fbH4f8iRdu
POfQZjZZSXlxN+FToZsASlrORcjmSoqrnKnHm28W8CZxvn5FsX3n5fbr4mlqY93DnRqvK296wKA0
7c2KR1WHx3UlxbvWi7kvk5VH85b3uNytQ/kb3/Kd3ZXikLU5xCtY9wuIAVo7aXykzC5M7fmzkjHQ
voJ3MrbUZeg+WYiegk5cPOMPwLp97tdt1FVPyyxw9mJWg3US3RUOajSbWx2mkKO54wHLbWUen5Vz
XznyqEY+Ie1QLUDhqZ+qGutUevMFx5ZTND+rnN/n2r5JCTqkqbeLjOob+uBxbocnh6N3l03ilVgV
t+LhNsbEYTLnIdvuFtEcWKNvjA7py7CohYna70Qfz3Zu7KcWL4Sc1x2nHiV5BpLyPKS/uqRl0DTo
zvCxfzpBZeLRxfyYReaWDH0yQ5nqsUi8OUJ+mVn0FZhE3mu91/T8pw46JT7gfcBtuo9fR44MvBQV
RBB5tBPkRBqyuSmtd2MirjN6XYRJ/Tdv1Mi3jouiwAXX41OCDiZa6iMSsz9M5P3jwPxtFqjqAa7v
3C+fB4eaYVm0v4DLcTWePRhvKyUNIU++e8uTx8hqiTD5HQEjA6gRbbGFi+Cc1DXL98HZKw7xLftX
1toT1Ur+p79a5KPnN9v1vsGX9mEu+aWwSHjHIkhyK4i+0n751YkIpxemP5R2ri7sEmht0eo0wpcR
RZvakyl8EHPRjjRMlS//vd/7f0GPu5juWNX+5/u9mwqO1/e/Rob/+Vf+ud/z/rJc4fqBMAV7Of7s
f+33nL90VJfFn8v6TOrF2r8nhu2/iBtZbP14lkmfTXBXgR37n//Dtf5yBCFMCDYu/hSiNH+LB/9X
cWH8xH9L5iDpO9K0fO5pwpK8v/5j5Cmr1RLDzOSe5fMYwj10CLwgnHtVHJyW6hp8Bp9DEj8PM9rV
ElBFOx07FgOwwtiLr85LY7GyMOf6ntEXKcetXqIMv7nZxkVI/U8gCIasoLLCsgu4f/a+EZpV8sHe
/ge2ArZU7SWUI/+4FXMhx03sW+110rCq4cYbQeDEHxanDGPOQEd6vsWe8dEXnXFqSIby7V+xajl7
MVxW/pdnZZnXusRyZq0Cxo//v5/8K65seABB8h7NskmYcPb1kqkr6hoPc1HbJ0/Rkt4t0CCh4D6v
Y+Yc0kL9eC0jkWnQoFGBgWENSUatbU7e7JBFVZaLt2eGWcKCSNPh8F5Nd0Sgz71OZ45oG3dxgz13
/hUksOUIG0xML3cUOWxg3VwGL74VTf+IAxTSguneEkXlAN7H6fQUL2xVjRJrZq6sd7gQoELiq96O
ryon4xaeQLpaHjo63ZBuNijHRxnVjzYGCPZMnxHI4wBjs2vRqWu674ajI7SkpPCqEvnkFcVsiYQ5
3sqSlk3MdePD4NnnoenuLdh5Mwy9cRpueQMUt5UT7XVkwwyIuULdK0n67BM4fC0UE6y0VwV8PhdK
H6w+cBKz8D5IlWDh0Di/nruHic4+hyWsvxjmH82duM8SksC+GY/MpM1P7/9ODYi13XXrWZ8x9EAH
iqAJTbCGKth17RC6WxaWuyWdH0oNH0wakirSProSj9MkK0Bl0zuayiNj3jgQxkxhX2icoXtm1n6D
thtOpb4F+DalEitTU8pwZkh5Y0JGxJWZnZRT3QgfnhfetM0CRVFonCJPRKpWypBxkvZTN4wGltJx
K48DaxSWdjg1NJxRQmkEjdfcMXh/9xrgGASkigidbYwncR/pLZ3SuMdBgx8L0jTZhF0tmS0MoLAh
c2BVsk4+ynG6W+fqbJv8+hNwkj5YSRtuNrmp9dBDMaOk45sZPb5bQVG2aoJJGRfTucWmE0OtK+Vc
3OQOr7Uaf5kW29EJtKU9wrhcNe3SB3sJhTvY2dEIrEf4L/gau5NMx9sxckCIGt0V1h7XqbOtKbE9
w0BjuY76Z3pp2FkM3cS7WnVpgmbfJu+1AMMhlwrbbb53ojHeSQJarmKj0KYWFpY3Kdp3Y5mvffr4
ZKS52DopFuBtw4aZhzOEF3sqa2yVMP7PFI/rZeyt5c0f0Ol2tBizcGbbHjsXnp05jTuqXM4GrnXX
IAJpUtDap3uLPAyO+1cbW1MZOBc26NWhrHj5HHMveps9TH8/Oqt5rdT9LOvmtoaTR15zaQ40cjW7
WQyPDRQdOK9MkBmy+26KMxtbSSBwAj7zP1dr7QCutUDMLHW9tfVLZOWnqAJRV0YrzWV1ZGxwXmpo
WwYbDWFxrrhPRJJs2+rcVPK3MooX2gTkddNMXzUv62YoGWvWqifGSH3J4oGyMflMOQZbeSWC53o2
zpJSwRceKt+ZX17U2LLLESY94zkk3rJaP5ME3GM6dgjuzBTgxNmcFdW1FWmrPWvswUpvfMN5befi
SfZOADZDHoN15DzAd52lWBnnHqBspi4RsgNk5ektSx89Grq4PrFuMcAewAJi2zOiHbwUZZaEtRym
h7KT5X7OaaaCu33TlO7HYLKayOIHyjvv2ptMVtgcRNDCJJ0F+RTve525a+ly6i7HNo3Zmusoqeil
usR/WorzB9ycV2yYcURGvyz7J218uTVqFy2T5S2F44eE8ZSQyfwwWLSDjwvu9Y6dvrCHp7jB/jSM
GJqnyvzwMwI/tWnfmDXFdZFgPbpIWJlZNj9LJjAkYsup94uEhUZc6kSM9lG8Rb7HFmggquHn1rDx
eP9syo4wXpSiTAwk8kaHHpx6GnHs95w/tfdYBOLSAClX+hERVywiElo601cL2Gi5yJNVn9O6vyHq
igXZFv22U9/ACeAAxjNpTu3qyQOFTv6aFME5prmR04nfqgE2ayeNcTe5xp7XlBZCezJPXHGu8wpy
6pKbj54Xh/F4rqA3wCNvuH449LznjfvZCkSvoOcikdf3c6d5h3K4aiV55XQkt48D5ytbcaAEw3wy
fHGbKioQWrt+pKeDDyLnX2EhiKdU47FbmBXQ37saHpruD/IBViB48brkPFbtpHj3PUQV8qHQ591N
L712nwMbKtmqrj3G76Ik8JSTE9yoxcbNjwGkp7uVlebjQP/KRjlYgeKqeyn866Wr5NZKB6ofI+Pg
OBykPtxaMqwW1veap3psU/DML6w7Gh4baDd3n4sYempWJ5cmXn7bY1KfY28ASdDzuY75enY20fHj
RzzkbcSYUng7r+482HSUjC6FH/ajhcnXYPmdW9kjn7hxj8n2PNb5vrOrSw8+666Yu0+h2s9qJE7C
NnM8dE3x3dXUAhr5/NxX5acT8/4rBaqdnxMR6zLxKFav2pPk3q0W32xZPbVcS4IMKSPysVOubUDJ
07+xd2a9cWNZtv4r/XafmOAhDyfgooEbc4RCodBgSY4XQpIlzjycp1/fH5VZVbazOl11HxsNFFzl
sh1icDjcZ++1vsWrIZmGlVsIdxUin89KJ19KvQi2OAvomhA2OXJ7qbh5jtwYZVftfcNHshIAOntl
HZ1Ue5yqMN/GmvbUGGwU9U6/i9LJWvZFuUIlcdHN9C2wu9spQZwL6pFxqvEyRFBfyGV+LHWk3qIn
1G42hfH/wje22fbExG5QQeiF2Hp285YO8s33TWDnRE+XfJCdNcuSTciyjYgGY9DbLEOQg7GbsGef
qAMVar8lxi1mbgIoVSkAxNHAtkYy5MgmvfRE/oVsEUNbXtKGl0cwczYdfybma6j6IioFEuYeIuIW
lNCaw0jNqIUY2HNaEeW91UN+zWsS4dXkbd1KbnFJrmViDOtS0ASKayYKk3ZX2+ajEYsNzanH1icc
MPbFWi9UQAhFdNRrm2jJWr8b03Pqg2liFv2Rkz57xTKO9x7IYs2dTWP4YTAwjhYVMkFNrv02/jYo
6j8b4VR1SAu5bsfiiWmcR6Sk/ugUHbYF1tFCZe+BDwLd098FdzqLVHNrBdM+8OJHUGYPRBg6X/Re
vAS0IvNurzUdiSIqBCHuk0ruhQaNOVYj246ugsG/blAWe5ogLrpHUa0zzcQOfiDCdp02xSHTpLHK
CpTpRayx/IXJVtMYdSsLanxNj7zC6dLRjj1r4XSs+oecDsRhHLyzEaCbCqu5cp/TXe0minctw6yl
IOd20TlHOfUHSEAmlGHN3hTUBpXEqTKXwoiddjnN6WVjTmfVo6zmBx/dISYakRp8oCwfE+3N5iMR
G5yi2HhF5Lejl7sqYq5Vd2GDT4dJczAWTcPFz41bl7+9R8u/zLqgoNlnP9fxYJxcj4rMZwl2TJos
EFiux1F/Qt2Dk7VYCCO5TAQ2b/53E/wvbYINMe9C//tN8ONLmr7/x7f/8/9U3fyAz8LLMP/L3/fC
DllbDspJEFX8l0FX+W97YZs8LZAhnmsbjBUF8U7/2Axbv3muZ9v8KagnZk780d+2w9Zv0rap4/hF
t/+93TBH8ONuWBdkIHmOTVucD0SC9dNuGK4pcsiC1FLbKsDmx+z6LF8flx0hAmwA8A5hw91HpKo2
nXOrleLatWiwhjwrtK36fTMriFOx0ZgGTStrRjHCjcGHgXcPtnn2ogEYzMl0JWjRwQFGCG1D5jap
r8bcfArZbxdFtyIE+rGbA2Ln3IuVQWas5rCCx1nSLoupwtmVUePhpc94j59CZLu05ka2WhlqAJE/
jQVEBvJp68DFwDv21YZ0v4dEB6OaOOOXscIjW+beq5rAIIyIZhD4PYwk4BburLeXkLrJxg1yji+g
UZ6P48ZgIqcbCYQDq115EQ4wNwFoLJDoYupfTUD9o04HDgCJ2G/b1y5XmwpX1VVdor6Vc3IvCb5u
kDIZIdN3nMN9YflhOpkDf5MxxbjouwQFwKnfagGTAIFSFmA8YcHzNGTOYNBiGpUhccIhjQWUppzy
6J2Y5i8VucMBlImDnxl0IGNCiW2dXYZMsIABi4jn4OJO9l/MOcrY1vHAdQQHIC/PtvhXXgqzIt9d
HvKWRWwiEdmsw2NlvNPZvxJDqa5Cwz/bdpGdsnwdTZT4bjkRruw5D31FU3korjBTEGUQGXeB65Ij
0FPbuw0i36kZtlqXvWsmhtRqSL8SwstQhRYzjoHkyiz1E9sy1DhIbg4xOdCi6Q0mNADLZ9qu6AoN
Q23kIFBlcZSSsMWgfLEt7AURYTAo24dt7HA5KLNjtgMlCbk1Fzba6XNENaPYyNOnpZzDqxXKrwVd
w5FUawIrX1CLq43jfZlTdSAQuBu9n15aLInXk8iRkPevRGGKrHzFhkHn12bm03SnYY7UzljkfSK2
/ZwKa8sH3SeSGm8ERVmr+Gaco7mhQpebDhx+PrNmQn9LW4QYb2Kr1inyGnqj7PZ0jWeEcdIA+JLt
CljsRTIyHiknhfA+Gam/gzenrR+SOUA8JElcmyPFk+h2bPk2iklljYt3MQ4mA9LiqZ5fWINBMHmg
Jdk2MdvrLvdvc7d4rUxkHMwqLIll1/H1s22wjcqVcYnb96Fn79QHuriu21GsCifE0VSq18HsPqKs
WARkuB6q/BshQGohEI8t0dA8x16AvBRCU2+OPe1c85KHtNQL5e9FOWcy5AyIK9yZxcgYOom3Sptd
83pEuI2fWddJFa+jHqKwQZ4rth9wE4mERz9hguoYSLUufegAOXIXuBxDF2/MFt+rMnt9V6QGbWfB
wDakWJp6hAuAvHrQDtTzaNUYLxmuSBYOo6Fd0kKkmhrEJpX53rjOwRPm68DZA49Rr4depDdt7axq
2+pWjQAeTcSlA8IG9K9b4Zsd7X4flUiLqsqkcYC/Dn7YownHTlIBHOPyScazJdHo5qoz+0KX3VhG
mglTuOVpVC77CJgAB0eP3xG7pYdM5S+Y+x/dyYn2Akc7bZH6ruYlv63KiNGNkEtzgFAuZL22OiLJ
uTP0AboKVXYPb8U23tlAfeOc0yaJkUnH6LkuRT+sjcGfx0wsXqqotx4ZTbcpoFCKnA0sw1kJhvbF
plNUM1DhQC+Wg2iIwMgnb/zWV6h1UqWjrdI+KDLsb1RSRNG0uCH0DHdPXe390PjqktC0sIyqWgNn
WHeDHS51SCt615Kw2sqNY9+3TiaWzAsQuchr05plj2S3YThJm02fxRcm+1cJRXmUBwTujTzegFu7
FdZC0pGJYuR2jN0NIQWLtNQOdU3qmTl0ANQtYp1yuGhIwlhWYwY9I54ItvXhSrqzlnFUIYR1eQ+5
DbS9GJ5gnBAMlKhDE+tErme92pSzRNGxMcmP9nUl4hr0vrdiHIyKXIh6U9ZbxtLFNbB63CHtagpL
9Oyg17ZljYqnw+CjrDBFQ0Kryi39w0zEtWEgcJWY5/nW3hpxUYNRZ0UuKI0HvHdRDObL68hTSib2
phacJw0swbpWCLEwRU1Lj0RbyucOxHevTsKECSvh6SwbI0QWUkVrs3s1TAq/lOV44SARXAWKvaRd
jLdCE+FdaRtbVxg+Kw8CgiacdxiZ2MRuvZWKvF6yvWdByFMR9sZe2aihYGUAGcGP2ccDE9aQ95t9
n1dSLS0Xoj4i16ZcEvBS0k+23ltt5Xj9VzTwe8CQUDEz+x6qs7exOkGmpWb8f9Sb19FbpWr10fzf
WYv9RmpWFQVh89n4/8fvHlTGf/7yr/y3H/TD5zJB+EPzvXppXn74DeH0UTPetu/VePcOtuP3YyBw
c/6b/+of/sf7v1Jweq4DbPIvS8776C36KfP17//q76MX2yLo1POEZLjBQO9v5SbSapTV6KpNar1Z
JQ3s7Y/Zi+n+xh0iiWJlIGKI76cvJuXm/FGu6QBYRWEg/p3xi/hZ8C+Y/hCFarLTEci0xU/AuSKw
SH+vohYjLPvDlNQwNd52Zk//IM5eQh9nXNSYW7oTPQ+QrDZOMO4LfdZdEy+8zEaIx+UU3dnDt7x2
hvV39fs/QZvOc6kfsG0cHkdFKK1pGLPYfC6Xv0tINTU0bFrCz+iwTtD0f594Ye2zMvnSJfG5YAlc
1i19R90gYw44H665oD0HbLd3ESyJLkLk49rDS20qcxE5THN9jcXtF0f5U9FuCM9yHaZrnsOhCkuf
v8V3R9mTRdd0I93JgB3rMp+kdY1IWtAQPieGu0djvNMYVe+csXjFsgLs2YHANlJYwrIg2DtgBm6Q
2VB0dr3962Mz/zReY1pmCwcJvwG2yhYM+L4/Nt2xpwlDMYuY7lcwoCAExBq9A4qnp8FH9TMEozxU
Za1IjbTuCssLTwU0kX2IG4lQyozXRWEcAf8tqsjdzM7q5dCrEj53Bf4CEpdf59HeSI1qT5BCsNVy
bU8+4cKmJLRbr7wfDLRsMZWBEQbGL9iw8s+n3nbYxM3Pl2twJ/90/3alYzm+B8DNK3rryqzMi5KK
jJpcrJMgx+1kVSQ7+lGySUdlnKaoRBg7qBtAK/fMGGk8tMGRET2ttI6KsSjlgyDNaDHGoChqeL0e
44Z+sK6h8uibyAMZIMg/2hIIj/6C670tlb71nLJCsY0SYE4naHJ778e2iVYCAzT9nCX5fZs2Swbe
8fj4JrsEbiMwzMQO1KdbAtL2edAA2ZdTtiZe5/cF/AdE8w9IZuKjf3qKPF2ng4mJwjUtY16Cvr8H
yhBSodNAt0fut61xM1HFFsvQv64bdzW53yjxv7aafhuPIVH28cwTd060TWm/Ikxy++J5xC4NeIaO
4oAI3kwQLeVTjdy4wDmlxg24TWaHkbgNfXp1Lv2UhTW7BiS7GSgui2FGcH5LerHXf40M/SerBC86
RxiOxCAnjM+s3++eP3tECFMKh0a+01I8pq9WbN5S87/OiN/B4RCTwufaEBVDz4xfkgZPqEiZwGUJ
Dv3UIB3P2RLP+ew4RJLl3cMvnsL5KfseP/nH8g98UsfF8idEs4/o2TaHasKA4j4VVQ6DppyTCS40
phTsIxhE0FyzRZdx8EKxYfRdOHtD8uqR1Wh7kCeTCMSZiw0wIVhez9dDTm8AgstDnsAGjjazv2zQ
06OV1LftmDDJYv4zW8gmgwswe/EKJlW/WPrmlsjPX4yuh22ywDCYFO6Mbv7u1ItIC7KgZFGZf1IF
KgIzaIwyatVYM7ey0x4ks/sJdGY0lbvCjAE0cyvUhrydLw6ppjBuO3uf+IxUkGI1Kd6HKLVPhhsz
WjsrsTJjPCEJnX9Lv3XnCF5FFw+HmXaZguoyY0xzXMwbzcadZqTxblDMEmQOgIQy1/OxJUQztbSa
rX+G7DlRsPTL6FWM6s5Lcds7sfsWmuHVX1/zf3ZXSjE3c3Tdgwv+cyuniNO4Q3itLxzdw6UTrfTS
fYA3wlS7BgUNQDaxolcmYDGzGmuRysvnvdlEWA6zNPpADWcs7Tj8II9zj27646+P788J2DMonh4T
Gg7g4ez6f7x0pVU7o+i4dH4Zv84oXXNqnqlwF4PuX6UhSFyArSByPixDHcOYw7zme8Jp9xmX7Ux4
H+Smv870Uh1S7AzazU1xO9DHx1gZ3OqQ2AP7q9Tkvad4QVMyMMd4zVAVO5l8JB6afpR2Z0y0UdgX
0siuzJOGDsTI5aEGSEv6FHuqvCNzGdgegDI6FBkgAIPkAs2kqcttLXjgk7k5PxbVuSWCEZAXP//z
Tq+d8jil/W2rIXD9tFl2LhNbW9x6EZhfzK3FIG7bwr6dAmxSJZPPWD9nlnVK+PKG5Kf/4oz/+V3s
za1C7oW5U0iP8cczPjiyNKaSMAsMDIRoYvq0fRo4s/eVwcOWmfvOMs4zo/fz6REhXyWbnb9tnFx5
lyronwRhRGYmAbZpt6mpY/mHQxSYm0C3iWzhpqFRgxrs3sYIBPMCCWk0stGkgbAM1Ben/caKcaxc
tORx8e7rxm0TZMdsUs+1wckD73K0ZHiNqp1Ot0WhB/BkaG5mk7pXYLo1rZH+X3sV2NoLme0PutUc
AKvvDcJu2TkZtzMT+dPD+3kJPpceJri0AP23vz6Z3KA/v/sNnRIZgRIPl7CoE+fa9ru1Z4LGIRmm
kOoyleW68UYAFbCrykdie9xVYTBeMwKMD96kVqnG6EcG5cYe+W40vzB2tYdaUY0h9IM7YRcb00B5
4obJWhrAGqgYb4aexNIRYtKKzKwDM2+b2Tsa0Vy11iaPTGKiQQhoQxCvvUkeR6UB5XHbZ0rZh3Sy
ke2StoYlj6lxNq6TMdAW5EE3y9QT6cFOoY0V9HzYM2apa11BbUtWxAO4tW8e3Mo46IVWH0wQE0hM
WnsFD/zo5Exme+wR2yQkTpTTgvJBW8VeAqip8Nw1jAmSnr3byPdfagcv46drxoIpmxWI2vGynOs6
AycZeWfP64ZllQk471zXhBbydLRLkIkqZJefeECiSzCudYF9K9djihbzZKeEsROXTF3Q9AgcugBG
Yu1dz971HSGK44SdMO09AV+zu7Ir6zTNZyX0M9C2hTgaSmHg1qdHehRr0XXzQBuSD+VhKMJvZtvM
EaLsR5D8PjR40aPx1BLauOxaWAdliVQSRcKOBX+Ln99ZAqcBThI/qXnzIXvvTuf+xcrDuy8pAUlg
wn8UzbQjHLjglnBWgZkkfE76QVRRydPB35HWZO01HbxyRn99cOyd8m70rrF2uNM7ogvrnaJQNjVO
A6JWZqOow6e8mGOxC+KDMc6AYu2gEXOIsnVOegK6hdSCK2RqEbAt7j/aErhtHKRSz7Y2tmuVOdau
LBp9xWyMOBi0WUusrRPUyYzCEIXGhP1g1dkYCQYa7s0YX6bI24cF/sNGYfEPg29RPecGaOFGK9mw
IRSNEzrxbMysqxzFVTSDwMdOPXHBjWOWmntgcsDmavfR88D8KxJUpZY8xwOdx6bDFmZHgOZ5E6fL
EwW8bK/yIVdXGtN+bqNw6wgffpssuMtaGvIZzUuE0ruhA0FShAe4E4uyMB61jkVKMQBc2SoSZL6y
ABk+P71PipumsvlftPBp83pH8EyQ1s30PGZlyVSB6SzN1I5a6MrueDY/78ZBpu8eTpERuXtVQ9Zx
BvZ3UgxL10QkT8uuYMWfViECpG3ct4eqYltFMBvJwqQEfD4tAxhHxqn68yR5EhUxAkgyko3X8Y6d
nOmmT0jLJEZ+nTs6qtbMchBsAXQMgnE9FA768lpce+4er026rkWm0HU7j41eYAPSQpgCHmNoY6y6
mWayl4Zu7ouetZhtEQjQRFsS9Cj3Xao9+R1vQmX3rFjpaF0BeYgjHQxd8wmTvGm7ejewhSrjiKZn
30CMKLhRqwz1Bfim3DMWMkpeRe9ZkKCTF83qkwUzzbchDr8qLZH7wS627Pk+zBaPZT4zTmxmXau4
YVj8+X0r+23QXbXxzP7VL9yvMYKXddBWxsYwFZ1xsAitjHqgE/6HFOVHAudlqyR6Dd9OUW9kMKQy
R1/g7OKBsAPEwhlOoeglVEZygjqyY3BDyDOphUSqHuIeJoM19PskJwwiLzhwjWyBRYLKgKwpYNd4
6liKpq2DEXfBq887+kgWq9uGqLtjbEso4zl6tDoa+QZw0Ddd0HaLEqXXsrPKaDu1BM9jdwDkpzP+
VzyimYeveoa8Nr230gGMfB7s58X1JeEzTAeXVh6vMKrS5i3BsOtlV2wQM2qrppa0ARXm1aJ1ifaA
+Iwdr0WdNhTQvarShKCnxwFt1d5bqBYebtd+NPTrU9/kqfbHs5LxcxdX2g2d60hW7SO+Ntp3IcU+
fQEMsFiN4CfI4lAlKF5C2R0iTcbnfpPVAh+CBR0hNW/NriOQFFZgF3T6Poss91hkU36C4bvMDXGl
N7p3qAb3rOlBsR30L6MdrhqbcHlULicsBagT5hSJYEJDZURPoESKjYqJY1XTfVm37UF4mrca83oX
JdmT2YCIISAMUsdoXWLHupMlhQrJdjCZDFVe90q71zOdsO4uuookKaRKcTkcpz5kg6Nvqy575pWY
riQqyYVs+cqjNSPuedgXueExAUr1L1lhQclLcZUZfVFsutxm5cGfi9CxY0hptUgk4TanBqC2STza
HjxSy7y2g1DurcmBfqS8fRUysDBNB31mOtFXxzO0UA77Wd2npdv5PuGh9Verc8q1apW5Bc297qFD
rZs5/yrp2G5rMlp5bp8crZy4doGmLjBLrAr9UB1tidAjd8J96/hPZaqZe3r1N2UmCPRk6kVKCeOB
wWS+lgWcdkIut36cg2zk3FdutCZobjhEQ/RBQuh1loI8CoX7RAYDQvlEy8+GU6DWH+ZceDs8MQZk
kvIRmKb/gfQfUYJjnzOUowiI7mIEmageY6wkhIzG6HHOsyq0tV3rUJh9wdaL9aUO+zsj8yBgIu3j
xuDamJohV+RHS16xKZTDoSKr26gMmvHV18GJoEjr43uXM6Ll7raIQ9CAn9soMTALLSOyrTZsG5ON
G9mEixbE//pau0E2whuIvL71ENJqT3SU/1WzgeglWYrrd9Rd7CGwu3pLX2HXNAeDiU7x5PbqwWrd
5spLe0Y0WLdZIeyLX5ACU05YLq00ug5ddnKT3lsLwHU8hIOJP49wo98vrck9KgLAhRQhKOTiLXt4
LDySqxBUTGaKRN6DF6IdKLozGN/+oLT9WDs9XCRGw43f31rRqG5DCd6YqTMzBF6TdW2dUJtndxUF
0kpMxN9Zon3ho6093tsddmL/pM/mUnb2zY5tRbj3ioSZw7zrZPpaaObXKeD1WQ/AdpB3nauqHa+S
yD7ZueMvPRI5nzzRpxs31T5SrB5ky57KMIk2MF8P/hBgDh21O97Oztro8eTZPc1LCqpgK5vpWVOK
ez5LqwPm0pesHa873a1usr7e1ZqLXd3rv0C5YTUVtEI/CyU5pB9+S1NBZumzbwb7VhOUohV3Up3G
w9qxTEJdRBptDW0WG+Y3eY8bzqm5rMIPPge6eOZ4+dmM6betuchx4668DqdSERfbUCfApzMrAMB1
8sBMu4BHweTr86Xdm+orjk6SUlpe6miAIKcb+IwVaVELwd209POXnEoUrC4nzKrAk5I7teWVd2Vb
oJM0n1umr+pjSC+LpGiMZaJA2+zRQUtjbVhHgvozLRMsoEFMhQ9fck22z7Cube77GtDURoX1Une6
YZO4JT4biiNpCkRLxbUdUx/V0SwDNTvCM0Sx9iueD4g8F2XU30BxWpiQfR33k4k0bsJpnEjqaz3t
aNDwzqtpxmxFP167bf5sGcNjiwYXBQSKd3NEmlYf8PCTn9iQHjT4rFrsQOf84W4rYqpftsxo70bv
ug/FMVAUxqPGOpj4Ly4uy6VqXL7NfO6rcqh2kYQa26BzxbVn7wsArAT3ZGT9DLFak5Xa48Nkc5BA
yuLlWsEL60oAcu1uYE6+R8sF44icDlixcl0F0cPnO6r3jnZjbSJteMiRbJ24GkykG/+muwobae0s
elSLCCw165m7dRuXHsuIwNqYlkFhQS5KEI6ShvRZTbllWSzTiACsLEHIxhxphTptIEo23TPq7teW
oAPAK2MRECp60iMsG9y2hV0HS0Z5C7eY9gaCGDzE/YPt8/x2fqwvMGrOVdrKGKNxHStmW0lVh8ve
lty/sncIqek/ikfR1dEN1lFk7bofrcKWB6GPgrvJQKLy2aGtE2K4tcA8kdZEWYJyrydbgUcXmK7T
ZJd08l/6jCZU5mSnzxJY9RLJzITA8/M6xMaBWqjeVg3h6ZOWfAk19kc9pnrlYjeuyVZctERNs3vh
deSBxc8SDjI1G3CmgEqKka6vS5RXiGkXUQ/fZyrVuupAJFkEL9s6lbeixjYs+Aw0k4nM4gYP8NMi
wsc0StR3SoynzZNIdMrcdk+Q/DzLoA14Z7ENTdp843QGyPTcWHIx/SVjpU0S6o8+DdedbAgcG5mJ
0A/C5f1AiYAnEkC6zht/maWhtY46sUABhcOCr2bZ+VfaK3Dm7UBeKe0hIoCNEVHcfzO1HfIliGPS
wVuZmLh0siLZff4yCHavhVFNrI9gvDIsFztMqBw+0szR0QXb15H4FjeviTMB8UebPmbDPCXbkXIo
j1FQhAWcjRtR+doXTufGD7u7opLxfWs4Fz2sHka+87GeaYk2bw/RVtVWryAQWxOkutbTAdFWHsT2
2L8ZtKFHbDjoJ6OdObiwiK/xi9RXxJZd62xPwZjHaPer4I7b8Cus+vjZdvR+G89AallDddT8yTkA
7jCvu8hmq6c3pyRnuzqVPQ+Jx661Acd7tMrY24KIvA8nz7xqVVcfXLx3nz8M2j3lr6dpuySvuLJx
VJww21Jjhdk9amkgRRPReRbzm72rKveqBfHp64WzLPsgfx7Y+yLsvxFa3u2aKoMzO+beyYiwW9Pf
A+kYuzdGml2LQKbbqnU8OuBqg2fcOQ9znjorEfYhPEdxTRS1nRiw72hP2HpF+AziFLPLmS/nGBFw
EuCJcBO1KYLcuE4beDKfcx0TTgFgtWAr6olegzMkV75aFV6r3fpkvy44693BkWy89XR6rKPcepiy
Dtg6Q0EE0/dO19yYDu1tJyinB34mHSttZ9Q4MKkq9bWmOdEu9MFHVoX+IXTd3wJQfYJfB7ZphgaV
Ge54h1Rct84TBvbah4l8Bqa6pMU32hnlESbyHhz1SuN6kHujX3t4MHZ6VIBZJB632kPpE7vEBfDd
aAWx5U0U7EWi9o3bBxuhSD+dCITbJYXz0ArN3bYYoZRd7nPZ3ynwJlt/6GE3Qm7f2Vn0XEhNX+Sp
22yiPvjwivFaiKDYjRmMvs5Kkc7mElcVqW7g/SD0FCJ8kYndM3IIFeBRohMcQDCHdAJB6D3mVkLi
DahjeNYuf9s6KUYRd3yaXDtVuxa12xw+YsnJk1r5omajN9jpdJ3VDihVMJlr2ejgt+eAnar/6pgm
TQBsUKs8IlcutlYO7KstG/IJK3u2kfUY4qpaZiJNN+lF5NTD2JAcWhoBLnvUVtT4zCZTOmm6HXjb
wQvfKFr9pUBsH2rc/oRhT7AckCZ4XsTfkhfyBFBgpPJrUbFl9ZOQFPjmWz3xpq8ITmP1LLBxF5I1
nEIkRSsoe0M/Oa7DjjvRD7Aln3L2I1idEcmZpXEoc0SMkgqRjcA+ceJ208wsUD8jMKLz2bk448Gr
UAyinL4KWvdhwtS1rg2feNFZ2j15T0ZGpoL3kLIWMndlg29HEpneXIqUz9NU5UtbzaBH+WhF/Zd2
5sBU3jZTNqJAS9c3Q0MlO7RAJhoSjDaaNZKU4dbDoUNJST63o7gJAy9CHIRrYqlquBue8B8+Yab+
QIMun2BXfoYHegbvxnysj47pbKzcfJMoFLepydctFUIet3vQGJ6xJFI4fTaoCKOelnlvLcs0+1XU
nvHz8IbqCR+nLXVTOnPm3Nyv/q6BGo6sxGy5Sx5bLrPboXoLG4MO6lIfkeyB7Es2pTne5sbgbWpH
e2rDrtiVVnVOaoU+sRr3jUWEJEyBgIdxhDfOsGauI6jtR+MtRy299LU5wYo8u2U81fYxy6I7KjH8
44IsAuX4q1/0hX9WNBgYST3LYaQxtzXkz8NOMYDpbXq2IOQ6M3DtmvXQBsNOaYx/TBecFBHkTcPm
Z8o/BIyHBY0PWDlueT3BpEdCl690Qz/qXtqeuopU5s/j+0Oucv596Pe7A/bvwpiffvuf/wN1MgAC
v7tOsxbnD43N6SUjDfn+pfr2HvwYajwLZT7/2e9CGe8313CRKcBsIovY0w2mI78zCN3fhInX2EO0
LXHKWxbz67+ZlPEiC9PggpumjSxG5yj+0GXPGhpmLUi8LaIU50HcvyWUmWfk309wdQ+PGaIbhB7c
U6Y7T3i/e1YUOzkEoAG5uHXyQQ/snESmxEHY3SknBQSm7+xevpcy39L0ZwvT92ewt6DhLnGSHUuV
nb87f3/cRt8P9cWfjNOfR4Q0hjLDnWOdfxp/VFan8figOUjH/smRyFqSMtgkdrDqDBO5a0Ql0OF7
bdNND/8X1A3qlx6PT+tmFxu0ZxzfaE79lEQoRx1UsYtIJJc0V8eWq0HoXHc3qvYJwP+m02awZ4w3
mUyXaEVGcEH4VH0YG76qERJBi52HFvKMgDOHO16CBxTutPnQhEDl1vP8UhrBh/TSk9aEb5wpaPd3
nyukstq7AeVhYfsP8UTwQUdBTIG2AF+P+y/NzwR/3tUifvMiwBzuVgdvk08MIXxCBULffSDB9WyZ
+YdtNne1ZVy37Us5HercQTQPwWs6mQRJY6d760NckUV+UUF6adUmT0AsBp72GFCTJ7gUq5e+0rZa
kaB+9Cq6r3UPgCO2lhJ6U43zqosvXYG9TCUrz8D5mRZzCp8bfsko78fkYqWUWVbBTsW1OEAIvdYY
POsKBHAQAERyMPhVB9hIqZHeyjK+sB14yqr4BPnhFBjadcxs0/W2jmueRMF5qUCy1Z53brnNipAP
r7nxAhBKMKV2jqWupdnftSNO30SPT6M1H7nr4OKBu5gCwqz6fqUFtAfNmSGdJiecd9igrkyHeWs9
G0eNek1fGUE/YHjmFzcuba+BBpneFNsq7p5oJt35NuSrOrFua+/eoTvRt/mx5M9IzXuodCYtWn0D
lfkRBfDlFzf5LN/58amzHQdRONXKjKP9eTGvI0fUHV02RDc1pmmOS+OpSlp762fpee5ycM6p7GOx
jstoHRbau5nuG09cGGemv3i1GH/OoUaVx9sFgwh6B0qoH9eAapqw2U90r+o62IR5/xQ7/dMAzcqu
s0vcaOv23bHq+8+7s6x4IogrwEpGwAzbhT1A9TeYfIeBiWvayx10fMncGuGtePzr02bPi9GPp40D
NU1JgizB2ajSfjxQG+RxECc6UzRuMKvt7xpTW84DN3aDyFoRwmdY8DTGyYm6FB5Lh+gF3YMbg+P1
De9ZqobIi4Ma4y+R9B/aJmbHkR5l2C/anl0CSU0Pod3c+VZ/h7OQnfFs1R07hNT1lW7OHvMQrGUZ
qbNI2N2M5rvG7CApWEfaYOulJMEQwVeM5hF46irItG9F0T/1fnISlCQgzdRcye+E/lCaNJjnoSOi
Y5yQ4rYOGYkZ6YWTR/8q0euL2c9E6eTka/5rJ7JfTJqd+Wz9fDZNSzcNzDnoNH9OJIagF1Shwxjd
mxoCx3JSWUKqnE5d9CI9AczcxeE8nU1AAmTnKFtjx3hoMm2tZ9mHno13Q2afKUFMziDF8IlQg7MM
0hOo/nea6ZFBqxqWupcxzzB8ntTcaA5Rl10KXV0qKz83sjlA+Xqr8DxG1Xg3FsNdKCV08exIufPg
BeNS7+HDkNYoU06+yLUHxeJl18aGRK4D+RnnqI0+mhjpRtE8pfN16L4ZPtwW0w9PRAadcjc5haW9
aqfsbJjB2+fp1uSVA1tq4J2H5bYn3pSUbHXXt4JQSS+/+Ja9C+3kJCN4Ce2WYvA0X4iJPqZvblK3
Po6jMjd/fXuLf3pBPO5u3u08j+5PejbeG0THjVwQYsLJ547gLRD5I91y8Tk8zeQ8KCRm15jii0QK
32vuKQaIWA76IymzpFKG7SGouyudiRphRBdiaD7++hipLv5800iTZ4+6RbrUKD8+gq1T20au8wiG
c1ywB57InPv27VPYp0cn4wWHTeagpv7uv5g7r942srOPf5Ug97OYXi4SYNlFURRFUcW8GdC0NL33
+fTv79D2RrI33iACXsRAgrUtHw7PnPKUf5G89JhSAgo1mgOO0axNuv5xI0FkbLYgBGhzRISj1hxL
y6XrJ5uKdgulbq4eT1+NunoGV3KjD59QHpkWdfhqJghlSOE2xzMmwl2kHvSVyxsOG5yVzGNWNfOQ
Dra4Mrh0aEOmiKFUd1kWLRMsGGOfw62pAJDFu8Zx527C/NJeiiAHAdzyNzpSeVKUH1zXndt6e1sP
yOHWOfopmL9G0I3EMgKbteis4db3sp3sldvGuerKY1PWoE6wIY4fMzPcUoigesk3Ksp1nqC/Pmor
ClxQmKKNx9UeGGASRPBRWvqqSOG2Ofepk0NHRszI9mijOM0+0Q2ca8JXrwq2uW+uBpi3WGpsQ1W7
L6j9/vrF/sl7BXeiWUi4IKgDDvv9e8Xtt/PaRONohWczEaFExQ61DfnWNuv7zom06a8/UPk58kSW
h4jTAD1oa0B5339ilHWuMXasJNvMTxpkE0XbaOZnLQoP4jZWknavhiJSaW6q0NsHEfxegCYirpAU
pZz8xeP8CGISD4GEkEXGKKSEbHFlvwmE8dqx5L5XqXGyXDMjunOV5gmeB8L4QjnNU7NnnWp7p1VP
SU0t9tcfr4rhfziMAYQDOATuS5YniJhvP77w5LqTPO7gwEDVQW2rLe5sWycyV0wN7ahqUVEGAPEL
PQtRC5eq2CSomqemzGjSOAixKtUDBBFq+iGc8iHmJJM6VFxUaeHLyLdgmFFMu2LctY39VwfXnywe
zbENSwGFSxpj/BCyI1WKdDc8FII856bMrS+aASXZU9plqwIVAmjnT3qDLjkNFficyVrx8XylmIE2
4EpyQLKQxPZCuLjkUv31zF60/d/OLPhZ2VJR/id2QLbd/AHKWVvKgMc3CS89vwmOaMrEe0x9o592
vrHTLRiNriNaruFegaVFm4K0AblNkGPDwuB2QUtQ+ox490aK/Mfk2PAdiEZledqMw9ovG+rAdnSF
jCsV8E6ewHEwQPW0T6PnL53KfuqwPp5wttOBtfJppINZl1lIEuZkE8sIz6gHZ1zz6cYNsR2ooVAi
Gf0KV2tiFdQwmqp6ChzvVSyHrOCFJg3hMG2PPR67lN0ka2aoXBdQVD+rPiFu3xKzhKVzlzb+cy8y
Gd8A/uL5OVb2qP1W6XFwiPIpPJ5qjJD/Yr5Bp/8YTypUX4CvySSWiG8plzvkzVaCxOfriLLmkzgp
lhV389hhgCLhLaK65hWZT+TgKRSfDfkkp8NNkglVF/cQOArNiXoRW6B9RCuVzivK869h2e7l0Xeo
P5Jv6W0xKwvri35X5NoDtcbndlP5KJDUEaqN0OBRize1vciwIife2bw4jbNkEmz9cq75xQ2Z5FRx
v5hKfu0lz7JLD6fkVATUj46P0oH/AjPT+vbnpEf63uWwyRZKiHZdYhtbWQ7Gq1WYoqtgFtLZt0gT
CLDw8srUSQ+PdtqY/a0GGJ3GgI96DCHeVHLgUSUhYj9tXwO7hyrIUY8Uk5+N1Go7AdWmbudUNHNT
t1Dn4XCPQpYz7XoYsZwYtK8LvZq2Obr5hS/3U1S506VdjTeBWUJY7gKIxtl4UwCDsJOiX/TNM+7u
kGRNxHSMLDpokdFOa3uo51YOzkWKb43cC/CxsYDRmM5VnhjpPB1oagWBc2/HNfCdlgfGidu01Cl5
DLl/HwqTYQR5WuyTLl1Pe4yXWqvyT/08XFiQLEjWHQmF5HyfxRhd91F6FwrciWrm4ybkjbYyIG7k
nK5jnYZ7oEoPpqWdSrN4EpeOuOerptzXEgeBSEUwmmFt56NOjHbbGMToukQOq4h40qzHJzvoKYvH
R6NNN0jXr7oMOKevpMeEtdf1XUuy2OxFLCDBVi1bEvCad0ZDiS6s0c57yglaiSst9laIkxDbR/U6
ITeb0Ih8lUZ/EegCf03L09nULa0zh4b56JlsQRJifASo/TbRORv1qZ9TZw0VrIyDM7Q6im+sKjs4
J5IxRztnrfloPrkGAPiC1eywMmWNBMAPgjMs52sDycNGw58kCMCN+CdXrdYC/V7SuESU5YxUyi7X
oiP5+142g7NO4my3yV4k4rHd7f2k3o/6Fiksmilpg99ind8aGXU/AGqTRoqPsN+OALRffU3DmNkY
lm4QbysNlShwNTPEb++SptnTH1Lj8RxHDzzwoYpw2cKyWJ5GSK67qGQUsn0vjwXcdAliM50pOcLs
x07A2vQyHjrtwRzVow0HHd1X9CI53iJdyAfl0bmREf62jSMcwXrpkXbJEWvSyGQM0BRQvXG1EWl4
aOHhXN9VxFCFZh+Sqn0SBRV5OPuiATP2SLaKGAk171erdQ7Jk+PCma6Sg9q1T0Ofwk/Wi2lBeFUp
7lWERKdptU8aTlOyrK+GuDuF5s7X/W3dBucq4oCJ002NBG2LZJmPJgG97J34M9RDnkT4bw42/i/l
WtODpV9/wg5vA2vhqAwc9rD9p6KchBzaHhgT7ho1Mlc+xVaUU7AOY/Y9rdnD4dwamMsicgTufUqN
a1LL0XNigJ6snVmIX1A0Fod8hgYaok0mul3GqnMH9gyEnEnbc9v75dpIhyejs+DmN6C7OfAlhUJM
WT9pTTeXMHIWM9YNzR7kwEFUyAQhgTb2XessQw5/VE/OdYa11WisvEQr0FHqnrIEhozygoL4QXwq
Yk7LJvEWorbCQgoluUcniAV1X3jtdYJgIfUifTSXWUQXMHWyowhfuyEmFRtgkEbkKbgXkUGFGfgd
JkkZ5H1sJrumCs+tdZOChIg1hMMt8IEl/UDFT3aGFJ1FOkGRcU+EBkq+0na1T+5eWoDgPLOqOPoZ
F3reTA+YP5WSHAfCfewAOVTbLFnI0UovRyhINeF+1hW3klqoEzW0MVyqoMEa/VmSUDBTKhfD6sp/
GDKzvMJH+LMWAFAtL9ShVJr3jiYd8vhBUoaB3ReekW+/GWiuoZHnpleho93iVA7URvJldht3ySRL
q7VcqegelSlm4r3/Kfbh55eoGs8yvb2uE1udoVXoTHME/Gd5Aem2HdtPaegBaHGBFnZB4yx1pbzq
bSlfKpadLl3Rcc6raCMBgwb0ASpRKtUr5JqozNrhZ0Tnn6tO6b8C6ovKljBHrWcUz5DTRhfSVup6
nmjleDM8VNjNI+/AA7ilXSOv4y16HViCqUvV0s6vuZiitS6J8FLOG1rtfAFUBsI4xtwzejQBHox5
g3lkqOmLQIvmlzugQe1uqiCw1xTGXW2C+IglvrFUxfcjViLMaDmlyUOpre9YK6E0LOwidmaWlJM6
QZYXD2T01UuEuMBMoc8XEnXPhvJLOnbl1WiBDoP3j1mMmG8DxglNcWdBN5xwwdLKqxYhg0HaVqUK
52aECK7W9Z2fcFmZfhqvUkw0IFZvI/S/V5Vb3mWljyx9nAeYIdDqK5Vu7XAiLPQGe8Awq9qJrwbR
qlQHNBJA+4zqsLTdjgp4AgDSRnoJe8t5YKgVFnESUKQEz8mQZ/NS38R0xfDmCffyNKIDjy1IhX2H
Xd3hwnlr9TE4WpLCSJho5OwHfKfWeFLhe9cCcscl9xbo8LZxwZnXPtJaXPR8cbvg+xIhtpJyzv3x
6Pi+jOGue85MLL+LzIKs6qZQ7ZEB1FoF+x2d+KB3AP5I1dTH84J5k7tN46C7pnsensijF1DFL1Z2
NwTzHJLgNNebNTeiPcPO8zMmQ1RCtJBLtsXFw5kmAxhDN0JsEJF5I7aGG6NMZCK88Bqe+a2HWx3a
SJE+84W7tke8Cu0aoTGWvoS8GXh2nDDd2LmSO+/JldjJbWs8NLWHDEPN3MoWtHBfKl+NI3wLfRbI
EFfUtk6mHchLoOEmNzlkyQujJGi7es45dkpM46EyUQkOnDa8yizkO1kkS49dTtV27YhytesCT1dk
jbo2mgOJ/6kWhWW8d84+pmRDE9+YZb9Poh24VhxeAulzImO2aoTXZhO9InR6yK9wPfX8pzCnvIFS
wLTwsvu65XCuzam4T4uKJUZ6hgg2jtdYRtCD87loqP6jcFGO9V44FdZSvDNA+E8sVCxSGY26yjs3
DbdvJik3bp0sREWjH8C856COam4lUfnqZZNvTYWlHuJrLXrFIepV/KDVcsEmRXjurJjq4s0A8EMK
+TzZIZrVhEvxEE8rGRk6A01LjevyUkQbCSkyop/YupTZu62jV7d40B/xlF10iCloHm9OxFe+RDdc
yna1lVG8izZ1GrzCvTgLzpKoXDgKt3quB1PL8lgoLLmx4WJDiPI1KD4R0o88Bop4JnGwFL668Hhw
3+YusBd9IeGdh6VxH6c3Slje6UbtTxsXTAJtJ1vFE/MrvYKksU5pr+jSwxCkN3rpn7Uh2Jpl1s2h
PfUW78rkfhaVXbBGOk4IwMr8+gShZG3FXGuSCuMV5zzbHNYpsfS84mSHd2aR2HVkpBBtYrkFRS+z
CmLKEGl1hkW88UX0GVCJr1m6IfJ+ojUQdU8u80VvirivbLAcLdj3drZMINQIiXYwsdthiC/NmSwh
jBTBaV1+GivlIIpgpat2uCQlOwdFs1Z2LrMtpbdyDeTfc8hTSlxAVAKS1ns1JEoBlnmrciXHA4Kq
lrK2QL+S+afHPPXPrdFfGyT3PsXsSIdzFXgPbZfuWqO9tbMgAt6KUEnSoy9i1MgFmsl94fJ1ehGT
VE56V0kvPWSMSauwUxRSSFl0vNIGiwkdNLcgtYo+nxpkG/F+RfFUPIzoCjWJOu2LZiOiqJ6OD9hC
4lIr3ZkldT6hR2H5rI+igSHkBic09dHsYQMVNBm8dkRTdB3UhMA9mU8K2ygEW9B4r6b6FPYOG54N
G1kOXgHWxrS6W1jPTzhubvqS/Nsz/VcZ5KcWJFcsuU3D4MRZx4GSYq+Gy8Yttm3unwOaFy3viqUc
nIexOdYs60snTHTW8DiYhVZ9wzEHwvFaL5ontfYePJOoTafYKDaWEfAcqMOBK9qK9SqS0cuLFhtD
vNBLkKbdJk51DXJiK3YtkkALqY+vfb3G5QQEy0Cxxg2To6hyigK428FWr2hX1Op93uGygVZpgwit
UzZ7cL6rmIxY8cjwAUAmhr6reOVJVS4NnXJlkxOkPooWpvgjEXNGSXIU+1GUxkTnUFWZokwNr1wM
3GgoHU1SGWUkAtWYWI4OEUpCZNs3WQEiJNrWJdBXNrvofXJ570Vx3y7jrfh+chVt7ZoKf6RetRYq
K1myGfL4ldD2Sk53coizcovyhzy6BwmKRs0qqJVmHWnxRquuE7tcV6KZpvryng07sCT8eRo5V6Hf
Plmib5uEt6XaXPsNX3is78mdH0Ux/3IyBmG6y3zjEHBlGzpGeMSJWL7yP7QqkTuunjzKY0roXad6
sjEk/9yM9RrwGFkK0EGc6Ex/lw4uxEKqaPpsNOpVXwAKp/O+Eoeq6gV0WJNVSbJusAAMF3vLDSrR
ZLLEzWOJ+SgjKs4RXuN1MHoQcvnkArOkSel0TzW8avj/G8rvdEZ5CbGXHXWtXIszrK+a9SVCFpNs
yuahBB6lpfYhL9hult880T3aifq3qKDXOhqSCEOPqnOQoPvIo3UQPd4ieFS15ijavAHrPpWe4h6J
HLZi3JHrSsWhFDkSUbxPluGQ5xSoSOMyjOExuzD14p0zcsppEQVniroFRGMTT/fShfXh6sPWVe7l
sNsHmXcOjeiMru6+IbBAeyk86AlprQP4uLsHsP+IGKo3UxPQwSsUWVSSYZj0vY0ugjM+qma313zY
eAg+kPzac7zT7Zlnt3gLpwtZRBNOgJxEjH2p464hx6JlBa5+GiI2g+H6/aCn4KtaQlLfAI9sWhDM
/OFkhzhjpBFxaVEhVNkH7S3F/C1B27wDWSrVbFHLxL87CEVAY2CcgnfMhSKUhM0VAtWImFGEK434
lMqfHYhpTkp6oTUPoC9wp/DmYc1WMbXgRI+6mxgl7T9x//SeCIYlOkSyCcixEw0Psx3mdYaQ5+Vp
QfUxs9LwGLjUXpPqYJURtjzDYzS0iyaoHi2Jb2m7qxJpzUlsAIAS3D3bkz5piTv3LcIiLh6c9qCj
g7UKra2XSzX2fNUmlf2WJvRwTW9xYXTNreMTguf2syLTHM47B8YhNi3EUI9G3+4jDUmzElgfxSrc
lkg9xgAuX4XpN3y9kxkxr67ZAmaiGmdBnEfuOppUQiFM8V9zR1vVObOgtc2CktCLw+NJavOE/UsB
hMJ00U59rDo6D0ARKTzm9jow2F+j/CmOEa8d8/jUaRIWWMZSMTGUwcLDJsqf5mH4HMXMv+RB6Bgl
4JyVuUz9dIE4PSVZB1UpFPQ0JqZEqx742eVRqxjVUWQ++GPKm+HIm2io86ReMxUcslqSXqIicvCT
Cx4quuwY0yOq1gOeB0QJlLp2Z0ZZGzMsdtF4MMtVptJNcKzujlborY82P/wk2sP48E7kAv3gTDAU
odxyQ4zPZoEs1uXlWoWLxfyA3W9B2X9o5YRojKhD9RP3foso6SrzzH5Gc7hcgfVc5wanrw5JH/Cf
hn97bhDxOd0syBxgGsj0NXF/An/K1RaxiuIxvw4cNCkuH6/3wV1uxM+pYyZzYPqPVp3egj+H++Gi
/hrjmqIYAFTSSF2EsizPeuQu0AxXp5Gk9dOMICHUzQAOWLy7TIMSuaQcqM5pWUXjPs9XNkJr1+Cp
73ESRRERaIYzRNYEFhZL0XeJbn0rX41m1y1licaC70coBw+TUDZj7NYdFn6cWZOiRfYhLn19niNk
cNnpUDG/OBHcqBbhpw6eQ1zU9sSAPlA0Rr8NbWY65USlz9wTOFsKhjhANPCImlUB5o8X+sM4UMWC
BDxxobGVjbQulBpATMPGKZMvgETxrXGB2CHHthwNWunM2wJIvk/dWF0nHogX0oZTLNXqbOjkqSVz
OaUV8Q62dVdxR14jBZQTWRvzKAhuE2HXrnrY1ejGXKaEMUlqcSRRIJQtJPUV0DSO4Z1BJRHyUO3o
RDEGGI6oacCwduaS8rmyonSOE+vlgOOiSeJh1tjDBO+He9+RcUDIsQRsGxfVS+lIQ8ycdO1E9lMI
lJ6gAdga5MIYzUWQqmG5gMV0Sjmfp2o3XGOY6ApW4NxJPH9qkYvbPFMauM91VS/x9wbfo6Iyzimg
KavEkDE8Pzm9AZUEK1HSwwSaAMWOFL435PGtll4PuDUlOidEZJlrPbUgDGRsYZUt8vW/0jE5FnBO
Qm+4dWUcfpCuaPHu5BhmcmiNP5blS4qp/OW893tc3AZVXxgxJwNlvZrrAN2lisiASoyondrKLQDz
leQPj4oTvtqiMqLL8UmVOHKM1twWWbVw0KJJVHy8o+iklxw7Zpm8Dg2D2Pi7QmwG+Kj21xis4Rht
8McOWswY5jx7NYRVyJtIIkb9Y2T3L7Vu7i1n64JL5yKXH3FL6yYp3Uwq5xB4ukehKnA5pkp/Ebbe
xhb/Gl70HjLB2m6chTcSW/f+TZMpZ0huyfwyYbk5zHQ5efT6+NQr4alpxekoONdubMDZCl4Cu+Ll
q1xZXjpe+zFT6jWExzq5m3idEbJuKGqicUriEbEkcgVzw8hhE+RMTmUc7LDeOa78mGbkWb7+nNv9
0uyYJ2DS+1ThVIUKOsfL0JJfazXZuJxivTw8ItkLl72lYCQV+koK1GtZ6PVeXsqFnSEGtZEtFf44
AnJ0M/jiqul4+qp7lAVf+sJUv9CsHAcMHKZnF543ADsO9DaCvhoSl1OR4vEEN13hzlfBdZTIs4Ad
a2DtwQ0ntaCE2kkvjb4KXNoosoUt2ohoB4JG6k3bYjXmumQ/CGDiwaDpa1xomSeVd1qmpIroKcPI
Bnlh07qi6BVO/cLbDVl7mxTxiyHZ0dLo5pHBiSzjeUHpV/pcDBDS6zJFFbtHSwNWuWRaysISXzhk
5y5jZJubRMEITpp1bbdnp0H1YHHQKlk5GY6X9BFZqw4sBjTFw4kMi/eCWabB9MmSayw2edtZS7nb
MjtI2XLN9pd6CPGs5CC7bzrtAc4T2rAIJzkKtUbRTVSqZo8mLiBCvd8Y7CTJDk9Fam0p80GnUuNb
vSjwQB2DNda8BzUrz3FpCuquTI7NtcJl4UxjQ8a7g8/3La5R1eEy03wwLGWLHws6gSRDkO11KcRt
GFhz5rX08nN0gqRPBhGbhDMXomNIXwU0qWx6k47cL+yOxYp61DOS7ObIz1yW8mXvGSRmdcWloZrJ
q4j9aOCRS9byXla6L40WZ9Om9tM5XL9oIg3hMkdBIlFNTvSRQ6ZiZXF95xMaUzP0dZG3FtdYRA4E
djp49czw1WgSAq6KixZPErwF7yh0UV8SJ5EDrQjW2IGDSqFlOr2swgE5eELI8GQNLHIg8y4APyoe
SbvWTEag5ABLLniNi1aeSvA/BFMV22PYRFRI44AAJYrAcjVHSjCLOoBLd+ESlQD4R32dpNWFWwTD
HG85rtsLTWAUFH6d+Aox3NfE7veXFdHBVEOkkofo22Vec36lyN0Cwc57TBuAw7fGotBtadpIXBLU
Aa05DQlNyjFuCZRHI0GS2NUx4RBRmeelKSrjoPWxzF32lrPOa2fRNgpqExwReNBRmiGMzWahtDe9
/tl2OF4ubylLPGuKwNY0jKNXXQwmKUyLLsJwWfFeQ5Oyg1lB98YSLAcRbo8Z7Aq01qEsmHgHqP7C
Qv9bD4LFJYDUXPXGgNqBmg0l/svTpQUiIpg8S5QGcrdPqVgS73qIiVc1xJlxpCw7kAeMqNnRe4OC
PoKfWRbGNEio6nVDcnKEqEalBQejbG80alx4T8ckCjYBf7WTnPHLZVWLMPbytXpILUY/7C+TX2uV
go0LN8CovZaKLs0Ljz0mVwHHjtVMfZlyYmLW9EotyCDUd9eDjuE4ZkM42wXTqnQOYU3fzUOAo3Z1
eYqYRgilIQ3xdLC+YCQhQh9mzCm9Bx+9sxntROUap7qVxaJu3aLf9Z76WvkJi75ZumWaHbKg4yaA
WB1ZCvCxEpJx0Gcbqgf9BDvHYQGD4tpTIuiJmrU2yYGntWkFUzVtjmWM5rtnEL1GqvxJa7x5ZkXj
RA6k4QbzdxKI9Kz2JE+DiQTAmFtP1hhvRrfgoZEX0KFyTM0qclAkSp8d0VK0Fb5oilLV1H5KRz+6
KpCdnkwlqiVzBy6maAX7tPDQQm2jr9jYyo7xOCg4THLNvIIUiqEzviWF7Bw8iy602ci4HZkcTG77
1ATFopHdK9Ev66tjXEElk3SuopGKj+diRmnCx6FvMD269UYb1rLaGxOkk0e8QCnF5mDx2NUo6MOE
WxQZon2GvKdw2E3Ghsu7afpb9tJJd5KF70HyiZFXgEU+paG/aFx96+R0GuNA3tLq2sSg1VnJPqVe
DBBkBT6rn8hYFCbRWlXa0xhROB6s/Oai2RPVAeCM2ryL+mAXKsONbvfSAvb7TimgznKkQlDaoXON
TelIu80YdMr+3uulDe4qLKnKUcDeyKQWSL2pIeQnW1yzdDMJl+X2QW449gKXRUnfsZ930Ii8WDjB
QhKfAk61JuaXUHV2uoQHdswCKTPUsGzRirdlFKgcktO2NKZ5gficgTkBzC+8N8pm10Gf09BEJXmS
DojbbLqgIG4Yg8+d3aLSX0pnVBCuh5oAt1HppeaaunHpLU+slGHAvSxg39HMKdZJZBLcGqIb5UJn
8XT/LqRg05GbJHq+NnwXuk6OTI5vh5MEaa1ZnLsH7FvKvjeopZA1Xjofrie1U91Hbw7yYIv4A6rY
lf61s6VJoLg9Bz/6xmW9xa13fzmKbP2oYeIM8D2rZnSXcbxFY+LydvoKDaOqLdapFE0DE1koFasD
fKm84wA2Dm/F+tEJkKQ21RletWScOU+ipQ5CFaiGuw3zJ+m40Q7WNE1oxfou/3f5VL0jFTKF2bM5
WqsAtpiXobmi02+AfJBN1J5k/3LIV03xqSLSaJ7zVsXFRZwWudavdFyUcUietKPz0jbGytQI/m3P
uPaAZVMXeGpE4TSrrxJd3+eJqHcGIYDd+FXgilt4ehPB8JVCjGl9XtHf/+UDsPsKYnpLlviR6AR/
BHATsns6EoiA23/AQzd6hfa7ASdIzUhMaOSTpDU4yCSQHgQq4JJWUBD89acqP+N7+FjdNEyVFiQQ
PvU9Vs2OMKgdTYltIzrLC2vU9hNagPp4bzblugfFi1xWPPmK/v5/Yxi9E/hdvmSCwVP9KOornuYt
v+nb0wniz1/J9b750Z/0ev+wDhQD7bIAyxE0bX5Q/P2Pfui7J+GfD/ROAPicoQwHbPoFi770rYci
uKw3b/yPkS7iw78aIT7xxM0XeE+69tsF6SfbOkUGfrFE8Bzyvv21ov4GppxuHLqx3/8af4s3M/Tv
5uDXX+9nZeSfx3n3BU5fkiAlMaxLEDdvpwAOgQYg9Z3pxmWsnyfhhzHeTILxm0lGbSnGt0lgH7yd
BOU3WzeYIB06pfjFHP1vTYKigHX96CSYvynQWHDMFOw28ev9JGi/yTrIUEujVva/OQkOvd+PTgIr
QUXFBC7F12/5fiU4v+HIolAz/bYQZPCx/1srQdNsoaP5se1g/iZ0u2ESMp3v94Fqc0ehvfJ1gXz9
oP/oMPgPfuiPUxOj7fjL5VANXqo3Qup/+QPfz5yfB/h2llx9+cffxZn57gcPQ/7ydeiXP0TX//nu
rLicd2/+8vv5d/mcb//82xf8+aPffdb3b/X9D1fBS3kqz0hnXz7622N+paT+/rlssEF/e9jRU//+
W/Gx//j7u8d889p/Ne7kVCEJf+b++j6WmBZhD/T99//92NNTfPpcBu9GNgydbfKv6fvvnnp6SvJT
+sPI4ME/PjIYHhTypT3eQj8QgBWZuOjjH7BAnj4OpMeX9GUMTn9bit+9m6Fvx/dHp2jDrd4k35/3
stZR52cPf3jgAHG9Hx7ZNgXL+cMjZ8lnmNfD95EuD/31HP/o0DdiX71Ub0eGFyNIAx8deRe8fMF8
5V0Yohq2Qyz20aF/z39cGyrW1pyzHx340FTnU/puntGeMyCvfHhk2gN1kGbS7yjD/u33L4H38n3Q
y7ny9UL66Kc8JD8eK0gnqFB/Pjqw2JV19n2cyxN/jSg/OvC/dzz/45b5707Cv3SR++D4F8uQdyvl
X44hHx2avR78cIj/S2Xhl4P/2f36RyLy8637PcH4s3/2PqQQP3GOX07lP/8PAAD//w==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174C571-2E8F-4779-9743-65F7977C742C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  <xdr:twoCellAnchor>
    <xdr:from>
      <xdr:col>14</xdr:col>
      <xdr:colOff>95250</xdr:colOff>
      <xdr:row>1</xdr:row>
      <xdr:rowOff>52387</xdr:rowOff>
    </xdr:from>
    <xdr:to>
      <xdr:col>29</xdr:col>
      <xdr:colOff>209550</xdr:colOff>
      <xdr:row>14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66313A-2A28-4CDD-B6DF-708BADA88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15</xdr:row>
      <xdr:rowOff>66674</xdr:rowOff>
    </xdr:from>
    <xdr:to>
      <xdr:col>21</xdr:col>
      <xdr:colOff>438150</xdr:colOff>
      <xdr:row>29</xdr:row>
      <xdr:rowOff>38100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E55262-9834-49CF-AAEF-1F659D54B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504825</xdr:colOff>
      <xdr:row>15</xdr:row>
      <xdr:rowOff>66675</xdr:rowOff>
    </xdr:from>
    <xdr:to>
      <xdr:col>29</xdr:col>
      <xdr:colOff>200025</xdr:colOff>
      <xdr:row>29</xdr:row>
      <xdr:rowOff>9525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13F21B0-F8EA-4C96-B13C-B128850E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29</xdr:row>
      <xdr:rowOff>85725</xdr:rowOff>
    </xdr:from>
    <xdr:to>
      <xdr:col>21</xdr:col>
      <xdr:colOff>438150</xdr:colOff>
      <xdr:row>42</xdr:row>
      <xdr:rowOff>85725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B858662-D82B-473D-A6A2-32F455F3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504825</xdr:colOff>
      <xdr:row>29</xdr:row>
      <xdr:rowOff>85725</xdr:rowOff>
    </xdr:from>
    <xdr:to>
      <xdr:col>29</xdr:col>
      <xdr:colOff>200025</xdr:colOff>
      <xdr:row>42</xdr:row>
      <xdr:rowOff>85725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2EBBBE31-AE86-4D98-BB76-ECC7E74D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49</xdr:row>
      <xdr:rowOff>38100</xdr:rowOff>
    </xdr:from>
    <xdr:to>
      <xdr:col>16</xdr:col>
      <xdr:colOff>28575</xdr:colOff>
      <xdr:row>63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Grafico 17">
              <a:extLst>
                <a:ext uri="{FF2B5EF4-FFF2-40B4-BE49-F238E27FC236}">
                  <a16:creationId xmlns:a16="http://schemas.microsoft.com/office/drawing/2014/main" id="{E059AF2C-B479-4131-B6B9-FDD473C18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0525" y="10201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C3C7-9810-45CC-A292-1EA500366904}">
  <dimension ref="B2:N165"/>
  <sheetViews>
    <sheetView tabSelected="1" topLeftCell="A28" zoomScaleNormal="100" workbookViewId="0">
      <selection activeCell="V54" sqref="V54"/>
    </sheetView>
  </sheetViews>
  <sheetFormatPr defaultRowHeight="15" x14ac:dyDescent="0.25"/>
  <cols>
    <col min="1" max="1" width="3.5703125" customWidth="1"/>
    <col min="2" max="2" width="26.85546875" bestFit="1" customWidth="1"/>
    <col min="3" max="3" width="9.85546875" bestFit="1" customWidth="1"/>
    <col min="4" max="4" width="10.28515625" bestFit="1" customWidth="1"/>
    <col min="5" max="5" width="11.140625" bestFit="1" customWidth="1"/>
    <col min="6" max="6" width="9.28515625" style="1" customWidth="1"/>
    <col min="7" max="7" width="13.140625" bestFit="1" customWidth="1"/>
    <col min="9" max="9" width="9.85546875" customWidth="1"/>
    <col min="10" max="10" width="13.140625" bestFit="1" customWidth="1"/>
    <col min="11" max="11" width="11.140625" bestFit="1" customWidth="1"/>
    <col min="12" max="12" width="15.140625" customWidth="1"/>
    <col min="13" max="13" width="11" customWidth="1"/>
    <col min="14" max="14" width="14.5703125" customWidth="1"/>
    <col min="16" max="16" width="11" customWidth="1"/>
    <col min="19" max="19" width="11.28515625" customWidth="1"/>
  </cols>
  <sheetData>
    <row r="2" spans="2:14" ht="38.25" x14ac:dyDescent="0.25">
      <c r="I2" s="2" t="s">
        <v>0</v>
      </c>
      <c r="J2" s="2" t="s">
        <v>1</v>
      </c>
      <c r="K2" s="2" t="s">
        <v>2</v>
      </c>
      <c r="L2" s="2" t="s">
        <v>3</v>
      </c>
    </row>
    <row r="3" spans="2:14" x14ac:dyDescent="0.25">
      <c r="I3" s="3" t="s">
        <v>4</v>
      </c>
      <c r="J3" s="9">
        <f>SUMIF(C9:C165,"Rossi",G9:G165)</f>
        <v>98810</v>
      </c>
      <c r="K3" s="4">
        <f>COUNTIF(C9:C165,"Rossi")</f>
        <v>35</v>
      </c>
      <c r="L3" s="10">
        <f>AVERAGEIF(C9:C165,"Rossi",G9:G165)</f>
        <v>2823.1428571428573</v>
      </c>
    </row>
    <row r="4" spans="2:14" x14ac:dyDescent="0.25">
      <c r="I4" s="3" t="s">
        <v>12</v>
      </c>
      <c r="J4" s="9">
        <f>SUMIF(C9:C165,"Neri",G9:G165)</f>
        <v>85535</v>
      </c>
      <c r="K4" s="4">
        <f>COUNTIF(C9:C165,"Neri")</f>
        <v>21</v>
      </c>
      <c r="L4" s="10">
        <f>AVERAGEIF(C9:C165,"Neri",G9:G165)</f>
        <v>4073.0952380952381</v>
      </c>
    </row>
    <row r="5" spans="2:14" x14ac:dyDescent="0.25">
      <c r="I5" s="38" t="s">
        <v>9</v>
      </c>
      <c r="J5" s="9">
        <f>SUMIF(C9:C165,"Bianchi",G9:G165)</f>
        <v>169968</v>
      </c>
      <c r="K5" s="4">
        <f>COUNTIF(C9:C165,"Bianchi")</f>
        <v>43</v>
      </c>
      <c r="L5" s="10">
        <f>AVERAGEIF(C9:C165,"Bianchi",G9:G165)</f>
        <v>3952.7441860465115</v>
      </c>
    </row>
    <row r="6" spans="2:14" x14ac:dyDescent="0.25">
      <c r="I6" s="38" t="s">
        <v>14</v>
      </c>
      <c r="J6" s="9">
        <f>SUMIF(C9:C165,"Verdi",G9:G165)</f>
        <v>133356</v>
      </c>
      <c r="K6" s="4">
        <f>COUNTIF(C9:C165,"Verdi")</f>
        <v>58</v>
      </c>
      <c r="L6" s="10">
        <f>AVERAGEIF(C9:C165,"Verdi",G9:G165)</f>
        <v>2299.2413793103447</v>
      </c>
    </row>
    <row r="8" spans="2:14" ht="25.5" x14ac:dyDescent="0.25">
      <c r="B8" s="5" t="s">
        <v>5</v>
      </c>
      <c r="C8" s="5" t="s">
        <v>0</v>
      </c>
      <c r="D8" s="5" t="s">
        <v>6</v>
      </c>
      <c r="E8" s="5" t="s">
        <v>7</v>
      </c>
      <c r="F8" s="5" t="s">
        <v>8</v>
      </c>
      <c r="G8" s="5" t="s">
        <v>18</v>
      </c>
      <c r="I8" s="2" t="s">
        <v>0</v>
      </c>
      <c r="J8" s="2" t="s">
        <v>6</v>
      </c>
      <c r="K8" s="2" t="s">
        <v>7</v>
      </c>
      <c r="L8" s="2" t="s">
        <v>1</v>
      </c>
      <c r="M8" s="2" t="s">
        <v>2</v>
      </c>
      <c r="N8" s="2" t="s">
        <v>3</v>
      </c>
    </row>
    <row r="9" spans="2:14" x14ac:dyDescent="0.25">
      <c r="B9" s="6">
        <v>44008</v>
      </c>
      <c r="C9" s="4" t="s">
        <v>9</v>
      </c>
      <c r="D9" s="7" t="s">
        <v>10</v>
      </c>
      <c r="E9" s="7" t="s">
        <v>11</v>
      </c>
      <c r="F9" s="4">
        <v>4</v>
      </c>
      <c r="G9" s="8">
        <v>750</v>
      </c>
      <c r="I9" s="3" t="s">
        <v>12</v>
      </c>
      <c r="J9" s="3" t="s">
        <v>13</v>
      </c>
      <c r="K9" s="3" t="s">
        <v>11</v>
      </c>
      <c r="L9" s="10">
        <f>SUMIFS(G9:G165,C9:C165,I9,D9:D165,J9,E9:E165,K9)</f>
        <v>6288</v>
      </c>
      <c r="M9" s="4">
        <f>COUNTIFS(C9:C165,I9,D9:D165,J9,E9:E165,K9)</f>
        <v>5</v>
      </c>
      <c r="N9" s="10">
        <f>IFERROR(AVERAGEIFS(G9:G165,C9:C165,I9,D9:D165,J9,E9:E165,K9),"N/D")</f>
        <v>1257.5999999999999</v>
      </c>
    </row>
    <row r="10" spans="2:14" x14ac:dyDescent="0.25">
      <c r="B10" s="6">
        <v>44008</v>
      </c>
      <c r="C10" s="4" t="s">
        <v>14</v>
      </c>
      <c r="D10" s="7" t="s">
        <v>13</v>
      </c>
      <c r="E10" s="7" t="s">
        <v>11</v>
      </c>
      <c r="F10" s="4">
        <v>5</v>
      </c>
      <c r="G10" s="8">
        <v>280</v>
      </c>
      <c r="I10" s="3" t="s">
        <v>9</v>
      </c>
      <c r="J10" s="3" t="s">
        <v>13</v>
      </c>
      <c r="K10" s="3" t="s">
        <v>11</v>
      </c>
      <c r="L10" s="10">
        <f>SUMIFS(G10:G166,C10:C166,I10,D10:D166,J10,E10:E166,K10)</f>
        <v>11818</v>
      </c>
      <c r="M10" s="4">
        <f>COUNTIFS(C10:C166,I10,D10:D166,J10,E10:E166,K10)</f>
        <v>8</v>
      </c>
      <c r="N10" s="10">
        <f>IFERROR(AVERAGEIFS(G10:G166,C10:C166,I10,D10:D166,J10,E10:E166,K10),"N/D")</f>
        <v>1477.25</v>
      </c>
    </row>
    <row r="11" spans="2:14" x14ac:dyDescent="0.25">
      <c r="B11" s="6">
        <v>44008</v>
      </c>
      <c r="C11" s="4" t="s">
        <v>14</v>
      </c>
      <c r="D11" s="7" t="s">
        <v>15</v>
      </c>
      <c r="E11" s="7" t="s">
        <v>11</v>
      </c>
      <c r="F11" s="4">
        <v>4</v>
      </c>
      <c r="G11" s="8">
        <v>1650</v>
      </c>
      <c r="I11" s="3" t="s">
        <v>14</v>
      </c>
      <c r="J11" s="3" t="s">
        <v>13</v>
      </c>
      <c r="K11" s="3" t="s">
        <v>11</v>
      </c>
      <c r="L11" s="10">
        <f>SUMIFS(G11:G167,C11:C167,I11,D11:D167,J11,E11:E167,K11)</f>
        <v>39894</v>
      </c>
      <c r="M11" s="4">
        <f>COUNTIFS(C11:C167,I11,D11:D167,J11,E11:E167,K11)</f>
        <v>21</v>
      </c>
      <c r="N11" s="10">
        <f>IFERROR(AVERAGEIFS(G11:G167,C11:C167,I11,D11:D167,J11,E11:E167,K11),"N/D")</f>
        <v>1899.7142857142858</v>
      </c>
    </row>
    <row r="12" spans="2:14" x14ac:dyDescent="0.25">
      <c r="B12" s="6">
        <v>44011</v>
      </c>
      <c r="C12" s="4" t="s">
        <v>9</v>
      </c>
      <c r="D12" s="7" t="s">
        <v>10</v>
      </c>
      <c r="E12" s="7" t="s">
        <v>16</v>
      </c>
      <c r="F12" s="4">
        <v>2</v>
      </c>
      <c r="G12" s="8">
        <v>2240</v>
      </c>
      <c r="I12" s="3" t="s">
        <v>4</v>
      </c>
      <c r="J12" s="3" t="s">
        <v>13</v>
      </c>
      <c r="K12" s="3" t="s">
        <v>11</v>
      </c>
      <c r="L12" s="10">
        <f>SUMIFS(G12:G168,C12:C168,I12,D12:D168,J12,E12:E168,K12)</f>
        <v>42755</v>
      </c>
      <c r="M12" s="4">
        <f>COUNTIFS(C12:C168,I12,D12:D168,J12,E12:E168,K12)</f>
        <v>15</v>
      </c>
      <c r="N12" s="10">
        <f>IFERROR(AVERAGEIFS(G12:G168,C12:C168,I12,D12:D168,J12,E12:E168,K12),"N/D")</f>
        <v>2850.3333333333335</v>
      </c>
    </row>
    <row r="13" spans="2:14" x14ac:dyDescent="0.25">
      <c r="B13" s="6">
        <v>44011</v>
      </c>
      <c r="C13" s="4" t="s">
        <v>4</v>
      </c>
      <c r="D13" s="7" t="s">
        <v>10</v>
      </c>
      <c r="E13" s="7" t="s">
        <v>16</v>
      </c>
      <c r="F13" s="4">
        <v>2</v>
      </c>
      <c r="G13" s="8">
        <v>10160</v>
      </c>
      <c r="I13" s="3" t="s">
        <v>12</v>
      </c>
      <c r="J13" s="3" t="s">
        <v>13</v>
      </c>
      <c r="K13" s="37" t="s">
        <v>16</v>
      </c>
      <c r="L13" s="10">
        <f>SUMIFS(G13:G169,C13:C169,I13,D13:D169,J13,E13:E169,K13)</f>
        <v>24750</v>
      </c>
      <c r="M13" s="4">
        <f>COUNTIFS(C13:C169,I13,D13:D169,J13,E13:E169,K13)</f>
        <v>5</v>
      </c>
      <c r="N13" s="10">
        <f>IFERROR(AVERAGEIFS(G13:G169,C13:C169,I13,D13:D169,J13,E13:E169,K13),"N/D")</f>
        <v>4950</v>
      </c>
    </row>
    <row r="14" spans="2:14" x14ac:dyDescent="0.25">
      <c r="B14" s="6">
        <v>44011</v>
      </c>
      <c r="C14" s="4" t="s">
        <v>14</v>
      </c>
      <c r="D14" s="7" t="s">
        <v>13</v>
      </c>
      <c r="E14" s="7" t="s">
        <v>11</v>
      </c>
      <c r="F14" s="4">
        <v>3</v>
      </c>
      <c r="G14" s="8">
        <v>302</v>
      </c>
      <c r="I14" s="3" t="s">
        <v>9</v>
      </c>
      <c r="J14" s="3" t="s">
        <v>13</v>
      </c>
      <c r="K14" s="37" t="s">
        <v>16</v>
      </c>
      <c r="L14" s="10">
        <f>SUMIFS(G14:G170,C14:C170,I14,D14:D170,J14,E14:E170,K14)</f>
        <v>58660</v>
      </c>
      <c r="M14" s="4">
        <f>COUNTIFS(C14:C170,I14,D14:D170,J14,E14:E170,K14)</f>
        <v>7</v>
      </c>
      <c r="N14" s="10">
        <f>IFERROR(AVERAGEIFS(G14:G170,C14:C170,I14,D14:D170,J14,E14:E170,K14),"N/D")</f>
        <v>8380</v>
      </c>
    </row>
    <row r="15" spans="2:14" x14ac:dyDescent="0.25">
      <c r="B15" s="6">
        <v>44011</v>
      </c>
      <c r="C15" s="4" t="s">
        <v>14</v>
      </c>
      <c r="D15" s="7" t="s">
        <v>10</v>
      </c>
      <c r="E15" s="7" t="s">
        <v>11</v>
      </c>
      <c r="F15" s="4">
        <v>5</v>
      </c>
      <c r="G15" s="8">
        <v>840</v>
      </c>
      <c r="I15" s="3" t="s">
        <v>14</v>
      </c>
      <c r="J15" s="3" t="s">
        <v>13</v>
      </c>
      <c r="K15" s="37" t="s">
        <v>16</v>
      </c>
      <c r="L15" s="10">
        <f>SUMIFS(G15:G171,C15:C171,I15,D15:D171,J15,E15:E171,K15)</f>
        <v>0</v>
      </c>
      <c r="M15" s="4">
        <f>COUNTIFS(C15:C171,I15,D15:D171,J15,E15:E171,K15)</f>
        <v>0</v>
      </c>
      <c r="N15" s="10" t="str">
        <f>IFERROR(AVERAGEIFS(G15:G171,C15:C171,I15,D15:D171,J15,E15:E171,K15),"N/D")</f>
        <v>N/D</v>
      </c>
    </row>
    <row r="16" spans="2:14" x14ac:dyDescent="0.25">
      <c r="B16" s="6">
        <v>44013</v>
      </c>
      <c r="C16" s="4" t="s">
        <v>9</v>
      </c>
      <c r="D16" s="7" t="s">
        <v>17</v>
      </c>
      <c r="E16" s="7" t="s">
        <v>16</v>
      </c>
      <c r="F16" s="4">
        <v>2</v>
      </c>
      <c r="G16" s="8">
        <v>6420</v>
      </c>
      <c r="I16" s="3" t="s">
        <v>4</v>
      </c>
      <c r="J16" s="3" t="s">
        <v>13</v>
      </c>
      <c r="K16" s="37" t="s">
        <v>16</v>
      </c>
      <c r="L16" s="10">
        <f>SUMIFS(G16:G172,C16:C172,I16,D16:D172,J16,E16:E172,K16)</f>
        <v>7680</v>
      </c>
      <c r="M16" s="4">
        <f>COUNTIFS(C16:C172,I16,D16:D172,J16,E16:E172,K16)</f>
        <v>2</v>
      </c>
      <c r="N16" s="10">
        <f>IFERROR(AVERAGEIFS(G16:G172,C16:C172,I16,D16:D172,J16,E16:E172,K16),"N/D")</f>
        <v>3840</v>
      </c>
    </row>
    <row r="17" spans="2:14" x14ac:dyDescent="0.25">
      <c r="B17" s="6">
        <v>44014</v>
      </c>
      <c r="C17" s="4" t="s">
        <v>4</v>
      </c>
      <c r="D17" s="7" t="s">
        <v>13</v>
      </c>
      <c r="E17" s="7" t="s">
        <v>11</v>
      </c>
      <c r="F17" s="4">
        <v>3</v>
      </c>
      <c r="G17" s="8">
        <v>2840</v>
      </c>
    </row>
    <row r="18" spans="2:14" x14ac:dyDescent="0.25">
      <c r="B18" s="6">
        <v>44015</v>
      </c>
      <c r="C18" s="4" t="s">
        <v>9</v>
      </c>
      <c r="D18" s="7" t="s">
        <v>15</v>
      </c>
      <c r="E18" s="7" t="s">
        <v>11</v>
      </c>
      <c r="F18" s="4">
        <v>5</v>
      </c>
      <c r="G18" s="8">
        <v>1420</v>
      </c>
    </row>
    <row r="19" spans="2:14" ht="25.5" x14ac:dyDescent="0.25">
      <c r="B19" s="6">
        <v>44018</v>
      </c>
      <c r="C19" s="4" t="s">
        <v>9</v>
      </c>
      <c r="D19" s="7" t="s">
        <v>13</v>
      </c>
      <c r="E19" s="7" t="s">
        <v>11</v>
      </c>
      <c r="F19" s="4">
        <v>4</v>
      </c>
      <c r="G19" s="8">
        <v>210</v>
      </c>
      <c r="I19" s="2" t="s">
        <v>0</v>
      </c>
      <c r="J19" s="2" t="s">
        <v>6</v>
      </c>
      <c r="K19" s="2" t="s">
        <v>7</v>
      </c>
      <c r="L19" s="2" t="s">
        <v>1</v>
      </c>
      <c r="M19" s="2" t="s">
        <v>2</v>
      </c>
      <c r="N19" s="2" t="s">
        <v>3</v>
      </c>
    </row>
    <row r="20" spans="2:14" x14ac:dyDescent="0.25">
      <c r="B20" s="6">
        <v>44018</v>
      </c>
      <c r="C20" s="4" t="s">
        <v>4</v>
      </c>
      <c r="D20" s="7" t="s">
        <v>10</v>
      </c>
      <c r="E20" s="7" t="s">
        <v>11</v>
      </c>
      <c r="F20" s="4">
        <v>3</v>
      </c>
      <c r="G20" s="8">
        <v>2900</v>
      </c>
      <c r="I20" s="3" t="s">
        <v>12</v>
      </c>
      <c r="J20" s="3" t="s">
        <v>10</v>
      </c>
      <c r="K20" s="3" t="s">
        <v>11</v>
      </c>
      <c r="L20" s="10">
        <f>SUMIFS(G20:G176,C20:C176,I20,D20:D176,J20,E20:E176,K20)</f>
        <v>3533</v>
      </c>
      <c r="M20" s="4">
        <f>COUNTIFS(C20:C176,I20,D20:D176,J20,E20:E176,K20)</f>
        <v>2</v>
      </c>
      <c r="N20" s="10">
        <f>AVERAGEIFS(G20:G176,C20:C176,I20,D20:D176,J20,E20:E176,K20)</f>
        <v>1766.5</v>
      </c>
    </row>
    <row r="21" spans="2:14" x14ac:dyDescent="0.25">
      <c r="B21" s="6">
        <v>44018</v>
      </c>
      <c r="C21" s="4" t="s">
        <v>14</v>
      </c>
      <c r="D21" s="7" t="s">
        <v>15</v>
      </c>
      <c r="E21" s="7" t="s">
        <v>11</v>
      </c>
      <c r="F21" s="4">
        <v>4</v>
      </c>
      <c r="G21" s="8">
        <v>350</v>
      </c>
      <c r="I21" s="3" t="s">
        <v>9</v>
      </c>
      <c r="J21" s="3" t="s">
        <v>10</v>
      </c>
      <c r="K21" s="3" t="s">
        <v>11</v>
      </c>
      <c r="L21" s="10">
        <f>SUMIFS(G21:G177,C21:C177,I21,D21:D177,J21,E21:E177,K21)</f>
        <v>4760</v>
      </c>
      <c r="M21" s="4">
        <f>COUNTIFS(C21:C177,I21,D21:D177,J21,E21:E177,K21)</f>
        <v>5</v>
      </c>
      <c r="N21" s="10">
        <f>AVERAGEIFS(G21:G177,C21:C177,I21,D21:D177,J21,E21:E177,K21)</f>
        <v>952</v>
      </c>
    </row>
    <row r="22" spans="2:14" x14ac:dyDescent="0.25">
      <c r="B22" s="6">
        <v>44019</v>
      </c>
      <c r="C22" s="4" t="s">
        <v>12</v>
      </c>
      <c r="D22" s="7" t="s">
        <v>13</v>
      </c>
      <c r="E22" s="7" t="s">
        <v>11</v>
      </c>
      <c r="F22" s="4">
        <v>5</v>
      </c>
      <c r="G22" s="8">
        <v>1500</v>
      </c>
      <c r="I22" s="3" t="s">
        <v>14</v>
      </c>
      <c r="J22" s="3" t="s">
        <v>10</v>
      </c>
      <c r="K22" s="3" t="s">
        <v>11</v>
      </c>
      <c r="L22" s="10">
        <f>SUMIFS(G22:G178,C22:C178,I22,D22:D178,J22,E22:E178,K22)</f>
        <v>26880</v>
      </c>
      <c r="M22" s="4">
        <f>COUNTIFS(C22:C178,I22,D22:D178,J22,E22:E178,K22)</f>
        <v>13</v>
      </c>
      <c r="N22" s="10">
        <f>AVERAGEIFS(G22:G178,C22:C178,I22,D22:D178,J22,E22:E178,K22)</f>
        <v>2067.6923076923076</v>
      </c>
    </row>
    <row r="23" spans="2:14" x14ac:dyDescent="0.25">
      <c r="B23" s="6">
        <v>44019</v>
      </c>
      <c r="C23" s="4" t="s">
        <v>14</v>
      </c>
      <c r="D23" s="7" t="s">
        <v>10</v>
      </c>
      <c r="E23" s="7" t="s">
        <v>16</v>
      </c>
      <c r="F23" s="4">
        <v>1</v>
      </c>
      <c r="G23" s="8">
        <v>5120</v>
      </c>
      <c r="I23" s="3" t="s">
        <v>4</v>
      </c>
      <c r="J23" s="3" t="s">
        <v>10</v>
      </c>
      <c r="K23" s="3" t="s">
        <v>11</v>
      </c>
      <c r="L23" s="10">
        <f>SUMIFS(G23:G179,C23:C179,I23,D23:D179,J23,E23:E179,K23)</f>
        <v>2900</v>
      </c>
      <c r="M23" s="4">
        <f>COUNTIFS(C23:C179,I23,D23:D179,J23,E23:E179,K23)</f>
        <v>1</v>
      </c>
      <c r="N23" s="10">
        <f>AVERAGEIFS(G23:G179,C23:C179,I23,D23:D179,J23,E23:E179,K23)</f>
        <v>2900</v>
      </c>
    </row>
    <row r="24" spans="2:14" x14ac:dyDescent="0.25">
      <c r="B24" s="6">
        <v>44020</v>
      </c>
      <c r="C24" s="4" t="s">
        <v>9</v>
      </c>
      <c r="D24" s="7" t="s">
        <v>13</v>
      </c>
      <c r="E24" s="7" t="s">
        <v>11</v>
      </c>
      <c r="F24" s="4">
        <v>5</v>
      </c>
      <c r="G24" s="8">
        <v>1204</v>
      </c>
      <c r="I24" s="3" t="s">
        <v>12</v>
      </c>
      <c r="J24" s="3" t="s">
        <v>10</v>
      </c>
      <c r="K24" s="37" t="s">
        <v>16</v>
      </c>
      <c r="L24" s="10">
        <f>SUMIFS(G24:G180,C24:C180,I24,D24:D180,J24,E24:E180,K24)</f>
        <v>5844</v>
      </c>
      <c r="M24" s="4">
        <f>COUNTIFS(C24:C180,I24,D24:D180,J24,E24:E180,K24)</f>
        <v>1</v>
      </c>
      <c r="N24" s="10">
        <f>AVERAGEIFS(G24:G180,C24:C180,I24,D24:D180,J24,E24:E180,K24)</f>
        <v>5844</v>
      </c>
    </row>
    <row r="25" spans="2:14" x14ac:dyDescent="0.25">
      <c r="B25" s="6">
        <v>44021</v>
      </c>
      <c r="C25" s="4" t="s">
        <v>4</v>
      </c>
      <c r="D25" s="7" t="s">
        <v>10</v>
      </c>
      <c r="E25" s="7" t="s">
        <v>16</v>
      </c>
      <c r="F25" s="4">
        <v>2</v>
      </c>
      <c r="G25" s="8">
        <v>3400</v>
      </c>
      <c r="I25" s="3" t="s">
        <v>9</v>
      </c>
      <c r="J25" s="3" t="s">
        <v>10</v>
      </c>
      <c r="K25" s="37" t="s">
        <v>16</v>
      </c>
      <c r="L25" s="10">
        <f>SUMIFS(G25:G181,C25:C181,I25,D25:D181,J25,E25:E181,K25)</f>
        <v>32200</v>
      </c>
      <c r="M25" s="4">
        <f>COUNTIFS(C25:C181,I25,D25:D181,J25,E25:E181,K25)</f>
        <v>6</v>
      </c>
      <c r="N25" s="10">
        <f>AVERAGEIFS(G25:G181,C25:C181,I25,D25:D181,J25,E25:E181,K25)</f>
        <v>5366.666666666667</v>
      </c>
    </row>
    <row r="26" spans="2:14" x14ac:dyDescent="0.25">
      <c r="B26" s="6">
        <v>44022</v>
      </c>
      <c r="C26" s="4" t="s">
        <v>14</v>
      </c>
      <c r="D26" s="7" t="s">
        <v>15</v>
      </c>
      <c r="E26" s="7" t="s">
        <v>11</v>
      </c>
      <c r="F26" s="4">
        <v>4</v>
      </c>
      <c r="G26" s="8">
        <v>3540</v>
      </c>
      <c r="I26" s="3" t="s">
        <v>14</v>
      </c>
      <c r="J26" s="3" t="s">
        <v>10</v>
      </c>
      <c r="K26" s="37" t="s">
        <v>16</v>
      </c>
      <c r="L26" s="10">
        <f>SUMIFS(G26:G182,C26:C182,I26,D26:D182,J26,E26:E182,K26)</f>
        <v>5120</v>
      </c>
      <c r="M26" s="4">
        <f>COUNTIFS(C26:C182,I26,D26:D182,J26,E26:E182,K26)</f>
        <v>1</v>
      </c>
      <c r="N26" s="10">
        <f>IFERROR(AVERAGEIFS(G26:G182,C26:C182,I26,D26:D182,J26,E26:E182,K26),"N/D")</f>
        <v>5120</v>
      </c>
    </row>
    <row r="27" spans="2:14" x14ac:dyDescent="0.25">
      <c r="B27" s="6">
        <v>44025</v>
      </c>
      <c r="C27" s="4" t="s">
        <v>12</v>
      </c>
      <c r="D27" s="7" t="s">
        <v>13</v>
      </c>
      <c r="E27" s="7" t="s">
        <v>11</v>
      </c>
      <c r="F27" s="4">
        <v>4</v>
      </c>
      <c r="G27" s="8">
        <v>1504</v>
      </c>
      <c r="I27" s="3" t="s">
        <v>4</v>
      </c>
      <c r="J27" s="3" t="s">
        <v>10</v>
      </c>
      <c r="K27" s="37" t="s">
        <v>16</v>
      </c>
      <c r="L27" s="10">
        <f>SUMIFS(G27:G183,C27:C183,I27,D27:D183,J27,E27:E183,K27)</f>
        <v>13560</v>
      </c>
      <c r="M27" s="4">
        <f>COUNTIFS(C27:C183,I27,D27:D183,J27,E27:E183,K27)</f>
        <v>2</v>
      </c>
      <c r="N27" s="10">
        <f>AVERAGEIFS(G27:G183,C27:C183,I27,D27:D183,J27,E27:E183,K27)</f>
        <v>6780</v>
      </c>
    </row>
    <row r="28" spans="2:14" x14ac:dyDescent="0.25">
      <c r="B28" s="6">
        <v>44025</v>
      </c>
      <c r="C28" s="4" t="s">
        <v>14</v>
      </c>
      <c r="D28" s="7" t="s">
        <v>17</v>
      </c>
      <c r="E28" s="7" t="s">
        <v>11</v>
      </c>
      <c r="F28" s="4">
        <v>3</v>
      </c>
      <c r="G28" s="8">
        <v>330</v>
      </c>
    </row>
    <row r="29" spans="2:14" x14ac:dyDescent="0.25">
      <c r="B29" s="6">
        <v>44026</v>
      </c>
      <c r="C29" s="4" t="s">
        <v>9</v>
      </c>
      <c r="D29" s="7" t="s">
        <v>15</v>
      </c>
      <c r="E29" s="7" t="s">
        <v>16</v>
      </c>
      <c r="F29" s="4">
        <v>2</v>
      </c>
      <c r="G29" s="8">
        <v>6240</v>
      </c>
    </row>
    <row r="30" spans="2:14" ht="25.5" x14ac:dyDescent="0.25">
      <c r="B30" s="6">
        <v>44027</v>
      </c>
      <c r="C30" s="4" t="s">
        <v>9</v>
      </c>
      <c r="D30" s="7" t="s">
        <v>13</v>
      </c>
      <c r="E30" s="7" t="s">
        <v>11</v>
      </c>
      <c r="F30" s="4">
        <v>3</v>
      </c>
      <c r="G30" s="8">
        <v>1260</v>
      </c>
      <c r="I30" s="2" t="s">
        <v>0</v>
      </c>
      <c r="J30" s="2" t="s">
        <v>6</v>
      </c>
      <c r="K30" s="2" t="s">
        <v>7</v>
      </c>
      <c r="L30" s="2" t="s">
        <v>1</v>
      </c>
      <c r="M30" s="2" t="s">
        <v>2</v>
      </c>
      <c r="N30" s="2" t="s">
        <v>3</v>
      </c>
    </row>
    <row r="31" spans="2:14" x14ac:dyDescent="0.25">
      <c r="B31" s="6">
        <v>44027</v>
      </c>
      <c r="C31" s="4" t="s">
        <v>4</v>
      </c>
      <c r="D31" s="7" t="s">
        <v>15</v>
      </c>
      <c r="E31" s="7" t="s">
        <v>16</v>
      </c>
      <c r="F31" s="4">
        <v>1</v>
      </c>
      <c r="G31" s="8">
        <v>4800</v>
      </c>
      <c r="I31" s="3" t="s">
        <v>12</v>
      </c>
      <c r="J31" s="3" t="s">
        <v>17</v>
      </c>
      <c r="K31" s="3" t="s">
        <v>11</v>
      </c>
      <c r="L31" s="10">
        <f>SUMIFS(G31:G187,C31:C187,I31,D31:D187,J31,E31:E187,K31)</f>
        <v>0</v>
      </c>
      <c r="M31" s="4">
        <f>COUNTIFS(C31:C187,I31,D31:D187,J31,E31:E187,K31)</f>
        <v>0</v>
      </c>
      <c r="N31" s="10" t="str">
        <f>IFERROR(AVERAGEIFS(G31:G187,C31:C187,I31,D31:D187,J31,E31:E187,K31),"N/D")</f>
        <v>N/D</v>
      </c>
    </row>
    <row r="32" spans="2:14" x14ac:dyDescent="0.25">
      <c r="B32" s="6">
        <v>44027</v>
      </c>
      <c r="C32" s="4" t="s">
        <v>14</v>
      </c>
      <c r="D32" s="7" t="s">
        <v>13</v>
      </c>
      <c r="E32" s="7" t="s">
        <v>11</v>
      </c>
      <c r="F32" s="4">
        <v>5</v>
      </c>
      <c r="G32" s="8">
        <v>1520</v>
      </c>
      <c r="I32" s="3" t="s">
        <v>9</v>
      </c>
      <c r="J32" s="3" t="s">
        <v>17</v>
      </c>
      <c r="K32" s="3" t="s">
        <v>11</v>
      </c>
      <c r="L32" s="10">
        <f>SUMIFS(G32:G188,C32:C188,I32,D32:D188,J32,E32:E188,K32)</f>
        <v>0</v>
      </c>
      <c r="M32" s="4">
        <f>COUNTIFS(C32:C188,I32,D32:D188,J32,E32:E188,K32)</f>
        <v>0</v>
      </c>
      <c r="N32" s="10" t="str">
        <f>IFERROR(AVERAGEIFS(G32:G188,C32:C188,I32,D32:D188,J32,E32:E188,K32),"N/D")</f>
        <v>N/D</v>
      </c>
    </row>
    <row r="33" spans="2:14" x14ac:dyDescent="0.25">
      <c r="B33" s="6">
        <v>44028</v>
      </c>
      <c r="C33" s="4" t="s">
        <v>12</v>
      </c>
      <c r="D33" s="7" t="s">
        <v>10</v>
      </c>
      <c r="E33" s="7" t="s">
        <v>11</v>
      </c>
      <c r="F33" s="4">
        <v>3</v>
      </c>
      <c r="G33" s="8">
        <v>985</v>
      </c>
      <c r="I33" s="3" t="s">
        <v>14</v>
      </c>
      <c r="J33" s="3" t="s">
        <v>17</v>
      </c>
      <c r="K33" s="3" t="s">
        <v>11</v>
      </c>
      <c r="L33" s="10">
        <f>SUMIFS(G33:G189,C33:C189,I33,D33:D189,J33,E33:E189,K33)</f>
        <v>670</v>
      </c>
      <c r="M33" s="4">
        <f>COUNTIFS(C33:C189,I33,D33:D189,J33,E33:E189,K33)</f>
        <v>2</v>
      </c>
      <c r="N33" s="10">
        <f>IFERROR(AVERAGEIFS(G33:G189,C33:C189,I33,D33:D189,J33,E33:E189,K33),"N/D")</f>
        <v>335</v>
      </c>
    </row>
    <row r="34" spans="2:14" x14ac:dyDescent="0.25">
      <c r="B34" s="6">
        <v>44028</v>
      </c>
      <c r="C34" s="4" t="s">
        <v>4</v>
      </c>
      <c r="D34" s="7" t="s">
        <v>13</v>
      </c>
      <c r="E34" s="7" t="s">
        <v>16</v>
      </c>
      <c r="F34" s="4">
        <v>2</v>
      </c>
      <c r="G34" s="8">
        <v>1680</v>
      </c>
      <c r="I34" s="3" t="s">
        <v>4</v>
      </c>
      <c r="J34" s="3" t="s">
        <v>17</v>
      </c>
      <c r="K34" s="3" t="s">
        <v>11</v>
      </c>
      <c r="L34" s="10">
        <f>SUMIFS(G34:G190,C34:C190,I34,D34:D190,J34,E34:E190,K34)</f>
        <v>3700</v>
      </c>
      <c r="M34" s="4">
        <f>COUNTIFS(C34:C190,I34,D34:D190,J34,E34:E190,K34)</f>
        <v>6</v>
      </c>
      <c r="N34" s="10">
        <f>IFERROR(AVERAGEIFS(G34:G190,C34:C190,I34,D34:D190,J34,E34:E190,K34),"N/D")</f>
        <v>616.66666666666663</v>
      </c>
    </row>
    <row r="35" spans="2:14" x14ac:dyDescent="0.25">
      <c r="B35" s="6">
        <v>44028</v>
      </c>
      <c r="C35" s="4" t="s">
        <v>14</v>
      </c>
      <c r="D35" s="7" t="s">
        <v>13</v>
      </c>
      <c r="E35" s="7" t="s">
        <v>11</v>
      </c>
      <c r="F35" s="4">
        <v>5</v>
      </c>
      <c r="G35" s="8">
        <v>1200</v>
      </c>
      <c r="I35" s="3" t="s">
        <v>12</v>
      </c>
      <c r="J35" s="3" t="s">
        <v>17</v>
      </c>
      <c r="K35" s="37" t="s">
        <v>16</v>
      </c>
      <c r="L35" s="10">
        <f>SUMIFS(G35:G191,C35:C191,I35,D35:D191,J35,E35:E191,K35)</f>
        <v>0</v>
      </c>
      <c r="M35" s="4">
        <f>COUNTIFS(C35:C191,I35,D35:D191,J35,E35:E191,K35)</f>
        <v>0</v>
      </c>
      <c r="N35" s="10" t="str">
        <f>IFERROR(AVERAGEIFS(G35:G191,C35:C191,I35,D35:D191,J35,E35:E191,K35),"N/D")</f>
        <v>N/D</v>
      </c>
    </row>
    <row r="36" spans="2:14" x14ac:dyDescent="0.25">
      <c r="B36" s="6">
        <v>44029</v>
      </c>
      <c r="C36" s="4" t="s">
        <v>9</v>
      </c>
      <c r="D36" s="7" t="s">
        <v>10</v>
      </c>
      <c r="E36" s="7" t="s">
        <v>11</v>
      </c>
      <c r="F36" s="4">
        <v>3</v>
      </c>
      <c r="G36" s="8">
        <v>750</v>
      </c>
      <c r="I36" s="3" t="s">
        <v>9</v>
      </c>
      <c r="J36" s="3" t="s">
        <v>17</v>
      </c>
      <c r="K36" s="37" t="s">
        <v>16</v>
      </c>
      <c r="L36" s="10">
        <f>SUMIFS(G36:G192,C36:C192,I36,D36:D192,J36,E36:E192,K36)</f>
        <v>6420</v>
      </c>
      <c r="M36" s="4">
        <f>COUNTIFS(C36:C192,I36,D36:D192,J36,E36:E192,K36)</f>
        <v>1</v>
      </c>
      <c r="N36" s="10">
        <f>IFERROR(AVERAGEIFS(G36:G192,C36:C192,I36,D36:D192,J36,E36:E192,K36),"N/D")</f>
        <v>6420</v>
      </c>
    </row>
    <row r="37" spans="2:14" x14ac:dyDescent="0.25">
      <c r="B37" s="6">
        <v>44029</v>
      </c>
      <c r="C37" s="4" t="s">
        <v>12</v>
      </c>
      <c r="D37" s="7" t="s">
        <v>13</v>
      </c>
      <c r="E37" s="7" t="s">
        <v>11</v>
      </c>
      <c r="F37" s="4">
        <v>4</v>
      </c>
      <c r="G37" s="8">
        <v>280</v>
      </c>
      <c r="I37" s="3" t="s">
        <v>14</v>
      </c>
      <c r="J37" s="3" t="s">
        <v>17</v>
      </c>
      <c r="K37" s="37" t="s">
        <v>16</v>
      </c>
      <c r="L37" s="10">
        <f>SUMIFS(G37:G193,C37:C193,I37,D37:D193,J37,E37:E193,K37)</f>
        <v>10192</v>
      </c>
      <c r="M37" s="4">
        <f>COUNTIFS(C37:C193,I37,D37:D193,J37,E37:E193,K37)</f>
        <v>1</v>
      </c>
      <c r="N37" s="10">
        <f>IFERROR(AVERAGEIFS(G37:G193,C37:C193,I37,D37:D193,J37,E37:E193,K37),"N/D")</f>
        <v>10192</v>
      </c>
    </row>
    <row r="38" spans="2:14" x14ac:dyDescent="0.25">
      <c r="B38" s="6">
        <v>44029</v>
      </c>
      <c r="C38" s="4" t="s">
        <v>4</v>
      </c>
      <c r="D38" s="7" t="s">
        <v>10</v>
      </c>
      <c r="E38" s="7" t="s">
        <v>16</v>
      </c>
      <c r="F38" s="4">
        <v>1</v>
      </c>
      <c r="G38" s="8">
        <v>10160</v>
      </c>
      <c r="I38" s="3" t="s">
        <v>4</v>
      </c>
      <c r="J38" s="3" t="s">
        <v>17</v>
      </c>
      <c r="K38" s="37" t="s">
        <v>16</v>
      </c>
      <c r="L38" s="10">
        <f>SUMIFS(G38:G194,C38:C194,I38,D38:D194,J38,E38:E194,K38)</f>
        <v>0</v>
      </c>
      <c r="M38" s="4">
        <f>COUNTIFS(C38:C194,I38,D38:D194,J38,E38:E194,K38)</f>
        <v>0</v>
      </c>
      <c r="N38" s="10" t="str">
        <f>IFERROR(AVERAGEIFS(G38:G194,C38:C194,I38,D38:D194,J38,E38:E194,K38),"N/D")</f>
        <v>N/D</v>
      </c>
    </row>
    <row r="39" spans="2:14" x14ac:dyDescent="0.25">
      <c r="B39" s="6">
        <v>44029</v>
      </c>
      <c r="C39" s="4" t="s">
        <v>14</v>
      </c>
      <c r="D39" s="7" t="s">
        <v>15</v>
      </c>
      <c r="E39" s="7" t="s">
        <v>11</v>
      </c>
      <c r="F39" s="4">
        <v>3</v>
      </c>
      <c r="G39" s="8">
        <v>1650</v>
      </c>
    </row>
    <row r="40" spans="2:14" ht="25.5" x14ac:dyDescent="0.25">
      <c r="B40" s="6">
        <v>44030</v>
      </c>
      <c r="C40" s="4" t="s">
        <v>14</v>
      </c>
      <c r="D40" s="7" t="s">
        <v>13</v>
      </c>
      <c r="E40" s="7" t="s">
        <v>11</v>
      </c>
      <c r="F40" s="4">
        <v>3</v>
      </c>
      <c r="G40" s="8">
        <v>302</v>
      </c>
      <c r="I40" s="2" t="s">
        <v>0</v>
      </c>
      <c r="J40" s="2" t="s">
        <v>6</v>
      </c>
      <c r="K40" s="2" t="s">
        <v>7</v>
      </c>
      <c r="L40" s="2" t="s">
        <v>1</v>
      </c>
      <c r="M40" s="2" t="s">
        <v>2</v>
      </c>
      <c r="N40" s="2" t="s">
        <v>3</v>
      </c>
    </row>
    <row r="41" spans="2:14" x14ac:dyDescent="0.25">
      <c r="B41" s="6">
        <v>44032</v>
      </c>
      <c r="C41" s="4" t="s">
        <v>9</v>
      </c>
      <c r="D41" s="7" t="s">
        <v>10</v>
      </c>
      <c r="E41" s="7" t="s">
        <v>16</v>
      </c>
      <c r="F41" s="4">
        <v>2</v>
      </c>
      <c r="G41" s="8">
        <v>2240</v>
      </c>
      <c r="I41" s="3" t="s">
        <v>12</v>
      </c>
      <c r="J41" s="7" t="s">
        <v>15</v>
      </c>
      <c r="K41" s="3" t="s">
        <v>11</v>
      </c>
      <c r="L41" s="10">
        <f>SUMIFS(G41:G197,C41:C197,I41,D41:D197,J41,E41:E197,K41)</f>
        <v>3990</v>
      </c>
      <c r="M41" s="4">
        <f>COUNTIFS(C41:C197,I41,D41:D197,J41,E41:E197,K41)</f>
        <v>2</v>
      </c>
      <c r="N41" s="10">
        <f>IFERROR(AVERAGEIFS(G41:G197,C41:C197,I41,D41:D197,J41,E41:E197,K41),"N/D")</f>
        <v>1995</v>
      </c>
    </row>
    <row r="42" spans="2:14" x14ac:dyDescent="0.25">
      <c r="B42" s="6">
        <v>44032</v>
      </c>
      <c r="C42" s="4" t="s">
        <v>9</v>
      </c>
      <c r="D42" s="7" t="s">
        <v>17</v>
      </c>
      <c r="E42" s="7" t="s">
        <v>16</v>
      </c>
      <c r="F42" s="4">
        <v>1</v>
      </c>
      <c r="G42" s="8">
        <v>6420</v>
      </c>
      <c r="I42" s="3" t="s">
        <v>9</v>
      </c>
      <c r="J42" s="7" t="s">
        <v>15</v>
      </c>
      <c r="K42" s="3" t="s">
        <v>11</v>
      </c>
      <c r="L42" s="10">
        <f>SUMIFS(G42:G198,C42:C198,I42,D42:D198,J42,E42:E198,K42)</f>
        <v>3550</v>
      </c>
      <c r="M42" s="4">
        <f>COUNTIFS(C42:C198,I42,D42:D198,J42,E42:E198,K42)</f>
        <v>3</v>
      </c>
      <c r="N42" s="10">
        <f>IFERROR(AVERAGEIFS(G42:G198,C42:C198,I42,D42:D198,J42,E42:E198,K42),"N/D")</f>
        <v>1183.3333333333333</v>
      </c>
    </row>
    <row r="43" spans="2:14" x14ac:dyDescent="0.25">
      <c r="B43" s="6">
        <v>44032</v>
      </c>
      <c r="C43" s="4" t="s">
        <v>14</v>
      </c>
      <c r="D43" s="7" t="s">
        <v>10</v>
      </c>
      <c r="E43" s="7" t="s">
        <v>11</v>
      </c>
      <c r="F43" s="4">
        <v>3</v>
      </c>
      <c r="G43" s="8">
        <v>840</v>
      </c>
      <c r="I43" s="3" t="s">
        <v>14</v>
      </c>
      <c r="J43" s="7" t="s">
        <v>15</v>
      </c>
      <c r="K43" s="3" t="s">
        <v>11</v>
      </c>
      <c r="L43" s="10">
        <f>SUMIFS(G43:G199,C43:C199,I43,D43:D199,J43,E43:E199,K43)</f>
        <v>36840</v>
      </c>
      <c r="M43" s="4">
        <f>COUNTIFS(C43:C199,I43,D43:D199,J43,E43:E199,K43)</f>
        <v>12</v>
      </c>
      <c r="N43" s="10">
        <f>IFERROR(AVERAGEIFS(G43:G199,C43:C199,I43,D43:D199,J43,E43:E199,K43),"N/D")</f>
        <v>3070</v>
      </c>
    </row>
    <row r="44" spans="2:14" x14ac:dyDescent="0.25">
      <c r="B44" s="6">
        <v>44033</v>
      </c>
      <c r="C44" s="4" t="s">
        <v>9</v>
      </c>
      <c r="D44" s="7" t="s">
        <v>15</v>
      </c>
      <c r="E44" s="7" t="s">
        <v>11</v>
      </c>
      <c r="F44" s="4">
        <v>5</v>
      </c>
      <c r="G44" s="8">
        <v>1420</v>
      </c>
      <c r="I44" s="3" t="s">
        <v>4</v>
      </c>
      <c r="J44" s="7" t="s">
        <v>15</v>
      </c>
      <c r="K44" s="3" t="s">
        <v>11</v>
      </c>
      <c r="L44" s="10">
        <f>SUMIFS(G44:G200,C44:C200,I44,D44:D200,J44,E44:E200,K44)</f>
        <v>6955</v>
      </c>
      <c r="M44" s="4">
        <f>COUNTIFS(C44:C200,I44,D44:D200,J44,E44:E200,K44)</f>
        <v>5</v>
      </c>
      <c r="N44" s="10">
        <f>IFERROR(AVERAGEIFS(G44:G200,C44:C200,I44,D44:D200,J44,E44:E200,K44),"N/D")</f>
        <v>1391</v>
      </c>
    </row>
    <row r="45" spans="2:14" x14ac:dyDescent="0.25">
      <c r="B45" s="6">
        <v>44033</v>
      </c>
      <c r="C45" s="4" t="s">
        <v>4</v>
      </c>
      <c r="D45" s="7" t="s">
        <v>13</v>
      </c>
      <c r="E45" s="7" t="s">
        <v>11</v>
      </c>
      <c r="F45" s="4">
        <v>4</v>
      </c>
      <c r="G45" s="8">
        <v>2840</v>
      </c>
      <c r="I45" s="3" t="s">
        <v>12</v>
      </c>
      <c r="J45" s="7" t="s">
        <v>15</v>
      </c>
      <c r="K45" s="37" t="s">
        <v>16</v>
      </c>
      <c r="L45" s="10">
        <f>SUMIFS(G45:G201,C45:C201,I45,D45:D201,J45,E45:E201,K45)</f>
        <v>41130</v>
      </c>
      <c r="M45" s="4">
        <f>COUNTIFS(C45:C201,I45,D45:D201,J45,E45:E201,K45)</f>
        <v>6</v>
      </c>
      <c r="N45" s="10">
        <f>IFERROR(AVERAGEIFS(G45:G201,C45:C201,I45,D45:D201,J45,E45:E201,K45),"N/D")</f>
        <v>6855</v>
      </c>
    </row>
    <row r="46" spans="2:14" x14ac:dyDescent="0.25">
      <c r="B46" s="6">
        <v>44033</v>
      </c>
      <c r="C46" s="4" t="s">
        <v>14</v>
      </c>
      <c r="D46" s="7" t="s">
        <v>15</v>
      </c>
      <c r="E46" s="7" t="s">
        <v>11</v>
      </c>
      <c r="F46" s="4">
        <v>4</v>
      </c>
      <c r="G46" s="8">
        <v>350</v>
      </c>
      <c r="I46" s="3" t="s">
        <v>9</v>
      </c>
      <c r="J46" s="7" t="s">
        <v>15</v>
      </c>
      <c r="K46" s="37" t="s">
        <v>16</v>
      </c>
      <c r="L46" s="10">
        <f>SUMIFS(G46:G202,C46:C202,I46,D46:D202,J46,E46:E202,K46)</f>
        <v>35490</v>
      </c>
      <c r="M46" s="4">
        <f>COUNTIFS(C46:C202,I46,D46:D202,J46,E46:E202,K46)</f>
        <v>8</v>
      </c>
      <c r="N46" s="10">
        <f>IFERROR(AVERAGEIFS(G46:G202,C46:C202,I46,D46:D202,J46,E46:E202,K46),"N/D")</f>
        <v>4436.25</v>
      </c>
    </row>
    <row r="47" spans="2:14" x14ac:dyDescent="0.25">
      <c r="B47" s="6">
        <v>44034</v>
      </c>
      <c r="C47" s="4" t="s">
        <v>9</v>
      </c>
      <c r="D47" s="7" t="s">
        <v>13</v>
      </c>
      <c r="E47" s="7" t="s">
        <v>11</v>
      </c>
      <c r="F47" s="4">
        <v>4</v>
      </c>
      <c r="G47" s="8">
        <v>440</v>
      </c>
      <c r="I47" s="3" t="s">
        <v>14</v>
      </c>
      <c r="J47" s="7" t="s">
        <v>15</v>
      </c>
      <c r="K47" s="37" t="s">
        <v>16</v>
      </c>
      <c r="L47" s="10">
        <f>SUMIFS(G47:G203,C47:C203,I47,D47:D203,J47,E47:E203,K47)</f>
        <v>0</v>
      </c>
      <c r="M47" s="4">
        <f>COUNTIFS(C47:C203,I47,D47:D203,J47,E47:E203,K47)</f>
        <v>0</v>
      </c>
      <c r="N47" s="10" t="str">
        <f>IFERROR(AVERAGEIFS(G47:G203,C47:C203,I47,D47:D203,J47,E47:E203,K47),"N/D")</f>
        <v>N/D</v>
      </c>
    </row>
    <row r="48" spans="2:14" x14ac:dyDescent="0.25">
      <c r="B48" s="6">
        <v>44034</v>
      </c>
      <c r="C48" s="4" t="s">
        <v>12</v>
      </c>
      <c r="D48" s="7" t="s">
        <v>13</v>
      </c>
      <c r="E48" s="7" t="s">
        <v>11</v>
      </c>
      <c r="F48" s="4">
        <v>5</v>
      </c>
      <c r="G48" s="8">
        <v>1500</v>
      </c>
      <c r="I48" s="3" t="s">
        <v>4</v>
      </c>
      <c r="J48" s="7" t="s">
        <v>15</v>
      </c>
      <c r="K48" s="37" t="s">
        <v>16</v>
      </c>
      <c r="L48" s="10">
        <f>SUMIFS(G48:G204,C48:C204,I48,D48:D204,J48,E48:E204,K48)</f>
        <v>0</v>
      </c>
      <c r="M48" s="4">
        <f>COUNTIFS(C48:C204,I48,D48:D204,J48,E48:E204,K48)</f>
        <v>0</v>
      </c>
      <c r="N48" s="10" t="str">
        <f>IFERROR(AVERAGEIFS(G48:G204,C48:C204,I48,D48:D204,J48,E48:E204,K48),"N/D")</f>
        <v>N/D</v>
      </c>
    </row>
    <row r="49" spans="2:14" x14ac:dyDescent="0.25">
      <c r="B49" s="6">
        <v>44034</v>
      </c>
      <c r="C49" s="4" t="s">
        <v>4</v>
      </c>
      <c r="D49" s="7" t="s">
        <v>10</v>
      </c>
      <c r="E49" s="7" t="s">
        <v>11</v>
      </c>
      <c r="F49" s="4">
        <v>5</v>
      </c>
      <c r="G49" s="8">
        <v>2900</v>
      </c>
    </row>
    <row r="50" spans="2:14" x14ac:dyDescent="0.25">
      <c r="B50" s="6">
        <v>44034</v>
      </c>
      <c r="C50" s="4" t="s">
        <v>14</v>
      </c>
      <c r="D50" s="7" t="s">
        <v>10</v>
      </c>
      <c r="E50" s="7" t="s">
        <v>16</v>
      </c>
      <c r="F50" s="4">
        <v>2</v>
      </c>
      <c r="G50" s="8">
        <v>5120</v>
      </c>
    </row>
    <row r="51" spans="2:14" x14ac:dyDescent="0.25">
      <c r="B51" s="6">
        <v>44035</v>
      </c>
      <c r="C51" s="4" t="s">
        <v>9</v>
      </c>
      <c r="D51" s="7" t="s">
        <v>13</v>
      </c>
      <c r="E51" s="7" t="s">
        <v>11</v>
      </c>
      <c r="F51" s="4">
        <v>3</v>
      </c>
      <c r="G51" s="8">
        <v>1204</v>
      </c>
    </row>
    <row r="52" spans="2:14" x14ac:dyDescent="0.25">
      <c r="B52" s="6">
        <v>44035</v>
      </c>
      <c r="C52" s="4" t="s">
        <v>4</v>
      </c>
      <c r="D52" s="7" t="s">
        <v>10</v>
      </c>
      <c r="E52" s="7" t="s">
        <v>16</v>
      </c>
      <c r="F52" s="4">
        <v>2</v>
      </c>
      <c r="G52" s="8">
        <v>3400</v>
      </c>
      <c r="I52" s="2" t="s">
        <v>6</v>
      </c>
      <c r="J52" s="2" t="s">
        <v>1</v>
      </c>
      <c r="M52" s="2" t="s">
        <v>6</v>
      </c>
      <c r="N52" s="2" t="s">
        <v>1</v>
      </c>
    </row>
    <row r="53" spans="2:14" x14ac:dyDescent="0.25">
      <c r="B53" s="6">
        <v>44035</v>
      </c>
      <c r="C53" s="4" t="s">
        <v>14</v>
      </c>
      <c r="D53" s="7" t="s">
        <v>15</v>
      </c>
      <c r="E53" s="7" t="s">
        <v>11</v>
      </c>
      <c r="F53" s="4">
        <v>3</v>
      </c>
      <c r="G53" s="8">
        <v>3540</v>
      </c>
      <c r="I53" s="3" t="s">
        <v>13</v>
      </c>
      <c r="J53" s="10">
        <f>SUMIF(D9:D165,I53,G9:G165)</f>
        <v>192125</v>
      </c>
      <c r="M53" s="3" t="s">
        <v>13</v>
      </c>
      <c r="N53" s="10">
        <v>192125</v>
      </c>
    </row>
    <row r="54" spans="2:14" x14ac:dyDescent="0.25">
      <c r="B54" s="6">
        <v>44036</v>
      </c>
      <c r="C54" s="4" t="s">
        <v>9</v>
      </c>
      <c r="D54" s="7" t="s">
        <v>15</v>
      </c>
      <c r="E54" s="7" t="s">
        <v>16</v>
      </c>
      <c r="F54" s="4">
        <v>1</v>
      </c>
      <c r="G54" s="8">
        <v>6240</v>
      </c>
      <c r="I54" s="3" t="s">
        <v>10</v>
      </c>
      <c r="J54" s="10">
        <f t="shared" ref="J54:J56" si="0">SUMIF(D10:D166,I54,G10:G166)</f>
        <v>119457</v>
      </c>
      <c r="M54" s="3" t="s">
        <v>10</v>
      </c>
      <c r="N54" s="10">
        <v>119457</v>
      </c>
    </row>
    <row r="55" spans="2:14" x14ac:dyDescent="0.25">
      <c r="B55" s="6">
        <v>44036</v>
      </c>
      <c r="C55" s="4" t="s">
        <v>12</v>
      </c>
      <c r="D55" s="7" t="s">
        <v>13</v>
      </c>
      <c r="E55" s="7" t="s">
        <v>11</v>
      </c>
      <c r="F55" s="4">
        <v>4</v>
      </c>
      <c r="G55" s="8">
        <v>1504</v>
      </c>
      <c r="I55" s="7" t="s">
        <v>15</v>
      </c>
      <c r="J55" s="10">
        <f t="shared" si="0"/>
        <v>147605</v>
      </c>
      <c r="M55" s="7" t="s">
        <v>75</v>
      </c>
      <c r="N55" s="10">
        <v>147605</v>
      </c>
    </row>
    <row r="56" spans="2:14" x14ac:dyDescent="0.25">
      <c r="B56" s="6">
        <v>44036</v>
      </c>
      <c r="C56" s="4" t="s">
        <v>4</v>
      </c>
      <c r="D56" s="7" t="s">
        <v>15</v>
      </c>
      <c r="E56" s="7" t="s">
        <v>11</v>
      </c>
      <c r="F56" s="4">
        <v>4</v>
      </c>
      <c r="G56" s="8">
        <v>840</v>
      </c>
      <c r="I56" s="3" t="s">
        <v>17</v>
      </c>
      <c r="J56" s="10">
        <f t="shared" si="0"/>
        <v>27732</v>
      </c>
      <c r="M56" s="3" t="s">
        <v>76</v>
      </c>
      <c r="N56" s="10">
        <v>27732</v>
      </c>
    </row>
    <row r="57" spans="2:14" x14ac:dyDescent="0.25">
      <c r="B57" s="6">
        <v>44036</v>
      </c>
      <c r="C57" s="4" t="s">
        <v>14</v>
      </c>
      <c r="D57" s="7" t="s">
        <v>17</v>
      </c>
      <c r="E57" s="7" t="s">
        <v>11</v>
      </c>
      <c r="F57" s="4">
        <v>3</v>
      </c>
      <c r="G57" s="8">
        <v>210</v>
      </c>
    </row>
    <row r="58" spans="2:14" x14ac:dyDescent="0.25">
      <c r="B58" s="6">
        <v>44037</v>
      </c>
      <c r="C58" s="4" t="s">
        <v>9</v>
      </c>
      <c r="D58" s="7" t="s">
        <v>10</v>
      </c>
      <c r="E58" s="7" t="s">
        <v>11</v>
      </c>
      <c r="F58" s="4">
        <v>5</v>
      </c>
      <c r="G58" s="8">
        <v>1390</v>
      </c>
    </row>
    <row r="59" spans="2:14" x14ac:dyDescent="0.25">
      <c r="B59" s="6">
        <v>44037</v>
      </c>
      <c r="C59" s="4" t="s">
        <v>14</v>
      </c>
      <c r="D59" s="7" t="s">
        <v>13</v>
      </c>
      <c r="E59" s="7" t="s">
        <v>11</v>
      </c>
      <c r="F59" s="4">
        <v>4</v>
      </c>
      <c r="G59" s="8">
        <v>490</v>
      </c>
    </row>
    <row r="60" spans="2:14" x14ac:dyDescent="0.25">
      <c r="B60" s="6">
        <v>44039</v>
      </c>
      <c r="C60" s="4" t="s">
        <v>9</v>
      </c>
      <c r="D60" s="7" t="s">
        <v>13</v>
      </c>
      <c r="E60" s="7" t="s">
        <v>16</v>
      </c>
      <c r="F60" s="4">
        <v>1</v>
      </c>
      <c r="G60" s="8">
        <v>11360</v>
      </c>
    </row>
    <row r="61" spans="2:14" x14ac:dyDescent="0.25">
      <c r="B61" s="6">
        <v>44039</v>
      </c>
      <c r="C61" s="4" t="s">
        <v>9</v>
      </c>
      <c r="D61" s="7" t="s">
        <v>13</v>
      </c>
      <c r="E61" s="7" t="s">
        <v>16</v>
      </c>
      <c r="F61" s="4">
        <v>1</v>
      </c>
      <c r="G61" s="8">
        <v>3440</v>
      </c>
    </row>
    <row r="62" spans="2:14" x14ac:dyDescent="0.25">
      <c r="B62" s="6">
        <v>44039</v>
      </c>
      <c r="C62" s="4" t="s">
        <v>4</v>
      </c>
      <c r="D62" s="7" t="s">
        <v>17</v>
      </c>
      <c r="E62" s="7" t="s">
        <v>11</v>
      </c>
      <c r="F62" s="4">
        <v>5</v>
      </c>
      <c r="G62" s="8">
        <v>750</v>
      </c>
    </row>
    <row r="63" spans="2:14" x14ac:dyDescent="0.25">
      <c r="B63" s="6">
        <v>44039</v>
      </c>
      <c r="C63" s="4" t="s">
        <v>14</v>
      </c>
      <c r="D63" s="7" t="s">
        <v>10</v>
      </c>
      <c r="E63" s="7" t="s">
        <v>11</v>
      </c>
      <c r="F63" s="4">
        <v>3</v>
      </c>
      <c r="G63" s="8">
        <v>2540</v>
      </c>
    </row>
    <row r="64" spans="2:14" x14ac:dyDescent="0.25">
      <c r="B64" s="6">
        <v>44039</v>
      </c>
      <c r="C64" s="4" t="s">
        <v>14</v>
      </c>
      <c r="D64" s="7" t="s">
        <v>10</v>
      </c>
      <c r="E64" s="7" t="s">
        <v>11</v>
      </c>
      <c r="F64" s="4">
        <v>4</v>
      </c>
      <c r="G64" s="8">
        <v>920</v>
      </c>
    </row>
    <row r="65" spans="2:7" x14ac:dyDescent="0.25">
      <c r="B65" s="6">
        <v>44040</v>
      </c>
      <c r="C65" s="4" t="s">
        <v>9</v>
      </c>
      <c r="D65" s="7" t="s">
        <v>10</v>
      </c>
      <c r="E65" s="7" t="s">
        <v>16</v>
      </c>
      <c r="F65" s="4">
        <v>1</v>
      </c>
      <c r="G65" s="8">
        <v>10160</v>
      </c>
    </row>
    <row r="66" spans="2:7" x14ac:dyDescent="0.25">
      <c r="B66" s="6">
        <v>44040</v>
      </c>
      <c r="C66" s="4" t="s">
        <v>9</v>
      </c>
      <c r="D66" s="7" t="s">
        <v>15</v>
      </c>
      <c r="E66" s="7" t="s">
        <v>11</v>
      </c>
      <c r="F66" s="4">
        <v>5</v>
      </c>
      <c r="G66" s="8">
        <v>1580</v>
      </c>
    </row>
    <row r="67" spans="2:7" x14ac:dyDescent="0.25">
      <c r="B67" s="6">
        <v>44040</v>
      </c>
      <c r="C67" s="4" t="s">
        <v>12</v>
      </c>
      <c r="D67" s="7" t="s">
        <v>10</v>
      </c>
      <c r="E67" s="7" t="s">
        <v>11</v>
      </c>
      <c r="F67" s="4">
        <v>5</v>
      </c>
      <c r="G67" s="8">
        <v>2548</v>
      </c>
    </row>
    <row r="68" spans="2:7" x14ac:dyDescent="0.25">
      <c r="B68" s="6">
        <v>44040</v>
      </c>
      <c r="C68" s="4" t="s">
        <v>4</v>
      </c>
      <c r="D68" s="7" t="s">
        <v>13</v>
      </c>
      <c r="E68" s="7" t="s">
        <v>11</v>
      </c>
      <c r="F68" s="4">
        <v>3</v>
      </c>
      <c r="G68" s="8">
        <v>2555</v>
      </c>
    </row>
    <row r="69" spans="2:7" x14ac:dyDescent="0.25">
      <c r="B69" s="6">
        <v>44040</v>
      </c>
      <c r="C69" s="4" t="s">
        <v>14</v>
      </c>
      <c r="D69" s="7" t="s">
        <v>13</v>
      </c>
      <c r="E69" s="7" t="s">
        <v>11</v>
      </c>
      <c r="F69" s="4">
        <v>3</v>
      </c>
      <c r="G69" s="8">
        <v>1560</v>
      </c>
    </row>
    <row r="70" spans="2:7" x14ac:dyDescent="0.25">
      <c r="B70" s="6">
        <v>44041</v>
      </c>
      <c r="C70" s="4" t="s">
        <v>9</v>
      </c>
      <c r="D70" s="7" t="s">
        <v>10</v>
      </c>
      <c r="E70" s="7" t="s">
        <v>16</v>
      </c>
      <c r="F70" s="4">
        <v>2</v>
      </c>
      <c r="G70" s="8">
        <v>7400</v>
      </c>
    </row>
    <row r="71" spans="2:7" x14ac:dyDescent="0.25">
      <c r="B71" s="6">
        <v>44041</v>
      </c>
      <c r="C71" s="4" t="s">
        <v>9</v>
      </c>
      <c r="D71" s="7" t="s">
        <v>15</v>
      </c>
      <c r="E71" s="7" t="s">
        <v>16</v>
      </c>
      <c r="F71" s="4">
        <v>2</v>
      </c>
      <c r="G71" s="8">
        <v>5800</v>
      </c>
    </row>
    <row r="72" spans="2:7" x14ac:dyDescent="0.25">
      <c r="B72" s="6">
        <v>44041</v>
      </c>
      <c r="C72" s="4" t="s">
        <v>4</v>
      </c>
      <c r="D72" s="7" t="s">
        <v>13</v>
      </c>
      <c r="E72" s="7" t="s">
        <v>11</v>
      </c>
      <c r="F72" s="4">
        <v>5</v>
      </c>
      <c r="G72" s="8">
        <v>1500</v>
      </c>
    </row>
    <row r="73" spans="2:7" x14ac:dyDescent="0.25">
      <c r="B73" s="6">
        <v>44041</v>
      </c>
      <c r="C73" s="4" t="s">
        <v>14</v>
      </c>
      <c r="D73" s="7" t="s">
        <v>17</v>
      </c>
      <c r="E73" s="7" t="s">
        <v>11</v>
      </c>
      <c r="F73" s="4">
        <v>4</v>
      </c>
      <c r="G73" s="8">
        <v>460</v>
      </c>
    </row>
    <row r="74" spans="2:7" x14ac:dyDescent="0.25">
      <c r="B74" s="6">
        <v>44041</v>
      </c>
      <c r="C74" s="4" t="s">
        <v>14</v>
      </c>
      <c r="D74" s="7" t="s">
        <v>13</v>
      </c>
      <c r="E74" s="7" t="s">
        <v>11</v>
      </c>
      <c r="F74" s="4">
        <v>3</v>
      </c>
      <c r="G74" s="8">
        <v>700</v>
      </c>
    </row>
    <row r="75" spans="2:7" x14ac:dyDescent="0.25">
      <c r="B75" s="6">
        <v>44043</v>
      </c>
      <c r="C75" s="4" t="s">
        <v>12</v>
      </c>
      <c r="D75" s="7" t="s">
        <v>15</v>
      </c>
      <c r="E75" s="7" t="s">
        <v>16</v>
      </c>
      <c r="F75" s="4">
        <v>2</v>
      </c>
      <c r="G75" s="8">
        <v>8480</v>
      </c>
    </row>
    <row r="76" spans="2:7" x14ac:dyDescent="0.25">
      <c r="B76" s="6">
        <v>44043</v>
      </c>
      <c r="C76" s="4" t="s">
        <v>14</v>
      </c>
      <c r="D76" s="7" t="s">
        <v>15</v>
      </c>
      <c r="E76" s="7" t="s">
        <v>11</v>
      </c>
      <c r="F76" s="4">
        <v>4</v>
      </c>
      <c r="G76" s="8">
        <v>2800</v>
      </c>
    </row>
    <row r="77" spans="2:7" x14ac:dyDescent="0.25">
      <c r="B77" s="6">
        <v>44043</v>
      </c>
      <c r="C77" s="4" t="s">
        <v>14</v>
      </c>
      <c r="D77" s="7" t="s">
        <v>15</v>
      </c>
      <c r="E77" s="7" t="s">
        <v>11</v>
      </c>
      <c r="F77" s="4">
        <v>4</v>
      </c>
      <c r="G77" s="8">
        <v>4560</v>
      </c>
    </row>
    <row r="78" spans="2:7" x14ac:dyDescent="0.25">
      <c r="B78" s="6">
        <v>44043</v>
      </c>
      <c r="C78" s="4" t="s">
        <v>14</v>
      </c>
      <c r="D78" s="7" t="s">
        <v>13</v>
      </c>
      <c r="E78" s="7" t="s">
        <v>11</v>
      </c>
      <c r="F78" s="4">
        <v>5</v>
      </c>
      <c r="G78" s="8">
        <v>1590</v>
      </c>
    </row>
    <row r="79" spans="2:7" x14ac:dyDescent="0.25">
      <c r="B79" s="6">
        <v>44043</v>
      </c>
      <c r="C79" s="4" t="s">
        <v>9</v>
      </c>
      <c r="D79" s="7" t="s">
        <v>13</v>
      </c>
      <c r="E79" s="7" t="s">
        <v>11</v>
      </c>
      <c r="F79" s="4">
        <v>5</v>
      </c>
      <c r="G79" s="8">
        <v>2500</v>
      </c>
    </row>
    <row r="80" spans="2:7" x14ac:dyDescent="0.25">
      <c r="B80" s="6">
        <v>44043</v>
      </c>
      <c r="C80" s="4" t="s">
        <v>4</v>
      </c>
      <c r="D80" s="7" t="s">
        <v>15</v>
      </c>
      <c r="E80" s="7" t="s">
        <v>11</v>
      </c>
      <c r="F80" s="4">
        <v>3</v>
      </c>
      <c r="G80" s="8">
        <v>2555</v>
      </c>
    </row>
    <row r="81" spans="2:7" x14ac:dyDescent="0.25">
      <c r="B81" s="6">
        <v>44043</v>
      </c>
      <c r="C81" s="4" t="s">
        <v>14</v>
      </c>
      <c r="D81" s="7" t="s">
        <v>13</v>
      </c>
      <c r="E81" s="7" t="s">
        <v>11</v>
      </c>
      <c r="F81" s="4">
        <v>3</v>
      </c>
      <c r="G81" s="8">
        <v>1220</v>
      </c>
    </row>
    <row r="82" spans="2:7" x14ac:dyDescent="0.25">
      <c r="B82" s="6">
        <v>44046</v>
      </c>
      <c r="C82" s="4" t="s">
        <v>9</v>
      </c>
      <c r="D82" s="7" t="s">
        <v>10</v>
      </c>
      <c r="E82" s="7" t="s">
        <v>11</v>
      </c>
      <c r="F82" s="4">
        <v>3</v>
      </c>
      <c r="G82" s="8">
        <v>1580</v>
      </c>
    </row>
    <row r="83" spans="2:7" x14ac:dyDescent="0.25">
      <c r="B83" s="6">
        <v>44046</v>
      </c>
      <c r="C83" s="4" t="s">
        <v>14</v>
      </c>
      <c r="D83" s="7" t="s">
        <v>17</v>
      </c>
      <c r="E83" s="7" t="s">
        <v>16</v>
      </c>
      <c r="F83" s="4">
        <v>2</v>
      </c>
      <c r="G83" s="8">
        <v>10192</v>
      </c>
    </row>
    <row r="84" spans="2:7" x14ac:dyDescent="0.25">
      <c r="B84" s="6">
        <v>44046</v>
      </c>
      <c r="C84" s="4" t="s">
        <v>14</v>
      </c>
      <c r="D84" s="7" t="s">
        <v>10</v>
      </c>
      <c r="E84" s="7" t="s">
        <v>11</v>
      </c>
      <c r="F84" s="4">
        <v>4</v>
      </c>
      <c r="G84" s="8">
        <v>460</v>
      </c>
    </row>
    <row r="85" spans="2:7" x14ac:dyDescent="0.25">
      <c r="B85" s="6">
        <v>44047</v>
      </c>
      <c r="C85" s="4" t="s">
        <v>12</v>
      </c>
      <c r="D85" s="7" t="s">
        <v>10</v>
      </c>
      <c r="E85" s="7" t="s">
        <v>16</v>
      </c>
      <c r="F85" s="4">
        <v>1</v>
      </c>
      <c r="G85" s="8">
        <v>5844</v>
      </c>
    </row>
    <row r="86" spans="2:7" x14ac:dyDescent="0.25">
      <c r="B86" s="6">
        <v>44047</v>
      </c>
      <c r="C86" s="4" t="s">
        <v>4</v>
      </c>
      <c r="D86" s="7" t="s">
        <v>13</v>
      </c>
      <c r="E86" s="7" t="s">
        <v>16</v>
      </c>
      <c r="F86" s="4">
        <v>2</v>
      </c>
      <c r="G86" s="8">
        <v>6000</v>
      </c>
    </row>
    <row r="87" spans="2:7" x14ac:dyDescent="0.25">
      <c r="B87" s="6">
        <v>44047</v>
      </c>
      <c r="C87" s="4" t="s">
        <v>14</v>
      </c>
      <c r="D87" s="7" t="s">
        <v>13</v>
      </c>
      <c r="E87" s="7" t="s">
        <v>11</v>
      </c>
      <c r="F87" s="4">
        <v>4</v>
      </c>
      <c r="G87" s="8">
        <v>700</v>
      </c>
    </row>
    <row r="88" spans="2:7" x14ac:dyDescent="0.25">
      <c r="B88" s="6">
        <v>44048</v>
      </c>
      <c r="C88" s="4" t="s">
        <v>9</v>
      </c>
      <c r="D88" s="7" t="s">
        <v>15</v>
      </c>
      <c r="E88" s="7" t="s">
        <v>11</v>
      </c>
      <c r="F88" s="4">
        <v>5</v>
      </c>
      <c r="G88" s="8">
        <v>550</v>
      </c>
    </row>
    <row r="89" spans="2:7" x14ac:dyDescent="0.25">
      <c r="B89" s="6">
        <v>44048</v>
      </c>
      <c r="C89" s="4" t="s">
        <v>14</v>
      </c>
      <c r="D89" s="7" t="s">
        <v>10</v>
      </c>
      <c r="E89" s="7" t="s">
        <v>11</v>
      </c>
      <c r="F89" s="4">
        <v>5</v>
      </c>
      <c r="G89" s="8">
        <v>2800</v>
      </c>
    </row>
    <row r="90" spans="2:7" x14ac:dyDescent="0.25">
      <c r="B90" s="6">
        <v>44049</v>
      </c>
      <c r="C90" s="4" t="s">
        <v>12</v>
      </c>
      <c r="D90" s="7" t="s">
        <v>15</v>
      </c>
      <c r="E90" s="7" t="s">
        <v>11</v>
      </c>
      <c r="F90" s="4">
        <v>5</v>
      </c>
      <c r="G90" s="8">
        <v>1590</v>
      </c>
    </row>
    <row r="91" spans="2:7" x14ac:dyDescent="0.25">
      <c r="B91" s="6">
        <v>44049</v>
      </c>
      <c r="C91" s="4" t="s">
        <v>14</v>
      </c>
      <c r="D91" s="7" t="s">
        <v>13</v>
      </c>
      <c r="E91" s="7" t="s">
        <v>11</v>
      </c>
      <c r="F91" s="4">
        <v>3</v>
      </c>
      <c r="G91" s="8">
        <v>2800</v>
      </c>
    </row>
    <row r="92" spans="2:7" x14ac:dyDescent="0.25">
      <c r="B92" s="6">
        <v>44049</v>
      </c>
      <c r="C92" s="4" t="s">
        <v>14</v>
      </c>
      <c r="D92" s="7" t="s">
        <v>15</v>
      </c>
      <c r="E92" s="7" t="s">
        <v>11</v>
      </c>
      <c r="F92" s="4">
        <v>5</v>
      </c>
      <c r="G92" s="8">
        <v>1590</v>
      </c>
    </row>
    <row r="93" spans="2:7" x14ac:dyDescent="0.25">
      <c r="B93" s="6">
        <v>44050</v>
      </c>
      <c r="C93" s="4" t="s">
        <v>9</v>
      </c>
      <c r="D93" s="7" t="s">
        <v>15</v>
      </c>
      <c r="E93" s="7" t="s">
        <v>16</v>
      </c>
      <c r="F93" s="4">
        <v>1</v>
      </c>
      <c r="G93" s="8">
        <v>8000</v>
      </c>
    </row>
    <row r="94" spans="2:7" x14ac:dyDescent="0.25">
      <c r="B94" s="6">
        <v>44050</v>
      </c>
      <c r="C94" s="4" t="s">
        <v>12</v>
      </c>
      <c r="D94" s="7" t="s">
        <v>15</v>
      </c>
      <c r="E94" s="7" t="s">
        <v>16</v>
      </c>
      <c r="F94" s="4">
        <v>2</v>
      </c>
      <c r="G94" s="8">
        <v>8800</v>
      </c>
    </row>
    <row r="95" spans="2:7" x14ac:dyDescent="0.25">
      <c r="B95" s="6">
        <v>44050</v>
      </c>
      <c r="C95" s="4" t="s">
        <v>4</v>
      </c>
      <c r="D95" s="7" t="s">
        <v>13</v>
      </c>
      <c r="E95" s="7" t="s">
        <v>11</v>
      </c>
      <c r="F95" s="4">
        <v>5</v>
      </c>
      <c r="G95" s="8">
        <v>2500</v>
      </c>
    </row>
    <row r="96" spans="2:7" x14ac:dyDescent="0.25">
      <c r="B96" s="6">
        <v>44050</v>
      </c>
      <c r="C96" s="4" t="s">
        <v>14</v>
      </c>
      <c r="D96" s="7" t="s">
        <v>13</v>
      </c>
      <c r="E96" s="7" t="s">
        <v>11</v>
      </c>
      <c r="F96" s="4">
        <v>4</v>
      </c>
      <c r="G96" s="8">
        <v>1220</v>
      </c>
    </row>
    <row r="97" spans="2:7" x14ac:dyDescent="0.25">
      <c r="B97" s="6">
        <v>44053</v>
      </c>
      <c r="C97" s="4" t="s">
        <v>9</v>
      </c>
      <c r="D97" s="7" t="s">
        <v>15</v>
      </c>
      <c r="E97" s="7" t="s">
        <v>16</v>
      </c>
      <c r="F97" s="4">
        <v>1</v>
      </c>
      <c r="G97" s="8">
        <v>5800</v>
      </c>
    </row>
    <row r="98" spans="2:7" x14ac:dyDescent="0.25">
      <c r="B98" s="6">
        <v>44053</v>
      </c>
      <c r="C98" s="4" t="s">
        <v>4</v>
      </c>
      <c r="D98" s="7" t="s">
        <v>13</v>
      </c>
      <c r="E98" s="7" t="s">
        <v>11</v>
      </c>
      <c r="F98" s="4">
        <v>4</v>
      </c>
      <c r="G98" s="8">
        <v>1500</v>
      </c>
    </row>
    <row r="99" spans="2:7" x14ac:dyDescent="0.25">
      <c r="B99" s="6">
        <v>44053</v>
      </c>
      <c r="C99" s="4" t="s">
        <v>14</v>
      </c>
      <c r="D99" s="7" t="s">
        <v>10</v>
      </c>
      <c r="E99" s="7" t="s">
        <v>11</v>
      </c>
      <c r="F99" s="4">
        <v>5</v>
      </c>
      <c r="G99" s="8">
        <v>9500</v>
      </c>
    </row>
    <row r="100" spans="2:7" x14ac:dyDescent="0.25">
      <c r="B100" s="6">
        <v>44054</v>
      </c>
      <c r="C100" s="4" t="s">
        <v>14</v>
      </c>
      <c r="D100" s="7" t="s">
        <v>13</v>
      </c>
      <c r="E100" s="7" t="s">
        <v>11</v>
      </c>
      <c r="F100" s="4">
        <v>5</v>
      </c>
      <c r="G100" s="8">
        <v>3200</v>
      </c>
    </row>
    <row r="101" spans="2:7" x14ac:dyDescent="0.25">
      <c r="B101" s="6">
        <v>44055</v>
      </c>
      <c r="C101" s="4" t="s">
        <v>14</v>
      </c>
      <c r="D101" s="7" t="s">
        <v>15</v>
      </c>
      <c r="E101" s="7" t="s">
        <v>11</v>
      </c>
      <c r="F101" s="4">
        <v>3</v>
      </c>
      <c r="G101" s="8">
        <v>2800</v>
      </c>
    </row>
    <row r="102" spans="2:7" x14ac:dyDescent="0.25">
      <c r="B102" s="6">
        <v>44056</v>
      </c>
      <c r="C102" s="4" t="s">
        <v>12</v>
      </c>
      <c r="D102" s="7" t="s">
        <v>15</v>
      </c>
      <c r="E102" s="7" t="s">
        <v>16</v>
      </c>
      <c r="F102" s="4">
        <v>1</v>
      </c>
      <c r="G102" s="8">
        <v>7700</v>
      </c>
    </row>
    <row r="103" spans="2:7" x14ac:dyDescent="0.25">
      <c r="B103" s="6">
        <v>44057</v>
      </c>
      <c r="C103" s="4" t="s">
        <v>9</v>
      </c>
      <c r="D103" s="7" t="s">
        <v>13</v>
      </c>
      <c r="E103" s="7" t="s">
        <v>11</v>
      </c>
      <c r="F103" s="4">
        <v>3</v>
      </c>
      <c r="G103" s="8">
        <v>2500</v>
      </c>
    </row>
    <row r="104" spans="2:7" x14ac:dyDescent="0.25">
      <c r="B104" s="6">
        <v>44061</v>
      </c>
      <c r="C104" s="4" t="s">
        <v>9</v>
      </c>
      <c r="D104" s="7" t="s">
        <v>13</v>
      </c>
      <c r="E104" s="7" t="s">
        <v>16</v>
      </c>
      <c r="F104" s="4">
        <v>1</v>
      </c>
      <c r="G104" s="8">
        <v>11360</v>
      </c>
    </row>
    <row r="105" spans="2:7" x14ac:dyDescent="0.25">
      <c r="B105" s="6">
        <v>44061</v>
      </c>
      <c r="C105" s="4" t="s">
        <v>12</v>
      </c>
      <c r="D105" s="7" t="s">
        <v>13</v>
      </c>
      <c r="E105" s="7" t="s">
        <v>16</v>
      </c>
      <c r="F105" s="4">
        <v>1</v>
      </c>
      <c r="G105" s="8">
        <v>8800</v>
      </c>
    </row>
    <row r="106" spans="2:7" x14ac:dyDescent="0.25">
      <c r="B106" s="6">
        <v>44061</v>
      </c>
      <c r="C106" s="4" t="s">
        <v>4</v>
      </c>
      <c r="D106" s="7" t="s">
        <v>17</v>
      </c>
      <c r="E106" s="7" t="s">
        <v>11</v>
      </c>
      <c r="F106" s="4">
        <v>5</v>
      </c>
      <c r="G106" s="8">
        <v>750</v>
      </c>
    </row>
    <row r="107" spans="2:7" x14ac:dyDescent="0.25">
      <c r="B107" s="6">
        <v>44061</v>
      </c>
      <c r="C107" s="4" t="s">
        <v>14</v>
      </c>
      <c r="D107" s="7" t="s">
        <v>10</v>
      </c>
      <c r="E107" s="7" t="s">
        <v>11</v>
      </c>
      <c r="F107" s="4">
        <v>4</v>
      </c>
      <c r="G107" s="8">
        <v>2540</v>
      </c>
    </row>
    <row r="108" spans="2:7" x14ac:dyDescent="0.25">
      <c r="B108" s="6">
        <v>44062</v>
      </c>
      <c r="C108" s="4" t="s">
        <v>9</v>
      </c>
      <c r="D108" s="7" t="s">
        <v>10</v>
      </c>
      <c r="E108" s="7" t="s">
        <v>16</v>
      </c>
      <c r="F108" s="4">
        <v>1</v>
      </c>
      <c r="G108" s="8">
        <v>5400</v>
      </c>
    </row>
    <row r="109" spans="2:7" x14ac:dyDescent="0.25">
      <c r="B109" s="6">
        <v>44062</v>
      </c>
      <c r="C109" s="4" t="s">
        <v>4</v>
      </c>
      <c r="D109" s="7" t="s">
        <v>13</v>
      </c>
      <c r="E109" s="7" t="s">
        <v>11</v>
      </c>
      <c r="F109" s="4">
        <v>4</v>
      </c>
      <c r="G109" s="8">
        <v>6840</v>
      </c>
    </row>
    <row r="110" spans="2:7" x14ac:dyDescent="0.25">
      <c r="B110" s="6">
        <v>44062</v>
      </c>
      <c r="C110" s="4" t="s">
        <v>14</v>
      </c>
      <c r="D110" s="7" t="s">
        <v>10</v>
      </c>
      <c r="E110" s="7" t="s">
        <v>11</v>
      </c>
      <c r="F110" s="4">
        <v>4</v>
      </c>
      <c r="G110" s="8">
        <v>3260</v>
      </c>
    </row>
    <row r="111" spans="2:7" x14ac:dyDescent="0.25">
      <c r="B111" s="6">
        <v>44062</v>
      </c>
      <c r="C111" s="4" t="s">
        <v>14</v>
      </c>
      <c r="D111" s="7" t="s">
        <v>13</v>
      </c>
      <c r="E111" s="7" t="s">
        <v>11</v>
      </c>
      <c r="F111" s="4">
        <v>4</v>
      </c>
      <c r="G111" s="8">
        <v>3500</v>
      </c>
    </row>
    <row r="112" spans="2:7" x14ac:dyDescent="0.25">
      <c r="B112" s="6">
        <v>44067</v>
      </c>
      <c r="C112" s="4" t="s">
        <v>9</v>
      </c>
      <c r="D112" s="7" t="s">
        <v>15</v>
      </c>
      <c r="E112" s="7" t="s">
        <v>16</v>
      </c>
      <c r="F112" s="4">
        <v>1</v>
      </c>
      <c r="G112" s="8">
        <v>800</v>
      </c>
    </row>
    <row r="113" spans="2:7" x14ac:dyDescent="0.25">
      <c r="B113" s="6">
        <v>44067</v>
      </c>
      <c r="C113" s="4" t="s">
        <v>4</v>
      </c>
      <c r="D113" s="7" t="s">
        <v>13</v>
      </c>
      <c r="E113" s="7" t="s">
        <v>11</v>
      </c>
      <c r="F113" s="4">
        <v>4</v>
      </c>
      <c r="G113" s="8">
        <v>1500</v>
      </c>
    </row>
    <row r="114" spans="2:7" x14ac:dyDescent="0.25">
      <c r="B114" s="6">
        <v>44067</v>
      </c>
      <c r="C114" s="4" t="s">
        <v>14</v>
      </c>
      <c r="D114" s="7" t="s">
        <v>15</v>
      </c>
      <c r="E114" s="7" t="s">
        <v>11</v>
      </c>
      <c r="F114" s="4">
        <v>4</v>
      </c>
      <c r="G114" s="8">
        <v>1800</v>
      </c>
    </row>
    <row r="115" spans="2:7" x14ac:dyDescent="0.25">
      <c r="B115" s="6">
        <v>44068</v>
      </c>
      <c r="C115" s="4" t="s">
        <v>12</v>
      </c>
      <c r="D115" s="7" t="s">
        <v>15</v>
      </c>
      <c r="E115" s="7" t="s">
        <v>16</v>
      </c>
      <c r="F115" s="4">
        <v>2</v>
      </c>
      <c r="G115" s="8">
        <v>7800</v>
      </c>
    </row>
    <row r="116" spans="2:7" x14ac:dyDescent="0.25">
      <c r="B116" s="6">
        <v>44068</v>
      </c>
      <c r="C116" s="4" t="s">
        <v>14</v>
      </c>
      <c r="D116" s="7" t="s">
        <v>13</v>
      </c>
      <c r="E116" s="7" t="s">
        <v>11</v>
      </c>
      <c r="F116" s="4">
        <v>5</v>
      </c>
      <c r="G116" s="8">
        <v>110</v>
      </c>
    </row>
    <row r="117" spans="2:7" x14ac:dyDescent="0.25">
      <c r="B117" s="6">
        <v>44069</v>
      </c>
      <c r="C117" s="4" t="s">
        <v>9</v>
      </c>
      <c r="D117" s="7" t="s">
        <v>15</v>
      </c>
      <c r="E117" s="7" t="s">
        <v>16</v>
      </c>
      <c r="F117" s="4">
        <v>1</v>
      </c>
      <c r="G117" s="8">
        <v>1850</v>
      </c>
    </row>
    <row r="118" spans="2:7" x14ac:dyDescent="0.25">
      <c r="B118" s="6">
        <v>44069</v>
      </c>
      <c r="C118" s="4" t="s">
        <v>4</v>
      </c>
      <c r="D118" s="7" t="s">
        <v>13</v>
      </c>
      <c r="E118" s="7" t="s">
        <v>11</v>
      </c>
      <c r="F118" s="4">
        <v>5</v>
      </c>
      <c r="G118" s="8">
        <v>2000</v>
      </c>
    </row>
    <row r="119" spans="2:7" x14ac:dyDescent="0.25">
      <c r="B119" s="6">
        <v>44069</v>
      </c>
      <c r="C119" s="4" t="s">
        <v>14</v>
      </c>
      <c r="D119" s="7" t="s">
        <v>10</v>
      </c>
      <c r="E119" s="7" t="s">
        <v>11</v>
      </c>
      <c r="F119" s="4">
        <v>4</v>
      </c>
      <c r="G119" s="8">
        <v>520</v>
      </c>
    </row>
    <row r="120" spans="2:7" x14ac:dyDescent="0.25">
      <c r="B120" s="6">
        <v>44070</v>
      </c>
      <c r="C120" s="4" t="s">
        <v>14</v>
      </c>
      <c r="D120" s="7" t="s">
        <v>13</v>
      </c>
      <c r="E120" s="7" t="s">
        <v>11</v>
      </c>
      <c r="F120" s="4">
        <v>3</v>
      </c>
      <c r="G120" s="8">
        <v>690</v>
      </c>
    </row>
    <row r="121" spans="2:7" x14ac:dyDescent="0.25">
      <c r="B121" s="6">
        <v>44070</v>
      </c>
      <c r="C121" s="4" t="s">
        <v>9</v>
      </c>
      <c r="D121" s="7" t="s">
        <v>13</v>
      </c>
      <c r="E121" s="7" t="s">
        <v>11</v>
      </c>
      <c r="F121" s="4">
        <v>3</v>
      </c>
      <c r="G121" s="8">
        <v>2500</v>
      </c>
    </row>
    <row r="122" spans="2:7" x14ac:dyDescent="0.25">
      <c r="B122" s="6">
        <v>44070</v>
      </c>
      <c r="C122" s="4" t="s">
        <v>12</v>
      </c>
      <c r="D122" s="7" t="s">
        <v>15</v>
      </c>
      <c r="E122" s="7" t="s">
        <v>16</v>
      </c>
      <c r="F122" s="4">
        <v>2</v>
      </c>
      <c r="G122" s="8">
        <v>7700</v>
      </c>
    </row>
    <row r="123" spans="2:7" x14ac:dyDescent="0.25">
      <c r="B123" s="6">
        <v>44070</v>
      </c>
      <c r="C123" s="4" t="s">
        <v>14</v>
      </c>
      <c r="D123" s="7" t="s">
        <v>15</v>
      </c>
      <c r="E123" s="7" t="s">
        <v>11</v>
      </c>
      <c r="F123" s="4">
        <v>3</v>
      </c>
      <c r="G123" s="8">
        <v>2800</v>
      </c>
    </row>
    <row r="124" spans="2:7" x14ac:dyDescent="0.25">
      <c r="B124" s="6">
        <v>44074</v>
      </c>
      <c r="C124" s="4" t="s">
        <v>9</v>
      </c>
      <c r="D124" s="7" t="s">
        <v>13</v>
      </c>
      <c r="E124" s="7" t="s">
        <v>16</v>
      </c>
      <c r="F124" s="4">
        <v>2</v>
      </c>
      <c r="G124" s="8">
        <v>8500</v>
      </c>
    </row>
    <row r="125" spans="2:7" x14ac:dyDescent="0.25">
      <c r="B125" s="6">
        <v>44074</v>
      </c>
      <c r="C125" s="4" t="s">
        <v>4</v>
      </c>
      <c r="D125" s="7" t="s">
        <v>17</v>
      </c>
      <c r="E125" s="7" t="s">
        <v>11</v>
      </c>
      <c r="F125" s="4">
        <v>5</v>
      </c>
      <c r="G125" s="8">
        <v>250</v>
      </c>
    </row>
    <row r="126" spans="2:7" x14ac:dyDescent="0.25">
      <c r="B126" s="6">
        <v>44074</v>
      </c>
      <c r="C126" s="4" t="s">
        <v>14</v>
      </c>
      <c r="D126" s="7" t="s">
        <v>10</v>
      </c>
      <c r="E126" s="7" t="s">
        <v>11</v>
      </c>
      <c r="F126" s="4">
        <v>3</v>
      </c>
      <c r="G126" s="8">
        <v>2540</v>
      </c>
    </row>
    <row r="127" spans="2:7" x14ac:dyDescent="0.25">
      <c r="B127" s="6">
        <v>44075</v>
      </c>
      <c r="C127" s="4" t="s">
        <v>12</v>
      </c>
      <c r="D127" s="7" t="s">
        <v>13</v>
      </c>
      <c r="E127" s="7" t="s">
        <v>16</v>
      </c>
      <c r="F127" s="4">
        <v>2</v>
      </c>
      <c r="G127" s="8">
        <v>650</v>
      </c>
    </row>
    <row r="128" spans="2:7" x14ac:dyDescent="0.25">
      <c r="B128" s="6">
        <v>44076</v>
      </c>
      <c r="C128" s="4" t="s">
        <v>12</v>
      </c>
      <c r="D128" s="7" t="s">
        <v>15</v>
      </c>
      <c r="E128" s="7" t="s">
        <v>11</v>
      </c>
      <c r="F128" s="4">
        <v>4</v>
      </c>
      <c r="G128" s="8">
        <v>2400</v>
      </c>
    </row>
    <row r="129" spans="2:7" x14ac:dyDescent="0.25">
      <c r="B129" s="6">
        <v>44076</v>
      </c>
      <c r="C129" s="4" t="s">
        <v>14</v>
      </c>
      <c r="D129" s="7" t="s">
        <v>10</v>
      </c>
      <c r="E129" s="7" t="s">
        <v>11</v>
      </c>
      <c r="F129" s="4">
        <v>3</v>
      </c>
      <c r="G129" s="8">
        <v>320</v>
      </c>
    </row>
    <row r="130" spans="2:7" x14ac:dyDescent="0.25">
      <c r="B130" s="6">
        <v>44076</v>
      </c>
      <c r="C130" s="4" t="s">
        <v>14</v>
      </c>
      <c r="D130" s="7" t="s">
        <v>15</v>
      </c>
      <c r="E130" s="7" t="s">
        <v>11</v>
      </c>
      <c r="F130" s="4">
        <v>3</v>
      </c>
      <c r="G130" s="8">
        <v>6500</v>
      </c>
    </row>
    <row r="131" spans="2:7" x14ac:dyDescent="0.25">
      <c r="B131" s="6">
        <v>44077</v>
      </c>
      <c r="C131" s="4" t="s">
        <v>4</v>
      </c>
      <c r="D131" s="7" t="s">
        <v>13</v>
      </c>
      <c r="E131" s="7" t="s">
        <v>11</v>
      </c>
      <c r="F131" s="4">
        <v>3</v>
      </c>
      <c r="G131" s="8">
        <v>5000</v>
      </c>
    </row>
    <row r="132" spans="2:7" x14ac:dyDescent="0.25">
      <c r="B132" s="6">
        <v>44077</v>
      </c>
      <c r="C132" s="4" t="s">
        <v>14</v>
      </c>
      <c r="D132" s="7" t="s">
        <v>13</v>
      </c>
      <c r="E132" s="7" t="s">
        <v>11</v>
      </c>
      <c r="F132" s="4">
        <v>3</v>
      </c>
      <c r="G132" s="8">
        <v>3500</v>
      </c>
    </row>
    <row r="133" spans="2:7" x14ac:dyDescent="0.25">
      <c r="B133" s="6">
        <v>44078</v>
      </c>
      <c r="C133" s="4" t="s">
        <v>9</v>
      </c>
      <c r="D133" s="7" t="s">
        <v>15</v>
      </c>
      <c r="E133" s="7" t="s">
        <v>16</v>
      </c>
      <c r="F133" s="4">
        <v>1</v>
      </c>
      <c r="G133" s="8">
        <v>3500</v>
      </c>
    </row>
    <row r="134" spans="2:7" x14ac:dyDescent="0.25">
      <c r="B134" s="6">
        <v>44078</v>
      </c>
      <c r="C134" s="4" t="s">
        <v>4</v>
      </c>
      <c r="D134" s="7" t="s">
        <v>13</v>
      </c>
      <c r="E134" s="7" t="s">
        <v>11</v>
      </c>
      <c r="F134" s="4">
        <v>5</v>
      </c>
      <c r="G134" s="8">
        <v>1500</v>
      </c>
    </row>
    <row r="135" spans="2:7" x14ac:dyDescent="0.25">
      <c r="B135" s="6">
        <v>44078</v>
      </c>
      <c r="C135" s="4" t="s">
        <v>14</v>
      </c>
      <c r="D135" s="7" t="s">
        <v>15</v>
      </c>
      <c r="E135" s="7" t="s">
        <v>11</v>
      </c>
      <c r="F135" s="4">
        <v>3</v>
      </c>
      <c r="G135" s="8">
        <v>1800</v>
      </c>
    </row>
    <row r="136" spans="2:7" x14ac:dyDescent="0.25">
      <c r="B136" s="6">
        <v>44081</v>
      </c>
      <c r="C136" s="4" t="s">
        <v>9</v>
      </c>
      <c r="D136" s="7" t="s">
        <v>13</v>
      </c>
      <c r="E136" s="7" t="s">
        <v>16</v>
      </c>
      <c r="F136" s="4">
        <v>1</v>
      </c>
      <c r="G136" s="8">
        <v>8000</v>
      </c>
    </row>
    <row r="137" spans="2:7" x14ac:dyDescent="0.25">
      <c r="B137" s="6">
        <v>44081</v>
      </c>
      <c r="C137" s="4" t="s">
        <v>12</v>
      </c>
      <c r="D137" s="7" t="s">
        <v>13</v>
      </c>
      <c r="E137" s="7" t="s">
        <v>16</v>
      </c>
      <c r="F137" s="4">
        <v>2</v>
      </c>
      <c r="G137" s="8">
        <v>5100</v>
      </c>
    </row>
    <row r="138" spans="2:7" x14ac:dyDescent="0.25">
      <c r="B138" s="6">
        <v>44081</v>
      </c>
      <c r="C138" s="4" t="s">
        <v>4</v>
      </c>
      <c r="D138" s="7" t="s">
        <v>17</v>
      </c>
      <c r="E138" s="7" t="s">
        <v>11</v>
      </c>
      <c r="F138" s="4">
        <v>4</v>
      </c>
      <c r="G138" s="8">
        <v>650</v>
      </c>
    </row>
    <row r="139" spans="2:7" x14ac:dyDescent="0.25">
      <c r="B139" s="6">
        <v>44082</v>
      </c>
      <c r="C139" s="4" t="s">
        <v>14</v>
      </c>
      <c r="D139" s="7" t="s">
        <v>10</v>
      </c>
      <c r="E139" s="7" t="s">
        <v>11</v>
      </c>
      <c r="F139" s="4">
        <v>5</v>
      </c>
      <c r="G139" s="8">
        <v>320</v>
      </c>
    </row>
    <row r="140" spans="2:7" x14ac:dyDescent="0.25">
      <c r="B140" s="6">
        <v>44083</v>
      </c>
      <c r="C140" s="4" t="s">
        <v>9</v>
      </c>
      <c r="D140" s="7" t="s">
        <v>10</v>
      </c>
      <c r="E140" s="7" t="s">
        <v>16</v>
      </c>
      <c r="F140" s="4">
        <v>2</v>
      </c>
      <c r="G140" s="8">
        <v>3500</v>
      </c>
    </row>
    <row r="141" spans="2:7" x14ac:dyDescent="0.25">
      <c r="B141" s="6">
        <v>44083</v>
      </c>
      <c r="C141" s="4" t="s">
        <v>4</v>
      </c>
      <c r="D141" s="7" t="s">
        <v>13</v>
      </c>
      <c r="E141" s="7" t="s">
        <v>11</v>
      </c>
      <c r="F141" s="4">
        <v>3</v>
      </c>
      <c r="G141" s="8">
        <v>2840</v>
      </c>
    </row>
    <row r="142" spans="2:7" x14ac:dyDescent="0.25">
      <c r="B142" s="6">
        <v>44084</v>
      </c>
      <c r="C142" s="4" t="s">
        <v>9</v>
      </c>
      <c r="D142" s="7" t="s">
        <v>10</v>
      </c>
      <c r="E142" s="7" t="s">
        <v>11</v>
      </c>
      <c r="F142" s="4">
        <v>3</v>
      </c>
      <c r="G142" s="8">
        <v>520</v>
      </c>
    </row>
    <row r="143" spans="2:7" x14ac:dyDescent="0.25">
      <c r="B143" s="6">
        <v>44084</v>
      </c>
      <c r="C143" s="4" t="s">
        <v>4</v>
      </c>
      <c r="D143" s="7" t="s">
        <v>15</v>
      </c>
      <c r="E143" s="7" t="s">
        <v>11</v>
      </c>
      <c r="F143" s="4">
        <v>3</v>
      </c>
      <c r="G143" s="8">
        <v>380</v>
      </c>
    </row>
    <row r="144" spans="2:7" x14ac:dyDescent="0.25">
      <c r="B144" s="6">
        <v>44084</v>
      </c>
      <c r="C144" s="4" t="s">
        <v>14</v>
      </c>
      <c r="D144" s="7" t="s">
        <v>13</v>
      </c>
      <c r="E144" s="7" t="s">
        <v>11</v>
      </c>
      <c r="F144" s="4">
        <v>5</v>
      </c>
      <c r="G144" s="8">
        <v>5550</v>
      </c>
    </row>
    <row r="145" spans="2:7" x14ac:dyDescent="0.25">
      <c r="B145" s="6">
        <v>44085</v>
      </c>
      <c r="C145" s="4" t="s">
        <v>12</v>
      </c>
      <c r="D145" s="7" t="s">
        <v>15</v>
      </c>
      <c r="E145" s="7" t="s">
        <v>16</v>
      </c>
      <c r="F145" s="4">
        <v>2</v>
      </c>
      <c r="G145" s="8">
        <v>650</v>
      </c>
    </row>
    <row r="146" spans="2:7" x14ac:dyDescent="0.25">
      <c r="B146" s="6">
        <v>44085</v>
      </c>
      <c r="C146" s="4" t="s">
        <v>4</v>
      </c>
      <c r="D146" s="7" t="s">
        <v>15</v>
      </c>
      <c r="E146" s="7" t="s">
        <v>11</v>
      </c>
      <c r="F146" s="4">
        <v>4</v>
      </c>
      <c r="G146" s="8">
        <v>2800</v>
      </c>
    </row>
    <row r="147" spans="2:7" x14ac:dyDescent="0.25">
      <c r="B147" s="6">
        <v>44085</v>
      </c>
      <c r="C147" s="4" t="s">
        <v>14</v>
      </c>
      <c r="D147" s="7" t="s">
        <v>13</v>
      </c>
      <c r="E147" s="7" t="s">
        <v>11</v>
      </c>
      <c r="F147" s="4">
        <v>4</v>
      </c>
      <c r="G147" s="8">
        <v>690</v>
      </c>
    </row>
    <row r="148" spans="2:7" x14ac:dyDescent="0.25">
      <c r="B148" s="6">
        <v>44088</v>
      </c>
      <c r="C148" s="4" t="s">
        <v>14</v>
      </c>
      <c r="D148" s="7" t="s">
        <v>15</v>
      </c>
      <c r="E148" s="7" t="s">
        <v>11</v>
      </c>
      <c r="F148" s="4">
        <v>5</v>
      </c>
      <c r="G148" s="8">
        <v>6500</v>
      </c>
    </row>
    <row r="149" spans="2:7" x14ac:dyDescent="0.25">
      <c r="B149" s="6">
        <v>44088</v>
      </c>
      <c r="C149" s="4" t="s">
        <v>4</v>
      </c>
      <c r="D149" s="7" t="s">
        <v>13</v>
      </c>
      <c r="E149" s="7" t="s">
        <v>11</v>
      </c>
      <c r="F149" s="4">
        <v>4</v>
      </c>
      <c r="G149" s="8">
        <v>5000</v>
      </c>
    </row>
    <row r="150" spans="2:7" x14ac:dyDescent="0.25">
      <c r="B150" s="6">
        <v>44088</v>
      </c>
      <c r="C150" s="4" t="s">
        <v>14</v>
      </c>
      <c r="D150" s="7" t="s">
        <v>13</v>
      </c>
      <c r="E150" s="7" t="s">
        <v>11</v>
      </c>
      <c r="F150" s="4">
        <v>3</v>
      </c>
      <c r="G150" s="8">
        <v>3500</v>
      </c>
    </row>
    <row r="151" spans="2:7" x14ac:dyDescent="0.25">
      <c r="B151" s="6">
        <v>44088</v>
      </c>
      <c r="C151" s="4" t="s">
        <v>9</v>
      </c>
      <c r="D151" s="7" t="s">
        <v>15</v>
      </c>
      <c r="E151" s="7" t="s">
        <v>16</v>
      </c>
      <c r="F151" s="4">
        <v>2</v>
      </c>
      <c r="G151" s="8">
        <v>3500</v>
      </c>
    </row>
    <row r="152" spans="2:7" x14ac:dyDescent="0.25">
      <c r="B152" s="6">
        <v>44089</v>
      </c>
      <c r="C152" s="4" t="s">
        <v>4</v>
      </c>
      <c r="D152" s="7" t="s">
        <v>13</v>
      </c>
      <c r="E152" s="7" t="s">
        <v>11</v>
      </c>
      <c r="F152" s="4">
        <v>4</v>
      </c>
      <c r="G152" s="8">
        <v>1500</v>
      </c>
    </row>
    <row r="153" spans="2:7" x14ac:dyDescent="0.25">
      <c r="B153" s="6">
        <v>44089</v>
      </c>
      <c r="C153" s="4" t="s">
        <v>14</v>
      </c>
      <c r="D153" s="7" t="s">
        <v>15</v>
      </c>
      <c r="E153" s="7" t="s">
        <v>11</v>
      </c>
      <c r="F153" s="4">
        <v>4</v>
      </c>
      <c r="G153" s="8">
        <v>1800</v>
      </c>
    </row>
    <row r="154" spans="2:7" x14ac:dyDescent="0.25">
      <c r="B154" s="6">
        <v>44089</v>
      </c>
      <c r="C154" s="4" t="s">
        <v>9</v>
      </c>
      <c r="D154" s="7" t="s">
        <v>13</v>
      </c>
      <c r="E154" s="7" t="s">
        <v>16</v>
      </c>
      <c r="F154" s="4">
        <v>2</v>
      </c>
      <c r="G154" s="8">
        <v>8000</v>
      </c>
    </row>
    <row r="155" spans="2:7" x14ac:dyDescent="0.25">
      <c r="B155" s="6">
        <v>44090</v>
      </c>
      <c r="C155" s="4" t="s">
        <v>12</v>
      </c>
      <c r="D155" s="7" t="s">
        <v>13</v>
      </c>
      <c r="E155" s="7" t="s">
        <v>16</v>
      </c>
      <c r="F155" s="4">
        <v>1</v>
      </c>
      <c r="G155" s="8">
        <v>5100</v>
      </c>
    </row>
    <row r="156" spans="2:7" x14ac:dyDescent="0.25">
      <c r="B156" s="6">
        <v>44090</v>
      </c>
      <c r="C156" s="4" t="s">
        <v>4</v>
      </c>
      <c r="D156" s="7" t="s">
        <v>17</v>
      </c>
      <c r="E156" s="7" t="s">
        <v>11</v>
      </c>
      <c r="F156" s="4">
        <v>5</v>
      </c>
      <c r="G156" s="8">
        <v>650</v>
      </c>
    </row>
    <row r="157" spans="2:7" x14ac:dyDescent="0.25">
      <c r="B157" s="6">
        <v>44090</v>
      </c>
      <c r="C157" s="4" t="s">
        <v>14</v>
      </c>
      <c r="D157" s="7" t="s">
        <v>10</v>
      </c>
      <c r="E157" s="7" t="s">
        <v>11</v>
      </c>
      <c r="F157" s="4">
        <v>3</v>
      </c>
      <c r="G157" s="8">
        <v>320</v>
      </c>
    </row>
    <row r="158" spans="2:7" x14ac:dyDescent="0.25">
      <c r="B158" s="6">
        <v>44090</v>
      </c>
      <c r="C158" s="4" t="s">
        <v>9</v>
      </c>
      <c r="D158" s="7" t="s">
        <v>10</v>
      </c>
      <c r="E158" s="7" t="s">
        <v>16</v>
      </c>
      <c r="F158" s="4">
        <v>1</v>
      </c>
      <c r="G158" s="8">
        <v>3500</v>
      </c>
    </row>
    <row r="159" spans="2:7" x14ac:dyDescent="0.25">
      <c r="B159" s="6">
        <v>44091</v>
      </c>
      <c r="C159" s="4" t="s">
        <v>4</v>
      </c>
      <c r="D159" s="7" t="s">
        <v>13</v>
      </c>
      <c r="E159" s="7" t="s">
        <v>11</v>
      </c>
      <c r="F159" s="4">
        <v>4</v>
      </c>
      <c r="G159" s="8">
        <v>2840</v>
      </c>
    </row>
    <row r="160" spans="2:7" x14ac:dyDescent="0.25">
      <c r="B160" s="6">
        <v>44091</v>
      </c>
      <c r="C160" s="4" t="s">
        <v>9</v>
      </c>
      <c r="D160" s="7" t="s">
        <v>10</v>
      </c>
      <c r="E160" s="7" t="s">
        <v>11</v>
      </c>
      <c r="F160" s="4">
        <v>4</v>
      </c>
      <c r="G160" s="8">
        <v>520</v>
      </c>
    </row>
    <row r="161" spans="2:7" x14ac:dyDescent="0.25">
      <c r="B161" s="6">
        <v>44091</v>
      </c>
      <c r="C161" s="4" t="s">
        <v>4</v>
      </c>
      <c r="D161" s="7" t="s">
        <v>15</v>
      </c>
      <c r="E161" s="7" t="s">
        <v>11</v>
      </c>
      <c r="F161" s="4">
        <v>3</v>
      </c>
      <c r="G161" s="8">
        <v>380</v>
      </c>
    </row>
    <row r="162" spans="2:7" x14ac:dyDescent="0.25">
      <c r="B162" s="6">
        <v>44091</v>
      </c>
      <c r="C162" s="4" t="s">
        <v>14</v>
      </c>
      <c r="D162" s="7" t="s">
        <v>13</v>
      </c>
      <c r="E162" s="7" t="s">
        <v>11</v>
      </c>
      <c r="F162" s="4">
        <v>3</v>
      </c>
      <c r="G162" s="8">
        <v>5550</v>
      </c>
    </row>
    <row r="163" spans="2:7" x14ac:dyDescent="0.25">
      <c r="B163" s="6">
        <v>44092</v>
      </c>
      <c r="C163" s="4" t="s">
        <v>9</v>
      </c>
      <c r="D163" s="7" t="s">
        <v>13</v>
      </c>
      <c r="E163" s="7" t="s">
        <v>16</v>
      </c>
      <c r="F163" s="4">
        <v>2</v>
      </c>
      <c r="G163" s="8">
        <v>8000</v>
      </c>
    </row>
    <row r="164" spans="2:7" x14ac:dyDescent="0.25">
      <c r="B164" s="6">
        <v>44092</v>
      </c>
      <c r="C164" s="4" t="s">
        <v>12</v>
      </c>
      <c r="D164" s="7" t="s">
        <v>13</v>
      </c>
      <c r="E164" s="7" t="s">
        <v>16</v>
      </c>
      <c r="F164" s="4">
        <v>2</v>
      </c>
      <c r="G164" s="8">
        <v>5100</v>
      </c>
    </row>
    <row r="165" spans="2:7" x14ac:dyDescent="0.25">
      <c r="B165" s="6">
        <v>44092</v>
      </c>
      <c r="C165" s="4" t="s">
        <v>4</v>
      </c>
      <c r="D165" s="7" t="s">
        <v>17</v>
      </c>
      <c r="E165" s="7" t="s">
        <v>11</v>
      </c>
      <c r="F165" s="4">
        <v>3</v>
      </c>
      <c r="G165" s="8">
        <v>650</v>
      </c>
    </row>
  </sheetData>
  <dataValidations count="3">
    <dataValidation type="list" allowBlank="1" showInputMessage="1" showErrorMessage="1" sqref="K9:K12 K20:K23 K31:K34 K41:K44" xr:uid="{823C91F2-46A7-4D55-B6A8-D4B8B7A08712}">
      <formula1>"Cancelleria,Informatica"</formula1>
    </dataValidation>
    <dataValidation type="list" allowBlank="1" showInputMessage="1" showErrorMessage="1" sqref="J9:J16 J20:J27 J31:J38 I53:I54 I56 M53:M54" xr:uid="{CEE1C764-1F65-4B3D-B60F-A07265C916CD}">
      <formula1>"Fiuli,Lombardia,Trentino,Veneto"</formula1>
    </dataValidation>
    <dataValidation type="list" allowBlank="1" showInputMessage="1" showErrorMessage="1" sqref="I9:I16 I20:I27 I31:I38 I41:I48 I3:I6" xr:uid="{28F3A7C1-500A-4563-8225-5FEBFC2F23A4}">
      <formula1>"Bianchi,Neri,Rossi,Verdi"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FDBE-F472-42E3-BBB3-A316F48AC572}">
  <dimension ref="B10:M35"/>
  <sheetViews>
    <sheetView workbookViewId="0">
      <selection activeCell="F19" sqref="F19"/>
    </sheetView>
  </sheetViews>
  <sheetFormatPr defaultRowHeight="15" x14ac:dyDescent="0.25"/>
  <cols>
    <col min="3" max="3" width="34.7109375" customWidth="1"/>
    <col min="4" max="4" width="12.140625" customWidth="1"/>
    <col min="5" max="5" width="18" customWidth="1"/>
    <col min="6" max="6" width="16" customWidth="1"/>
    <col min="9" max="9" width="22.7109375" customWidth="1"/>
    <col min="10" max="10" width="12" customWidth="1"/>
    <col min="11" max="11" width="19.7109375" customWidth="1"/>
  </cols>
  <sheetData>
    <row r="10" spans="2:11" x14ac:dyDescent="0.25">
      <c r="B10" s="11"/>
      <c r="C10" s="22" t="s">
        <v>19</v>
      </c>
      <c r="D10" s="11"/>
      <c r="E10" s="11"/>
      <c r="F10" s="11"/>
      <c r="G10" s="11"/>
      <c r="H10" s="11"/>
      <c r="I10" s="11"/>
      <c r="J10" s="11"/>
      <c r="K10" s="11"/>
    </row>
    <row r="11" spans="2:11" x14ac:dyDescent="0.25">
      <c r="B11" s="11"/>
      <c r="C11" s="22" t="s">
        <v>20</v>
      </c>
      <c r="D11" s="11"/>
      <c r="E11" s="11"/>
      <c r="F11" s="11"/>
      <c r="G11" s="11"/>
      <c r="H11" s="11"/>
      <c r="I11" s="11"/>
      <c r="J11" s="11"/>
      <c r="K11" s="11"/>
    </row>
    <row r="12" spans="2:11" x14ac:dyDescent="0.25">
      <c r="B12" s="11"/>
      <c r="C12" s="23"/>
      <c r="D12" s="22"/>
      <c r="E12" s="11"/>
      <c r="F12" s="11"/>
      <c r="G12" s="11"/>
      <c r="H12" s="11"/>
      <c r="I12" s="11"/>
      <c r="J12" s="11"/>
      <c r="K12" s="11"/>
    </row>
    <row r="13" spans="2:11" x14ac:dyDescent="0.25">
      <c r="B13" s="11"/>
      <c r="C13" s="23"/>
      <c r="D13" s="22"/>
      <c r="E13" s="11"/>
      <c r="F13" s="11"/>
      <c r="G13" s="11"/>
      <c r="H13" s="11"/>
      <c r="I13" s="11"/>
      <c r="J13" s="11"/>
      <c r="K13" s="11"/>
    </row>
    <row r="14" spans="2:11" x14ac:dyDescent="0.25">
      <c r="B14" s="11"/>
      <c r="C14" s="23"/>
      <c r="D14" s="22"/>
      <c r="E14" s="11"/>
      <c r="F14" s="11"/>
      <c r="G14" s="11"/>
      <c r="H14" s="11"/>
      <c r="I14" s="32"/>
      <c r="J14" s="13"/>
      <c r="K14" s="16"/>
    </row>
    <row r="15" spans="2:11" x14ac:dyDescent="0.25">
      <c r="B15" s="11"/>
      <c r="C15" s="27"/>
      <c r="D15" s="11"/>
      <c r="E15" s="11"/>
      <c r="F15" s="11"/>
      <c r="G15" s="11"/>
      <c r="H15" s="11"/>
      <c r="I15" s="11"/>
      <c r="J15" s="11"/>
      <c r="K15" s="11"/>
    </row>
    <row r="16" spans="2:11" ht="15.75" x14ac:dyDescent="0.25">
      <c r="B16" s="29" t="s">
        <v>21</v>
      </c>
      <c r="C16" s="15" t="s">
        <v>22</v>
      </c>
      <c r="D16" s="26" t="s">
        <v>23</v>
      </c>
      <c r="E16" s="26" t="s">
        <v>24</v>
      </c>
      <c r="F16" s="26" t="s">
        <v>25</v>
      </c>
      <c r="G16" s="11"/>
      <c r="H16" s="35" t="s">
        <v>26</v>
      </c>
      <c r="I16" s="35" t="s">
        <v>27</v>
      </c>
      <c r="J16" s="35" t="s">
        <v>28</v>
      </c>
      <c r="K16" s="35" t="s">
        <v>29</v>
      </c>
    </row>
    <row r="17" spans="2:13" ht="15.75" x14ac:dyDescent="0.25">
      <c r="B17" s="33" t="s">
        <v>30</v>
      </c>
      <c r="C17" s="21" t="str">
        <f>VLOOKUP(B17,H17:K29,2,FALSE)&amp;" "&amp;VLOOKUP(B17,H17:K29,3,FALSE)</f>
        <v>Snowboard EVIL</v>
      </c>
      <c r="D17" s="24">
        <v>2</v>
      </c>
      <c r="E17" s="18">
        <f>VLOOKUP(B17,H17:K29,4,FALSE)</f>
        <v>620</v>
      </c>
      <c r="F17" s="19">
        <f>E17*D17</f>
        <v>1240</v>
      </c>
      <c r="G17" s="11"/>
      <c r="H17" s="28" t="s">
        <v>31</v>
      </c>
      <c r="I17" s="20" t="s">
        <v>32</v>
      </c>
      <c r="J17" s="12" t="s">
        <v>33</v>
      </c>
      <c r="K17" s="14">
        <v>578</v>
      </c>
      <c r="L17" s="11"/>
      <c r="M17" s="11"/>
    </row>
    <row r="18" spans="2:13" ht="15.75" x14ac:dyDescent="0.25">
      <c r="B18" s="33" t="s">
        <v>34</v>
      </c>
      <c r="C18" s="21" t="str">
        <f t="shared" ref="C18:C28" si="0">VLOOKUP(B18,H18:K30,2,FALSE)&amp;" "&amp;VLOOKUP(B18,H18:K30,3,FALSE)</f>
        <v>Giacche Snowboard ROUTER</v>
      </c>
      <c r="D18" s="25">
        <v>4</v>
      </c>
      <c r="E18" s="18">
        <f t="shared" ref="E18:E28" si="1">VLOOKUP(B18,H18:K30,4,FALSE)</f>
        <v>187</v>
      </c>
      <c r="F18" s="19">
        <f t="shared" ref="F18:F28" si="2">E18*D18</f>
        <v>748</v>
      </c>
      <c r="G18" s="11"/>
      <c r="H18" s="28" t="s">
        <v>30</v>
      </c>
      <c r="I18" s="20" t="s">
        <v>32</v>
      </c>
      <c r="J18" s="12" t="s">
        <v>35</v>
      </c>
      <c r="K18" s="14">
        <v>620</v>
      </c>
      <c r="L18" s="11"/>
      <c r="M18" s="11"/>
    </row>
    <row r="19" spans="2:13" ht="15.75" x14ac:dyDescent="0.25">
      <c r="B19" s="33" t="s">
        <v>36</v>
      </c>
      <c r="C19" s="21" t="str">
        <f t="shared" si="0"/>
        <v>Giacche Snowboard MAIMED</v>
      </c>
      <c r="D19" s="25">
        <v>5</v>
      </c>
      <c r="E19" s="18">
        <f t="shared" si="1"/>
        <v>158.5</v>
      </c>
      <c r="F19" s="19">
        <f t="shared" si="2"/>
        <v>792.5</v>
      </c>
      <c r="G19" s="11"/>
      <c r="H19" s="28" t="s">
        <v>37</v>
      </c>
      <c r="I19" s="20" t="s">
        <v>38</v>
      </c>
      <c r="J19" s="12" t="s">
        <v>39</v>
      </c>
      <c r="K19" s="14">
        <v>261.5</v>
      </c>
      <c r="L19" s="11"/>
      <c r="M19" s="11"/>
    </row>
    <row r="20" spans="2:13" ht="15.75" x14ac:dyDescent="0.25">
      <c r="B20" s="34" t="s">
        <v>49</v>
      </c>
      <c r="C20" s="21" t="str">
        <f t="shared" si="0"/>
        <v>Pantaloni Snowboard CARGO</v>
      </c>
      <c r="D20" s="25">
        <v>7</v>
      </c>
      <c r="E20" s="18">
        <f t="shared" si="1"/>
        <v>168</v>
      </c>
      <c r="F20" s="19">
        <f t="shared" si="2"/>
        <v>1176</v>
      </c>
      <c r="G20" s="11"/>
      <c r="H20" s="28" t="s">
        <v>40</v>
      </c>
      <c r="I20" s="20" t="s">
        <v>38</v>
      </c>
      <c r="J20" s="12" t="s">
        <v>41</v>
      </c>
      <c r="K20" s="14">
        <v>214</v>
      </c>
      <c r="L20" s="11"/>
      <c r="M20" s="11"/>
    </row>
    <row r="21" spans="2:13" ht="15.75" x14ac:dyDescent="0.25">
      <c r="B21" s="34" t="s">
        <v>52</v>
      </c>
      <c r="C21" s="21" t="str">
        <f t="shared" si="0"/>
        <v>Pantaloni Snowboard FRANK</v>
      </c>
      <c r="D21" s="25">
        <v>3</v>
      </c>
      <c r="E21" s="18">
        <f t="shared" si="1"/>
        <v>140.5</v>
      </c>
      <c r="F21" s="19">
        <f t="shared" si="2"/>
        <v>421.5</v>
      </c>
      <c r="G21" s="30"/>
      <c r="H21" s="28" t="s">
        <v>34</v>
      </c>
      <c r="I21" s="20" t="s">
        <v>38</v>
      </c>
      <c r="J21" s="12" t="s">
        <v>42</v>
      </c>
      <c r="K21" s="14">
        <v>187</v>
      </c>
      <c r="L21" s="30"/>
      <c r="M21" s="30"/>
    </row>
    <row r="22" spans="2:13" ht="15.75" x14ac:dyDescent="0.25">
      <c r="B22" s="34" t="s">
        <v>55</v>
      </c>
      <c r="C22" s="21" t="str">
        <f t="shared" si="0"/>
        <v>Scarponi SLOGAN</v>
      </c>
      <c r="D22" s="25">
        <v>6</v>
      </c>
      <c r="E22" s="18">
        <f t="shared" si="1"/>
        <v>197</v>
      </c>
      <c r="F22" s="19">
        <f t="shared" si="2"/>
        <v>1182</v>
      </c>
      <c r="G22" s="30"/>
      <c r="H22" s="28" t="s">
        <v>43</v>
      </c>
      <c r="I22" s="20" t="s">
        <v>38</v>
      </c>
      <c r="J22" s="12" t="s">
        <v>44</v>
      </c>
      <c r="K22" s="14">
        <v>299</v>
      </c>
      <c r="L22" s="11"/>
      <c r="M22" s="11"/>
    </row>
    <row r="23" spans="2:13" ht="15.75" x14ac:dyDescent="0.25">
      <c r="B23" s="34" t="s">
        <v>58</v>
      </c>
      <c r="C23" s="21" t="str">
        <f t="shared" si="0"/>
        <v>Scarponi PRISON</v>
      </c>
      <c r="D23" s="25">
        <v>8</v>
      </c>
      <c r="E23" s="18">
        <f t="shared" si="1"/>
        <v>230</v>
      </c>
      <c r="F23" s="19">
        <f t="shared" si="2"/>
        <v>1840</v>
      </c>
      <c r="G23" s="30"/>
      <c r="H23" s="28" t="s">
        <v>36</v>
      </c>
      <c r="I23" s="20" t="s">
        <v>38</v>
      </c>
      <c r="J23" s="12" t="s">
        <v>45</v>
      </c>
      <c r="K23" s="14">
        <v>158.5</v>
      </c>
      <c r="L23" s="11"/>
      <c r="M23" s="11"/>
    </row>
    <row r="24" spans="2:13" ht="15.75" x14ac:dyDescent="0.25">
      <c r="B24" s="34" t="s">
        <v>61</v>
      </c>
      <c r="C24" s="21" t="str">
        <f t="shared" si="0"/>
        <v>Scarponi SOLID</v>
      </c>
      <c r="D24" s="25">
        <v>2</v>
      </c>
      <c r="E24" s="18">
        <f t="shared" si="1"/>
        <v>195.5</v>
      </c>
      <c r="F24" s="19">
        <f t="shared" si="2"/>
        <v>391</v>
      </c>
      <c r="G24" s="30"/>
      <c r="H24" s="28" t="s">
        <v>46</v>
      </c>
      <c r="I24" s="20" t="s">
        <v>47</v>
      </c>
      <c r="J24" s="12" t="s">
        <v>48</v>
      </c>
      <c r="K24" s="14">
        <v>183.5</v>
      </c>
      <c r="L24" s="11"/>
      <c r="M24" s="11"/>
    </row>
    <row r="25" spans="2:13" ht="15.75" x14ac:dyDescent="0.25">
      <c r="B25" s="34" t="s">
        <v>63</v>
      </c>
      <c r="C25" s="21" t="str">
        <f t="shared" si="0"/>
        <v>Console PS5</v>
      </c>
      <c r="D25" s="25">
        <v>1</v>
      </c>
      <c r="E25" s="18">
        <f t="shared" si="1"/>
        <v>550</v>
      </c>
      <c r="F25" s="19">
        <f t="shared" si="2"/>
        <v>550</v>
      </c>
      <c r="G25" s="30"/>
      <c r="H25" s="28" t="s">
        <v>49</v>
      </c>
      <c r="I25" s="20" t="s">
        <v>47</v>
      </c>
      <c r="J25" s="12" t="s">
        <v>50</v>
      </c>
      <c r="K25" s="14">
        <v>168</v>
      </c>
      <c r="L25" s="11"/>
      <c r="M25" s="11"/>
    </row>
    <row r="26" spans="2:13" ht="15.75" x14ac:dyDescent="0.25">
      <c r="B26" s="34" t="s">
        <v>64</v>
      </c>
      <c r="C26" s="21" t="str">
        <f t="shared" si="0"/>
        <v>Smartphone Xiaomi</v>
      </c>
      <c r="D26" s="25">
        <v>50</v>
      </c>
      <c r="E26" s="18">
        <f t="shared" si="1"/>
        <v>299</v>
      </c>
      <c r="F26" s="19">
        <f t="shared" si="2"/>
        <v>14950</v>
      </c>
      <c r="G26" s="30"/>
      <c r="H26" s="28" t="s">
        <v>52</v>
      </c>
      <c r="I26" s="20" t="s">
        <v>47</v>
      </c>
      <c r="J26" s="12" t="s">
        <v>53</v>
      </c>
      <c r="K26" s="14">
        <v>140.5</v>
      </c>
      <c r="L26" s="11"/>
      <c r="M26" s="11"/>
    </row>
    <row r="27" spans="2:13" ht="15.75" x14ac:dyDescent="0.25">
      <c r="B27" s="39" t="s">
        <v>65</v>
      </c>
      <c r="C27" s="21" t="str">
        <f t="shared" si="0"/>
        <v>PC Windows</v>
      </c>
      <c r="D27" s="25">
        <v>10</v>
      </c>
      <c r="E27" s="18">
        <f t="shared" si="1"/>
        <v>899</v>
      </c>
      <c r="F27" s="19">
        <f t="shared" si="2"/>
        <v>8990</v>
      </c>
      <c r="G27" s="16"/>
      <c r="H27" s="28" t="s">
        <v>55</v>
      </c>
      <c r="I27" s="20" t="s">
        <v>56</v>
      </c>
      <c r="J27" s="12" t="s">
        <v>57</v>
      </c>
      <c r="K27" s="14">
        <v>197</v>
      </c>
      <c r="L27" s="11"/>
      <c r="M27" s="11"/>
    </row>
    <row r="28" spans="2:13" ht="15.75" x14ac:dyDescent="0.25">
      <c r="B28" s="34" t="s">
        <v>66</v>
      </c>
      <c r="C28" s="21" t="str">
        <f t="shared" si="0"/>
        <v>Weapon LightSaber</v>
      </c>
      <c r="D28" s="25">
        <v>5</v>
      </c>
      <c r="E28" s="18">
        <f t="shared" si="1"/>
        <v>1190</v>
      </c>
      <c r="F28" s="19">
        <f t="shared" si="2"/>
        <v>5950</v>
      </c>
      <c r="G28" s="16"/>
      <c r="H28" s="28" t="s">
        <v>58</v>
      </c>
      <c r="I28" s="20" t="s">
        <v>56</v>
      </c>
      <c r="J28" s="12" t="s">
        <v>59</v>
      </c>
      <c r="K28" s="14">
        <v>230</v>
      </c>
      <c r="L28" s="11"/>
      <c r="M28" s="11"/>
    </row>
    <row r="29" spans="2:13" x14ac:dyDescent="0.25">
      <c r="B29" s="40"/>
      <c r="C29" s="13"/>
      <c r="G29" s="16"/>
      <c r="H29" s="28" t="s">
        <v>61</v>
      </c>
      <c r="I29" s="20" t="s">
        <v>56</v>
      </c>
      <c r="J29" s="12" t="s">
        <v>62</v>
      </c>
      <c r="K29" s="14">
        <v>195.5</v>
      </c>
      <c r="L29" s="11"/>
      <c r="M29" s="11"/>
    </row>
    <row r="30" spans="2:13" ht="16.5" x14ac:dyDescent="0.35">
      <c r="B30" s="40"/>
      <c r="C30" s="13"/>
      <c r="D30" s="13"/>
      <c r="E30" s="16"/>
      <c r="F30" s="36"/>
      <c r="G30" s="16"/>
      <c r="H30" s="28" t="s">
        <v>63</v>
      </c>
      <c r="I30" s="20" t="s">
        <v>67</v>
      </c>
      <c r="J30" s="12" t="s">
        <v>71</v>
      </c>
      <c r="K30" s="14">
        <v>550</v>
      </c>
      <c r="L30" s="11"/>
      <c r="M30" s="11"/>
    </row>
    <row r="31" spans="2:13" x14ac:dyDescent="0.25">
      <c r="B31" s="40"/>
      <c r="C31" s="13"/>
      <c r="D31" s="13"/>
      <c r="E31" s="16"/>
      <c r="F31" s="16"/>
      <c r="G31" s="16"/>
      <c r="H31" s="28" t="s">
        <v>64</v>
      </c>
      <c r="I31" s="20" t="s">
        <v>68</v>
      </c>
      <c r="J31" s="12" t="s">
        <v>72</v>
      </c>
      <c r="K31" s="14">
        <v>299</v>
      </c>
      <c r="L31" s="11"/>
      <c r="M31" s="11"/>
    </row>
    <row r="32" spans="2:13" ht="15.75" x14ac:dyDescent="0.25">
      <c r="B32" s="11"/>
      <c r="C32" s="13"/>
      <c r="D32" s="11"/>
      <c r="E32" s="17" t="s">
        <v>51</v>
      </c>
      <c r="F32" s="19">
        <f>SUM(F17,F18,F19,F20,F21,F22,F23,F24)</f>
        <v>7791</v>
      </c>
      <c r="G32" s="13"/>
      <c r="H32" s="28" t="s">
        <v>65</v>
      </c>
      <c r="I32" s="20" t="s">
        <v>69</v>
      </c>
      <c r="J32" s="12" t="s">
        <v>73</v>
      </c>
      <c r="K32" s="14">
        <v>899</v>
      </c>
      <c r="L32" s="11"/>
      <c r="M32" s="11"/>
    </row>
    <row r="33" spans="3:11" ht="15.75" x14ac:dyDescent="0.25">
      <c r="C33" s="13"/>
      <c r="D33" s="16"/>
      <c r="E33" s="17" t="s">
        <v>54</v>
      </c>
      <c r="F33" s="19">
        <f>F32*22/100</f>
        <v>1714.02</v>
      </c>
      <c r="G33" s="13"/>
      <c r="H33" s="28" t="s">
        <v>66</v>
      </c>
      <c r="I33" s="20" t="s">
        <v>70</v>
      </c>
      <c r="J33" s="12" t="s">
        <v>74</v>
      </c>
      <c r="K33" s="14">
        <v>1190</v>
      </c>
    </row>
    <row r="34" spans="3:11" x14ac:dyDescent="0.25">
      <c r="C34" s="13"/>
      <c r="D34" s="13"/>
      <c r="E34" s="11"/>
      <c r="F34" s="11"/>
      <c r="G34" s="31"/>
    </row>
    <row r="35" spans="3:11" ht="15.75" x14ac:dyDescent="0.25">
      <c r="D35" s="13"/>
      <c r="E35" s="32" t="s">
        <v>60</v>
      </c>
      <c r="F35" s="19">
        <f>F32+F33</f>
        <v>9505.02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Es1</vt:lpstr>
      <vt:lpstr>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JRock</dc:creator>
  <cp:lastModifiedBy>Kai JRock</cp:lastModifiedBy>
  <dcterms:created xsi:type="dcterms:W3CDTF">2022-10-19T12:43:37Z</dcterms:created>
  <dcterms:modified xsi:type="dcterms:W3CDTF">2022-10-19T16:00:05Z</dcterms:modified>
</cp:coreProperties>
</file>