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-Potato\Downloads\"/>
    </mc:Choice>
  </mc:AlternateContent>
  <xr:revisionPtr revIDLastSave="0" documentId="13_ncr:1_{9EE6E156-DDFE-46BD-8C31-F1D7396145E5}" xr6:coauthVersionLast="46" xr6:coauthVersionMax="46" xr10:uidLastSave="{00000000-0000-0000-0000-000000000000}"/>
  <bookViews>
    <workbookView xWindow="38280" yWindow="-120" windowWidth="38640" windowHeight="21240" xr2:uid="{6CFCFB2A-3C8C-4FE6-BFCF-FDE2CCCBA5A0}"/>
  </bookViews>
  <sheets>
    <sheet name="Linear Fit" sheetId="1" r:id="rId1"/>
    <sheet name="Calibration Table" sheetId="4" r:id="rId2"/>
    <sheet name="Comparison to Prob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4" l="1"/>
  <c r="D3" i="4"/>
  <c r="D4" i="4"/>
  <c r="D5" i="4"/>
  <c r="D6" i="4"/>
  <c r="D7" i="4"/>
  <c r="E7" i="4" s="1"/>
  <c r="D8" i="4"/>
  <c r="D9" i="4"/>
  <c r="D10" i="4"/>
  <c r="E10" i="4" s="1"/>
  <c r="D11" i="4"/>
  <c r="E11" i="4" s="1"/>
  <c r="D12" i="4"/>
  <c r="E12" i="4" s="1"/>
  <c r="D13" i="4"/>
  <c r="D14" i="4"/>
  <c r="E14" i="4" s="1"/>
  <c r="D15" i="4"/>
  <c r="E15" i="4" s="1"/>
  <c r="D16" i="4"/>
  <c r="D17" i="4"/>
  <c r="E17" i="4" s="1"/>
  <c r="D18" i="4"/>
  <c r="E18" i="4" s="1"/>
  <c r="D19" i="4"/>
  <c r="E19" i="4" s="1"/>
  <c r="D20" i="4"/>
  <c r="E20" i="4" s="1"/>
  <c r="D21" i="4"/>
  <c r="D22" i="4"/>
  <c r="E22" i="4" s="1"/>
  <c r="D23" i="4"/>
  <c r="E23" i="4" s="1"/>
  <c r="D24" i="4"/>
  <c r="E24" i="4" s="1"/>
  <c r="D25" i="4"/>
  <c r="D26" i="4"/>
  <c r="D27" i="4"/>
  <c r="E27" i="4" s="1"/>
  <c r="D2" i="4"/>
  <c r="E2" i="4" s="1"/>
  <c r="C3" i="4"/>
  <c r="D7" i="1"/>
  <c r="E7" i="1" s="1"/>
  <c r="B2" i="4"/>
  <c r="B3" i="4"/>
  <c r="B4" i="4"/>
  <c r="C4" i="4" s="1"/>
  <c r="B5" i="4"/>
  <c r="C5" i="4" s="1"/>
  <c r="B6" i="4"/>
  <c r="C6" i="4"/>
  <c r="B7" i="4"/>
  <c r="C7" i="4"/>
  <c r="B8" i="4"/>
  <c r="C8" i="4" s="1"/>
  <c r="B9" i="4"/>
  <c r="C9" i="4"/>
  <c r="B10" i="4"/>
  <c r="C10" i="4"/>
  <c r="B11" i="4"/>
  <c r="C11" i="4"/>
  <c r="B12" i="4"/>
  <c r="B13" i="4"/>
  <c r="C13" i="4" s="1"/>
  <c r="B14" i="4"/>
  <c r="C14" i="4"/>
  <c r="B15" i="4"/>
  <c r="C15" i="4"/>
  <c r="B16" i="4"/>
  <c r="C16" i="4"/>
  <c r="B17" i="4"/>
  <c r="B18" i="4"/>
  <c r="C18" i="4"/>
  <c r="B19" i="4"/>
  <c r="C19" i="4"/>
  <c r="B20" i="4"/>
  <c r="C20" i="4"/>
  <c r="B21" i="4"/>
  <c r="C21" i="4"/>
  <c r="B22" i="4"/>
  <c r="B23" i="4"/>
  <c r="C23" i="4"/>
  <c r="B24" i="4"/>
  <c r="C24" i="4"/>
  <c r="B25" i="4"/>
  <c r="C25" i="4" s="1"/>
  <c r="B26" i="4"/>
  <c r="C26" i="4" s="1"/>
  <c r="B27" i="4"/>
  <c r="C27" i="4"/>
  <c r="F11" i="4" l="1"/>
  <c r="F24" i="4"/>
  <c r="F20" i="4"/>
  <c r="F18" i="4"/>
  <c r="F19" i="4"/>
  <c r="F23" i="4"/>
  <c r="F15" i="4"/>
  <c r="F12" i="4"/>
  <c r="E26" i="4"/>
  <c r="E25" i="4"/>
  <c r="E3" i="4"/>
  <c r="F3" i="4" s="1"/>
  <c r="E9" i="4"/>
  <c r="F10" i="4" s="1"/>
  <c r="E13" i="4"/>
  <c r="F14" i="4" s="1"/>
  <c r="E16" i="4"/>
  <c r="F17" i="4" s="1"/>
  <c r="E21" i="4"/>
  <c r="E8" i="4"/>
  <c r="E6" i="4"/>
  <c r="F7" i="4" s="1"/>
  <c r="E5" i="4"/>
  <c r="E4" i="4"/>
  <c r="F6" i="4" l="1"/>
  <c r="F16" i="4"/>
  <c r="F5" i="4"/>
  <c r="F13" i="4"/>
  <c r="F21" i="4"/>
  <c r="F22" i="4"/>
  <c r="F26" i="4"/>
  <c r="F25" i="4"/>
  <c r="F9" i="4"/>
  <c r="F8" i="4"/>
  <c r="F4" i="4"/>
  <c r="D6" i="1" l="1"/>
  <c r="E6" i="1" s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K9" i="2"/>
  <c r="I3" i="2"/>
  <c r="I4" i="2"/>
  <c r="I5" i="2"/>
  <c r="I6" i="2"/>
  <c r="F3" i="2"/>
  <c r="E3" i="2"/>
  <c r="E4" i="2"/>
  <c r="F4" i="2" s="1"/>
  <c r="E5" i="2"/>
  <c r="F5" i="2" s="1"/>
  <c r="E6" i="2"/>
  <c r="F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E7" i="2"/>
  <c r="F7" i="2" s="1"/>
  <c r="F9" i="2"/>
  <c r="F10" i="2"/>
  <c r="F11" i="2"/>
  <c r="F12" i="2"/>
  <c r="F13" i="2"/>
  <c r="F14" i="2"/>
  <c r="F15" i="2"/>
  <c r="F16" i="2"/>
  <c r="F17" i="2"/>
  <c r="F18" i="2"/>
  <c r="E9" i="2"/>
  <c r="E10" i="2"/>
  <c r="E11" i="2"/>
  <c r="E12" i="2"/>
  <c r="E13" i="2"/>
  <c r="E14" i="2"/>
  <c r="E15" i="2"/>
  <c r="E16" i="2"/>
  <c r="E17" i="2"/>
  <c r="E18" i="2"/>
  <c r="E19" i="2"/>
  <c r="F19" i="2" s="1"/>
  <c r="E8" i="2"/>
  <c r="F8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3" i="1"/>
  <c r="D4" i="1"/>
  <c r="D5" i="1"/>
  <c r="C26" i="1" l="1"/>
  <c r="E4" i="1" s="1"/>
  <c r="H4" i="1" s="1"/>
  <c r="I4" i="1" s="1"/>
  <c r="H6" i="1"/>
  <c r="I6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1" i="1" s="1"/>
  <c r="H21" i="1" s="1"/>
  <c r="I21" i="1" s="1"/>
  <c r="E3" i="1" l="1"/>
  <c r="H3" i="1" s="1"/>
  <c r="I3" i="1" s="1"/>
  <c r="E9" i="1"/>
  <c r="H9" i="1" s="1"/>
  <c r="I9" i="1" s="1"/>
  <c r="E19" i="1"/>
  <c r="H19" i="1" s="1"/>
  <c r="I19" i="1" s="1"/>
  <c r="E2" i="1"/>
  <c r="E11" i="1"/>
  <c r="H11" i="1" s="1"/>
  <c r="I11" i="1" s="1"/>
  <c r="E8" i="1"/>
  <c r="H8" i="1" s="1"/>
  <c r="I8" i="1" s="1"/>
  <c r="E20" i="1"/>
  <c r="H20" i="1" s="1"/>
  <c r="I20" i="1" s="1"/>
  <c r="E5" i="1"/>
  <c r="H5" i="1" s="1"/>
  <c r="I5" i="1" s="1"/>
  <c r="E18" i="1"/>
  <c r="H18" i="1" s="1"/>
  <c r="I18" i="1" s="1"/>
  <c r="E10" i="1"/>
  <c r="H10" i="1" s="1"/>
  <c r="I10" i="1" s="1"/>
  <c r="H7" i="1"/>
  <c r="I7" i="1" s="1"/>
  <c r="E12" i="1"/>
  <c r="H12" i="1" s="1"/>
  <c r="I12" i="1" s="1"/>
  <c r="E17" i="1"/>
  <c r="H17" i="1" s="1"/>
  <c r="I17" i="1" s="1"/>
  <c r="E16" i="1"/>
  <c r="H16" i="1" s="1"/>
  <c r="I16" i="1" s="1"/>
  <c r="E15" i="1"/>
  <c r="H15" i="1" s="1"/>
  <c r="I15" i="1" s="1"/>
  <c r="E14" i="1"/>
  <c r="H14" i="1" s="1"/>
  <c r="I14" i="1" s="1"/>
  <c r="E13" i="1"/>
  <c r="H13" i="1" s="1"/>
  <c r="I13" i="1" s="1"/>
  <c r="H2" i="1" l="1"/>
  <c r="I2" i="1" s="1"/>
</calcChain>
</file>

<file path=xl/sharedStrings.xml><?xml version="1.0" encoding="utf-8"?>
<sst xmlns="http://schemas.openxmlformats.org/spreadsheetml/2006/main" count="40" uniqueCount="30">
  <si>
    <t>Temperature</t>
  </si>
  <si>
    <t>Resistance</t>
  </si>
  <si>
    <t>Source Voltage</t>
  </si>
  <si>
    <t>Resistor</t>
  </si>
  <si>
    <t>Vout</t>
  </si>
  <si>
    <t>ADC</t>
  </si>
  <si>
    <t>Volt per Count</t>
  </si>
  <si>
    <t>ADC Count</t>
  </si>
  <si>
    <t>Slope</t>
  </si>
  <si>
    <t>Intercept</t>
  </si>
  <si>
    <t>P. ADC Count</t>
  </si>
  <si>
    <t>P. Temp</t>
  </si>
  <si>
    <t>Temp to ADC</t>
  </si>
  <si>
    <t>ADC to Temp</t>
  </si>
  <si>
    <t>Thermistor</t>
  </si>
  <si>
    <t>Temperature Probe:</t>
  </si>
  <si>
    <t>80BK-A DMM Temperature Probe</t>
  </si>
  <si>
    <t>Accuracy</t>
  </si>
  <si>
    <t>Measurement</t>
  </si>
  <si>
    <t>2.2 C (less than 120 C)</t>
  </si>
  <si>
    <t>Target</t>
  </si>
  <si>
    <t>Trial 1</t>
  </si>
  <si>
    <t>E. Temp</t>
  </si>
  <si>
    <t>ADC Value</t>
  </si>
  <si>
    <t>Voltage (V)</t>
  </si>
  <si>
    <r>
      <t>Resistance (</t>
    </r>
    <r>
      <rPr>
        <sz val="11"/>
        <color theme="1"/>
        <rFont val="Calibri"/>
        <family val="2"/>
      </rPr>
      <t>Ω)</t>
    </r>
  </si>
  <si>
    <t>Temperature (K)</t>
  </si>
  <si>
    <r>
      <t>Temperature (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C)</t>
    </r>
  </si>
  <si>
    <t>Voltage</t>
  </si>
  <si>
    <r>
      <t>ADC Values per 1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</si>
</sst>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Fit'!$A$2:$A$21</c:f>
              <c:numCache>
                <c:formatCode>General</c:formatCode>
                <c:ptCount val="20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125</c:v>
                </c:pt>
              </c:numCache>
            </c:numRef>
          </c:xVal>
          <c:yVal>
            <c:numRef>
              <c:f>'Linear Fit'!$C$2:$C$21</c:f>
              <c:numCache>
                <c:formatCode>General</c:formatCode>
                <c:ptCount val="20"/>
                <c:pt idx="0">
                  <c:v>221900</c:v>
                </c:pt>
                <c:pt idx="1">
                  <c:v>125100</c:v>
                </c:pt>
                <c:pt idx="2">
                  <c:v>73380</c:v>
                </c:pt>
                <c:pt idx="3">
                  <c:v>44720</c:v>
                </c:pt>
                <c:pt idx="4">
                  <c:v>28160</c:v>
                </c:pt>
                <c:pt idx="5">
                  <c:v>18250</c:v>
                </c:pt>
                <c:pt idx="6">
                  <c:v>12140</c:v>
                </c:pt>
                <c:pt idx="7">
                  <c:v>10000</c:v>
                </c:pt>
                <c:pt idx="8">
                  <c:v>8283</c:v>
                </c:pt>
                <c:pt idx="9">
                  <c:v>5781</c:v>
                </c:pt>
                <c:pt idx="10">
                  <c:v>4120</c:v>
                </c:pt>
                <c:pt idx="11">
                  <c:v>2996</c:v>
                </c:pt>
                <c:pt idx="12">
                  <c:v>2214</c:v>
                </c:pt>
                <c:pt idx="13">
                  <c:v>1665</c:v>
                </c:pt>
                <c:pt idx="14">
                  <c:v>1451</c:v>
                </c:pt>
                <c:pt idx="15">
                  <c:v>1271</c:v>
                </c:pt>
                <c:pt idx="16">
                  <c:v>983.2</c:v>
                </c:pt>
                <c:pt idx="17">
                  <c:v>770.7</c:v>
                </c:pt>
                <c:pt idx="18">
                  <c:v>611.4</c:v>
                </c:pt>
                <c:pt idx="19">
                  <c:v>546.9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B-483C-BE0A-9C637E45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26896"/>
        <c:axId val="466828816"/>
      </c:scatterChart>
      <c:valAx>
        <c:axId val="46682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54552084012183"/>
              <c:y val="0.92040988417003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28816"/>
        <c:crosses val="autoZero"/>
        <c:crossBetween val="midCat"/>
      </c:valAx>
      <c:valAx>
        <c:axId val="46682881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2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Fit'!$A$2:$A$21</c:f>
              <c:numCache>
                <c:formatCode>General</c:formatCode>
                <c:ptCount val="20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125</c:v>
                </c:pt>
              </c:numCache>
            </c:numRef>
          </c:xVal>
          <c:yVal>
            <c:numRef>
              <c:f>'Linear Fit'!$D$2:$D$21</c:f>
              <c:numCache>
                <c:formatCode>General</c:formatCode>
                <c:ptCount val="20"/>
                <c:pt idx="0">
                  <c:v>4.9553372041089769</c:v>
                </c:pt>
                <c:pt idx="1">
                  <c:v>4.9213217938630995</c:v>
                </c:pt>
                <c:pt idx="2">
                  <c:v>4.8673388166622447</c:v>
                </c:pt>
                <c:pt idx="3">
                  <c:v>4.7859589041095889</c:v>
                </c:pt>
                <c:pt idx="4">
                  <c:v>4.6684350132625996</c:v>
                </c:pt>
                <c:pt idx="5">
                  <c:v>4.5061728395061724</c:v>
                </c:pt>
                <c:pt idx="6">
                  <c:v>4.2927864214992928</c:v>
                </c:pt>
                <c:pt idx="7">
                  <c:v>4.166666666666667</c:v>
                </c:pt>
                <c:pt idx="8">
                  <c:v>4.0275211514149571</c:v>
                </c:pt>
                <c:pt idx="9">
                  <c:v>3.7148181467677674</c:v>
                </c:pt>
                <c:pt idx="10">
                  <c:v>3.3660130718954249</c:v>
                </c:pt>
                <c:pt idx="11">
                  <c:v>2.9983987189751802</c:v>
                </c:pt>
                <c:pt idx="12">
                  <c:v>2.6269577598481253</c:v>
                </c:pt>
                <c:pt idx="13">
                  <c:v>2.2714870395634379</c:v>
                </c:pt>
                <c:pt idx="14">
                  <c:v>2.1022891915386843</c:v>
                </c:pt>
                <c:pt idx="15">
                  <c:v>1.9428309385509019</c:v>
                </c:pt>
                <c:pt idx="16">
                  <c:v>1.6478948779833738</c:v>
                </c:pt>
                <c:pt idx="17">
                  <c:v>1.3908037680008662</c:v>
                </c:pt>
                <c:pt idx="18">
                  <c:v>1.1706364402236349</c:v>
                </c:pt>
                <c:pt idx="19">
                  <c:v>1.0736581726805134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B-4D0D-9D2E-CE8601EB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65904"/>
        <c:axId val="551364944"/>
      </c:scatterChart>
      <c:valAx>
        <c:axId val="5513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0" i="0" u="none" strike="noStrike" baseline="0">
                    <a:effectLst/>
                  </a:rPr>
                  <a:t>(⁰C)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4944"/>
        <c:crosses val="autoZero"/>
        <c:crossBetween val="midCat"/>
      </c:valAx>
      <c:valAx>
        <c:axId val="5513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9235733419357416E-2"/>
                  <c:y val="-0.26402352091468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459393135580905E-2"/>
                  <c:y val="-0.34675630367167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Fit'!$A$2:$A$21</c:f>
              <c:numCache>
                <c:formatCode>General</c:formatCode>
                <c:ptCount val="20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125</c:v>
                </c:pt>
              </c:numCache>
            </c:numRef>
          </c:xVal>
          <c:yVal>
            <c:numRef>
              <c:f>'Linear Fit'!$E$2:$E$21</c:f>
              <c:numCache>
                <c:formatCode>0</c:formatCode>
                <c:ptCount val="20"/>
                <c:pt idx="0">
                  <c:v>1014.8530594015185</c:v>
                </c:pt>
                <c:pt idx="1">
                  <c:v>1007.8867033831627</c:v>
                </c:pt>
                <c:pt idx="2">
                  <c:v>996.83098965242766</c:v>
                </c:pt>
                <c:pt idx="3">
                  <c:v>980.16438356164383</c:v>
                </c:pt>
                <c:pt idx="4">
                  <c:v>956.09549071618039</c:v>
                </c:pt>
                <c:pt idx="5">
                  <c:v>922.86419753086409</c:v>
                </c:pt>
                <c:pt idx="6">
                  <c:v>879.16265912305516</c:v>
                </c:pt>
                <c:pt idx="7">
                  <c:v>853.33333333333337</c:v>
                </c:pt>
                <c:pt idx="8">
                  <c:v>824.83633180978325</c:v>
                </c:pt>
                <c:pt idx="9">
                  <c:v>760.79475645803882</c:v>
                </c:pt>
                <c:pt idx="10">
                  <c:v>689.35947712418306</c:v>
                </c:pt>
                <c:pt idx="11">
                  <c:v>614.07205764611695</c:v>
                </c:pt>
                <c:pt idx="12">
                  <c:v>538.00094921689606</c:v>
                </c:pt>
                <c:pt idx="13">
                  <c:v>465.20054570259208</c:v>
                </c:pt>
                <c:pt idx="14">
                  <c:v>430.54882642712255</c:v>
                </c:pt>
                <c:pt idx="15">
                  <c:v>397.8917762152247</c:v>
                </c:pt>
                <c:pt idx="16">
                  <c:v>337.48887101099496</c:v>
                </c:pt>
                <c:pt idx="17">
                  <c:v>284.83661168657738</c:v>
                </c:pt>
                <c:pt idx="18">
                  <c:v>239.74634295780044</c:v>
                </c:pt>
                <c:pt idx="19">
                  <c:v>219.88519376496916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8-409A-B111-A78B8286F8FF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Fit'!$H$6:$H$21</c:f>
              <c:numCache>
                <c:formatCode>0</c:formatCode>
                <c:ptCount val="16"/>
                <c:pt idx="0">
                  <c:v>6.2015416445623543</c:v>
                </c:pt>
                <c:pt idx="1">
                  <c:v>11.372330864197551</c:v>
                </c:pt>
                <c:pt idx="2">
                  <c:v>18.172290240452639</c:v>
                </c:pt>
                <c:pt idx="3">
                  <c:v>22.191333333333347</c:v>
                </c:pt>
                <c:pt idx="4">
                  <c:v>26.625466770397736</c:v>
                </c:pt>
                <c:pt idx="5">
                  <c:v>36.590335895129172</c:v>
                </c:pt>
                <c:pt idx="6">
                  <c:v>47.705665359477123</c:v>
                </c:pt>
                <c:pt idx="7">
                  <c:v>59.420387830264204</c:v>
                </c:pt>
                <c:pt idx="8">
                  <c:v>71.257052301850976</c:v>
                </c:pt>
                <c:pt idx="9">
                  <c:v>82.584795088676671</c:v>
                </c:pt>
                <c:pt idx="10">
                  <c:v>87.976602607939739</c:v>
                </c:pt>
                <c:pt idx="11">
                  <c:v>93.058039620911046</c:v>
                </c:pt>
                <c:pt idx="12">
                  <c:v>102.45673167068918</c:v>
                </c:pt>
                <c:pt idx="13">
                  <c:v>110.64942322156855</c:v>
                </c:pt>
                <c:pt idx="14">
                  <c:v>117.66546903576625</c:v>
                </c:pt>
                <c:pt idx="15">
                  <c:v>120.7558638501708</c:v>
                </c:pt>
              </c:numCache>
            </c:numRef>
          </c:xVal>
          <c:yVal>
            <c:numRef>
              <c:f>'Linear Fit'!$E$6:$E$21</c:f>
              <c:numCache>
                <c:formatCode>0</c:formatCode>
                <c:ptCount val="16"/>
                <c:pt idx="0">
                  <c:v>956.09549071618039</c:v>
                </c:pt>
                <c:pt idx="1">
                  <c:v>922.86419753086409</c:v>
                </c:pt>
                <c:pt idx="2">
                  <c:v>879.16265912305516</c:v>
                </c:pt>
                <c:pt idx="3">
                  <c:v>853.33333333333337</c:v>
                </c:pt>
                <c:pt idx="4">
                  <c:v>824.83633180978325</c:v>
                </c:pt>
                <c:pt idx="5">
                  <c:v>760.79475645803882</c:v>
                </c:pt>
                <c:pt idx="6">
                  <c:v>689.35947712418306</c:v>
                </c:pt>
                <c:pt idx="7">
                  <c:v>614.07205764611695</c:v>
                </c:pt>
                <c:pt idx="8">
                  <c:v>538.00094921689606</c:v>
                </c:pt>
                <c:pt idx="9">
                  <c:v>465.20054570259208</c:v>
                </c:pt>
                <c:pt idx="10">
                  <c:v>430.54882642712255</c:v>
                </c:pt>
                <c:pt idx="11">
                  <c:v>397.8917762152247</c:v>
                </c:pt>
                <c:pt idx="12">
                  <c:v>337.48887101099496</c:v>
                </c:pt>
                <c:pt idx="13">
                  <c:v>284.83661168657738</c:v>
                </c:pt>
                <c:pt idx="14">
                  <c:v>239.74634295780044</c:v>
                </c:pt>
                <c:pt idx="15">
                  <c:v>219.88519376496916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588-409A-B111-A78B8286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13880"/>
        <c:axId val="551414200"/>
      </c:scatterChart>
      <c:valAx>
        <c:axId val="5514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0" i="0" u="none" strike="noStrike" baseline="0">
                    <a:effectLst/>
                  </a:rPr>
                  <a:t>(⁰C)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14200"/>
        <c:crosses val="autoZero"/>
        <c:crossBetween val="midCat"/>
      </c:valAx>
      <c:valAx>
        <c:axId val="5514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14510796710152"/>
                  <c:y val="-0.11913471582473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Fit'!$E$2:$E$21</c:f>
              <c:numCache>
                <c:formatCode>0</c:formatCode>
                <c:ptCount val="20"/>
                <c:pt idx="0">
                  <c:v>1014.8530594015185</c:v>
                </c:pt>
                <c:pt idx="1">
                  <c:v>1007.8867033831627</c:v>
                </c:pt>
                <c:pt idx="2">
                  <c:v>996.83098965242766</c:v>
                </c:pt>
                <c:pt idx="3">
                  <c:v>980.16438356164383</c:v>
                </c:pt>
                <c:pt idx="4">
                  <c:v>956.09549071618039</c:v>
                </c:pt>
                <c:pt idx="5">
                  <c:v>922.86419753086409</c:v>
                </c:pt>
                <c:pt idx="6">
                  <c:v>879.16265912305516</c:v>
                </c:pt>
                <c:pt idx="7">
                  <c:v>853.33333333333337</c:v>
                </c:pt>
                <c:pt idx="8">
                  <c:v>824.83633180978325</c:v>
                </c:pt>
                <c:pt idx="9">
                  <c:v>760.79475645803882</c:v>
                </c:pt>
                <c:pt idx="10">
                  <c:v>689.35947712418306</c:v>
                </c:pt>
                <c:pt idx="11">
                  <c:v>614.07205764611695</c:v>
                </c:pt>
                <c:pt idx="12">
                  <c:v>538.00094921689606</c:v>
                </c:pt>
                <c:pt idx="13">
                  <c:v>465.20054570259208</c:v>
                </c:pt>
                <c:pt idx="14">
                  <c:v>430.54882642712255</c:v>
                </c:pt>
                <c:pt idx="15">
                  <c:v>397.8917762152247</c:v>
                </c:pt>
                <c:pt idx="16">
                  <c:v>337.48887101099496</c:v>
                </c:pt>
                <c:pt idx="17">
                  <c:v>284.83661168657738</c:v>
                </c:pt>
                <c:pt idx="18">
                  <c:v>239.74634295780044</c:v>
                </c:pt>
                <c:pt idx="19">
                  <c:v>219.88519376496916</c:v>
                </c:pt>
              </c:numCache>
            </c:numRef>
          </c:xVal>
          <c:yVal>
            <c:numRef>
              <c:f>'Linear Fit'!$A$2:$A$21</c:f>
              <c:numCache>
                <c:formatCode>General</c:formatCode>
                <c:ptCount val="20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C17-8137-32103B661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11992"/>
        <c:axId val="524112312"/>
      </c:scatterChart>
      <c:valAx>
        <c:axId val="52411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2312"/>
        <c:crosses val="autoZero"/>
        <c:crossBetween val="midCat"/>
      </c:valAx>
      <c:valAx>
        <c:axId val="52411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Table'!$A$2:$A$27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'Calibration Table'!$D$2:$D$27</c:f>
              <c:numCache>
                <c:formatCode>0.00</c:formatCode>
                <c:ptCount val="26"/>
                <c:pt idx="0">
                  <c:v>3.2300884955752212</c:v>
                </c:pt>
                <c:pt idx="1">
                  <c:v>3.1678862476895904</c:v>
                </c:pt>
                <c:pt idx="2">
                  <c:v>3.120329803091797</c:v>
                </c:pt>
                <c:pt idx="3">
                  <c:v>3.0724590813331574</c:v>
                </c:pt>
                <c:pt idx="4">
                  <c:v>3.0243104990454857</c:v>
                </c:pt>
                <c:pt idx="5">
                  <c:v>2.9759210773330791</c:v>
                </c:pt>
                <c:pt idx="6">
                  <c:v>2.9273283269557062</c:v>
                </c:pt>
                <c:pt idx="7">
                  <c:v>2.8785701311925043</c:v>
                </c:pt>
                <c:pt idx="8">
                  <c:v>2.829684627162881</c:v>
                </c:pt>
                <c:pt idx="9">
                  <c:v>2.7807100863909566</c:v>
                </c:pt>
                <c:pt idx="10">
                  <c:v>2.7416440831074977</c:v>
                </c:pt>
                <c:pt idx="11">
                  <c:v>2.6826469371409094</c:v>
                </c:pt>
                <c:pt idx="12">
                  <c:v>2.6336344739599178</c:v>
                </c:pt>
                <c:pt idx="13">
                  <c:v>2.5846850329539612</c:v>
                </c:pt>
                <c:pt idx="14">
                  <c:v>2.5358357943224914</c:v>
                </c:pt>
                <c:pt idx="15">
                  <c:v>2.5</c:v>
                </c:pt>
                <c:pt idx="16">
                  <c:v>2.4385837673438262</c:v>
                </c:pt>
                <c:pt idx="17">
                  <c:v>2.390252155956015</c:v>
                </c:pt>
                <c:pt idx="18">
                  <c:v>2.3421629089965226</c:v>
                </c:pt>
                <c:pt idx="19">
                  <c:v>2.2943494486117917</c:v>
                </c:pt>
                <c:pt idx="20">
                  <c:v>2.2652190559536183</c:v>
                </c:pt>
                <c:pt idx="21">
                  <c:v>2.1996784089211787</c:v>
                </c:pt>
                <c:pt idx="22">
                  <c:v>2.1528822904373852</c:v>
                </c:pt>
                <c:pt idx="23">
                  <c:v>2.1064847523003913</c:v>
                </c:pt>
                <c:pt idx="24">
                  <c:v>2.0605134498987798</c:v>
                </c:pt>
                <c:pt idx="25">
                  <c:v>2.014994718762241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2-4732-BA33-A956B46CF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16632"/>
        <c:axId val="543019832"/>
      </c:scatterChart>
      <c:valAx>
        <c:axId val="54301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19832"/>
        <c:crosses val="autoZero"/>
        <c:crossBetween val="midCat"/>
      </c:valAx>
      <c:valAx>
        <c:axId val="5430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1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Table'!$A$2:$A$27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'Calibration Table'!$C$2:$C$27</c:f>
              <c:numCache>
                <c:formatCode>0</c:formatCode>
                <c:ptCount val="26"/>
                <c:pt idx="0" formatCode="General">
                  <c:v>18250</c:v>
                </c:pt>
                <c:pt idx="1">
                  <c:v>17290.88187725619</c:v>
                </c:pt>
                <c:pt idx="2">
                  <c:v>16600.411115866533</c:v>
                </c:pt>
                <c:pt idx="3">
                  <c:v>15939.786551759333</c:v>
                </c:pt>
                <c:pt idx="4">
                  <c:v>15307.620441290759</c:v>
                </c:pt>
                <c:pt idx="5">
                  <c:v>14702.594073812168</c:v>
                </c:pt>
                <c:pt idx="6">
                  <c:v>14123.454114930371</c:v>
                </c:pt>
                <c:pt idx="7">
                  <c:v>13569.0091551818</c:v>
                </c:pt>
                <c:pt idx="8">
                  <c:v>13038.126451934999</c:v>
                </c:pt>
                <c:pt idx="9">
                  <c:v>12529.72885308582</c:v>
                </c:pt>
                <c:pt idx="10" formatCode="General">
                  <c:v>12140</c:v>
                </c:pt>
                <c:pt idx="11">
                  <c:v>11576.341042444043</c:v>
                </c:pt>
                <c:pt idx="12">
                  <c:v>11129.449127697057</c:v>
                </c:pt>
                <c:pt idx="13">
                  <c:v>10701.233868951944</c:v>
                </c:pt>
                <c:pt idx="14">
                  <c:v>10290.855570744225</c:v>
                </c:pt>
                <c:pt idx="15" formatCode="General">
                  <c:v>10000</c:v>
                </c:pt>
                <c:pt idx="16">
                  <c:v>9520.450976509308</c:v>
                </c:pt>
                <c:pt idx="17">
                  <c:v>9158.9390960168566</c:v>
                </c:pt>
                <c:pt idx="18">
                  <c:v>8812.2891990804037</c:v>
                </c:pt>
                <c:pt idx="19">
                  <c:v>8479.8439600214151</c:v>
                </c:pt>
                <c:pt idx="20" formatCode="General">
                  <c:v>8283</c:v>
                </c:pt>
                <c:pt idx="21">
                  <c:v>7855.0921291641898</c:v>
                </c:pt>
                <c:pt idx="22">
                  <c:v>7561.6202421364551</c:v>
                </c:pt>
                <c:pt idx="23">
                  <c:v>7280.0195332479425</c:v>
                </c:pt>
                <c:pt idx="24">
                  <c:v>7009.7733559210401</c:v>
                </c:pt>
                <c:pt idx="25">
                  <c:v>6750.3891246942967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7-45F4-B167-737F1D48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50872"/>
        <c:axId val="543057272"/>
      </c:scatterChart>
      <c:valAx>
        <c:axId val="54305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7272"/>
        <c:crosses val="autoZero"/>
        <c:crossBetween val="midCat"/>
      </c:valAx>
      <c:valAx>
        <c:axId val="5430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Table'!$A$2:$A$27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'Calibration Table'!$E$2:$E$27</c:f>
              <c:numCache>
                <c:formatCode>0</c:formatCode>
                <c:ptCount val="26"/>
                <c:pt idx="0">
                  <c:v>661.49672241966437</c:v>
                </c:pt>
                <c:pt idx="1">
                  <c:v>648.75819121228551</c:v>
                </c:pt>
                <c:pt idx="2">
                  <c:v>639.01900534339484</c:v>
                </c:pt>
                <c:pt idx="3">
                  <c:v>629.21545798344403</c:v>
                </c:pt>
                <c:pt idx="4">
                  <c:v>619.35500697224768</c:v>
                </c:pt>
                <c:pt idx="5">
                  <c:v>609.44523394083126</c:v>
                </c:pt>
                <c:pt idx="6">
                  <c:v>599.49382079781003</c:v>
                </c:pt>
                <c:pt idx="7">
                  <c:v>589.50852574083638</c:v>
                </c:pt>
                <c:pt idx="8">
                  <c:v>579.49715895205429</c:v>
                </c:pt>
                <c:pt idx="9">
                  <c:v>569.46755813863535</c:v>
                </c:pt>
                <c:pt idx="10">
                  <c:v>561.46714788193685</c:v>
                </c:pt>
                <c:pt idx="11">
                  <c:v>549.3849963425987</c:v>
                </c:pt>
                <c:pt idx="12">
                  <c:v>539.34762931802538</c:v>
                </c:pt>
                <c:pt idx="13">
                  <c:v>529.32316873929165</c:v>
                </c:pt>
                <c:pt idx="14">
                  <c:v>519.31922881885953</c:v>
                </c:pt>
                <c:pt idx="15">
                  <c:v>511.98033995494569</c:v>
                </c:pt>
                <c:pt idx="16">
                  <c:v>499.40277848532173</c:v>
                </c:pt>
                <c:pt idx="17">
                  <c:v>489.50484455376102</c:v>
                </c:pt>
                <c:pt idx="18">
                  <c:v>479.65654495116166</c:v>
                </c:pt>
                <c:pt idx="19">
                  <c:v>469.86472427028292</c:v>
                </c:pt>
                <c:pt idx="20">
                  <c:v>463.8990489358219</c:v>
                </c:pt>
                <c:pt idx="21">
                  <c:v>450.47683983640769</c:v>
                </c:pt>
                <c:pt idx="22">
                  <c:v>440.89336277644588</c:v>
                </c:pt>
                <c:pt idx="23">
                  <c:v>431.39151183706559</c:v>
                </c:pt>
                <c:pt idx="24">
                  <c:v>421.97695062436611</c:v>
                </c:pt>
                <c:pt idx="25">
                  <c:v>412.65507244772493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2-43E6-A4FC-7F111CD13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97848"/>
        <c:axId val="653900088"/>
      </c:scatterChart>
      <c:valAx>
        <c:axId val="65389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00088"/>
        <c:crosses val="autoZero"/>
        <c:crossBetween val="midCat"/>
      </c:valAx>
      <c:valAx>
        <c:axId val="653900088"/>
        <c:scaling>
          <c:orientation val="minMax"/>
          <c:max val="10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9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Fit vs. 80BK-A Temp Probe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Thermistor Reading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Probe'!$D$3:$D$13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'Comparison to Probe'!$G$3:$G$13</c:f>
              <c:numCache>
                <c:formatCode>General</c:formatCode>
                <c:ptCount val="11"/>
                <c:pt idx="0">
                  <c:v>20.41</c:v>
                </c:pt>
                <c:pt idx="1">
                  <c:v>21.03</c:v>
                </c:pt>
                <c:pt idx="2">
                  <c:v>21.96</c:v>
                </c:pt>
                <c:pt idx="3">
                  <c:v>23.05</c:v>
                </c:pt>
                <c:pt idx="4">
                  <c:v>24.14</c:v>
                </c:pt>
                <c:pt idx="5">
                  <c:v>25.07</c:v>
                </c:pt>
                <c:pt idx="6">
                  <c:v>26.01</c:v>
                </c:pt>
                <c:pt idx="7">
                  <c:v>27.1</c:v>
                </c:pt>
                <c:pt idx="8">
                  <c:v>28.03</c:v>
                </c:pt>
                <c:pt idx="9">
                  <c:v>29.12</c:v>
                </c:pt>
                <c:pt idx="10">
                  <c:v>30.05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4-4CEC-B95E-046B03DB1B5D}"/>
            </c:ext>
          </c:extLst>
        </c:ser>
        <c:ser>
          <c:idx val="1"/>
          <c:order val="1"/>
          <c:tx>
            <c:v>DMM Reading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563860160113318E-2"/>
                  <c:y val="-7.578177727784026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Probe'!$D$3:$D$13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'Comparison to Probe'!$H$3:$H$13</c:f>
              <c:numCache>
                <c:formatCode>General</c:formatCode>
                <c:ptCount val="11"/>
                <c:pt idx="0">
                  <c:v>22</c:v>
                </c:pt>
                <c:pt idx="1">
                  <c:v>22.9</c:v>
                </c:pt>
                <c:pt idx="2">
                  <c:v>24.1</c:v>
                </c:pt>
                <c:pt idx="3">
                  <c:v>25.4</c:v>
                </c:pt>
                <c:pt idx="4">
                  <c:v>26.6</c:v>
                </c:pt>
                <c:pt idx="5">
                  <c:v>27.6</c:v>
                </c:pt>
                <c:pt idx="6">
                  <c:v>28.4</c:v>
                </c:pt>
                <c:pt idx="7">
                  <c:v>29.4</c:v>
                </c:pt>
                <c:pt idx="8">
                  <c:v>30.1</c:v>
                </c:pt>
                <c:pt idx="9">
                  <c:v>31.1</c:v>
                </c:pt>
                <c:pt idx="1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4-4CEC-B95E-046B03DB1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56632"/>
        <c:axId val="543059192"/>
      </c:scatterChart>
      <c:valAx>
        <c:axId val="543056632"/>
        <c:scaling>
          <c:orientation val="minMax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9192"/>
        <c:crosses val="autoZero"/>
        <c:crossBetween val="midCat"/>
      </c:valAx>
      <c:valAx>
        <c:axId val="543059192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6632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21</xdr:col>
      <xdr:colOff>9524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26CDB-8E50-474E-9CB1-B460308B2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27</xdr:row>
      <xdr:rowOff>123825</xdr:rowOff>
    </xdr:from>
    <xdr:to>
      <xdr:col>16</xdr:col>
      <xdr:colOff>304799</xdr:colOff>
      <xdr:row>49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20F39-B842-462A-A0CB-7AFC07522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33336</xdr:colOff>
      <xdr:row>0</xdr:row>
      <xdr:rowOff>33337</xdr:rowOff>
    </xdr:from>
    <xdr:to>
      <xdr:col>32</xdr:col>
      <xdr:colOff>9525</xdr:colOff>
      <xdr:row>21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69E1C6-22E8-426D-B76E-1B6AAC698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42862</xdr:colOff>
      <xdr:row>22</xdr:row>
      <xdr:rowOff>4761</xdr:rowOff>
    </xdr:from>
    <xdr:to>
      <xdr:col>32</xdr:col>
      <xdr:colOff>9525</xdr:colOff>
      <xdr:row>43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675986-C768-40B2-84E8-A3C86BF97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33336</xdr:colOff>
      <xdr:row>20</xdr:row>
      <xdr:rowOff>0</xdr:rowOff>
    </xdr:from>
    <xdr:to>
      <xdr:col>18</xdr:col>
      <xdr:colOff>19049</xdr:colOff>
      <xdr:row>39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9C0EF-BC45-4D2B-AC5B-F0FE5987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0</xdr:row>
      <xdr:rowOff>4761</xdr:rowOff>
    </xdr:from>
    <xdr:to>
      <xdr:col>17</xdr:col>
      <xdr:colOff>590550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18E6E-18FC-47F4-A55E-D3E1824AA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23811</xdr:colOff>
      <xdr:row>40</xdr:row>
      <xdr:rowOff>4761</xdr:rowOff>
    </xdr:from>
    <xdr:to>
      <xdr:col>17</xdr:col>
      <xdr:colOff>600074</xdr:colOff>
      <xdr:row>59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A44C7D-CB5E-4C90-A1DB-68A705BBB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0</xdr:row>
      <xdr:rowOff>180975</xdr:rowOff>
    </xdr:from>
    <xdr:to>
      <xdr:col>27</xdr:col>
      <xdr:colOff>600074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6326D-B856-4B90-9328-FABA9C135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0A2D7-7901-4AD7-A6CF-DA74AA25A719}">
  <dimension ref="A1:I34"/>
  <sheetViews>
    <sheetView tabSelected="1" zoomScaleNormal="100" workbookViewId="0">
      <selection activeCell="E25" sqref="E25"/>
    </sheetView>
  </sheetViews>
  <sheetFormatPr defaultRowHeight="15" x14ac:dyDescent="0.25"/>
  <cols>
    <col min="1" max="1" width="14.42578125" bestFit="1" customWidth="1"/>
    <col min="2" max="2" width="14.42578125" customWidth="1"/>
    <col min="3" max="4" width="12" bestFit="1" customWidth="1"/>
    <col min="5" max="5" width="10.42578125" bestFit="1" customWidth="1"/>
    <col min="7" max="7" width="12.5703125" bestFit="1" customWidth="1"/>
    <col min="8" max="8" width="8.140625" bestFit="1" customWidth="1"/>
    <col min="9" max="9" width="3.7109375" bestFit="1" customWidth="1"/>
  </cols>
  <sheetData>
    <row r="1" spans="1:9" x14ac:dyDescent="0.25">
      <c r="A1" t="s">
        <v>0</v>
      </c>
      <c r="C1" t="s">
        <v>1</v>
      </c>
      <c r="D1" t="s">
        <v>4</v>
      </c>
      <c r="E1" t="s">
        <v>7</v>
      </c>
      <c r="G1" t="s">
        <v>10</v>
      </c>
      <c r="H1" t="s">
        <v>11</v>
      </c>
    </row>
    <row r="2" spans="1:9" x14ac:dyDescent="0.25">
      <c r="A2">
        <v>-40</v>
      </c>
      <c r="B2">
        <f>A2+273.15</f>
        <v>233.14999999999998</v>
      </c>
      <c r="C2">
        <v>221900</v>
      </c>
      <c r="D2">
        <f>($C$23*C2)/(C2+$C$24)</f>
        <v>4.9553372041089769</v>
      </c>
      <c r="E2" s="1">
        <f t="shared" ref="E2:E21" si="0">D2/$C$26</f>
        <v>1014.8530594015185</v>
      </c>
      <c r="G2">
        <f t="shared" ref="G2:G21" si="1">(A2*$C$29)+$C$30</f>
        <v>1249.546</v>
      </c>
      <c r="H2" s="1">
        <f>(E2*$C$33)+$C$34</f>
        <v>-2.9411360428762805</v>
      </c>
      <c r="I2" s="1">
        <f t="shared" ref="I2:I21" si="2">A2-H2</f>
        <v>-37.05886395712372</v>
      </c>
    </row>
    <row r="3" spans="1:9" x14ac:dyDescent="0.25">
      <c r="A3">
        <v>-30</v>
      </c>
      <c r="B3">
        <f t="shared" ref="B3:B21" si="3">A3+273.15</f>
        <v>243.14999999999998</v>
      </c>
      <c r="C3">
        <v>125100</v>
      </c>
      <c r="D3">
        <f t="shared" ref="D3:D21" si="4">($C$23*C3)/(C3+$C$24)</f>
        <v>4.9213217938630995</v>
      </c>
      <c r="E3" s="1">
        <f t="shared" si="0"/>
        <v>1007.8867033831627</v>
      </c>
      <c r="G3">
        <f t="shared" si="1"/>
        <v>1185.627</v>
      </c>
      <c r="H3" s="1">
        <f t="shared" ref="H3:H21" si="5">(E3*$C$33)+$C$34</f>
        <v>-1.8571710464201203</v>
      </c>
      <c r="I3" s="1">
        <f t="shared" si="2"/>
        <v>-28.14282895357988</v>
      </c>
    </row>
    <row r="4" spans="1:9" x14ac:dyDescent="0.25">
      <c r="A4">
        <v>-20</v>
      </c>
      <c r="B4">
        <f t="shared" si="3"/>
        <v>253.14999999999998</v>
      </c>
      <c r="C4">
        <v>73380</v>
      </c>
      <c r="D4">
        <f t="shared" si="4"/>
        <v>4.8673388166622447</v>
      </c>
      <c r="E4" s="1">
        <f t="shared" si="0"/>
        <v>996.83098965242766</v>
      </c>
      <c r="G4">
        <f t="shared" si="1"/>
        <v>1121.7080000000001</v>
      </c>
      <c r="H4" s="1">
        <f t="shared" si="5"/>
        <v>-0.13690198991773173</v>
      </c>
      <c r="I4" s="1">
        <f t="shared" si="2"/>
        <v>-19.863098010082268</v>
      </c>
    </row>
    <row r="5" spans="1:9" x14ac:dyDescent="0.25">
      <c r="A5">
        <v>-10</v>
      </c>
      <c r="B5">
        <f t="shared" si="3"/>
        <v>263.14999999999998</v>
      </c>
      <c r="C5">
        <v>44720</v>
      </c>
      <c r="D5">
        <f t="shared" si="4"/>
        <v>4.7859589041095889</v>
      </c>
      <c r="E5" s="1">
        <f t="shared" si="0"/>
        <v>980.16438356164383</v>
      </c>
      <c r="G5">
        <f t="shared" si="1"/>
        <v>1057.789</v>
      </c>
      <c r="H5" s="1">
        <f t="shared" si="5"/>
        <v>2.4564219178082283</v>
      </c>
      <c r="I5" s="1">
        <f t="shared" si="2"/>
        <v>-12.456421917808228</v>
      </c>
    </row>
    <row r="6" spans="1:9" x14ac:dyDescent="0.25">
      <c r="A6">
        <v>0</v>
      </c>
      <c r="B6">
        <f t="shared" si="3"/>
        <v>273.14999999999998</v>
      </c>
      <c r="C6">
        <v>28160</v>
      </c>
      <c r="D6">
        <f>($C$23*C6)/(C6+$C$24)</f>
        <v>4.6684350132625996</v>
      </c>
      <c r="E6" s="1">
        <f>D6/$C$26</f>
        <v>956.09549071618039</v>
      </c>
      <c r="G6">
        <f t="shared" si="1"/>
        <v>993.87</v>
      </c>
      <c r="H6" s="1">
        <f t="shared" si="5"/>
        <v>6.2015416445623543</v>
      </c>
      <c r="I6" s="1">
        <f t="shared" si="2"/>
        <v>-6.2015416445623543</v>
      </c>
    </row>
    <row r="7" spans="1:9" x14ac:dyDescent="0.25">
      <c r="A7">
        <v>10</v>
      </c>
      <c r="B7">
        <f t="shared" si="3"/>
        <v>283.14999999999998</v>
      </c>
      <c r="C7">
        <v>18250</v>
      </c>
      <c r="D7">
        <f>($C$23*C7)/(C7+$C$24)</f>
        <v>4.5061728395061724</v>
      </c>
      <c r="E7" s="1">
        <f>D7/$C$26</f>
        <v>922.86419753086409</v>
      </c>
      <c r="G7">
        <f t="shared" si="1"/>
        <v>929.95100000000002</v>
      </c>
      <c r="H7" s="1">
        <f t="shared" si="5"/>
        <v>11.372330864197551</v>
      </c>
      <c r="I7" s="1">
        <f t="shared" si="2"/>
        <v>-1.3723308641975507</v>
      </c>
    </row>
    <row r="8" spans="1:9" x14ac:dyDescent="0.25">
      <c r="A8">
        <v>20</v>
      </c>
      <c r="B8">
        <f t="shared" si="3"/>
        <v>293.14999999999998</v>
      </c>
      <c r="C8">
        <v>12140</v>
      </c>
      <c r="D8">
        <f t="shared" si="4"/>
        <v>4.2927864214992928</v>
      </c>
      <c r="E8" s="1">
        <f t="shared" si="0"/>
        <v>879.16265912305516</v>
      </c>
      <c r="G8">
        <f t="shared" si="1"/>
        <v>866.03200000000004</v>
      </c>
      <c r="H8" s="1">
        <f t="shared" si="5"/>
        <v>18.172290240452639</v>
      </c>
      <c r="I8" s="1">
        <f t="shared" si="2"/>
        <v>1.8277097595473606</v>
      </c>
    </row>
    <row r="9" spans="1:9" x14ac:dyDescent="0.25">
      <c r="A9">
        <v>25</v>
      </c>
      <c r="B9">
        <f t="shared" si="3"/>
        <v>298.14999999999998</v>
      </c>
      <c r="C9">
        <v>10000</v>
      </c>
      <c r="D9">
        <f t="shared" si="4"/>
        <v>4.166666666666667</v>
      </c>
      <c r="E9" s="1">
        <f t="shared" si="0"/>
        <v>853.33333333333337</v>
      </c>
      <c r="G9">
        <f t="shared" si="1"/>
        <v>834.07249999999999</v>
      </c>
      <c r="H9" s="1">
        <f t="shared" si="5"/>
        <v>22.191333333333347</v>
      </c>
      <c r="I9" s="1">
        <f t="shared" si="2"/>
        <v>2.8086666666666531</v>
      </c>
    </row>
    <row r="10" spans="1:9" x14ac:dyDescent="0.25">
      <c r="A10">
        <v>30</v>
      </c>
      <c r="B10">
        <f t="shared" si="3"/>
        <v>303.14999999999998</v>
      </c>
      <c r="C10">
        <v>8283</v>
      </c>
      <c r="D10">
        <f t="shared" si="4"/>
        <v>4.0275211514149571</v>
      </c>
      <c r="E10" s="1">
        <f t="shared" si="0"/>
        <v>824.83633180978325</v>
      </c>
      <c r="G10">
        <f t="shared" si="1"/>
        <v>802.11300000000006</v>
      </c>
      <c r="H10" s="1">
        <f t="shared" si="5"/>
        <v>26.625466770397736</v>
      </c>
      <c r="I10" s="1">
        <f t="shared" si="2"/>
        <v>3.3745332296022639</v>
      </c>
    </row>
    <row r="11" spans="1:9" x14ac:dyDescent="0.25">
      <c r="A11">
        <v>40</v>
      </c>
      <c r="B11">
        <f t="shared" si="3"/>
        <v>313.14999999999998</v>
      </c>
      <c r="C11">
        <v>5781</v>
      </c>
      <c r="D11">
        <f t="shared" si="4"/>
        <v>3.7148181467677674</v>
      </c>
      <c r="E11" s="1">
        <f t="shared" si="0"/>
        <v>760.79475645803882</v>
      </c>
      <c r="G11">
        <f t="shared" si="1"/>
        <v>738.19399999999996</v>
      </c>
      <c r="H11" s="1">
        <f t="shared" si="5"/>
        <v>36.590335895129172</v>
      </c>
      <c r="I11" s="1">
        <f t="shared" si="2"/>
        <v>3.4096641048708278</v>
      </c>
    </row>
    <row r="12" spans="1:9" x14ac:dyDescent="0.25">
      <c r="A12">
        <v>50</v>
      </c>
      <c r="B12">
        <f t="shared" si="3"/>
        <v>323.14999999999998</v>
      </c>
      <c r="C12">
        <v>4120</v>
      </c>
      <c r="D12">
        <f t="shared" si="4"/>
        <v>3.3660130718954249</v>
      </c>
      <c r="E12" s="1">
        <f t="shared" si="0"/>
        <v>689.35947712418306</v>
      </c>
      <c r="G12">
        <f t="shared" si="1"/>
        <v>674.27500000000009</v>
      </c>
      <c r="H12" s="1">
        <f t="shared" si="5"/>
        <v>47.705665359477123</v>
      </c>
      <c r="I12" s="1">
        <f t="shared" si="2"/>
        <v>2.2943346405228766</v>
      </c>
    </row>
    <row r="13" spans="1:9" x14ac:dyDescent="0.25">
      <c r="A13">
        <v>60</v>
      </c>
      <c r="B13">
        <f t="shared" si="3"/>
        <v>333.15</v>
      </c>
      <c r="C13">
        <v>2996</v>
      </c>
      <c r="D13">
        <f t="shared" si="4"/>
        <v>2.9983987189751802</v>
      </c>
      <c r="E13" s="1">
        <f t="shared" si="0"/>
        <v>614.07205764611695</v>
      </c>
      <c r="G13">
        <f t="shared" si="1"/>
        <v>610.35599999999999</v>
      </c>
      <c r="H13" s="1">
        <f t="shared" si="5"/>
        <v>59.420387830264204</v>
      </c>
      <c r="I13" s="1">
        <f t="shared" si="2"/>
        <v>0.5796121697357961</v>
      </c>
    </row>
    <row r="14" spans="1:9" x14ac:dyDescent="0.25">
      <c r="A14">
        <v>70</v>
      </c>
      <c r="B14">
        <f t="shared" si="3"/>
        <v>343.15</v>
      </c>
      <c r="C14">
        <v>2214</v>
      </c>
      <c r="D14">
        <f t="shared" si="4"/>
        <v>2.6269577598481253</v>
      </c>
      <c r="E14" s="1">
        <f t="shared" si="0"/>
        <v>538.00094921689606</v>
      </c>
      <c r="G14">
        <f t="shared" si="1"/>
        <v>546.43700000000001</v>
      </c>
      <c r="H14" s="1">
        <f t="shared" si="5"/>
        <v>71.257052301850976</v>
      </c>
      <c r="I14" s="1">
        <f t="shared" si="2"/>
        <v>-1.2570523018509761</v>
      </c>
    </row>
    <row r="15" spans="1:9" x14ac:dyDescent="0.25">
      <c r="A15">
        <v>80</v>
      </c>
      <c r="B15">
        <f t="shared" si="3"/>
        <v>353.15</v>
      </c>
      <c r="C15">
        <v>1665</v>
      </c>
      <c r="D15">
        <f t="shared" si="4"/>
        <v>2.2714870395634379</v>
      </c>
      <c r="E15" s="1">
        <f t="shared" si="0"/>
        <v>465.20054570259208</v>
      </c>
      <c r="G15">
        <f t="shared" si="1"/>
        <v>482.51800000000003</v>
      </c>
      <c r="H15" s="1">
        <f t="shared" si="5"/>
        <v>82.584795088676671</v>
      </c>
      <c r="I15" s="1">
        <f t="shared" si="2"/>
        <v>-2.5847950886766711</v>
      </c>
    </row>
    <row r="16" spans="1:9" x14ac:dyDescent="0.25">
      <c r="A16">
        <v>85</v>
      </c>
      <c r="B16">
        <f t="shared" si="3"/>
        <v>358.15</v>
      </c>
      <c r="C16">
        <v>1451</v>
      </c>
      <c r="D16">
        <f t="shared" si="4"/>
        <v>2.1022891915386843</v>
      </c>
      <c r="E16" s="1">
        <f t="shared" si="0"/>
        <v>430.54882642712255</v>
      </c>
      <c r="G16">
        <f t="shared" si="1"/>
        <v>450.55849999999998</v>
      </c>
      <c r="H16" s="1">
        <f t="shared" si="5"/>
        <v>87.976602607939739</v>
      </c>
      <c r="I16" s="1">
        <f t="shared" si="2"/>
        <v>-2.9766026079397392</v>
      </c>
    </row>
    <row r="17" spans="1:9" x14ac:dyDescent="0.25">
      <c r="A17">
        <v>90</v>
      </c>
      <c r="B17">
        <f t="shared" si="3"/>
        <v>363.15</v>
      </c>
      <c r="C17">
        <v>1271</v>
      </c>
      <c r="D17">
        <f t="shared" si="4"/>
        <v>1.9428309385509019</v>
      </c>
      <c r="E17" s="1">
        <f t="shared" si="0"/>
        <v>397.8917762152247</v>
      </c>
      <c r="G17">
        <f t="shared" si="1"/>
        <v>418.59900000000005</v>
      </c>
      <c r="H17" s="1">
        <f t="shared" si="5"/>
        <v>93.058039620911046</v>
      </c>
      <c r="I17" s="1">
        <f t="shared" si="2"/>
        <v>-3.0580396209110461</v>
      </c>
    </row>
    <row r="18" spans="1:9" x14ac:dyDescent="0.25">
      <c r="A18">
        <v>100</v>
      </c>
      <c r="B18">
        <f t="shared" si="3"/>
        <v>373.15</v>
      </c>
      <c r="C18">
        <v>983.2</v>
      </c>
      <c r="D18">
        <f t="shared" si="4"/>
        <v>1.6478948779833738</v>
      </c>
      <c r="E18" s="1">
        <f t="shared" si="0"/>
        <v>337.48887101099496</v>
      </c>
      <c r="G18">
        <f t="shared" si="1"/>
        <v>354.68000000000006</v>
      </c>
      <c r="H18" s="1">
        <f t="shared" si="5"/>
        <v>102.45673167068918</v>
      </c>
      <c r="I18" s="1">
        <f t="shared" si="2"/>
        <v>-2.4567316706891802</v>
      </c>
    </row>
    <row r="19" spans="1:9" x14ac:dyDescent="0.25">
      <c r="A19">
        <v>110</v>
      </c>
      <c r="B19">
        <f t="shared" si="3"/>
        <v>383.15</v>
      </c>
      <c r="C19">
        <v>770.7</v>
      </c>
      <c r="D19">
        <f t="shared" si="4"/>
        <v>1.3908037680008662</v>
      </c>
      <c r="E19" s="1">
        <f t="shared" si="0"/>
        <v>284.83661168657738</v>
      </c>
      <c r="G19">
        <f t="shared" si="1"/>
        <v>290.76100000000008</v>
      </c>
      <c r="H19" s="1">
        <f t="shared" si="5"/>
        <v>110.64942322156855</v>
      </c>
      <c r="I19" s="1">
        <f t="shared" si="2"/>
        <v>-0.64942322156855425</v>
      </c>
    </row>
    <row r="20" spans="1:9" x14ac:dyDescent="0.25">
      <c r="A20">
        <v>120</v>
      </c>
      <c r="B20">
        <f t="shared" si="3"/>
        <v>393.15</v>
      </c>
      <c r="C20">
        <v>611.4</v>
      </c>
      <c r="D20">
        <f t="shared" si="4"/>
        <v>1.1706364402236349</v>
      </c>
      <c r="E20" s="1">
        <f t="shared" si="0"/>
        <v>239.74634295780044</v>
      </c>
      <c r="G20">
        <f t="shared" si="1"/>
        <v>226.84199999999998</v>
      </c>
      <c r="H20" s="1">
        <f t="shared" si="5"/>
        <v>117.66546903576625</v>
      </c>
      <c r="I20" s="1">
        <f t="shared" si="2"/>
        <v>2.3345309642337497</v>
      </c>
    </row>
    <row r="21" spans="1:9" x14ac:dyDescent="0.25">
      <c r="A21">
        <v>125</v>
      </c>
      <c r="B21">
        <f t="shared" si="3"/>
        <v>398.15</v>
      </c>
      <c r="C21">
        <v>546.9</v>
      </c>
      <c r="D21">
        <f t="shared" si="4"/>
        <v>1.0736581726805134</v>
      </c>
      <c r="E21" s="1">
        <f t="shared" si="0"/>
        <v>219.88519376496916</v>
      </c>
      <c r="G21">
        <f t="shared" si="1"/>
        <v>194.88250000000005</v>
      </c>
      <c r="H21" s="1">
        <f t="shared" si="5"/>
        <v>120.7558638501708</v>
      </c>
      <c r="I21" s="1">
        <f t="shared" si="2"/>
        <v>4.2441361498292025</v>
      </c>
    </row>
    <row r="23" spans="1:9" x14ac:dyDescent="0.25">
      <c r="A23" t="s">
        <v>2</v>
      </c>
      <c r="C23">
        <v>5</v>
      </c>
    </row>
    <row r="24" spans="1:9" x14ac:dyDescent="0.25">
      <c r="A24" t="s">
        <v>3</v>
      </c>
      <c r="C24">
        <v>2000</v>
      </c>
    </row>
    <row r="25" spans="1:9" x14ac:dyDescent="0.25">
      <c r="A25" t="s">
        <v>5</v>
      </c>
      <c r="C25">
        <v>1024</v>
      </c>
    </row>
    <row r="26" spans="1:9" x14ac:dyDescent="0.25">
      <c r="A26" t="s">
        <v>6</v>
      </c>
      <c r="C26">
        <f>5/C25</f>
        <v>4.8828125E-3</v>
      </c>
    </row>
    <row r="28" spans="1:9" x14ac:dyDescent="0.25">
      <c r="A28" s="8" t="s">
        <v>12</v>
      </c>
      <c r="B28" s="8"/>
      <c r="C28" s="8"/>
    </row>
    <row r="29" spans="1:9" x14ac:dyDescent="0.25">
      <c r="A29" t="s">
        <v>8</v>
      </c>
      <c r="C29">
        <v>-6.3918999999999997</v>
      </c>
    </row>
    <row r="30" spans="1:9" x14ac:dyDescent="0.25">
      <c r="A30" t="s">
        <v>9</v>
      </c>
      <c r="C30">
        <v>993.87</v>
      </c>
    </row>
    <row r="32" spans="1:9" x14ac:dyDescent="0.25">
      <c r="A32" s="8" t="s">
        <v>13</v>
      </c>
      <c r="B32" s="8"/>
      <c r="C32" s="8"/>
    </row>
    <row r="33" spans="1:3" x14ac:dyDescent="0.25">
      <c r="A33" t="s">
        <v>8</v>
      </c>
      <c r="C33">
        <v>-0.15559999999999999</v>
      </c>
    </row>
    <row r="34" spans="1:3" x14ac:dyDescent="0.25">
      <c r="A34" t="s">
        <v>9</v>
      </c>
      <c r="C34">
        <v>154.97</v>
      </c>
    </row>
  </sheetData>
  <mergeCells count="2">
    <mergeCell ref="A28:C28"/>
    <mergeCell ref="A32:C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341B-B3D0-4EF2-A992-3271F28ED83E}">
  <dimension ref="A1:F31"/>
  <sheetViews>
    <sheetView workbookViewId="0">
      <selection activeCell="G35" sqref="G35"/>
    </sheetView>
  </sheetViews>
  <sheetFormatPr defaultRowHeight="15" x14ac:dyDescent="0.25"/>
  <cols>
    <col min="1" max="1" width="16.5703125" bestFit="1" customWidth="1"/>
    <col min="2" max="2" width="15.7109375" bestFit="1" customWidth="1"/>
    <col min="3" max="3" width="13.85546875" bestFit="1" customWidth="1"/>
    <col min="4" max="4" width="11" bestFit="1" customWidth="1"/>
    <col min="5" max="5" width="10.28515625" bestFit="1" customWidth="1"/>
    <col min="6" max="6" width="18.28515625" bestFit="1" customWidth="1"/>
  </cols>
  <sheetData>
    <row r="1" spans="1:6" x14ac:dyDescent="0.25">
      <c r="A1" t="s">
        <v>27</v>
      </c>
      <c r="B1" t="s">
        <v>26</v>
      </c>
      <c r="C1" t="s">
        <v>25</v>
      </c>
      <c r="D1" t="s">
        <v>24</v>
      </c>
      <c r="E1" t="s">
        <v>23</v>
      </c>
      <c r="F1" t="s">
        <v>29</v>
      </c>
    </row>
    <row r="2" spans="1:6" x14ac:dyDescent="0.25">
      <c r="A2" s="4">
        <v>10</v>
      </c>
      <c r="B2" s="4">
        <f t="shared" ref="B2:B27" si="0">A2+273.15</f>
        <v>283.14999999999998</v>
      </c>
      <c r="C2" s="4">
        <v>18250</v>
      </c>
      <c r="D2" s="6">
        <f>($B$30*C2)/($B$31+C2)</f>
        <v>3.2300884955752212</v>
      </c>
      <c r="E2" s="5">
        <f t="shared" ref="E2:E27" si="1">D2/0.004883</f>
        <v>661.49672241966437</v>
      </c>
      <c r="F2" s="4"/>
    </row>
    <row r="3" spans="1:6" x14ac:dyDescent="0.25">
      <c r="A3">
        <v>11</v>
      </c>
      <c r="B3">
        <f t="shared" si="0"/>
        <v>284.14999999999998</v>
      </c>
      <c r="C3" s="1">
        <f t="shared" ref="C3:C11" si="2">5E+32*POWER(B3,-11.6)</f>
        <v>17290.88187725619</v>
      </c>
      <c r="D3" s="7">
        <f t="shared" ref="D3:D27" si="3">($B$30*C3)/($B$31+C3)</f>
        <v>3.1678862476895904</v>
      </c>
      <c r="E3" s="1">
        <f t="shared" si="1"/>
        <v>648.75819121228551</v>
      </c>
      <c r="F3" s="1">
        <f>E2-E3</f>
        <v>12.738531207378855</v>
      </c>
    </row>
    <row r="4" spans="1:6" x14ac:dyDescent="0.25">
      <c r="A4">
        <v>12</v>
      </c>
      <c r="B4">
        <f t="shared" si="0"/>
        <v>285.14999999999998</v>
      </c>
      <c r="C4" s="1">
        <f t="shared" si="2"/>
        <v>16600.411115866533</v>
      </c>
      <c r="D4" s="7">
        <f t="shared" si="3"/>
        <v>3.120329803091797</v>
      </c>
      <c r="E4" s="1">
        <f t="shared" si="1"/>
        <v>639.01900534339484</v>
      </c>
      <c r="F4" s="1">
        <f t="shared" ref="F4:F26" si="4">E3-E4</f>
        <v>9.7391858688906723</v>
      </c>
    </row>
    <row r="5" spans="1:6" x14ac:dyDescent="0.25">
      <c r="A5">
        <v>13</v>
      </c>
      <c r="B5">
        <f t="shared" si="0"/>
        <v>286.14999999999998</v>
      </c>
      <c r="C5" s="1">
        <f t="shared" si="2"/>
        <v>15939.786551759333</v>
      </c>
      <c r="D5" s="7">
        <f t="shared" si="3"/>
        <v>3.0724590813331574</v>
      </c>
      <c r="E5" s="1">
        <f t="shared" si="1"/>
        <v>629.21545798344403</v>
      </c>
      <c r="F5" s="1">
        <f t="shared" si="4"/>
        <v>9.8035473599508123</v>
      </c>
    </row>
    <row r="6" spans="1:6" x14ac:dyDescent="0.25">
      <c r="A6">
        <v>14</v>
      </c>
      <c r="B6">
        <f t="shared" si="0"/>
        <v>287.14999999999998</v>
      </c>
      <c r="C6" s="1">
        <f t="shared" si="2"/>
        <v>15307.620441290759</v>
      </c>
      <c r="D6" s="7">
        <f t="shared" si="3"/>
        <v>3.0243104990454857</v>
      </c>
      <c r="E6" s="1">
        <f t="shared" si="1"/>
        <v>619.35500697224768</v>
      </c>
      <c r="F6" s="1">
        <f t="shared" si="4"/>
        <v>9.8604510111963464</v>
      </c>
    </row>
    <row r="7" spans="1:6" x14ac:dyDescent="0.25">
      <c r="A7">
        <v>15</v>
      </c>
      <c r="B7">
        <f t="shared" si="0"/>
        <v>288.14999999999998</v>
      </c>
      <c r="C7" s="1">
        <f t="shared" si="2"/>
        <v>14702.594073812168</v>
      </c>
      <c r="D7" s="7">
        <f t="shared" si="3"/>
        <v>2.9759210773330791</v>
      </c>
      <c r="E7" s="1">
        <f t="shared" si="1"/>
        <v>609.44523394083126</v>
      </c>
      <c r="F7" s="1">
        <f t="shared" si="4"/>
        <v>9.909773031416421</v>
      </c>
    </row>
    <row r="8" spans="1:6" x14ac:dyDescent="0.25">
      <c r="A8">
        <v>16</v>
      </c>
      <c r="B8">
        <f t="shared" si="0"/>
        <v>289.14999999999998</v>
      </c>
      <c r="C8" s="1">
        <f t="shared" si="2"/>
        <v>14123.454114930371</v>
      </c>
      <c r="D8" s="7">
        <f t="shared" si="3"/>
        <v>2.9273283269557062</v>
      </c>
      <c r="E8" s="1">
        <f t="shared" si="1"/>
        <v>599.49382079781003</v>
      </c>
      <c r="F8" s="1">
        <f t="shared" si="4"/>
        <v>9.9514131430212274</v>
      </c>
    </row>
    <row r="9" spans="1:6" x14ac:dyDescent="0.25">
      <c r="A9">
        <v>17</v>
      </c>
      <c r="B9">
        <f t="shared" si="0"/>
        <v>290.14999999999998</v>
      </c>
      <c r="C9" s="1">
        <f t="shared" si="2"/>
        <v>13569.0091551818</v>
      </c>
      <c r="D9" s="7">
        <f t="shared" si="3"/>
        <v>2.8785701311925043</v>
      </c>
      <c r="E9" s="1">
        <f t="shared" si="1"/>
        <v>589.50852574083638</v>
      </c>
      <c r="F9" s="1">
        <f t="shared" si="4"/>
        <v>9.9852950569736549</v>
      </c>
    </row>
    <row r="10" spans="1:6" x14ac:dyDescent="0.25">
      <c r="A10">
        <v>18</v>
      </c>
      <c r="B10">
        <f t="shared" si="0"/>
        <v>291.14999999999998</v>
      </c>
      <c r="C10" s="1">
        <f t="shared" si="2"/>
        <v>13038.126451934999</v>
      </c>
      <c r="D10" s="7">
        <f t="shared" si="3"/>
        <v>2.829684627162881</v>
      </c>
      <c r="E10" s="1">
        <f t="shared" si="1"/>
        <v>579.49715895205429</v>
      </c>
      <c r="F10" s="1">
        <f t="shared" si="4"/>
        <v>10.011366788782084</v>
      </c>
    </row>
    <row r="11" spans="1:6" x14ac:dyDescent="0.25">
      <c r="A11">
        <v>19</v>
      </c>
      <c r="B11">
        <f t="shared" si="0"/>
        <v>292.14999999999998</v>
      </c>
      <c r="C11" s="1">
        <f t="shared" si="2"/>
        <v>12529.72885308582</v>
      </c>
      <c r="D11" s="7">
        <f t="shared" si="3"/>
        <v>2.7807100863909566</v>
      </c>
      <c r="E11" s="1">
        <f t="shared" si="1"/>
        <v>569.46755813863535</v>
      </c>
      <c r="F11" s="1">
        <f t="shared" si="4"/>
        <v>10.029600813418938</v>
      </c>
    </row>
    <row r="12" spans="1:6" x14ac:dyDescent="0.25">
      <c r="A12" s="4">
        <v>20</v>
      </c>
      <c r="B12" s="4">
        <f t="shared" si="0"/>
        <v>293.14999999999998</v>
      </c>
      <c r="C12" s="4">
        <v>12140</v>
      </c>
      <c r="D12" s="6">
        <f t="shared" si="3"/>
        <v>2.7416440831074977</v>
      </c>
      <c r="E12" s="5">
        <f t="shared" si="1"/>
        <v>561.46714788193685</v>
      </c>
      <c r="F12" s="1">
        <f t="shared" si="4"/>
        <v>8.0004102566985011</v>
      </c>
    </row>
    <row r="13" spans="1:6" x14ac:dyDescent="0.25">
      <c r="A13">
        <v>21</v>
      </c>
      <c r="B13">
        <f t="shared" si="0"/>
        <v>294.14999999999998</v>
      </c>
      <c r="C13" s="1">
        <f>5E+32*POWER(B13,-11.6)</f>
        <v>11576.341042444043</v>
      </c>
      <c r="D13" s="7">
        <f t="shared" si="3"/>
        <v>2.6826469371409094</v>
      </c>
      <c r="E13" s="1">
        <f t="shared" si="1"/>
        <v>549.3849963425987</v>
      </c>
      <c r="F13" s="1">
        <f t="shared" si="4"/>
        <v>12.082151539338156</v>
      </c>
    </row>
    <row r="14" spans="1:6" x14ac:dyDescent="0.25">
      <c r="A14">
        <v>22</v>
      </c>
      <c r="B14">
        <f t="shared" si="0"/>
        <v>295.14999999999998</v>
      </c>
      <c r="C14" s="1">
        <f>5E+32*POWER(B14,-11.6)</f>
        <v>11129.449127697057</v>
      </c>
      <c r="D14" s="7">
        <f t="shared" si="3"/>
        <v>2.6336344739599178</v>
      </c>
      <c r="E14" s="1">
        <f t="shared" si="1"/>
        <v>539.34762931802538</v>
      </c>
      <c r="F14" s="1">
        <f t="shared" si="4"/>
        <v>10.037367024573314</v>
      </c>
    </row>
    <row r="15" spans="1:6" x14ac:dyDescent="0.25">
      <c r="A15">
        <v>23</v>
      </c>
      <c r="B15">
        <f t="shared" si="0"/>
        <v>296.14999999999998</v>
      </c>
      <c r="C15" s="1">
        <f>5E+32*POWER(B15,-11.6)</f>
        <v>10701.233868951944</v>
      </c>
      <c r="D15" s="7">
        <f t="shared" si="3"/>
        <v>2.5846850329539612</v>
      </c>
      <c r="E15" s="1">
        <f t="shared" si="1"/>
        <v>529.32316873929165</v>
      </c>
      <c r="F15" s="1">
        <f t="shared" si="4"/>
        <v>10.024460578733738</v>
      </c>
    </row>
    <row r="16" spans="1:6" x14ac:dyDescent="0.25">
      <c r="A16">
        <v>24</v>
      </c>
      <c r="B16">
        <f t="shared" si="0"/>
        <v>297.14999999999998</v>
      </c>
      <c r="C16" s="1">
        <f>5E+32*POWER(B16,-11.6)</f>
        <v>10290.855570744225</v>
      </c>
      <c r="D16" s="7">
        <f t="shared" si="3"/>
        <v>2.5358357943224914</v>
      </c>
      <c r="E16" s="1">
        <f t="shared" si="1"/>
        <v>519.31922881885953</v>
      </c>
      <c r="F16" s="1">
        <f t="shared" si="4"/>
        <v>10.003939920432117</v>
      </c>
    </row>
    <row r="17" spans="1:6" x14ac:dyDescent="0.25">
      <c r="A17" s="4">
        <v>25</v>
      </c>
      <c r="B17" s="4">
        <f t="shared" si="0"/>
        <v>298.14999999999998</v>
      </c>
      <c r="C17" s="4">
        <v>10000</v>
      </c>
      <c r="D17" s="6">
        <f t="shared" si="3"/>
        <v>2.5</v>
      </c>
      <c r="E17" s="5">
        <f t="shared" si="1"/>
        <v>511.98033995494569</v>
      </c>
      <c r="F17" s="1">
        <f t="shared" si="4"/>
        <v>7.3388888639138372</v>
      </c>
    </row>
    <row r="18" spans="1:6" x14ac:dyDescent="0.25">
      <c r="A18">
        <v>26</v>
      </c>
      <c r="B18">
        <f t="shared" si="0"/>
        <v>299.14999999999998</v>
      </c>
      <c r="C18" s="1">
        <f>5E+32*POWER(B18,-11.6)</f>
        <v>9520.450976509308</v>
      </c>
      <c r="D18" s="7">
        <f t="shared" si="3"/>
        <v>2.4385837673438262</v>
      </c>
      <c r="E18" s="1">
        <f t="shared" si="1"/>
        <v>499.40277848532173</v>
      </c>
      <c r="F18" s="1">
        <f t="shared" si="4"/>
        <v>12.577561469623959</v>
      </c>
    </row>
    <row r="19" spans="1:6" x14ac:dyDescent="0.25">
      <c r="A19">
        <v>27</v>
      </c>
      <c r="B19">
        <f t="shared" si="0"/>
        <v>300.14999999999998</v>
      </c>
      <c r="C19" s="1">
        <f>5E+32*POWER(B19,-11.6)</f>
        <v>9158.9390960168566</v>
      </c>
      <c r="D19" s="7">
        <f t="shared" si="3"/>
        <v>2.390252155956015</v>
      </c>
      <c r="E19" s="1">
        <f t="shared" si="1"/>
        <v>489.50484455376102</v>
      </c>
      <c r="F19" s="1">
        <f t="shared" si="4"/>
        <v>9.8979339315607149</v>
      </c>
    </row>
    <row r="20" spans="1:6" x14ac:dyDescent="0.25">
      <c r="A20">
        <v>28</v>
      </c>
      <c r="B20">
        <f t="shared" si="0"/>
        <v>301.14999999999998</v>
      </c>
      <c r="C20" s="1">
        <f>5E+32*POWER(B20,-11.6)</f>
        <v>8812.2891990804037</v>
      </c>
      <c r="D20" s="7">
        <f t="shared" si="3"/>
        <v>2.3421629089965226</v>
      </c>
      <c r="E20" s="1">
        <f t="shared" si="1"/>
        <v>479.65654495116166</v>
      </c>
      <c r="F20" s="1">
        <f t="shared" si="4"/>
        <v>9.8482996025993543</v>
      </c>
    </row>
    <row r="21" spans="1:6" x14ac:dyDescent="0.25">
      <c r="A21">
        <v>29</v>
      </c>
      <c r="B21">
        <f t="shared" si="0"/>
        <v>302.14999999999998</v>
      </c>
      <c r="C21" s="1">
        <f>5E+32*POWER(B21,-11.6)</f>
        <v>8479.8439600214151</v>
      </c>
      <c r="D21" s="7">
        <f t="shared" si="3"/>
        <v>2.2943494486117917</v>
      </c>
      <c r="E21" s="1">
        <f t="shared" si="1"/>
        <v>469.86472427028292</v>
      </c>
      <c r="F21" s="1">
        <f t="shared" si="4"/>
        <v>9.7918206808787431</v>
      </c>
    </row>
    <row r="22" spans="1:6" x14ac:dyDescent="0.25">
      <c r="A22" s="4">
        <v>30</v>
      </c>
      <c r="B22" s="4">
        <f t="shared" si="0"/>
        <v>303.14999999999998</v>
      </c>
      <c r="C22" s="4">
        <v>8283</v>
      </c>
      <c r="D22" s="6">
        <f t="shared" si="3"/>
        <v>2.2652190559536183</v>
      </c>
      <c r="E22" s="5">
        <f t="shared" si="1"/>
        <v>463.8990489358219</v>
      </c>
      <c r="F22" s="1">
        <f t="shared" si="4"/>
        <v>5.9656753344610252</v>
      </c>
    </row>
    <row r="23" spans="1:6" x14ac:dyDescent="0.25">
      <c r="A23">
        <v>31</v>
      </c>
      <c r="B23">
        <f t="shared" si="0"/>
        <v>304.14999999999998</v>
      </c>
      <c r="C23" s="1">
        <f>5E+32*POWER(B23,-11.6)</f>
        <v>7855.0921291641898</v>
      </c>
      <c r="D23" s="7">
        <f t="shared" si="3"/>
        <v>2.1996784089211787</v>
      </c>
      <c r="E23" s="1">
        <f t="shared" si="1"/>
        <v>450.47683983640769</v>
      </c>
      <c r="F23" s="1">
        <f t="shared" si="4"/>
        <v>13.422209099414204</v>
      </c>
    </row>
    <row r="24" spans="1:6" x14ac:dyDescent="0.25">
      <c r="A24">
        <v>32</v>
      </c>
      <c r="B24">
        <f t="shared" si="0"/>
        <v>305.14999999999998</v>
      </c>
      <c r="C24" s="1">
        <f>5E+32*POWER(B24,-11.6)</f>
        <v>7561.6202421364551</v>
      </c>
      <c r="D24" s="7">
        <f t="shared" si="3"/>
        <v>2.1528822904373852</v>
      </c>
      <c r="E24" s="1">
        <f t="shared" si="1"/>
        <v>440.89336277644588</v>
      </c>
      <c r="F24" s="1">
        <f t="shared" si="4"/>
        <v>9.5834770599618082</v>
      </c>
    </row>
    <row r="25" spans="1:6" x14ac:dyDescent="0.25">
      <c r="A25">
        <v>33</v>
      </c>
      <c r="B25">
        <f t="shared" si="0"/>
        <v>306.14999999999998</v>
      </c>
      <c r="C25" s="1">
        <f>5E+32*POWER(B25,-11.6)</f>
        <v>7280.0195332479425</v>
      </c>
      <c r="D25" s="7">
        <f t="shared" si="3"/>
        <v>2.1064847523003913</v>
      </c>
      <c r="E25" s="1">
        <f t="shared" si="1"/>
        <v>431.39151183706559</v>
      </c>
      <c r="F25" s="1">
        <f t="shared" si="4"/>
        <v>9.5018509393802901</v>
      </c>
    </row>
    <row r="26" spans="1:6" x14ac:dyDescent="0.25">
      <c r="A26">
        <v>34</v>
      </c>
      <c r="B26">
        <f t="shared" si="0"/>
        <v>307.14999999999998</v>
      </c>
      <c r="C26" s="1">
        <f>5E+32*POWER(B26,-11.6)</f>
        <v>7009.7733559210401</v>
      </c>
      <c r="D26" s="7">
        <f t="shared" si="3"/>
        <v>2.0605134498987798</v>
      </c>
      <c r="E26" s="1">
        <f t="shared" si="1"/>
        <v>421.97695062436611</v>
      </c>
      <c r="F26" s="1">
        <f t="shared" si="4"/>
        <v>9.414561212699482</v>
      </c>
    </row>
    <row r="27" spans="1:6" x14ac:dyDescent="0.25">
      <c r="A27">
        <v>35</v>
      </c>
      <c r="B27">
        <f t="shared" si="0"/>
        <v>308.14999999999998</v>
      </c>
      <c r="C27" s="1">
        <f>5E+32*POWER(B27,-11.6)</f>
        <v>6750.3891246942967</v>
      </c>
      <c r="D27" s="7">
        <f t="shared" si="3"/>
        <v>2.014994718762241</v>
      </c>
      <c r="E27" s="1">
        <f t="shared" si="1"/>
        <v>412.65507244772493</v>
      </c>
      <c r="F27" s="1">
        <f>E26-E27</f>
        <v>9.321878176641178</v>
      </c>
    </row>
    <row r="30" spans="1:6" x14ac:dyDescent="0.25">
      <c r="A30" t="s">
        <v>28</v>
      </c>
      <c r="B30">
        <v>5</v>
      </c>
    </row>
    <row r="31" spans="1:6" x14ac:dyDescent="0.25">
      <c r="A31" t="s">
        <v>1</v>
      </c>
      <c r="B31">
        <v>10000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954F-1453-4A65-ABC9-56B1C775D014}">
  <dimension ref="A1:L19"/>
  <sheetViews>
    <sheetView workbookViewId="0">
      <selection activeCell="H27" sqref="H27"/>
    </sheetView>
  </sheetViews>
  <sheetFormatPr defaultRowHeight="15" x14ac:dyDescent="0.25"/>
  <cols>
    <col min="1" max="1" width="19.140625" bestFit="1" customWidth="1"/>
    <col min="2" max="2" width="30.85546875" bestFit="1" customWidth="1"/>
    <col min="7" max="7" width="10.7109375" bestFit="1" customWidth="1"/>
    <col min="8" max="8" width="13.5703125" bestFit="1" customWidth="1"/>
  </cols>
  <sheetData>
    <row r="1" spans="1:12" x14ac:dyDescent="0.25">
      <c r="A1" t="s">
        <v>15</v>
      </c>
      <c r="B1" t="s">
        <v>16</v>
      </c>
      <c r="D1" s="2" t="s">
        <v>20</v>
      </c>
      <c r="E1" s="2" t="s">
        <v>5</v>
      </c>
      <c r="F1" s="2" t="s">
        <v>22</v>
      </c>
      <c r="G1" s="2" t="s">
        <v>14</v>
      </c>
      <c r="H1" s="2" t="s">
        <v>18</v>
      </c>
      <c r="K1" s="8" t="s">
        <v>12</v>
      </c>
      <c r="L1" s="8"/>
    </row>
    <row r="2" spans="1:12" x14ac:dyDescent="0.25">
      <c r="A2" t="s">
        <v>17</v>
      </c>
      <c r="B2" t="s">
        <v>19</v>
      </c>
      <c r="G2" s="8" t="s">
        <v>21</v>
      </c>
      <c r="H2" s="8"/>
      <c r="K2" t="s">
        <v>8</v>
      </c>
      <c r="L2">
        <v>-6.3918999999999997</v>
      </c>
    </row>
    <row r="3" spans="1:12" x14ac:dyDescent="0.25">
      <c r="D3">
        <v>20</v>
      </c>
      <c r="E3" s="1">
        <f t="shared" ref="E3:E6" si="0">$L$3+D3*$L$2</f>
        <v>866.03200000000004</v>
      </c>
      <c r="F3" s="3">
        <f t="shared" ref="F3:F6" si="1">E3*$L$6+$L$7</f>
        <v>20.215420800000004</v>
      </c>
      <c r="G3">
        <v>20.41</v>
      </c>
      <c r="H3">
        <v>22</v>
      </c>
      <c r="I3">
        <f t="shared" ref="I3:I6" si="2">G3-H3</f>
        <v>-1.5899999999999999</v>
      </c>
      <c r="K3" t="s">
        <v>9</v>
      </c>
      <c r="L3">
        <v>993.87</v>
      </c>
    </row>
    <row r="4" spans="1:12" x14ac:dyDescent="0.25">
      <c r="D4">
        <v>21</v>
      </c>
      <c r="E4" s="1">
        <f t="shared" si="0"/>
        <v>859.64010000000007</v>
      </c>
      <c r="F4" s="3">
        <f t="shared" si="1"/>
        <v>21.210000439999988</v>
      </c>
      <c r="G4">
        <v>21.03</v>
      </c>
      <c r="H4">
        <v>22.9</v>
      </c>
      <c r="I4">
        <f t="shared" si="2"/>
        <v>-1.8699999999999974</v>
      </c>
    </row>
    <row r="5" spans="1:12" x14ac:dyDescent="0.25">
      <c r="D5">
        <v>22</v>
      </c>
      <c r="E5" s="1">
        <f t="shared" si="0"/>
        <v>853.2482</v>
      </c>
      <c r="F5" s="3">
        <f t="shared" si="1"/>
        <v>22.204580079999999</v>
      </c>
      <c r="G5">
        <v>21.96</v>
      </c>
      <c r="H5">
        <v>24.1</v>
      </c>
      <c r="I5">
        <f t="shared" si="2"/>
        <v>-2.1400000000000006</v>
      </c>
      <c r="K5" s="8" t="s">
        <v>13</v>
      </c>
      <c r="L5" s="8"/>
    </row>
    <row r="6" spans="1:12" x14ac:dyDescent="0.25">
      <c r="D6">
        <v>23</v>
      </c>
      <c r="E6" s="1">
        <f t="shared" si="0"/>
        <v>846.85630000000003</v>
      </c>
      <c r="F6" s="3">
        <f t="shared" si="1"/>
        <v>23.199159720000011</v>
      </c>
      <c r="G6">
        <v>23.05</v>
      </c>
      <c r="H6">
        <v>25.4</v>
      </c>
      <c r="I6">
        <f t="shared" si="2"/>
        <v>-2.3499999999999979</v>
      </c>
      <c r="K6" t="s">
        <v>8</v>
      </c>
      <c r="L6">
        <v>-0.15559999999999999</v>
      </c>
    </row>
    <row r="7" spans="1:12" x14ac:dyDescent="0.25">
      <c r="D7">
        <v>24</v>
      </c>
      <c r="E7" s="1">
        <f>$L$3+D7*$L$2</f>
        <v>840.46440000000007</v>
      </c>
      <c r="F7" s="3">
        <f t="shared" ref="F7:F19" si="3">E7*$L$6+$L$7</f>
        <v>24.193739359999995</v>
      </c>
      <c r="G7">
        <v>24.14</v>
      </c>
      <c r="H7">
        <v>26.6</v>
      </c>
      <c r="I7">
        <f t="shared" ref="I7:I19" si="4">G7-H7</f>
        <v>-2.4600000000000009</v>
      </c>
      <c r="K7" t="s">
        <v>9</v>
      </c>
      <c r="L7">
        <v>154.97</v>
      </c>
    </row>
    <row r="8" spans="1:12" x14ac:dyDescent="0.25">
      <c r="D8">
        <v>25</v>
      </c>
      <c r="E8" s="1">
        <f>$L$3+D8*$L$2</f>
        <v>834.07249999999999</v>
      </c>
      <c r="F8" s="3">
        <f t="shared" si="3"/>
        <v>25.188319000000007</v>
      </c>
      <c r="G8">
        <v>25.07</v>
      </c>
      <c r="H8">
        <v>27.6</v>
      </c>
      <c r="I8">
        <f t="shared" si="4"/>
        <v>-2.5300000000000011</v>
      </c>
    </row>
    <row r="9" spans="1:12" x14ac:dyDescent="0.25">
      <c r="D9">
        <v>26</v>
      </c>
      <c r="E9" s="1">
        <f t="shared" ref="E9:E19" si="5">$L$3+D9*$L$2</f>
        <v>827.68060000000003</v>
      </c>
      <c r="F9" s="3">
        <f t="shared" si="3"/>
        <v>26.182898639999991</v>
      </c>
      <c r="G9">
        <v>26.01</v>
      </c>
      <c r="H9">
        <v>28.4</v>
      </c>
      <c r="I9">
        <f t="shared" si="4"/>
        <v>-2.389999999999997</v>
      </c>
      <c r="K9">
        <f>AVERAGE(I3:I13)</f>
        <v>-2.1481818181818175</v>
      </c>
    </row>
    <row r="10" spans="1:12" x14ac:dyDescent="0.25">
      <c r="D10">
        <v>27</v>
      </c>
      <c r="E10" s="1">
        <f t="shared" si="5"/>
        <v>821.28870000000006</v>
      </c>
      <c r="F10" s="3">
        <f t="shared" si="3"/>
        <v>27.177478280000003</v>
      </c>
      <c r="G10">
        <v>27.1</v>
      </c>
      <c r="H10">
        <v>29.4</v>
      </c>
      <c r="I10">
        <f t="shared" si="4"/>
        <v>-2.2999999999999972</v>
      </c>
    </row>
    <row r="11" spans="1:12" x14ac:dyDescent="0.25">
      <c r="D11">
        <v>28</v>
      </c>
      <c r="E11" s="1">
        <f t="shared" si="5"/>
        <v>814.89679999999998</v>
      </c>
      <c r="F11" s="3">
        <f t="shared" si="3"/>
        <v>28.172057920000015</v>
      </c>
      <c r="G11">
        <v>28.03</v>
      </c>
      <c r="H11">
        <v>30.1</v>
      </c>
      <c r="I11">
        <f t="shared" si="4"/>
        <v>-2.0700000000000003</v>
      </c>
    </row>
    <row r="12" spans="1:12" x14ac:dyDescent="0.25">
      <c r="D12">
        <v>29</v>
      </c>
      <c r="E12" s="1">
        <f t="shared" si="5"/>
        <v>808.50490000000002</v>
      </c>
      <c r="F12" s="3">
        <f t="shared" si="3"/>
        <v>29.166637559999998</v>
      </c>
      <c r="G12">
        <v>29.12</v>
      </c>
      <c r="H12">
        <v>31.1</v>
      </c>
      <c r="I12">
        <f t="shared" si="4"/>
        <v>-1.9800000000000004</v>
      </c>
    </row>
    <row r="13" spans="1:12" x14ac:dyDescent="0.25">
      <c r="D13">
        <v>30</v>
      </c>
      <c r="E13" s="1">
        <f t="shared" si="5"/>
        <v>802.11300000000006</v>
      </c>
      <c r="F13" s="3">
        <f t="shared" si="3"/>
        <v>30.161217199999996</v>
      </c>
      <c r="G13">
        <v>30.05</v>
      </c>
      <c r="H13">
        <v>32</v>
      </c>
      <c r="I13">
        <f t="shared" si="4"/>
        <v>-1.9499999999999993</v>
      </c>
    </row>
    <row r="14" spans="1:12" x14ac:dyDescent="0.25">
      <c r="D14">
        <v>35</v>
      </c>
      <c r="E14" s="1">
        <f t="shared" si="5"/>
        <v>770.15350000000001</v>
      </c>
      <c r="F14" s="3">
        <f t="shared" si="3"/>
        <v>35.134115400000013</v>
      </c>
      <c r="G14">
        <v>35.65</v>
      </c>
      <c r="H14">
        <v>36.5</v>
      </c>
      <c r="I14">
        <f t="shared" si="4"/>
        <v>-0.85000000000000142</v>
      </c>
    </row>
    <row r="15" spans="1:12" x14ac:dyDescent="0.25">
      <c r="D15">
        <v>40</v>
      </c>
      <c r="E15" s="1">
        <f t="shared" si="5"/>
        <v>738.19399999999996</v>
      </c>
      <c r="F15" s="3">
        <f t="shared" si="3"/>
        <v>40.107013600000016</v>
      </c>
      <c r="G15">
        <v>40.479999999999997</v>
      </c>
      <c r="H15">
        <v>40.700000000000003</v>
      </c>
      <c r="I15">
        <f t="shared" si="4"/>
        <v>-0.22000000000000597</v>
      </c>
    </row>
    <row r="16" spans="1:12" x14ac:dyDescent="0.25">
      <c r="D16">
        <v>45</v>
      </c>
      <c r="E16" s="1">
        <f t="shared" si="5"/>
        <v>706.23450000000003</v>
      </c>
      <c r="F16" s="3">
        <f t="shared" si="3"/>
        <v>45.079911800000005</v>
      </c>
      <c r="G16">
        <v>43.9</v>
      </c>
      <c r="H16">
        <v>44</v>
      </c>
      <c r="I16">
        <f t="shared" si="4"/>
        <v>-0.10000000000000142</v>
      </c>
    </row>
    <row r="17" spans="4:9" x14ac:dyDescent="0.25">
      <c r="D17">
        <v>50</v>
      </c>
      <c r="E17" s="1">
        <f t="shared" si="5"/>
        <v>674.27500000000009</v>
      </c>
      <c r="F17" s="3">
        <f t="shared" si="3"/>
        <v>50.052809999999994</v>
      </c>
      <c r="G17">
        <v>50.75</v>
      </c>
      <c r="H17">
        <v>50.6</v>
      </c>
      <c r="I17">
        <f t="shared" si="4"/>
        <v>0.14999999999999858</v>
      </c>
    </row>
    <row r="18" spans="4:9" x14ac:dyDescent="0.25">
      <c r="D18">
        <v>55</v>
      </c>
      <c r="E18" s="1">
        <f t="shared" si="5"/>
        <v>642.31550000000004</v>
      </c>
      <c r="F18" s="3">
        <f t="shared" si="3"/>
        <v>55.025708199999997</v>
      </c>
      <c r="G18">
        <v>55.73</v>
      </c>
      <c r="H18">
        <v>54.3</v>
      </c>
      <c r="I18">
        <f t="shared" si="4"/>
        <v>1.4299999999999997</v>
      </c>
    </row>
    <row r="19" spans="4:9" x14ac:dyDescent="0.25">
      <c r="D19">
        <v>60</v>
      </c>
      <c r="E19" s="1">
        <f t="shared" si="5"/>
        <v>610.35599999999999</v>
      </c>
      <c r="F19" s="3">
        <f t="shared" si="3"/>
        <v>59.9986064</v>
      </c>
      <c r="G19">
        <v>61.64</v>
      </c>
      <c r="H19">
        <v>60.8</v>
      </c>
      <c r="I19">
        <f t="shared" si="4"/>
        <v>0.84000000000000341</v>
      </c>
    </row>
  </sheetData>
  <mergeCells count="3">
    <mergeCell ref="G2:H2"/>
    <mergeCell ref="K1:L1"/>
    <mergeCell ref="K5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 Fit</vt:lpstr>
      <vt:lpstr>Calibration Table</vt:lpstr>
      <vt:lpstr>Comparison to Probe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Work-Potato</dc:creator>
  <cp:lastModifiedBy>Work-Potato</cp:lastModifiedBy>
  <dcterms:created xsi:type="dcterms:W3CDTF">2020-12-07T21:42:08Z</dcterms:created>
  <dcterms:modified xsi:type="dcterms:W3CDTF">2021-02-02T21:21:44Z</dcterms:modified>
</cp:coreProperties>
</file>