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5F852D2B-AB99-4EA4-8830-455086D2A77B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C80" i="2"/>
  <c r="C91" i="2"/>
  <c r="E9" i="2"/>
  <c r="D43" i="2"/>
  <c r="E61" i="2"/>
  <c r="E34" i="2"/>
  <c r="D61" i="2"/>
  <c r="D6" i="2"/>
  <c r="C9" i="2"/>
  <c r="B71" i="2"/>
  <c r="B101" i="2"/>
  <c r="C6" i="2"/>
  <c r="B36" i="2"/>
  <c r="E101" i="2"/>
  <c r="D91" i="2"/>
  <c r="D71" i="2"/>
  <c r="B43" i="2"/>
  <c r="D34" i="2"/>
  <c r="E71" i="2"/>
  <c r="D36" i="2"/>
  <c r="C43" i="2"/>
  <c r="B6" i="2"/>
  <c r="B34" i="2"/>
  <c r="D80" i="2"/>
  <c r="E91" i="2"/>
  <c r="E80" i="2"/>
  <c r="D101" i="2"/>
  <c r="D9" i="2"/>
  <c r="B91" i="2"/>
  <c r="E43" i="2"/>
  <c r="C71" i="2"/>
  <c r="B80" i="2"/>
  <c r="B9" i="2"/>
  <c r="E6" i="2"/>
  <c r="B61" i="2"/>
  <c r="C61" i="2"/>
  <c r="C34" i="2"/>
  <c r="C101" i="2"/>
  <c r="C36" i="2"/>
  <c r="C78" i="2"/>
  <c r="D82" i="2"/>
  <c r="B11" i="2"/>
  <c r="C45" i="2"/>
  <c r="C58" i="2"/>
  <c r="E37" i="2"/>
  <c r="E82" i="2"/>
  <c r="D60" i="2"/>
  <c r="E41" i="2"/>
  <c r="E78" i="2"/>
  <c r="B92" i="2"/>
  <c r="C92" i="2"/>
  <c r="E60" i="2"/>
  <c r="B41" i="2"/>
  <c r="B78" i="2"/>
  <c r="C41" i="2"/>
  <c r="E92" i="2"/>
  <c r="D11" i="2"/>
  <c r="E58" i="2"/>
  <c r="C60" i="2"/>
  <c r="B58" i="2"/>
  <c r="D37" i="2"/>
  <c r="B82" i="2"/>
  <c r="D42" i="2"/>
  <c r="B42" i="2"/>
  <c r="E45" i="2"/>
  <c r="B37" i="2"/>
  <c r="C42" i="2"/>
  <c r="D45" i="2"/>
  <c r="B60" i="2"/>
  <c r="B45" i="2"/>
  <c r="C82" i="2"/>
  <c r="E42" i="2"/>
  <c r="D41" i="2"/>
  <c r="D92" i="2"/>
  <c r="C37" i="2"/>
  <c r="E11" i="2"/>
  <c r="D78" i="2"/>
  <c r="D58" i="2"/>
  <c r="C11" i="2"/>
  <c r="D88" i="2"/>
  <c r="C89" i="2"/>
  <c r="B89" i="2"/>
  <c r="E18" i="2"/>
  <c r="B18" i="2"/>
  <c r="B88" i="2"/>
  <c r="C8" i="2"/>
  <c r="C67" i="2"/>
  <c r="D57" i="2"/>
  <c r="C77" i="2"/>
  <c r="E8" i="2"/>
  <c r="B63" i="2"/>
  <c r="C18" i="2"/>
  <c r="C81" i="2"/>
  <c r="D8" i="2"/>
  <c r="B5" i="2"/>
  <c r="D89" i="2"/>
  <c r="E81" i="2"/>
  <c r="E63" i="2"/>
  <c r="D77" i="2"/>
  <c r="E77" i="2"/>
  <c r="B57" i="2"/>
  <c r="E88" i="2"/>
  <c r="E57" i="2"/>
  <c r="E67" i="2"/>
  <c r="D5" i="2"/>
  <c r="C5" i="2"/>
  <c r="D63" i="2"/>
  <c r="D81" i="2"/>
  <c r="D67" i="2"/>
  <c r="E5" i="2"/>
  <c r="D18" i="2"/>
  <c r="B77" i="2"/>
  <c r="B81" i="2"/>
  <c r="E89" i="2"/>
  <c r="C63" i="2"/>
  <c r="B8" i="2"/>
  <c r="C57" i="2"/>
  <c r="C88" i="2"/>
  <c r="B67" i="2"/>
  <c r="D39" i="2"/>
  <c r="D87" i="2"/>
  <c r="D65" i="2"/>
  <c r="E39" i="2"/>
  <c r="B39" i="2"/>
  <c r="C93" i="2"/>
  <c r="B87" i="2"/>
  <c r="E94" i="2"/>
  <c r="B29" i="2"/>
  <c r="D29" i="2"/>
  <c r="E59" i="2"/>
  <c r="C90" i="2"/>
  <c r="B50" i="2"/>
  <c r="C59" i="2"/>
  <c r="D90" i="2"/>
  <c r="E87" i="2"/>
  <c r="B94" i="2"/>
  <c r="E90" i="2"/>
  <c r="D27" i="2"/>
  <c r="E27" i="2"/>
  <c r="D93" i="2"/>
  <c r="C94" i="2"/>
  <c r="C65" i="2"/>
  <c r="B59" i="2"/>
  <c r="C27" i="2"/>
  <c r="E93" i="2"/>
  <c r="E50" i="2"/>
  <c r="B65" i="2"/>
  <c r="D94" i="2"/>
  <c r="E29" i="2"/>
  <c r="C50" i="2"/>
  <c r="C39" i="2"/>
  <c r="D59" i="2"/>
  <c r="C87" i="2"/>
  <c r="B27" i="2"/>
  <c r="B90" i="2"/>
  <c r="D50" i="2"/>
  <c r="C29" i="2"/>
  <c r="E65" i="2"/>
  <c r="B93" i="2"/>
  <c r="D26" i="2"/>
  <c r="E15" i="2"/>
  <c r="D22" i="2"/>
  <c r="C74" i="2"/>
  <c r="B83" i="2"/>
  <c r="D83" i="2"/>
  <c r="B15" i="2"/>
  <c r="B40" i="2"/>
  <c r="C26" i="2"/>
  <c r="C96" i="2"/>
  <c r="E74" i="2"/>
  <c r="D40" i="2"/>
  <c r="B26" i="2"/>
  <c r="E84" i="2"/>
  <c r="E96" i="2"/>
  <c r="C22" i="2"/>
  <c r="E10" i="2"/>
  <c r="E40" i="2"/>
  <c r="C10" i="2"/>
  <c r="D96" i="2"/>
  <c r="B13" i="2"/>
  <c r="D84" i="2"/>
  <c r="C15" i="2"/>
  <c r="D74" i="2"/>
  <c r="B84" i="2"/>
  <c r="E22" i="2"/>
  <c r="D13" i="2"/>
  <c r="D10" i="2"/>
  <c r="C13" i="2"/>
  <c r="C84" i="2"/>
  <c r="C83" i="2"/>
  <c r="B74" i="2"/>
  <c r="B10" i="2"/>
  <c r="D15" i="2"/>
  <c r="B96" i="2"/>
  <c r="B22" i="2"/>
  <c r="E13" i="2"/>
  <c r="C40" i="2"/>
  <c r="E83" i="2"/>
  <c r="E26" i="2"/>
  <c r="D79" i="2"/>
  <c r="B73" i="2"/>
  <c r="C64" i="2"/>
  <c r="D30" i="2"/>
  <c r="E52" i="2"/>
  <c r="D31" i="2"/>
  <c r="C31" i="2"/>
  <c r="E79" i="2"/>
  <c r="E73" i="2"/>
  <c r="E64" i="2"/>
  <c r="C73" i="2"/>
  <c r="B79" i="2"/>
  <c r="D64" i="2"/>
  <c r="B48" i="2"/>
  <c r="D52" i="2"/>
  <c r="D48" i="2"/>
  <c r="B52" i="2"/>
  <c r="D3" i="2"/>
  <c r="C3" i="2"/>
  <c r="D97" i="2"/>
  <c r="C97" i="2"/>
  <c r="B64" i="2"/>
  <c r="C48" i="2"/>
  <c r="E3" i="2"/>
  <c r="B31" i="2"/>
  <c r="B3" i="2"/>
  <c r="E97" i="2"/>
  <c r="E31" i="2"/>
  <c r="C52" i="2"/>
  <c r="D73" i="2"/>
  <c r="E30" i="2"/>
  <c r="E48" i="2"/>
  <c r="B97" i="2"/>
  <c r="B30" i="2"/>
  <c r="C99" i="2"/>
  <c r="E99" i="2"/>
  <c r="D99" i="2"/>
  <c r="B99" i="2"/>
  <c r="C30" i="2"/>
  <c r="C79" i="2"/>
  <c r="D12" i="2"/>
  <c r="D85" i="2"/>
  <c r="E46" i="2"/>
  <c r="C46" i="2"/>
  <c r="C85" i="2"/>
  <c r="B19" i="2"/>
  <c r="C54" i="2"/>
  <c r="E54" i="2"/>
  <c r="D19" i="2"/>
  <c r="B17" i="2"/>
  <c r="C17" i="2"/>
  <c r="E56" i="2"/>
  <c r="E23" i="2"/>
  <c r="E38" i="2"/>
  <c r="D17" i="2"/>
  <c r="D47" i="2"/>
  <c r="B23" i="2"/>
  <c r="C38" i="2"/>
  <c r="D38" i="2"/>
  <c r="C56" i="2"/>
  <c r="B46" i="2"/>
  <c r="B47" i="2"/>
  <c r="B54" i="2"/>
  <c r="E12" i="2"/>
  <c r="B12" i="2"/>
  <c r="C23" i="2"/>
  <c r="D56" i="2"/>
  <c r="E47" i="2"/>
  <c r="C19" i="2"/>
  <c r="B85" i="2"/>
  <c r="B56" i="2"/>
  <c r="D54" i="2"/>
  <c r="E17" i="2"/>
  <c r="C47" i="2"/>
  <c r="E85" i="2"/>
  <c r="D46" i="2"/>
  <c r="D23" i="2"/>
  <c r="C12" i="2"/>
  <c r="E19" i="2"/>
  <c r="B38" i="2"/>
  <c r="D16" i="2"/>
  <c r="B100" i="2"/>
  <c r="D24" i="2"/>
  <c r="E25" i="2"/>
  <c r="D25" i="2"/>
  <c r="E98" i="2"/>
  <c r="D100" i="2"/>
  <c r="D75" i="2"/>
  <c r="B98" i="2"/>
  <c r="B25" i="2"/>
  <c r="C24" i="2"/>
  <c r="D98" i="2"/>
  <c r="B75" i="2"/>
  <c r="B20" i="2"/>
  <c r="C100" i="2"/>
  <c r="E32" i="2"/>
  <c r="E95" i="2"/>
  <c r="C95" i="2"/>
  <c r="C20" i="2"/>
  <c r="B32" i="2"/>
  <c r="E16" i="2"/>
  <c r="B95" i="2"/>
  <c r="D20" i="2"/>
  <c r="D68" i="2"/>
  <c r="C68" i="2"/>
  <c r="E24" i="2"/>
  <c r="C32" i="2"/>
  <c r="C25" i="2"/>
  <c r="B16" i="2"/>
  <c r="B24" i="2"/>
  <c r="E68" i="2"/>
  <c r="E20" i="2"/>
  <c r="C98" i="2"/>
  <c r="D32" i="2"/>
  <c r="E100" i="2"/>
  <c r="B68" i="2"/>
  <c r="D95" i="2"/>
  <c r="C75" i="2"/>
  <c r="C16" i="2"/>
  <c r="E75" i="2"/>
  <c r="D7" i="2"/>
  <c r="D70" i="2"/>
  <c r="D4" i="2"/>
  <c r="B28" i="2"/>
  <c r="E7" i="2"/>
  <c r="D72" i="2"/>
  <c r="D33" i="2"/>
  <c r="C53" i="2"/>
  <c r="D49" i="2"/>
  <c r="B33" i="2"/>
  <c r="D55" i="2"/>
  <c r="E49" i="2"/>
  <c r="D53" i="2"/>
  <c r="E70" i="2"/>
  <c r="E4" i="2"/>
  <c r="E72" i="2"/>
  <c r="C49" i="2"/>
  <c r="B7" i="2"/>
  <c r="E28" i="2"/>
  <c r="C66" i="2"/>
  <c r="B4" i="2"/>
  <c r="B55" i="2"/>
  <c r="B70" i="2"/>
  <c r="B66" i="2"/>
  <c r="E66" i="2"/>
  <c r="C33" i="2"/>
  <c r="E53" i="2"/>
  <c r="C28" i="2"/>
  <c r="C70" i="2"/>
  <c r="C7" i="2"/>
  <c r="B72" i="2"/>
  <c r="C72" i="2"/>
  <c r="E33" i="2"/>
  <c r="E55" i="2"/>
  <c r="D66" i="2"/>
  <c r="C4" i="2"/>
  <c r="D28" i="2"/>
  <c r="C55" i="2"/>
  <c r="B49" i="2"/>
  <c r="B53" i="2"/>
  <c r="D51" i="2"/>
  <c r="E76" i="2"/>
  <c r="C35" i="2"/>
  <c r="D69" i="2"/>
  <c r="C51" i="2"/>
  <c r="D35" i="2"/>
  <c r="E69" i="2"/>
  <c r="E62" i="2"/>
  <c r="C69" i="2"/>
  <c r="D44" i="2"/>
  <c r="C62" i="2"/>
  <c r="C86" i="2"/>
  <c r="B21" i="2"/>
  <c r="D86" i="2"/>
  <c r="C14" i="2"/>
  <c r="D62" i="2"/>
  <c r="D14" i="2"/>
  <c r="B76" i="2"/>
  <c r="E44" i="2"/>
  <c r="B2" i="2"/>
  <c r="D2" i="2"/>
  <c r="C76" i="2"/>
  <c r="D21" i="2"/>
  <c r="C44" i="2"/>
  <c r="B14" i="2"/>
  <c r="C21" i="2"/>
  <c r="C2" i="2"/>
  <c r="B51" i="2"/>
  <c r="E35" i="2"/>
  <c r="B62" i="2"/>
  <c r="E14" i="2"/>
  <c r="D76" i="2"/>
  <c r="E86" i="2"/>
  <c r="B69" i="2"/>
  <c r="B44" i="2"/>
  <c r="E21" i="2"/>
  <c r="B35" i="2"/>
  <c r="B86" i="2"/>
  <c r="E51" i="2"/>
  <c r="E2" i="2"/>
</calcChain>
</file>

<file path=xl/sharedStrings.xml><?xml version="1.0" encoding="utf-8"?>
<sst xmlns="http://schemas.openxmlformats.org/spreadsheetml/2006/main" count="105" uniqueCount="105">
  <si>
    <t>Ticker</t>
  </si>
  <si>
    <t>Name</t>
  </si>
  <si>
    <t>Last Price</t>
  </si>
  <si>
    <t>Price Change 1 Day Percent</t>
  </si>
  <si>
    <t>Equity Turnover / Traded Value</t>
  </si>
  <si>
    <t>4755 JT Equity</t>
  </si>
  <si>
    <t>9984 JT Equity</t>
  </si>
  <si>
    <t>7974 JT Equity</t>
  </si>
  <si>
    <t>8306 JT Equity</t>
  </si>
  <si>
    <t>9983 JT Equity</t>
  </si>
  <si>
    <t>7203 JT Equity</t>
  </si>
  <si>
    <t>8316 JT Equity</t>
  </si>
  <si>
    <t>6758 JT Equity</t>
  </si>
  <si>
    <t>8035 JT Equity</t>
  </si>
  <si>
    <t>4502 JT Equity</t>
  </si>
  <si>
    <t>8698 JT Equity</t>
  </si>
  <si>
    <t>9434 JT Equity</t>
  </si>
  <si>
    <t>6981 JT Equity</t>
  </si>
  <si>
    <t>6861 JT Equity</t>
  </si>
  <si>
    <t>9201 JT Equity</t>
  </si>
  <si>
    <t>2931 JT Equity</t>
  </si>
  <si>
    <t>4063 JT Equity</t>
  </si>
  <si>
    <t>9202 JT Equity</t>
  </si>
  <si>
    <t>6594 JT Equity</t>
  </si>
  <si>
    <t>7741 JT Equity</t>
  </si>
  <si>
    <t>4432 JT Equity</t>
  </si>
  <si>
    <t>6920 JT Equity</t>
  </si>
  <si>
    <t>2413 JT Equity</t>
  </si>
  <si>
    <t>8411 JT Equity</t>
  </si>
  <si>
    <t>9101 JT Equity</t>
  </si>
  <si>
    <t>9432 JT Equity</t>
  </si>
  <si>
    <t>9433 JT Equity</t>
  </si>
  <si>
    <t>8058 JT Equity</t>
  </si>
  <si>
    <t>7267 JT Equity</t>
  </si>
  <si>
    <t>6954 JT Equity</t>
  </si>
  <si>
    <t>6178 JT Equity</t>
  </si>
  <si>
    <t>4689 JT Equity</t>
  </si>
  <si>
    <t>2929 JT Equity</t>
  </si>
  <si>
    <t>6098 JT Equity</t>
  </si>
  <si>
    <t>6857 JT Equity</t>
  </si>
  <si>
    <t>3436 JT Equity</t>
  </si>
  <si>
    <t>9022 JT Equity</t>
  </si>
  <si>
    <t>8001 JT Equity</t>
  </si>
  <si>
    <t>6367 JT Equity</t>
  </si>
  <si>
    <t>8031 JT Equity</t>
  </si>
  <si>
    <t>9020 JT Equity</t>
  </si>
  <si>
    <t>9501 JT Equity</t>
  </si>
  <si>
    <t>8766 JT Equity</t>
  </si>
  <si>
    <t>4452 JT Equity</t>
  </si>
  <si>
    <t>4661 JT Equity</t>
  </si>
  <si>
    <t>6753 JT Equity</t>
  </si>
  <si>
    <t>6501 JT Equity</t>
  </si>
  <si>
    <t>6701 JT Equity</t>
  </si>
  <si>
    <t>9843 JT Equity</t>
  </si>
  <si>
    <t>8002 JT Equity</t>
  </si>
  <si>
    <t>2914 JT Equity</t>
  </si>
  <si>
    <t>6902 JT Equity</t>
  </si>
  <si>
    <t>4568 JT Equity</t>
  </si>
  <si>
    <t>6762 JT Equity</t>
  </si>
  <si>
    <t>5020 JT Equity</t>
  </si>
  <si>
    <t>6752 JT Equity</t>
  </si>
  <si>
    <t>5401 JT Equity</t>
  </si>
  <si>
    <t>6702 JT Equity</t>
  </si>
  <si>
    <t>6976 JT Equity</t>
  </si>
  <si>
    <t>4507 JT Equity</t>
  </si>
  <si>
    <t>3382 JT Equity</t>
  </si>
  <si>
    <t>9021 JT Equity</t>
  </si>
  <si>
    <t>8604 JT Equity</t>
  </si>
  <si>
    <t>8053 JT Equity</t>
  </si>
  <si>
    <t>7201 JT Equity</t>
  </si>
  <si>
    <t>3038 JT Equity</t>
  </si>
  <si>
    <t>4503 JT Equity</t>
  </si>
  <si>
    <t>8802 JT Equity</t>
  </si>
  <si>
    <t>4519 JT Equity</t>
  </si>
  <si>
    <t>9603 JT Equity</t>
  </si>
  <si>
    <t>8591 JT Equity</t>
  </si>
  <si>
    <t>4751 JT Equity</t>
  </si>
  <si>
    <t>6301 JT Equity</t>
  </si>
  <si>
    <t>7361 JT Equity</t>
  </si>
  <si>
    <t>5713 JT Equity</t>
  </si>
  <si>
    <t>6273 JT Equity</t>
  </si>
  <si>
    <t>7004 JT Equity</t>
  </si>
  <si>
    <t>7751 JT Equity</t>
  </si>
  <si>
    <t>4543 JT Equity</t>
  </si>
  <si>
    <t>4911 JT Equity</t>
  </si>
  <si>
    <t>4901 JT Equity</t>
  </si>
  <si>
    <t>6723 JT Equity</t>
  </si>
  <si>
    <t>1605 JT Equity</t>
  </si>
  <si>
    <t>6502 JT Equity</t>
  </si>
  <si>
    <t>7733 JT Equity</t>
  </si>
  <si>
    <t>7011 JT Equity</t>
  </si>
  <si>
    <t>6361 JT Equity</t>
  </si>
  <si>
    <t>9104 JT Equity</t>
  </si>
  <si>
    <t>2502 JT Equity</t>
  </si>
  <si>
    <t>8308 JT Equity</t>
  </si>
  <si>
    <t>6971 JT Equity</t>
  </si>
  <si>
    <t>9107 JT Equity</t>
  </si>
  <si>
    <t>8725 JT Equity</t>
  </si>
  <si>
    <t>8267 JT Equity</t>
  </si>
  <si>
    <t>6326 JT Equity</t>
  </si>
  <si>
    <t>6383 JT Equity</t>
  </si>
  <si>
    <t>4523 JT Equity</t>
  </si>
  <si>
    <t>8113 JT Equity</t>
  </si>
  <si>
    <t>3563 JT Equity</t>
  </si>
  <si>
    <t>7752 JT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</si>
</sst>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BDP|13282862526730327305</stp>
        <tr r="D86" s="2"/>
      </tp>
      <tp t="s">
        <v>#N/A N/A</v>
        <stp/>
        <stp>BDP|10681784694536999209</stp>
        <tr r="D8" s="2"/>
      </tp>
      <tp t="s">
        <v>#N/A N/A</v>
        <stp/>
        <stp>BDP|14659317180126661322</stp>
        <tr r="C8" s="2"/>
      </tp>
      <tp t="s">
        <v>#N/A N/A</v>
        <stp/>
        <stp>BDP|18276523273718628816</stp>
        <tr r="D39" s="2"/>
      </tp>
      <tp t="s">
        <v>#N/A N/A</v>
        <stp/>
        <stp>BDP|13871677574811422997</stp>
        <tr r="E4" s="2"/>
      </tp>
      <tp t="s">
        <v>#N/A N/A</v>
        <stp/>
        <stp>BDP|16184330788766425057</stp>
        <tr r="C85" s="2"/>
      </tp>
      <tp t="s">
        <v>#N/A N/A</v>
        <stp/>
        <stp>BDP|10105097296226233478</stp>
        <tr r="E48" s="2"/>
      </tp>
      <tp t="s">
        <v>#N/A N/A</v>
        <stp/>
        <stp>BDP|15522386935906755854</stp>
        <tr r="B25" s="2"/>
      </tp>
      <tp t="s">
        <v>#N/A N/A</v>
        <stp/>
        <stp>BDP|16568314279809450046</stp>
        <tr r="C51" s="2"/>
      </tp>
      <tp t="s">
        <v>#N/A N/A</v>
        <stp/>
        <stp>BDP|10960201157464893881</stp>
        <tr r="B71" s="2"/>
      </tp>
      <tp t="s">
        <v>#N/A N/A</v>
        <stp/>
        <stp>BDP|17070515709018509132</stp>
        <tr r="E15" s="2"/>
      </tp>
      <tp t="s">
        <v>#N/A N/A</v>
        <stp/>
        <stp>BDP|10452773388046255289</stp>
        <tr r="E10" s="2"/>
      </tp>
      <tp t="s">
        <v>#N/A N/A</v>
        <stp/>
        <stp>BDP|16500100563853316947</stp>
        <tr r="D100" s="2"/>
      </tp>
      <tp t="s">
        <v>#N/A N/A</v>
        <stp/>
        <stp>BDP|11486673890221699453</stp>
        <tr r="E56" s="2"/>
      </tp>
      <tp t="s">
        <v>#N/A N/A</v>
        <stp/>
        <stp>BDP|13143471001198717434</stp>
        <tr r="E28" s="2"/>
      </tp>
      <tp t="s">
        <v>#N/A N/A</v>
        <stp/>
        <stp>BDP|16900551018591574827</stp>
        <tr r="D33" s="2"/>
      </tp>
      <tp t="s">
        <v>#N/A N/A</v>
        <stp/>
        <stp>BDP|18427528832183327656</stp>
        <tr r="D7" s="2"/>
      </tp>
      <tp t="s">
        <v>#N/A N/A</v>
        <stp/>
        <stp>BDP|15169156284692475563</stp>
        <tr r="B39" s="2"/>
      </tp>
      <tp t="s">
        <v>#N/A N/A</v>
        <stp/>
        <stp>BDP|14959507193615940642</stp>
        <tr r="B19" s="2"/>
      </tp>
      <tp t="s">
        <v>#N/A N/A</v>
        <stp/>
        <stp>BDP|12075935660635361369</stp>
        <tr r="C95" s="2"/>
      </tp>
      <tp t="s">
        <v>#N/A N/A</v>
        <stp/>
        <stp>BDP|12935250976089398607</stp>
        <tr r="E59" s="2"/>
      </tp>
      <tp t="s">
        <v>#N/A N/A</v>
        <stp/>
        <stp>BDP|10398102667118755782</stp>
        <tr r="B101" s="2"/>
      </tp>
      <tp t="s">
        <v>#N/A N/A</v>
        <stp/>
        <stp>BDP|18161636753275971656</stp>
        <tr r="D16" s="2"/>
      </tp>
      <tp t="s">
        <v>#N/A N/A</v>
        <stp/>
        <stp>BDP|12184048661638998414</stp>
        <tr r="B4" s="2"/>
      </tp>
      <tp t="s">
        <v>#N/A N/A</v>
        <stp/>
        <stp>BDP|10038784755729420358</stp>
        <tr r="B30" s="2"/>
      </tp>
      <tp t="s">
        <v>#N/A N/A</v>
        <stp/>
        <stp>BDP|10019105587620848116</stp>
        <tr r="C99" s="2"/>
      </tp>
      <tp t="s">
        <v>#N/A N/A</v>
        <stp/>
        <stp>BDP|18312355113965591739</stp>
        <tr r="D82" s="2"/>
      </tp>
      <tp t="s">
        <v>#N/A N/A</v>
        <stp/>
        <stp>BDP|10871685477188405118</stp>
        <tr r="E96" s="2"/>
      </tp>
      <tp t="s">
        <v>#N/A N/A</v>
        <stp/>
        <stp>BDP|18008103950227376315</stp>
        <tr r="D4" s="2"/>
      </tp>
      <tp t="s">
        <v>#N/A N/A</v>
        <stp/>
        <stp>BDP|14719277704247635968</stp>
        <tr r="C86" s="2"/>
      </tp>
      <tp t="s">
        <v>#N/A N/A</v>
        <stp/>
        <stp>BDP|13448377900558486005</stp>
        <tr r="B29" s="2"/>
      </tp>
      <tp t="s">
        <v>#N/A N/A</v>
        <stp/>
        <stp>BDP|12329855473797030230</stp>
        <tr r="C92" s="2"/>
      </tp>
      <tp t="s">
        <v>#N/A N/A</v>
        <stp/>
        <stp>BDP|12730989370536657321</stp>
        <tr r="C100" s="2"/>
      </tp>
      <tp t="s">
        <v>#N/A N/A</v>
        <stp/>
        <stp>BDP|10263688895504792224</stp>
        <tr r="C10" s="2"/>
      </tp>
      <tp t="s">
        <v>#N/A N/A</v>
        <stp/>
        <stp>BDP|15723533422818865336</stp>
        <tr r="E41" s="2"/>
      </tp>
      <tp t="s">
        <v>#N/A N/A</v>
        <stp/>
        <stp>BDP|18002083001411528018</stp>
        <tr r="B100" s="2"/>
      </tp>
      <tp t="s">
        <v>#N/A N/A</v>
        <stp/>
        <stp>BDP|10441560178268185379</stp>
        <tr r="E40" s="2"/>
      </tp>
      <tp t="s">
        <v>#N/A N/A</v>
        <stp/>
        <stp>BDP|13897502798220984661</stp>
        <tr r="E70" s="2"/>
      </tp>
      <tp t="s">
        <v>#N/A N/A</v>
        <stp/>
        <stp>BDP|16984647450084181828</stp>
        <tr r="E52" s="2"/>
      </tp>
      <tp t="s">
        <v>#N/A N/A</v>
        <stp/>
        <stp>BDP|18156762422335305171</stp>
        <tr r="D79" s="2"/>
      </tp>
      <tp t="s">
        <v>#N/A N/A</v>
        <stp/>
        <stp>BDP|13371206687499361976</stp>
        <tr r="B7" s="2"/>
      </tp>
      <tp t="s">
        <v>#N/A N/A</v>
        <stp/>
        <stp>BDP|13838397592845372537</stp>
        <tr r="B75" s="2"/>
      </tp>
      <tp t="s">
        <v>#N/A N/A</v>
        <stp/>
        <stp>BDP|15559311229819796489</stp>
        <tr r="D64" s="2"/>
      </tp>
      <tp t="s">
        <v>#N/A N/A</v>
        <stp/>
        <stp>BDP|14649096798050241409</stp>
        <tr r="B21" s="2"/>
      </tp>
      <tp t="s">
        <v>#N/A N/A</v>
        <stp/>
        <stp>BDP|13243716484674183138</stp>
        <tr r="D29" s="2"/>
      </tp>
      <tp t="s">
        <v>#N/A N/A</v>
        <stp/>
        <stp>BDP|16918692674567150917</stp>
        <tr r="D85" s="2"/>
      </tp>
      <tp t="s">
        <v>#N/A N/A</v>
        <stp/>
        <stp>BDP|16588956007064587259</stp>
        <tr r="C53" s="2"/>
      </tp>
      <tp t="s">
        <v>#N/A N/A</v>
        <stp/>
        <stp>BDP|16132268701659397437</stp>
        <tr r="E64" s="2"/>
      </tp>
      <tp t="s">
        <v>#N/A N/A</v>
        <stp/>
        <stp>BDP|10123795790758503841</stp>
        <tr r="E90" s="2"/>
      </tp>
      <tp t="s">
        <v>#N/A N/A</v>
        <stp/>
        <stp>BDP|12994523693817234710</stp>
        <tr r="C48" s="2"/>
      </tp>
      <tp t="s">
        <v>#N/A N/A</v>
        <stp/>
        <stp>BDP|11140682672977541936</stp>
        <tr r="D90" s="2"/>
      </tp>
      <tp t="s">
        <v>#N/A N/A</v>
        <stp/>
        <stp>BDP|11126392692533684600</stp>
        <tr r="E31" s="2"/>
      </tp>
      <tp t="s">
        <v>#N/A N/A</v>
        <stp/>
        <stp>BDP|15004621008588945536</stp>
        <tr r="B18" s="2"/>
      </tp>
      <tp t="s">
        <v>#N/A N/A</v>
        <stp/>
        <stp>BDP|13467581438439709202</stp>
        <tr r="D40" s="2"/>
      </tp>
      <tp t="s">
        <v>#N/A N/A</v>
        <stp/>
        <stp>BDP|17483212162835444876</stp>
        <tr r="E7" s="2"/>
      </tp>
      <tp t="s">
        <v>#N/A N/A</v>
        <stp/>
        <stp>BDP|13888483885062724350</stp>
        <tr r="D98" s="2"/>
      </tp>
      <tp t="s">
        <v>#N/A N/A</v>
        <stp/>
        <stp>BDP|16263052175648736720</stp>
        <tr r="E69" s="2"/>
      </tp>
      <tp t="s">
        <v>#N/A N/A</v>
        <stp/>
        <stp>BDP|14490288483967901707</stp>
        <tr r="C26" s="2"/>
      </tp>
      <tp t="s">
        <v>#N/A N/A</v>
        <stp/>
        <stp>BDP|18113018955714926653</stp>
        <tr r="D70" s="2"/>
      </tp>
      <tp t="s">
        <v>#N/A N/A</v>
        <stp/>
        <stp>BDP|12317081467032715913</stp>
        <tr r="E8" s="2"/>
      </tp>
      <tp t="s">
        <v>#N/A N/A</v>
        <stp/>
        <stp>BDP|18010844357099844379</stp>
        <tr r="C45" s="2"/>
      </tp>
      <tp t="s">
        <v>#N/A N/A</v>
        <stp/>
        <stp>BDP|14205985871806433339</stp>
        <tr r="D3" s="2"/>
      </tp>
      <tp t="s">
        <v>#N/A N/A</v>
        <stp/>
        <stp>BDP|12757071541051719896</stp>
        <tr r="C66" s="2"/>
      </tp>
      <tp t="s">
        <v>#N/A N/A</v>
        <stp/>
        <stp>BDP|15638545471599029125</stp>
        <tr r="E49" s="2"/>
      </tp>
      <tp t="s">
        <v>#N/A N/A</v>
        <stp/>
        <stp>BDP|15069963171182687647</stp>
        <tr r="C93" s="2"/>
      </tp>
      <tp t="s">
        <v>#N/A N/A</v>
        <stp/>
        <stp>BDP|11829138058553488939</stp>
        <tr r="D14" s="2"/>
      </tp>
      <tp t="s">
        <v>#N/A N/A</v>
        <stp/>
        <stp>BDP|14605358103971052979</stp>
        <tr r="C54" s="2"/>
      </tp>
      <tp t="s">
        <v>#N/A N/A</v>
        <stp/>
        <stp>BDP|13071638127368413061</stp>
        <tr r="B64" s="2"/>
      </tp>
      <tp t="s">
        <v>#N/A N/A</v>
        <stp/>
        <stp>BDP|17520946817884556784</stp>
        <tr r="C64" s="2"/>
      </tp>
      <tp t="s">
        <v>#N/A N/A</v>
        <stp/>
        <stp>BDP|10564729399400084252</stp>
        <tr r="E44" s="2"/>
      </tp>
      <tp t="s">
        <v>#N/A N/A</v>
        <stp/>
        <stp>BDP|11017483466399683621</stp>
        <tr r="B94" s="2"/>
      </tp>
      <tp t="s">
        <v>#N/A N/A</v>
        <stp/>
        <stp>BDP|11917331393454642324</stp>
        <tr r="D62" s="2"/>
      </tp>
      <tp t="s">
        <v>#N/A N/A</v>
        <stp/>
        <stp>BDP|14357932104852181383</stp>
        <tr r="E61" s="2"/>
      </tp>
      <tp t="s">
        <v>#N/A N/A</v>
        <stp/>
        <stp>BDP|15742482752121028924</stp>
        <tr r="C89" s="2"/>
      </tp>
      <tp t="s">
        <v>#N/A N/A</v>
        <stp/>
        <stp>BDP|10969383480461243627</stp>
        <tr r="C9" s="2"/>
      </tp>
      <tp t="s">
        <v>#N/A N/A</v>
        <stp/>
        <stp>BDP|16432978317385420728</stp>
        <tr r="C74" s="2"/>
      </tp>
      <tp t="s">
        <v>#N/A N/A</v>
        <stp/>
        <stp>BDP|16843726889330442525</stp>
        <tr r="E46" s="2"/>
      </tp>
      <tp t="s">
        <v>#N/A N/A</v>
        <stp/>
        <stp>BDP|14274947790419611169</stp>
        <tr r="C96" s="2"/>
      </tp>
      <tp t="s">
        <v>#N/A N/A</v>
        <stp/>
        <stp>BDP|15847949026031808349</stp>
        <tr r="B15" s="2"/>
      </tp>
      <tp t="s">
        <v>#N/A N/A</v>
        <stp/>
        <stp>BDP|15538338393777856555</stp>
        <tr r="B98" s="2"/>
      </tp>
      <tp t="s">
        <v>#N/A N/A</v>
        <stp/>
        <stp>BDP|15022702983674029389</stp>
        <tr r="D52" s="2"/>
      </tp>
      <tp t="s">
        <v>#N/A N/A</v>
        <stp/>
        <stp>BDP|11148899378330980342</stp>
        <tr r="B32" s="2"/>
      </tp>
      <tp t="s">
        <v>#N/A N/A</v>
        <stp/>
        <stp>BDP|17333965851540988619</stp>
        <tr r="D26" s="2"/>
      </tp>
      <tp t="s">
        <v>#N/A N/A</v>
        <stp/>
        <stp>BDP|17152982356194775269</stp>
        <tr r="C80" s="2"/>
      </tp>
      <tp t="s">
        <v>#N/A N/A</v>
        <stp/>
        <stp>BDP|16905264482634307506</stp>
        <tr r="D65" s="2"/>
      </tp>
      <tp t="s">
        <v>#N/A N/A</v>
        <stp/>
        <stp>BDP|11158967376626666469</stp>
        <tr r="B76" s="2"/>
      </tp>
      <tp t="s">
        <v>#N/A N/A</v>
        <stp/>
        <stp>BDP|18239502811719596852</stp>
        <tr r="E36" s="2"/>
      </tp>
      <tp t="s">
        <v>#N/A N/A</v>
        <stp/>
        <stp>BDP|10754972622821585706</stp>
        <tr r="D73" s="2"/>
      </tp>
      <tp t="s">
        <v>#N/A N/A</v>
        <stp/>
        <stp>BDP|14883297749019386906</stp>
        <tr r="B40" s="2"/>
      </tp>
      <tp t="s">
        <v>#N/A N/A</v>
        <stp/>
        <stp>BDP|14467484633061094039</stp>
        <tr r="C67" s="2"/>
      </tp>
      <tp t="s">
        <v>#N/A N/A</v>
        <stp/>
        <stp>BDP|18433852555570859705</stp>
        <tr r="C78" s="2"/>
      </tp>
      <tp t="s">
        <v>#N/A N/A</v>
        <stp/>
        <stp>BDP|17623756234095743404</stp>
        <tr r="E37" s="2"/>
      </tp>
      <tp t="s">
        <v>#N/A N/A</v>
        <stp/>
        <stp>BDP|10010867173328677516</stp>
        <tr r="B58" s="2"/>
      </tp>
      <tp t="s">
        <v>#N/A N/A</v>
        <stp/>
        <stp>BDP|10552925330370703858</stp>
        <tr r="D11" s="2"/>
      </tp>
      <tp t="s">
        <v>#N/A N/A</v>
        <stp/>
        <stp>BDP|10651868388827867557</stp>
        <tr r="E16" s="2"/>
      </tp>
      <tp t="s">
        <v>#N/A N/A</v>
        <stp/>
        <stp>BDP|12425456020081042759</stp>
        <tr r="B3" s="2"/>
      </tp>
      <tp t="s">
        <v>#N/A N/A</v>
        <stp/>
        <stp>BDP|10791100014640338243</stp>
        <tr r="C52" s="2"/>
      </tp>
      <tp t="s">
        <v>#N/A N/A</v>
        <stp/>
        <stp>BDP|17245001724171068624</stp>
        <tr r="D88" s="2"/>
      </tp>
      <tp t="s">
        <v>#N/A N/A</v>
        <stp/>
        <stp>BDP|10064156133822709269</stp>
        <tr r="C60" s="2"/>
      </tp>
      <tp t="s">
        <v>#N/A N/A</v>
        <stp/>
        <stp>BDP|11482089061474997122</stp>
        <tr r="B63" s="2"/>
      </tp>
      <tp t="s">
        <v>#N/A N/A</v>
        <stp/>
        <stp>BDP|10675044920998422991</stp>
        <tr r="C22" s="2"/>
      </tp>
      <tp t="s">
        <v>#N/A N/A</v>
        <stp/>
        <stp>BDP|17030170843952632325</stp>
        <tr r="D69" s="2"/>
      </tp>
      <tp t="s">
        <v>#N/A N/A</v>
        <stp/>
        <stp>BDP|16436764124481415111</stp>
        <tr r="D35" s="2"/>
      </tp>
      <tp t="s">
        <v>#N/A N/A</v>
        <stp/>
        <stp>BDP|11457166866566627316</stp>
        <tr r="C18" s="2"/>
      </tp>
      <tp t="s">
        <v>#N/A N/A</v>
        <stp/>
        <stp>BDP|17746021560177240509</stp>
        <tr r="E76" s="2"/>
      </tp>
      <tp t="s">
        <v>#N/A N/A</v>
        <stp/>
        <stp>BDP|11359641244228134849</stp>
        <tr r="C81" s="2"/>
      </tp>
      <tp t="s">
        <v>#N/A N/A</v>
        <stp/>
        <stp>BDP|10188486621202251434</stp>
        <tr r="B5" s="2"/>
      </tp>
      <tp t="s">
        <v>#N/A N/A</v>
        <stp/>
        <stp>BDP|14760908937388362697</stp>
        <tr r="C62" s="2"/>
      </tp>
      <tp t="s">
        <v>#N/A N/A</v>
        <stp/>
        <stp>BDP|15525227271806202680</stp>
        <tr r="B89" s="2"/>
      </tp>
      <tp t="s">
        <v>#N/A N/A</v>
        <stp/>
        <stp>BDP|17806255837200610636</stp>
        <tr r="B11" s="2"/>
      </tp>
      <tp t="s">
        <v>#N/A N/A</v>
        <stp/>
        <stp>BDP|16445989287987319069</stp>
        <tr r="D22" s="2"/>
      </tp>
      <tp t="s">
        <v>#N/A N/A</v>
        <stp/>
        <stp>BDP|15466543421631177310</stp>
        <tr r="D53" s="2"/>
      </tp>
      <tp t="s">
        <v>#N/A N/A</v>
        <stp/>
        <stp>BDP|12740751600952072727</stp>
        <tr r="C77" s="2"/>
      </tp>
      <tp t="s">
        <v>#N/A N/A</v>
        <stp/>
        <stp>BDP|17385202955583086351</stp>
        <tr r="D87" s="2"/>
      </tp>
      <tp t="s">
        <v>#N/A N/A</v>
        <stp/>
        <stp>BDP|16585311403682444713</stp>
        <tr r="E98" s="2"/>
      </tp>
      <tp t="s">
        <v>#N/A N/A</v>
        <stp/>
        <stp>BDP|11090564072730546336</stp>
        <tr r="E87" s="2"/>
      </tp>
      <tp t="s">
        <v>#N/A N/A</v>
        <stp/>
        <stp>BDP|12620584173903910360</stp>
        <tr r="E32" s="2"/>
      </tp>
      <tp t="s">
        <v>#N/A N/A</v>
        <stp/>
        <stp>BDP|12552907771324097808</stp>
        <tr r="B31" s="2"/>
      </tp>
      <tp t="s">
        <v>#N/A N/A</v>
        <stp/>
        <stp>BDP|12005523824357356213</stp>
        <tr r="B55" s="2"/>
      </tp>
      <tp t="s">
        <v>#N/A N/A</v>
        <stp/>
        <stp>BDP|11482601826673150640</stp>
        <tr r="E92" s="2"/>
      </tp>
      <tp t="s">
        <v>#N/A N/A</v>
        <stp/>
        <stp>BDP|14149294002403310405</stp>
        <tr r="B92" s="2"/>
      </tp>
      <tp t="s">
        <v>#N/A N/A</v>
        <stp/>
        <stp>BDP|15831430060672048436</stp>
        <tr r="C69" s="2"/>
      </tp>
      <tp t="s">
        <v>#N/A N/A</v>
        <stp/>
        <stp>BDP|13370223349271750516</stp>
        <tr r="D97" s="2"/>
      </tp>
      <tp t="s">
        <v>#N/A N/A</v>
        <stp/>
        <stp>BDP|16724638304190444147</stp>
        <tr r="C91" s="2"/>
      </tp>
      <tp t="s">
        <v>#N/A N/A</v>
        <stp/>
        <stp>BDP|14952392282876863883</stp>
        <tr r="D48" s="2"/>
      </tp>
      <tp t="s">
        <v>#N/A N/A</v>
        <stp/>
        <stp>BDP|11870220836418681982</stp>
        <tr r="B17" s="2"/>
      </tp>
      <tp t="s">
        <v>#N/A N/A</v>
        <stp/>
        <stp>BDP|12037749546811234129</stp>
        <tr r="E60" s="2"/>
      </tp>
      <tp t="s">
        <v>#N/A N/A</v>
        <stp/>
        <stp>BDP|16033020522763412669</stp>
        <tr r="D75" s="2"/>
      </tp>
      <tp t="s">
        <v>#N/A N/A</v>
        <stp/>
        <stp>BDP|11605557067507647457</stp>
        <tr r="B78" s="2"/>
      </tp>
      <tp t="s">
        <v>#N/A N/A</v>
        <stp/>
        <stp>BDP|13123236417853431585</stp>
        <tr r="E54" s="2"/>
      </tp>
      <tp t="s">
        <v>#N/A N/A</v>
        <stp/>
        <stp>BDP|17027580120883480555</stp>
        <tr r="D30" s="2"/>
      </tp>
      <tp t="s">
        <v>#N/A N/A</v>
        <stp/>
        <stp>BDP|13396186915855285040</stp>
        <tr r="B26" s="2"/>
      </tp>
      <tp t="s">
        <v>#N/A N/A</v>
        <stp/>
        <stp>BDP|17205268921717854664</stp>
        <tr r="E82" s="2"/>
      </tp>
      <tp t="s">
        <v>#N/A N/A</v>
        <stp/>
        <stp>BDP|15411202872110294697</stp>
        <tr r="E18" s="2"/>
      </tp>
      <tp t="s">
        <v>#N/A N/A</v>
        <stp/>
        <stp>BDP|17717541376234024787</stp>
        <tr r="C58" s="2"/>
      </tp>
      <tp t="s">
        <v>#N/A N/A</v>
        <stp/>
        <stp>BDP|18139167188886766165</stp>
        <tr r="D51" s="2"/>
      </tp>
      <tp t="s">
        <v>#N/A N/A</v>
        <stp/>
        <stp>BDP|15015295530637174567</stp>
        <tr r="E78" s="2"/>
      </tp>
      <tp t="s">
        <v>#N/A N/A</v>
        <stp/>
        <stp>BDP|14761470421774160013</stp>
        <tr r="B87" s="2"/>
      </tp>
      <tp t="s">
        <v>#N/A N/A</v>
        <stp/>
        <stp>BDP|15096076537728006830</stp>
        <tr r="C24" s="2"/>
      </tp>
      <tp t="s">
        <v>#N/A N/A</v>
        <stp/>
        <stp>BDP|13533545399589381087</stp>
        <tr r="E72" s="2"/>
      </tp>
      <tp t="s">
        <v>#N/A N/A</v>
        <stp/>
        <stp>BDP|13485949526659317762</stp>
        <tr r="C49" s="2"/>
      </tp>
      <tp t="s">
        <v>#N/A N/A</v>
        <stp/>
        <stp>BDP|13695583409596093628</stp>
        <tr r="E34" s="2"/>
      </tp>
      <tp t="s">
        <v>#N/A N/A</v>
        <stp/>
        <stp>BDP|13952291675492685277</stp>
        <tr r="E94" s="2"/>
      </tp>
      <tp t="s">
        <v>#N/A N/A</v>
        <stp/>
        <stp>BDP|16688688459494333705</stp>
        <tr r="D25" s="2"/>
      </tp>
      <tp t="s">
        <v>#N/A N/A</v>
        <stp/>
        <stp>BDP|16400647580609486709</stp>
        <tr r="D43" s="2"/>
      </tp>
      <tp t="s">
        <v>#N/A N/A</v>
        <stp/>
        <stp>BDP|16555423908992041684</stp>
        <tr r="E9" s="2"/>
      </tp>
      <tp t="s">
        <v>#N/A N/A</v>
        <stp/>
        <stp>BDP|12747364306416801186</stp>
        <tr r="E3" s="2"/>
      </tp>
      <tp t="s">
        <v>#N/A N/A</v>
        <stp/>
        <stp>BDP|12555766875943470684</stp>
        <tr r="C90" s="2"/>
      </tp>
      <tp t="s">
        <v>#N/A N/A</v>
        <stp/>
        <stp>BDP|10485622912692942279</stp>
        <tr r="E30" s="2"/>
      </tp>
      <tp t="s">
        <v>#N/A N/A</v>
        <stp/>
        <stp>BDP|10091895525344506938</stp>
        <tr r="B97" s="2"/>
      </tp>
      <tp t="s">
        <v>#N/A N/A</v>
        <stp/>
        <stp>BDP|15386285490999220056</stp>
        <tr r="B48" s="2"/>
      </tp>
      <tp t="s">
        <v>#N/A N/A</v>
        <stp/>
        <stp>BDP|17262380070665456122</stp>
        <tr r="C35" s="2"/>
      </tp>
      <tp t="s">
        <v>#N/A N/A</v>
        <stp/>
        <stp>BDP|15886521722036477331</stp>
        <tr r="D83" s="2"/>
      </tp>
      <tp t="s">
        <v>#N/A N/A</v>
        <stp/>
        <stp>BDP|16556297998942929837</stp>
        <tr r="C31" s="2"/>
      </tp>
      <tp t="s">
        <v>#N/A N/A</v>
        <stp/>
        <stp>BDP|17868753318862958428</stp>
        <tr r="B28" s="2"/>
      </tp>
      <tp t="s">
        <v>#N/A N/A</v>
        <stp/>
        <stp>BDP|11440532142980305775</stp>
        <tr r="E23" s="2"/>
      </tp>
      <tp t="s">
        <v>#N/A N/A</v>
        <stp/>
        <stp>BDP|16441709069991514190</stp>
        <tr r="E79" s="2"/>
      </tp>
      <tp t="s">
        <v>#N/A N/A</v>
        <stp/>
        <stp>BDP|10344623698950056896</stp>
        <tr r="E66" s="2"/>
      </tp>
      <tp t="s">
        <v>#N/A N/A</v>
        <stp/>
        <stp>BDP|16330370997772742971</stp>
        <tr r="B83" s="2"/>
      </tp>
      <tp t="s">
        <v>#N/A N/A</v>
        <stp/>
        <stp>BDP|16078541086619610518</stp>
        <tr r="C73" s="2"/>
      </tp>
      <tp t="s">
        <v>#N/A N/A</v>
        <stp/>
        <stp>BDP|16296212770876785212</stp>
        <tr r="D60" s="2"/>
      </tp>
      <tp t="s">
        <v>#N/A N/A</v>
        <stp/>
        <stp>BDP|14486103670635162010</stp>
        <tr r="B52" s="2"/>
      </tp>
      <tp t="s">
        <v>#N/A N/A</v>
        <stp/>
        <stp>BDP|11637797136236850457</stp>
        <tr r="B41" s="2"/>
      </tp>
      <tp t="s">
        <v>#N/A N/A</v>
        <stp/>
        <stp>BDP|13721704286168570333</stp>
        <tr r="B20" s="2"/>
      </tp>
      <tp t="s">
        <v>#N/A N/A</v>
        <stp/>
        <stp>BDP|11665674123341550305</stp>
        <tr r="C59" s="2"/>
      </tp>
      <tp t="s">
        <v>#N/A N/A</v>
        <stp/>
        <stp>BDP|15317326114232137228</stp>
        <tr r="E39" s="2"/>
      </tp>
      <tp t="s">
        <v>#N/A N/A</v>
        <stp/>
        <stp>BDP|10390259140089478841</stp>
        <tr r="E58" s="2"/>
      </tp>
      <tp t="s">
        <v>#N/A N/A</v>
        <stp/>
        <stp>BDP|12505953227728115603</stp>
        <tr r="D61" s="2"/>
      </tp>
      <tp t="s">
        <v>#N/A N/A</v>
        <stp/>
        <stp>BDP|17672064600841990212</stp>
        <tr r="B73" s="2"/>
      </tp>
      <tp t="s">
        <v>#N/A N/A</v>
        <stp/>
        <stp>BDP|12396664473177431092</stp>
        <tr r="E95" s="2"/>
      </tp>
      <tp t="s">
        <v>#N/A N/A</v>
        <stp/>
        <stp>BDP|18009953469070653311</stp>
        <tr r="D12" s="2"/>
      </tp>
      <tp t="s">
        <v>#N/A N/A</v>
        <stp/>
        <stp>BDP|16259520711524353285</stp>
        <tr r="E62" s="2"/>
      </tp>
      <tp t="s">
        <v>#N/A N/A</v>
        <stp/>
        <stp>BDP|16892527102832424562</stp>
        <tr r="E25" s="2"/>
      </tp>
      <tp t="s">
        <v>#N/A N/A</v>
        <stp/>
        <stp>BDP|16692655610350890541</stp>
        <tr r="C46" s="2"/>
      </tp>
      <tp t="s">
        <v>#N/A N/A</v>
        <stp/>
        <stp>BDP|11630596129096936416</stp>
        <tr r="C17" s="2"/>
      </tp>
      <tp t="s">
        <v>#N/A N/A</v>
        <stp/>
        <stp>BDP|12044760646082345709</stp>
        <tr r="B50" s="2"/>
      </tp>
      <tp t="s">
        <v>#N/A N/A</v>
        <stp/>
        <stp>BDP|16610754224700322779</stp>
        <tr r="D31" s="2"/>
      </tp>
      <tp t="s">
        <v>#N/A N/A</v>
        <stp/>
        <stp>BDP|14152702312153130560</stp>
        <tr r="C3" s="2"/>
      </tp>
      <tp t="s">
        <v>#N/A N/A</v>
        <stp/>
        <stp>BDP|17443492653904163687</stp>
        <tr r="D72" s="2"/>
      </tp>
      <tp t="s">
        <v>#N/A N/A</v>
        <stp/>
        <stp>BDP|11045997244951530817</stp>
        <tr r="B66" s="2"/>
      </tp>
      <tp t="s">
        <v>#N/A N/A</v>
        <stp/>
        <stp>BDP|17102307085198840153</stp>
        <tr r="D24" s="2"/>
      </tp>
      <tp t="s">
        <v>#N/A N/A</v>
        <stp/>
        <stp>BDP|16136411828796324331</stp>
        <tr r="B33" s="2"/>
      </tp>
      <tp t="s">
        <v>#N/A N/A</v>
        <stp/>
        <stp>BDP|12122212230461868723</stp>
        <tr r="E97" s="2"/>
      </tp>
      <tp t="s">
        <v>#N/A N/A</v>
        <stp/>
        <stp>BDP|16180091890752009855</stp>
        <tr r="D49" s="2"/>
      </tp>
      <tp t="s">
        <v>#N/A N/A</v>
        <stp/>
        <stp>BDP|12721538379602679767</stp>
        <tr r="E84" s="2"/>
      </tp>
      <tp t="s">
        <v>#N/A N/A</v>
        <stp/>
        <stp>BDP|15352139045875041097</stp>
        <tr r="D44" s="2"/>
      </tp>
      <tp t="s">
        <v>#N/A N/A</v>
        <stp/>
        <stp>BDP|12532166929783488709</stp>
        <tr r="D19" s="2"/>
      </tp>
      <tp t="s">
        <v>#N/A N/A</v>
        <stp/>
        <stp>BDP|11507493656612372789</stp>
        <tr r="C41" s="2"/>
      </tp>
      <tp t="s">
        <v>#N/A N/A</v>
        <stp/>
        <stp>BDP|11181418938467947408</stp>
        <tr r="C20" s="2"/>
      </tp>
      <tp t="s">
        <v>#N/A N/A</v>
        <stp/>
        <stp>BDP|13577016414250455751</stp>
        <tr r="E74" s="2"/>
      </tp>
      <tp t="s">
        <v>#N/A N/A</v>
        <stp/>
        <stp>BDP|11423924487337856286</stp>
        <tr r="D6" s="2"/>
      </tp>
      <tp t="s">
        <v>#N/A N/A</v>
        <stp/>
        <stp>BDP|14912195042662259605</stp>
        <tr r="B88" s="2"/>
      </tp>
      <tp t="s">
        <v>#N/A N/A</v>
        <stp/>
        <stp>BDP|13131237539507139097</stp>
        <tr r="C97" s="2"/>
      </tp>
      <tp t="s">
        <v>#N/A N/A</v>
        <stp/>
        <stp>BDP|11306670255402294509</stp>
        <tr r="B70" s="2"/>
      </tp>
      <tp t="s">
        <v>#N/A N/A</v>
        <stp/>
        <stp>BDP|13023104961822331366</stp>
        <tr r="C14" s="2"/>
      </tp>
      <tp t="s">
        <v>#N/A N/A</v>
        <stp/>
        <stp>BDP|15783128011715694565</stp>
        <tr r="B79" s="2"/>
      </tp>
      <tp t="s">
        <v>#N/A N/A</v>
        <stp/>
        <stp>BDP|13996936005946349988</stp>
        <tr r="D57" s="2"/>
      </tp>
      <tp t="s">
        <v>#N/A N/A</v>
        <stp/>
        <stp>BDP|16358425367083513240</stp>
        <tr r="E73" s="2"/>
      </tp>
      <tp t="s">
        <v>#N/A N/A</v>
        <stp/>
        <stp>BDP|16053274901736071714</stp>
        <tr r="D55" s="2"/>
      </tp>
    </main>
    <main first="bofaddin.rtdserver">
      <tp t="s">
        <v>#N/A N/A</v>
        <stp/>
        <stp>BDP|3510834218984321273</stp>
        <tr r="B65" s="2"/>
      </tp>
      <tp t="s">
        <v>#N/A N/A</v>
        <stp/>
        <stp>BDP|8856191109405673046</stp>
        <tr r="C70" s="2"/>
      </tp>
      <tp t="s">
        <v>#N/A N/A</v>
        <stp/>
        <stp>BDP|5622182216950475971</stp>
        <tr r="C27" s="2"/>
      </tp>
      <tp t="s">
        <v>#N/A N/A</v>
        <stp/>
        <stp>BDP|6439799127148020721</stp>
        <tr r="B46" s="2"/>
      </tp>
      <tp t="s">
        <v>#N/A N/A</v>
        <stp/>
        <stp>BDP|8977141555786434653</stp>
        <tr r="C79" s="2"/>
      </tp>
      <tp t="s">
        <v>#N/A N/A</v>
        <stp/>
        <stp>BDP|1430667857909833749</stp>
        <tr r="B8" s="2"/>
      </tp>
      <tp t="s">
        <v>#N/A N/A</v>
        <stp/>
        <stp>BDP|6842266867336389858</stp>
        <tr r="D28" s="2"/>
      </tp>
      <tp t="s">
        <v>#N/A N/A</v>
        <stp/>
        <stp>BDP|8389266068466853697</stp>
        <tr r="D96" s="2"/>
      </tp>
      <tp t="s">
        <v>#N/A N/A</v>
        <stp/>
        <stp>BDP|7384979093913393884</stp>
        <tr r="B42" s="2"/>
      </tp>
      <tp t="s">
        <v>#N/A N/A</v>
        <stp/>
        <stp>BDP|2975703232433550931</stp>
        <tr r="D67" s="2"/>
      </tp>
      <tp t="s">
        <v>#N/A N/A</v>
        <stp/>
        <stp>BDP|6522325097335446567</stp>
        <tr r="C94" s="2"/>
      </tp>
      <tp t="s">
        <v>#N/A N/A</v>
        <stp/>
        <stp>BDP|8575665432890923195</stp>
        <tr r="E63" s="2"/>
      </tp>
      <tp t="s">
        <v>#N/A N/A</v>
        <stp/>
        <stp>BDP|5280727074958554106</stp>
        <tr r="D45" s="2"/>
      </tp>
      <tp t="s">
        <v>#N/A N/A</v>
        <stp/>
        <stp>BDP|1910953989355811879</stp>
        <tr r="E5" s="2"/>
      </tp>
      <tp t="s">
        <v>#N/A N/A</v>
        <stp/>
        <stp>BDP|5124088486451339167</stp>
        <tr r="D13" s="2"/>
      </tp>
      <tp t="s">
        <v>#N/A N/A</v>
        <stp/>
        <stp>BDP|6415829747310035790</stp>
        <tr r="E71" s="2"/>
      </tp>
      <tp t="s">
        <v>#N/A N/A</v>
        <stp/>
        <stp>BDP|5554232229929592122</stp>
        <tr r="D95" s="2"/>
      </tp>
      <tp t="s">
        <v>#N/A N/A</v>
        <stp/>
        <stp>BDP|6590088910748332209</stp>
        <tr r="C55" s="2"/>
      </tp>
      <tp t="s">
        <v>#N/A N/A</v>
        <stp/>
        <stp>BDP|5237463497575970047</stp>
        <tr r="B60" s="2"/>
      </tp>
      <tp t="s">
        <v>#N/A N/A</v>
        <stp/>
        <stp>BDP|5669505859288737064</stp>
        <tr r="E100" s="2"/>
      </tp>
      <tp t="s">
        <v>#N/A N/A</v>
        <stp/>
        <stp>BDP|5813233594175530669</stp>
        <tr r="E20" s="2"/>
      </tp>
      <tp t="s">
        <v>#N/A N/A</v>
        <stp/>
        <stp>BDP|5178908710756928644</stp>
        <tr r="E35" s="2"/>
      </tp>
      <tp t="s">
        <v>#N/A N/A</v>
        <stp/>
        <stp>BDP|7905566971958741058</stp>
        <tr r="E55" s="2"/>
      </tp>
      <tp t="s">
        <v>#N/A N/A</v>
        <stp/>
        <stp>BDP|4202241317638465208</stp>
        <tr r="E86" s="2"/>
      </tp>
      <tp t="s">
        <v>#N/A N/A</v>
        <stp/>
        <stp>BDP|8168505607874196425</stp>
        <tr r="D71" s="2"/>
      </tp>
      <tp t="s">
        <v>#N/A N/A</v>
        <stp/>
        <stp>BDP|4768783220599163656</stp>
        <tr r="B34" s="2"/>
      </tp>
      <tp t="s">
        <v>#N/A N/A</v>
        <stp/>
        <stp>BDP|2359105861339964257</stp>
        <tr r="B90" s="2"/>
      </tp>
      <tp t="s">
        <v>#N/A N/A</v>
        <stp/>
        <stp>BDP|9246996244479464392</stp>
        <tr r="C28" s="2"/>
      </tp>
      <tp t="s">
        <v>#N/A N/A</v>
        <stp/>
        <stp>BDP|2252411520162148803</stp>
        <tr r="E65" s="2"/>
      </tp>
      <tp t="s">
        <v>#N/A N/A</v>
        <stp/>
        <stp>BDP|8328456383603334955</stp>
        <tr r="B13" s="2"/>
      </tp>
      <tp t="s">
        <v>#N/A N/A</v>
        <stp/>
        <stp>BDP|1654974956381148260</stp>
        <tr r="E89" s="2"/>
      </tp>
      <tp t="s">
        <v>#N/A N/A</v>
        <stp/>
        <stp>BDP|4339089191687940456</stp>
        <tr r="C19" s="2"/>
      </tp>
      <tp t="s">
        <v>#N/A N/A</v>
        <stp/>
        <stp>BDP|4626870785662711872</stp>
        <tr r="E11" s="2"/>
      </tp>
      <tp t="s">
        <v>#N/A N/A</v>
        <stp/>
        <stp>BDP|4219430696902469496</stp>
        <tr r="D76" s="2"/>
      </tp>
      <tp t="s">
        <v>#N/A N/A</v>
        <stp/>
        <stp>BDP|6537448957638498082</stp>
        <tr r="B49" s="2"/>
      </tp>
      <tp t="s">
        <v>#N/A N/A</v>
        <stp/>
        <stp>BDP|5877159532618377071</stp>
        <tr r="E68" s="2"/>
      </tp>
      <tp t="s">
        <v>#N/A N/A</v>
        <stp/>
        <stp>BDP|5056900242615494244</stp>
        <tr r="E93" s="2"/>
      </tp>
      <tp t="s">
        <v>#N/A N/A</v>
        <stp/>
        <stp>BDP|5665255592877168635</stp>
        <tr r="C2" s="2"/>
      </tp>
      <tp t="s">
        <v>#N/A N/A</v>
        <stp/>
        <stp>BDP|5967816743241094787</stp>
        <tr r="B24" s="2"/>
      </tp>
      <tp t="s">
        <v>#N/A N/A</v>
        <stp/>
        <stp>BDP|9787932329385930876</stp>
        <tr r="D89" s="2"/>
      </tp>
      <tp t="s">
        <v>#N/A N/A</v>
        <stp/>
        <stp>BDP|5723952600935118604</stp>
        <tr r="D32" s="2"/>
      </tp>
      <tp t="s">
        <v>#N/A N/A</v>
        <stp/>
        <stp>BDP|2816672945498888722</stp>
        <tr r="E19" s="2"/>
      </tp>
      <tp t="s">
        <v>#N/A N/A</v>
        <stp/>
        <stp>BDP|2772894965614227782</stp>
        <tr r="B38" s="2"/>
      </tp>
      <tp t="s">
        <v>#N/A N/A</v>
        <stp/>
        <stp>BDP|5541753864612645944</stp>
        <tr r="C75" s="2"/>
      </tp>
      <tp t="s">
        <v>#N/A N/A</v>
        <stp/>
        <stp>BDP|2543797083594915604</stp>
        <tr r="C39" s="2"/>
      </tp>
      <tp t="s">
        <v>#N/A N/A</v>
        <stp/>
        <stp>BDP|9325975893471966781</stp>
        <tr r="E101" s="2"/>
      </tp>
      <tp t="s">
        <v>#N/A N/A</v>
        <stp/>
        <stp>BDP|6022791740792828857</stp>
        <tr r="B54" s="2"/>
      </tp>
      <tp t="s">
        <v>#N/A N/A</v>
        <stp/>
        <stp>BDP|8958020102460991748</stp>
        <tr r="B2" s="2"/>
      </tp>
      <tp t="s">
        <v>#N/A N/A</v>
        <stp/>
        <stp>BDP|7403106725818855413</stp>
        <tr r="D21" s="2"/>
      </tp>
      <tp t="s">
        <v>#N/A N/A</v>
        <stp/>
        <stp>BDP|6307969925331956417</stp>
        <tr r="B53" s="2"/>
      </tp>
      <tp t="s">
        <v>#N/A N/A</v>
        <stp/>
        <stp>BDP|1343951415661524091</stp>
        <tr r="B67" s="2"/>
      </tp>
      <tp t="s">
        <v>#N/A N/A</v>
        <stp/>
        <stp>BDP|3092581247268234217</stp>
        <tr r="E85" s="2"/>
      </tp>
      <tp t="s">
        <v>#N/A N/A</v>
        <stp/>
        <stp>BDP|5082168190437637222</stp>
        <tr r="C5" s="2"/>
      </tp>
      <tp t="s">
        <v>#N/A N/A</v>
        <stp/>
        <stp>BDP|2605224293337128640</stp>
        <tr r="C50" s="2"/>
      </tp>
      <tp t="s">
        <v>#N/A N/A</v>
        <stp/>
        <stp>BDP|5738037022416476929</stp>
        <tr r="D74" s="2"/>
      </tp>
      <tp t="s">
        <v>#N/A N/A</v>
        <stp/>
        <stp>BDP|3580618386844074129</stp>
        <tr r="C13" s="2"/>
      </tp>
      <tp t="s">
        <v>#N/A N/A</v>
        <stp/>
        <stp>BDP|8227041934184588761</stp>
        <tr r="D84" s="2"/>
      </tp>
      <tp t="s">
        <v>#N/A N/A</v>
        <stp/>
        <stp>BDP|5462398887617517192</stp>
        <tr r="C16" s="2"/>
      </tp>
      <tp t="s">
        <v>#N/A N/A</v>
        <stp/>
        <stp>BDP|9206747250904121710</stp>
        <tr r="C30" s="2"/>
      </tp>
      <tp t="s">
        <v>#N/A N/A</v>
        <stp/>
        <stp>BDP|8005482789898164582</stp>
        <tr r="B23" s="2"/>
      </tp>
      <tp t="s">
        <v>#N/A N/A</v>
        <stp/>
        <stp>BDP|7965239009374825888</stp>
        <tr r="C38" s="2"/>
      </tp>
      <tp t="s">
        <v>#N/A N/A</v>
        <stp/>
        <stp>BDP|4385257133718427793</stp>
        <tr r="B62" s="2"/>
      </tp>
      <tp t="s">
        <v>#N/A N/A</v>
        <stp/>
        <stp>BDP|9871701850864569541</stp>
        <tr r="D37" s="2"/>
      </tp>
      <tp t="s">
        <v>#N/A N/A</v>
        <stp/>
        <stp>BDP|3617403489233545638</stp>
        <tr r="D63" s="2"/>
      </tp>
      <tp t="s">
        <v>#N/A N/A</v>
        <stp/>
        <stp>BDP|5083764089030516052</stp>
        <tr r="E42" s="2"/>
      </tp>
      <tp t="s">
        <v>#N/A N/A</v>
        <stp/>
        <stp>BDP|1895179079628811538</stp>
        <tr r="D18" s="2"/>
      </tp>
      <tp t="s">
        <v>#N/A N/A</v>
        <stp/>
        <stp>BDP|4352607957179284455</stp>
        <tr r="E14" s="2"/>
      </tp>
      <tp t="s">
        <v>#N/A N/A</v>
        <stp/>
        <stp>BDP|3584436866338396305</stp>
        <tr r="B86" s="2"/>
      </tp>
      <tp t="s">
        <v>#N/A N/A</v>
        <stp/>
        <stp>BDP|6128869206551508542</stp>
        <tr r="D36" s="2"/>
      </tp>
      <tp t="s">
        <v>#N/A N/A</v>
        <stp/>
        <stp>BDP|1222964819052955146</stp>
        <tr r="B74" s="2"/>
      </tp>
      <tp t="s">
        <v>#N/A N/A</v>
        <stp/>
        <stp>BDP|8299371926844222708</stp>
        <tr r="D77" s="2"/>
      </tp>
      <tp t="s">
        <v>#N/A N/A</v>
        <stp/>
        <stp>BDP|6383900472554149641</stp>
        <tr r="C21" s="2"/>
      </tp>
      <tp t="s">
        <v>#N/A N/A</v>
        <stp/>
        <stp>BDP|2310476748198812011</stp>
        <tr r="D50" s="2"/>
      </tp>
      <tp t="s">
        <v>#N/A N/A</v>
        <stp/>
        <stp>BDP|4452068495863956547</stp>
        <tr r="E50" s="2"/>
      </tp>
      <tp t="s">
        <v>#N/A N/A</v>
        <stp/>
        <stp>BDP|5363420582584855649</stp>
        <tr r="E75" s="2"/>
      </tp>
      <tp t="s">
        <v>#N/A N/A</v>
        <stp/>
        <stp>BDP|9550226504177528755</stp>
        <tr r="D99" s="2"/>
      </tp>
      <tp t="s">
        <v>#N/A N/A</v>
        <stp/>
        <stp>BDP|5690426687836510450</stp>
        <tr r="D5" s="2"/>
      </tp>
      <tp t="s">
        <v>#N/A N/A</v>
        <stp/>
        <stp>BDP|3689201172214022935</stp>
        <tr r="B44" s="2"/>
      </tp>
      <tp t="s">
        <v>#N/A N/A</v>
        <stp/>
        <stp>BDP|8883357728977622576</stp>
        <tr r="D2" s="2"/>
      </tp>
      <tp t="s">
        <v>#N/A N/A</v>
        <stp/>
        <stp>BDP|2905832227364430824</stp>
        <tr r="E80" s="2"/>
      </tp>
      <tp t="s">
        <v>#N/A N/A</v>
        <stp/>
        <stp>BDP|6148989074335776924</stp>
        <tr r="C25" s="2"/>
      </tp>
      <tp t="s">
        <v>#N/A N/A</v>
        <stp/>
        <stp>BDP|6671533325744598191</stp>
        <tr r="E88" s="2"/>
      </tp>
      <tp t="s">
        <v>#N/A N/A</v>
        <stp/>
        <stp>BDP|7428208711659194988</stp>
        <tr r="C68" s="2"/>
      </tp>
      <tp t="s">
        <v>#N/A N/A</v>
        <stp/>
        <stp>BDP|6140723131611686770</stp>
        <tr r="B37" s="2"/>
      </tp>
      <tp t="s">
        <v>#N/A N/A</v>
        <stp/>
        <stp>BDP|9392475677476530852</stp>
        <tr r="B99" s="2"/>
      </tp>
      <tp t="s">
        <v>#N/A N/A</v>
        <stp/>
        <stp>BDP|5564250454512465436</stp>
        <tr r="E22" s="2"/>
      </tp>
      <tp t="s">
        <v>#N/A N/A</v>
        <stp/>
        <stp>BDP|3326089510691340789</stp>
        <tr r="D54" s="2"/>
      </tp>
      <tp t="s">
        <v>#N/A N/A</v>
        <stp/>
        <stp>BDP|3334110300683723551</stp>
        <tr r="B56" s="2"/>
      </tp>
      <tp t="s">
        <v>#N/A N/A</v>
        <stp/>
        <stp>BDP|8546817535141687601</stp>
        <tr r="D17" s="2"/>
      </tp>
      <tp t="s">
        <v>#N/A N/A</v>
        <stp/>
        <stp>BDP|9779477657274001832</stp>
        <tr r="B95" s="2"/>
      </tp>
      <tp t="s">
        <v>#N/A N/A</v>
        <stp/>
        <stp>BDP|6073834621998128068</stp>
        <tr r="B84" s="2"/>
      </tp>
      <tp t="s">
        <v>#N/A N/A</v>
        <stp/>
        <stp>BDP|5004351919242508035</stp>
        <tr r="D41" s="2"/>
      </tp>
      <tp t="s">
        <v>#N/A N/A</v>
        <stp/>
        <stp>BDP|4885176276204005324</stp>
        <tr r="B6" s="2"/>
      </tp>
      <tp t="s">
        <v>#N/A N/A</v>
        <stp/>
        <stp>BDP|4805319216903553026</stp>
        <tr r="C37" s="2"/>
      </tp>
      <tp t="s">
        <v>#N/A N/A</v>
        <stp/>
        <stp>BDP|7940353466942400519</stp>
        <tr r="E33" s="2"/>
      </tp>
      <tp t="s">
        <v>#N/A N/A</v>
        <stp/>
        <stp>BDP|6671166433100812147</stp>
        <tr r="E57" s="2"/>
      </tp>
      <tp t="s">
        <v>#N/A N/A</v>
        <stp/>
        <stp>BDP|2575447250484853251</stp>
        <tr r="C83" s="2"/>
      </tp>
      <tp t="s">
        <v>#N/A N/A</v>
        <stp/>
        <stp>BDP|4614503340021978132</stp>
        <tr r="C11" s="2"/>
      </tp>
      <tp t="s">
        <v>#N/A N/A</v>
        <stp/>
        <stp>BDP|1231238188896623822</stp>
        <tr r="C84" s="2"/>
      </tp>
      <tp t="s">
        <v>#N/A N/A</v>
        <stp/>
        <stp>BDP|9323233263239641174</stp>
        <tr r="B36" s="2"/>
      </tp>
      <tp t="s">
        <v>#N/A N/A</v>
        <stp/>
        <stp>BDP|7243582578199281936</stp>
        <tr r="D93" s="2"/>
      </tp>
      <tp t="s">
        <v>#N/A N/A</v>
        <stp/>
        <stp>BDP|3142564270520296420</stp>
        <tr r="E17" s="2"/>
      </tp>
      <tp t="s">
        <v>#N/A N/A</v>
        <stp/>
        <stp>BDP|7943576674977816761</stp>
        <tr r="B82" s="2"/>
      </tp>
      <tp t="s">
        <v>#N/A N/A</v>
        <stp/>
        <stp>BDP|7952618736386866128</stp>
        <tr r="C72" s="2"/>
      </tp>
      <tp t="s">
        <v>#N/A N/A</v>
        <stp/>
        <stp>BDP|7816237416803575125</stp>
        <tr r="C76" s="2"/>
      </tp>
      <tp t="s">
        <v>#N/A N/A</v>
        <stp/>
        <stp>BDP|1205250818735542149</stp>
        <tr r="B10" s="2"/>
      </tp>
      <tp t="s">
        <v>#N/A N/A</v>
        <stp/>
        <stp>BDP|8360407323419890163</stp>
        <tr r="D91" s="2"/>
      </tp>
      <tp t="s">
        <v>#N/A N/A</v>
        <stp/>
        <stp>BDP|1532221243317080683</stp>
        <tr r="C57" s="2"/>
      </tp>
      <tp t="s">
        <v>#N/A N/A</v>
        <stp/>
        <stp>BDP|1646264039795109344</stp>
        <tr r="C63" s="2"/>
      </tp>
      <tp t="s">
        <v>#N/A N/A</v>
        <stp/>
        <stp>BDP|6397116910159695984</stp>
        <tr r="C15" s="2"/>
      </tp>
      <tp t="s">
        <v>#N/A N/A</v>
        <stp/>
        <stp>BDP|4185492317065777249</stp>
        <tr r="B69" s="2"/>
      </tp>
      <tp t="s">
        <v>#N/A N/A</v>
        <stp/>
        <stp>BDP|5177069103981150296</stp>
        <tr r="C23" s="2"/>
      </tp>
      <tp t="s">
        <v>#N/A N/A</v>
        <stp/>
        <stp>BDP|1748907207898255636</stp>
        <tr r="B81" s="2"/>
      </tp>
      <tp t="s">
        <v>#N/A N/A</v>
        <stp/>
        <stp>BDP|7994590761341136314</stp>
        <tr r="B72" s="2"/>
      </tp>
      <tp t="s">
        <v>#N/A N/A</v>
        <stp/>
        <stp>BDP|1173847919859891753</stp>
        <tr r="D15" s="2"/>
      </tp>
      <tp t="s">
        <v>#N/A N/A</v>
        <stp/>
        <stp>BDP|2397683544940838667</stp>
        <tr r="B27" s="2"/>
      </tp>
      <tp t="s">
        <v>#N/A N/A</v>
        <stp/>
        <stp>BDP|7500643473494452404</stp>
        <tr r="E27" s="2"/>
      </tp>
      <tp t="s">
        <v>#N/A N/A</v>
        <stp/>
        <stp>BDP|3068157253624305515</stp>
        <tr r="D81" s="2"/>
      </tp>
      <tp t="s">
        <v>#N/A N/A</v>
        <stp/>
        <stp>BDP|7817036881489197118</stp>
        <tr r="B43" s="2"/>
      </tp>
      <tp t="s">
        <v>#N/A N/A</v>
        <stp/>
        <stp>BDP|6555473392914941822</stp>
        <tr r="B14" s="2"/>
      </tp>
      <tp t="s">
        <v>#N/A N/A</v>
        <stp/>
        <stp>BDP|2490661929016414770</stp>
        <tr r="D59" s="2"/>
      </tp>
      <tp t="s">
        <v>#N/A N/A</v>
        <stp/>
        <stp>BDP|5197341349534660130</stp>
        <tr r="B45" s="2"/>
      </tp>
      <tp t="s">
        <v>#N/A N/A</v>
        <stp/>
        <stp>BDP|4382850598100484230</stp>
        <tr r="E47" s="2"/>
      </tp>
      <tp t="s">
        <v>#N/A N/A</v>
        <stp/>
        <stp>BDP|8376296810469396570</stp>
        <tr r="C7" s="2"/>
      </tp>
      <tp t="s">
        <v>#N/A N/A</v>
        <stp/>
        <stp>BDP|4087657586645951856</stp>
        <tr r="B85" s="2"/>
      </tp>
      <tp t="s">
        <v>#N/A N/A</v>
        <stp/>
        <stp>BDP|7620431631051048696</stp>
        <tr r="B57" s="2"/>
      </tp>
      <tp t="s">
        <v>#N/A N/A</v>
        <stp/>
        <stp>BDP|2073830203059398407</stp>
        <tr r="B93" s="2"/>
      </tp>
      <tp t="s">
        <v>#N/A N/A</v>
        <stp/>
        <stp>BDP|4445949350516546943</stp>
        <tr r="D58" s="2"/>
      </tp>
      <tp t="s">
        <v>#N/A N/A</v>
        <stp/>
        <stp>BDP|1202557435979338903</stp>
        <tr r="D101" s="2"/>
      </tp>
      <tp t="s">
        <v>#N/A N/A</v>
        <stp/>
        <stp>BDP|7410940328143070892</stp>
        <tr r="E24" s="2"/>
      </tp>
      <tp t="s">
        <v>#N/A N/A</v>
        <stp/>
        <stp>BDP|6067524363632823082</stp>
        <tr r="B16" s="2"/>
      </tp>
      <tp t="s">
        <v>#N/A N/A</v>
        <stp/>
        <stp>BDP|2825246458181172345</stp>
        <tr r="C12" s="2"/>
      </tp>
      <tp t="s">
        <v>#N/A N/A</v>
        <stp/>
        <stp>BDP|2449478316133337335</stp>
        <tr r="C87" s="2"/>
      </tp>
      <tp t="s">
        <v>#N/A N/A</v>
        <stp/>
        <stp>BDP|5620023978891288357</stp>
        <tr r="B68" s="2"/>
      </tp>
      <tp t="s">
        <v>#N/A N/A</v>
        <stp/>
        <stp>BDP|4987464852276371367</stp>
        <tr r="D92" s="2"/>
      </tp>
      <tp t="s">
        <v>#N/A N/A</v>
        <stp/>
        <stp>BDP|7041306304195973137</stp>
        <tr r="C44" s="2"/>
      </tp>
      <tp t="s">
        <v>#N/A N/A</v>
        <stp/>
        <stp>BDP|2971577211974363201</stp>
        <tr r="E91" s="2"/>
      </tp>
      <tp t="s">
        <v>#N/A N/A</v>
        <stp/>
        <stp>BDP|7551669526645435636</stp>
        <tr r="D38" s="2"/>
      </tp>
      <tp t="s">
        <v>#N/A N/A</v>
        <stp/>
        <stp>BDP|8136727076021613914</stp>
        <tr r="D47" s="2"/>
      </tp>
      <tp t="s">
        <v>#N/A N/A</v>
        <stp/>
        <stp>BDP|6408283107845865105</stp>
        <tr r="E67" s="2"/>
      </tp>
      <tp t="s">
        <v>#N/A N/A</v>
        <stp/>
        <stp>BDP|4393521716069555911</stp>
        <tr r="D78" s="2"/>
      </tp>
      <tp t="s">
        <v>#N/A N/A</v>
        <stp/>
        <stp>BDP|5946096713644399008</stp>
        <tr r="C65" s="2"/>
      </tp>
      <tp t="s">
        <v>#N/A N/A</v>
        <stp/>
        <stp>BDP|5833563904790890046</stp>
        <tr r="E12" s="2"/>
      </tp>
      <tp t="s">
        <v>#N/A N/A</v>
        <stp/>
        <stp>BDP|3355137755356099122</stp>
        <tr r="E51" s="2"/>
      </tp>
      <tp t="s">
        <v>#N/A N/A</v>
        <stp/>
        <stp>BDP|9565222253668119613</stp>
        <tr r="E53" s="2"/>
      </tp>
      <tp t="s">
        <v>#N/A N/A</v>
        <stp/>
        <stp>BDP|9806105212700803967</stp>
        <tr r="E99" s="2"/>
      </tp>
      <tp t="s">
        <v>#N/A N/A</v>
        <stp/>
        <stp>BDP|3116720626843665567</stp>
        <tr r="C47" s="2"/>
      </tp>
      <tp t="s">
        <v>#N/A N/A</v>
        <stp/>
        <stp>BDP|2755880208368492264</stp>
        <tr r="D94" s="2"/>
      </tp>
      <tp t="s">
        <v>#N/A N/A</v>
        <stp/>
        <stp>BDP|9552565642128741031</stp>
        <tr r="E81" s="2"/>
      </tp>
      <tp t="s">
        <v>#N/A N/A</v>
        <stp/>
        <stp>BDP|3016117051555930327</stp>
        <tr r="D46" s="2"/>
      </tp>
      <tp t="s">
        <v>#N/A N/A</v>
        <stp/>
        <stp>BDP|7790787941943429651</stp>
        <tr r="D66" s="2"/>
      </tp>
      <tp t="s">
        <v>#N/A N/A</v>
        <stp/>
        <stp>BDP|5729507753515296150</stp>
        <tr r="C98" s="2"/>
      </tp>
      <tp t="s">
        <v>#N/A N/A</v>
        <stp/>
        <stp>BDP|7180369987009723449</stp>
        <tr r="D34" s="2"/>
      </tp>
      <tp t="s">
        <v>#N/A N/A</v>
        <stp/>
        <stp>BDP|3224304177214485275</stp>
        <tr r="D80" s="2"/>
      </tp>
      <tp t="s">
        <v>#N/A N/A</v>
        <stp/>
        <stp>BDP|9849753848779716241</stp>
        <tr r="C33" s="2"/>
      </tp>
      <tp t="s">
        <v>#N/A N/A</v>
        <stp/>
        <stp>BDP|7952367789644370933</stp>
        <tr r="E77" s="2"/>
      </tp>
      <tp t="s">
        <v>#N/A N/A</v>
        <stp/>
        <stp>BDP|5577835407279640500</stp>
        <tr r="B51" s="2"/>
      </tp>
      <tp t="s">
        <v>#N/A N/A</v>
        <stp/>
        <stp>BDP|9661908179340907627</stp>
        <tr r="C6" s="2"/>
      </tp>
      <tp t="s">
        <v>#N/A N/A</v>
        <stp/>
        <stp>BDP|8637798566512015934</stp>
        <tr r="D27" s="2"/>
      </tp>
      <tp t="s">
        <v>#N/A N/A</v>
        <stp/>
        <stp>BDP|7727329549174647603</stp>
        <tr r="C4" s="2"/>
      </tp>
      <tp t="s">
        <v>#N/A N/A</v>
        <stp/>
        <stp>BDP|3978715406390192671</stp>
        <tr r="E21" s="2"/>
      </tp>
      <tp t="s">
        <v>#N/A N/A</v>
        <stp/>
        <stp>BDP|3334669205820936775</stp>
        <tr r="E2" s="2"/>
      </tp>
      <tp t="s">
        <v>#N/A N/A</v>
        <stp/>
        <stp>BDP|6674887127839704716</stp>
        <tr r="C56" s="2"/>
      </tp>
      <tp t="s">
        <v>#N/A N/A</v>
        <stp/>
        <stp>BDP|8869557307509726613</stp>
        <tr r="E38" s="2"/>
      </tp>
      <tp t="s">
        <v>#N/A N/A</v>
        <stp/>
        <stp>BDP|5309383645279162930</stp>
        <tr r="C42" s="2"/>
      </tp>
      <tp t="s">
        <v>#N/A N/A</v>
        <stp/>
        <stp>BDP|2301095836942330121</stp>
        <tr r="C29" s="2"/>
      </tp>
      <tp t="s">
        <v>#N/A N/A</v>
        <stp/>
        <stp>BDP|3380636364014087579</stp>
        <tr r="D10" s="2"/>
      </tp>
      <tp t="s">
        <v>#N/A N/A</v>
        <stp/>
        <stp>BDP|5061270006254659171</stp>
        <tr r="D56" s="2"/>
      </tp>
      <tp t="s">
        <v>#N/A N/A</v>
        <stp/>
        <stp>BDP|1167457664745294437</stp>
        <tr r="B96" s="2"/>
      </tp>
      <tp t="s">
        <v>#N/A N/A</v>
        <stp/>
        <stp>BDP|6126687317154871774</stp>
        <tr r="C43" s="2"/>
      </tp>
      <tp t="s">
        <v>#N/A N/A</v>
        <stp/>
        <stp>BDP|6943446051477335296</stp>
        <tr r="C32" s="2"/>
      </tp>
      <tp t="s">
        <v>#N/A N/A</v>
        <stp/>
        <stp>BDP|5571788149472658657</stp>
        <tr r="B12" s="2"/>
      </tp>
      <tp t="s">
        <v>#N/A N/A</v>
        <stp/>
        <stp>BDP|6187186443948989943</stp>
        <tr r="B47" s="2"/>
      </tp>
      <tp t="s">
        <v>#N/A N/A</v>
        <stp/>
        <stp>BDP|1815578398716831988</stp>
        <tr r="B77" s="2"/>
      </tp>
      <tp t="s">
        <v>#N/A N/A</v>
        <stp/>
        <stp>BDP|1412866747148093702</stp>
        <tr r="C88" s="2"/>
      </tp>
      <tp t="s">
        <v>#N/A N/A</v>
        <stp/>
        <stp>BDP|9217961873714933040</stp>
        <tr r="D20" s="2"/>
      </tp>
      <tp t="s">
        <v>#N/A N/A</v>
        <stp/>
        <stp>BDP|7986414842441051538</stp>
        <tr r="D68" s="2"/>
      </tp>
      <tp t="s">
        <v>#N/A N/A</v>
        <stp/>
        <stp>BDP|7788407748692818682</stp>
        <tr r="D42" s="2"/>
      </tp>
      <tp t="s">
        <v>#N/A N/A</v>
        <stp/>
        <stp>BDP|2923471684265158874</stp>
        <tr r="D23" s="2"/>
      </tp>
      <tp t="s">
        <v>#N/A N/A</v>
        <stp/>
        <stp>BDP|6399011471364664673</stp>
        <tr r="E45" s="2"/>
      </tp>
      <tp t="s">
        <v>#N/A N/A</v>
        <stp/>
        <stp>BDP|2750596543426780691</stp>
        <tr r="E29" s="2"/>
      </tp>
      <tp t="s">
        <v>#N/A N/A</v>
        <stp/>
        <stp>BDP|3588653103924704274</stp>
        <tr r="B35" s="2"/>
      </tp>
      <tp t="s">
        <v>#N/A N/A</v>
        <stp/>
        <stp>BDP|5883658847497915337</stp>
        <tr r="B59" s="2"/>
      </tp>
      <tp t="s">
        <v>#N/A N/A</v>
        <stp/>
        <stp>BDP|5140177431413052762</stp>
        <tr r="C82" s="2"/>
      </tp>
      <tp t="s">
        <v>#N/A N/A</v>
        <stp/>
        <stp>BDP|42870418743765584</stp>
        <tr r="C101" s="2"/>
      </tp>
      <tp t="s">
        <v>#N/A N/A</v>
        <stp/>
        <stp>BDP|73888645571715355</stp>
        <tr r="C34" s="2"/>
      </tp>
      <tp t="s">
        <v>#N/A N/A</v>
        <stp/>
        <stp>BDP|78044875800454773</stp>
        <tr r="C61" s="2"/>
      </tp>
      <tp t="s">
        <v>#N/A N/A</v>
        <stp/>
        <stp>BDP|35589312184517460</stp>
        <tr r="C36" s="2"/>
      </tp>
      <tp t="s">
        <v>#N/A N/A</v>
        <stp/>
        <stp>BDP|776448637654677676</stp>
        <tr r="C40" s="2"/>
      </tp>
      <tp t="s">
        <v>#N/A N/A</v>
        <stp/>
        <stp>BDP|663378042892763149</stp>
        <tr r="E43" s="2"/>
      </tp>
      <tp t="s">
        <v>#N/A N/A</v>
        <stp/>
        <stp>BDP|912417817685342747</stp>
        <tr r="D9" s="2"/>
      </tp>
      <tp t="s">
        <v>#N/A N/A</v>
        <stp/>
        <stp>BDP|177548327726119635</stp>
        <tr r="E6" s="2"/>
      </tp>
      <tp t="s">
        <v>#N/A N/A</v>
        <stp/>
        <stp>BDP|767404678313178109</stp>
        <tr r="E83" s="2"/>
      </tp>
      <tp t="s">
        <v>#N/A N/A</v>
        <stp/>
        <stp>BDP|193036910101995187</stp>
        <tr r="B9" s="2"/>
      </tp>
      <tp t="s">
        <v>#N/A N/A</v>
        <stp/>
        <stp>BDP|119602643015014751</stp>
        <tr r="B61" s="2"/>
      </tp>
      <tp t="s">
        <v>#N/A N/A</v>
        <stp/>
        <stp>BDP|463000212883215116</stp>
        <tr r="C71" s="2"/>
      </tp>
      <tp t="s">
        <v>#N/A N/A</v>
        <stp/>
        <stp>BDP|713490706784181201</stp>
        <tr r="E26" s="2"/>
      </tp>
      <tp t="s">
        <v>#N/A N/A</v>
        <stp/>
        <stp>BDP|860347187760012676</stp>
        <tr r="E13" s="2"/>
      </tp>
      <tp t="s">
        <v>#N/A N/A</v>
        <stp/>
        <stp>BDP|903825578762184193</stp>
        <tr r="B22" s="2"/>
      </tp>
      <tp t="s">
        <v>#N/A N/A</v>
        <stp/>
        <stp>BDP|672232689007833411</stp>
        <tr r="B91" s="2"/>
      </tp>
      <tp t="s">
        <v>#N/A N/A</v>
        <stp/>
        <stp>BDP|377014778796470924</stp>
        <tr r="B80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/>
  </sheetViews>
  <sheetFormatPr defaultRowHeight="15" x14ac:dyDescent="0.25"/>
  <cols>
    <col min="1" max="5" width="2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tr">
        <f>_xll.BDP("4755 JT Equity", "NAME")</f>
        <v>RAKUTEN INC</v>
      </c>
      <c r="C2">
        <f>_xll.BDP("4755 JT Equity", "PX_LAST")</f>
        <v>1508</v>
      </c>
      <c r="D2">
        <f>_xll.BDP("4755 JT Equity", "CHG_PCT_1D")</f>
        <v>-2.394822</v>
      </c>
      <c r="E2">
        <f>_xll.BDP("4755 JT Equity", "EQY_TURNOVER")</f>
        <v>120851000000</v>
      </c>
    </row>
    <row r="3" spans="1:5" x14ac:dyDescent="0.25">
      <c r="A3" t="s">
        <v>6</v>
      </c>
      <c r="B3" t="str">
        <f>_xll.BDP("9984 JT Equity", "NAME")</f>
        <v>SOFTBANK GROUP CORP</v>
      </c>
      <c r="C3">
        <f>_xll.BDP("9984 JT Equity", "PX_LAST")</f>
        <v>10620</v>
      </c>
      <c r="D3">
        <f>_xll.BDP("9984 JT Equity", "CHG_PCT_1D")</f>
        <v>2.4108000000000001</v>
      </c>
      <c r="E3">
        <f>_xll.BDP("9984 JT Equity", "EQY_TURNOVER")</f>
        <v>120259800000</v>
      </c>
    </row>
    <row r="4" spans="1:5" x14ac:dyDescent="0.25">
      <c r="A4" t="s">
        <v>7</v>
      </c>
      <c r="B4" t="str">
        <f>_xll.BDP("7974 JT Equity", "NAME")</f>
        <v>NINTENDO CO LTD</v>
      </c>
      <c r="C4">
        <f>_xll.BDP("7974 JT Equity", "PX_LAST")</f>
        <v>63640</v>
      </c>
      <c r="D4">
        <f>_xll.BDP("7974 JT Equity", "CHG_PCT_1D")</f>
        <v>3.2781560000000001</v>
      </c>
      <c r="E4">
        <f>_xll.BDP("7974 JT Equity", "EQY_TURNOVER")</f>
        <v>82119970000</v>
      </c>
    </row>
    <row r="5" spans="1:5" x14ac:dyDescent="0.25">
      <c r="A5" t="s">
        <v>8</v>
      </c>
      <c r="B5" t="str">
        <f>_xll.BDP("8306 JT Equity", "NAME")</f>
        <v>MITSUBISHI UFJ FINANCIAL GRO</v>
      </c>
      <c r="C5">
        <f>_xll.BDP("8306 JT Equity", "PX_LAST")</f>
        <v>614.5</v>
      </c>
      <c r="D5">
        <f>_xll.BDP("8306 JT Equity", "CHG_PCT_1D")</f>
        <v>-0.74301410000000001</v>
      </c>
      <c r="E5">
        <f>_xll.BDP("8306 JT Equity", "EQY_TURNOVER")</f>
        <v>52805890000</v>
      </c>
    </row>
    <row r="6" spans="1:5" x14ac:dyDescent="0.25">
      <c r="A6" t="s">
        <v>9</v>
      </c>
      <c r="B6" t="str">
        <f>_xll.BDP("9983 JT Equity", "NAME")</f>
        <v>FAST RETAILING CO LTD</v>
      </c>
      <c r="C6">
        <f>_xll.BDP("9983 JT Equity", "PX_LAST")</f>
        <v>95190</v>
      </c>
      <c r="D6">
        <f>_xll.BDP("9983 JT Equity", "CHG_PCT_1D")</f>
        <v>-0.20966560000000001</v>
      </c>
      <c r="E6">
        <f>_xll.BDP("9983 JT Equity", "EQY_TURNOVER")</f>
        <v>47382720000</v>
      </c>
    </row>
    <row r="7" spans="1:5" x14ac:dyDescent="0.25">
      <c r="A7" t="s">
        <v>10</v>
      </c>
      <c r="B7" t="str">
        <f>_xll.BDP("7203 JT Equity", "NAME")</f>
        <v>TOYOTA MOTOR CORP</v>
      </c>
      <c r="C7">
        <f>_xll.BDP("7203 JT Equity", "PX_LAST")</f>
        <v>8269</v>
      </c>
      <c r="D7">
        <f>_xll.BDP("7203 JT Equity", "CHG_PCT_1D")</f>
        <v>-0.85131889999999999</v>
      </c>
      <c r="E7">
        <f>_xll.BDP("7203 JT Equity", "EQY_TURNOVER")</f>
        <v>47078630000</v>
      </c>
    </row>
    <row r="8" spans="1:5" x14ac:dyDescent="0.25">
      <c r="A8" t="s">
        <v>11</v>
      </c>
      <c r="B8" t="str">
        <f>_xll.BDP("8316 JT Equity", "NAME")</f>
        <v>SUMITOMO MITSUI FINANCIAL GR</v>
      </c>
      <c r="C8">
        <f>_xll.BDP("8316 JT Equity", "PX_LAST")</f>
        <v>4084</v>
      </c>
      <c r="D8">
        <f>_xll.BDP("8316 JT Equity", "CHG_PCT_1D")</f>
        <v>-1.304978</v>
      </c>
      <c r="E8">
        <f>_xll.BDP("8316 JT Equity", "EQY_TURNOVER")</f>
        <v>44620510000</v>
      </c>
    </row>
    <row r="9" spans="1:5" x14ac:dyDescent="0.25">
      <c r="A9" t="s">
        <v>12</v>
      </c>
      <c r="B9" t="str">
        <f>_xll.BDP("6758 JT Equity", "NAME")</f>
        <v>SONY CORP</v>
      </c>
      <c r="C9">
        <f>_xll.BDP("6758 JT Equity", "PX_LAST")</f>
        <v>11585</v>
      </c>
      <c r="D9">
        <f>_xll.BDP("6758 JT Equity", "CHG_PCT_1D")</f>
        <v>1.6228070000000001</v>
      </c>
      <c r="E9">
        <f>_xll.BDP("6758 JT Equity", "EQY_TURNOVER")</f>
        <v>44213330000</v>
      </c>
    </row>
    <row r="10" spans="1:5" x14ac:dyDescent="0.25">
      <c r="A10" t="s">
        <v>13</v>
      </c>
      <c r="B10" t="str">
        <f>_xll.BDP("8035 JT Equity", "NAME")</f>
        <v>TOKYO ELECTRON LTD</v>
      </c>
      <c r="C10">
        <f>_xll.BDP("8035 JT Equity", "PX_LAST")</f>
        <v>42200</v>
      </c>
      <c r="D10">
        <f>_xll.BDP("8035 JT Equity", "CHG_PCT_1D")</f>
        <v>1.5399419999999999</v>
      </c>
      <c r="E10">
        <f>_xll.BDP("8035 JT Equity", "EQY_TURNOVER")</f>
        <v>34049860000</v>
      </c>
    </row>
    <row r="11" spans="1:5" x14ac:dyDescent="0.25">
      <c r="A11" t="s">
        <v>14</v>
      </c>
      <c r="B11" t="str">
        <f>_xll.BDP("4502 JT Equity", "NAME")</f>
        <v>TAKEDA PHARMACEUTICAL CO LTD</v>
      </c>
      <c r="C11">
        <f>_xll.BDP("4502 JT Equity", "PX_LAST")</f>
        <v>4150</v>
      </c>
      <c r="D11">
        <f>_xll.BDP("4502 JT Equity", "CHG_PCT_1D")</f>
        <v>1.170161</v>
      </c>
      <c r="E11">
        <f>_xll.BDP("4502 JT Equity", "EQY_TURNOVER")</f>
        <v>32803620000</v>
      </c>
    </row>
    <row r="12" spans="1:5" x14ac:dyDescent="0.25">
      <c r="A12" t="s">
        <v>15</v>
      </c>
      <c r="B12" t="str">
        <f>_xll.BDP("8698 JT Equity", "NAME")</f>
        <v>MONEX GROUP INC</v>
      </c>
      <c r="C12">
        <f>_xll.BDP("8698 JT Equity", "PX_LAST")</f>
        <v>881</v>
      </c>
      <c r="D12">
        <f>_xll.BDP("8698 JT Equity", "CHG_PCT_1D")</f>
        <v>-7.5550889999999997</v>
      </c>
      <c r="E12">
        <f>_xll.BDP("8698 JT Equity", "EQY_TURNOVER")</f>
        <v>32637160000</v>
      </c>
    </row>
    <row r="13" spans="1:5" x14ac:dyDescent="0.25">
      <c r="A13" t="s">
        <v>16</v>
      </c>
      <c r="B13" t="str">
        <f>_xll.BDP("9434 JT Equity", "NAME")</f>
        <v>SOFTBANK CORP</v>
      </c>
      <c r="C13">
        <f>_xll.BDP("9434 JT Equity", "PX_LAST")</f>
        <v>1492</v>
      </c>
      <c r="D13">
        <f>_xll.BDP("9434 JT Equity", "CHG_PCT_1D")</f>
        <v>1.6695059999999999</v>
      </c>
      <c r="E13">
        <f>_xll.BDP("9434 JT Equity", "EQY_TURNOVER")</f>
        <v>26439250000</v>
      </c>
    </row>
    <row r="14" spans="1:5" x14ac:dyDescent="0.25">
      <c r="A14" t="s">
        <v>17</v>
      </c>
      <c r="B14" t="str">
        <f>_xll.BDP("6981 JT Equity", "NAME")</f>
        <v>MURATA MANUFACTURING CO LTD</v>
      </c>
      <c r="C14">
        <f>_xll.BDP("6981 JT Equity", "PX_LAST")</f>
        <v>9250</v>
      </c>
      <c r="D14">
        <f>_xll.BDP("6981 JT Equity", "CHG_PCT_1D")</f>
        <v>3.1215160000000002</v>
      </c>
      <c r="E14">
        <f>_xll.BDP("6981 JT Equity", "EQY_TURNOVER")</f>
        <v>26352940000</v>
      </c>
    </row>
    <row r="15" spans="1:5" x14ac:dyDescent="0.25">
      <c r="A15" t="s">
        <v>18</v>
      </c>
      <c r="B15" t="str">
        <f>_xll.BDP("6861 JT Equity", "NAME")</f>
        <v>KEYENCE CORP</v>
      </c>
      <c r="C15">
        <f>_xll.BDP("6861 JT Equity", "PX_LAST")</f>
        <v>49760</v>
      </c>
      <c r="D15">
        <f>_xll.BDP("6861 JT Equity", "CHG_PCT_1D")</f>
        <v>0.54556479999999996</v>
      </c>
      <c r="E15">
        <f>_xll.BDP("6861 JT Equity", "EQY_TURNOVER")</f>
        <v>26136430000</v>
      </c>
    </row>
    <row r="16" spans="1:5" x14ac:dyDescent="0.25">
      <c r="A16" t="s">
        <v>19</v>
      </c>
      <c r="B16" t="str">
        <f>_xll.BDP("9201 JT Equity", "NAME")</f>
        <v>JAPAN AIRLINES CO LTD</v>
      </c>
      <c r="C16">
        <f>_xll.BDP("9201 JT Equity", "PX_LAST")</f>
        <v>2700</v>
      </c>
      <c r="D16">
        <f>_xll.BDP("9201 JT Equity", "CHG_PCT_1D")</f>
        <v>3.8461539999999999</v>
      </c>
      <c r="E16">
        <f>_xll.BDP("9201 JT Equity", "EQY_TURNOVER")</f>
        <v>25128870000</v>
      </c>
    </row>
    <row r="17" spans="1:5" x14ac:dyDescent="0.25">
      <c r="A17" t="s">
        <v>20</v>
      </c>
      <c r="B17" t="str">
        <f>_xll.BDP("2931 JT Equity", "NAME")</f>
        <v>EUGLENA CO LTD</v>
      </c>
      <c r="C17">
        <f>_xll.BDP("2931 JT Equity", "PX_LAST")</f>
        <v>1264</v>
      </c>
      <c r="D17">
        <f>_xll.BDP("2931 JT Equity", "CHG_PCT_1D")</f>
        <v>26.4</v>
      </c>
      <c r="E17">
        <f>_xll.BDP("2931 JT Equity", "EQY_TURNOVER")</f>
        <v>25106630000</v>
      </c>
    </row>
    <row r="18" spans="1:5" x14ac:dyDescent="0.25">
      <c r="A18" t="s">
        <v>21</v>
      </c>
      <c r="B18" t="str">
        <f>_xll.BDP("4063 JT Equity", "NAME")</f>
        <v>SHIN-ETSU CHEMICAL CO LTD</v>
      </c>
      <c r="C18">
        <f>_xll.BDP("4063 JT Equity", "PX_LAST")</f>
        <v>18155</v>
      </c>
      <c r="D18">
        <f>_xll.BDP("4063 JT Equity", "CHG_PCT_1D")</f>
        <v>-0.16497110000000001</v>
      </c>
      <c r="E18">
        <f>_xll.BDP("4063 JT Equity", "EQY_TURNOVER")</f>
        <v>24386270000</v>
      </c>
    </row>
    <row r="19" spans="1:5" x14ac:dyDescent="0.25">
      <c r="A19" t="s">
        <v>22</v>
      </c>
      <c r="B19" t="str">
        <f>_xll.BDP("9202 JT Equity", "NAME")</f>
        <v>ANA HOLDINGS INC</v>
      </c>
      <c r="C19">
        <f>_xll.BDP("9202 JT Equity", "PX_LAST")</f>
        <v>2763</v>
      </c>
      <c r="D19">
        <f>_xll.BDP("9202 JT Equity", "CHG_PCT_1D")</f>
        <v>2.352287</v>
      </c>
      <c r="E19">
        <f>_xll.BDP("9202 JT Equity", "EQY_TURNOVER")</f>
        <v>22847830000</v>
      </c>
    </row>
    <row r="20" spans="1:5" x14ac:dyDescent="0.25">
      <c r="A20" t="s">
        <v>23</v>
      </c>
      <c r="B20" t="str">
        <f>_xll.BDP("6594 JT Equity", "NAME")</f>
        <v>NIDEC CORP</v>
      </c>
      <c r="C20">
        <f>_xll.BDP("6594 JT Equity", "PX_LAST")</f>
        <v>13150</v>
      </c>
      <c r="D20">
        <f>_xll.BDP("6594 JT Equity", "CHG_PCT_1D")</f>
        <v>2.3346300000000002</v>
      </c>
      <c r="E20">
        <f>_xll.BDP("6594 JT Equity", "EQY_TURNOVER")</f>
        <v>22443290000</v>
      </c>
    </row>
    <row r="21" spans="1:5" x14ac:dyDescent="0.25">
      <c r="A21" t="s">
        <v>24</v>
      </c>
      <c r="B21" t="str">
        <f>_xll.BDP("7741 JT Equity", "NAME")</f>
        <v>HOYA CORP</v>
      </c>
      <c r="C21">
        <f>_xll.BDP("7741 JT Equity", "PX_LAST")</f>
        <v>12725</v>
      </c>
      <c r="D21">
        <f>_xll.BDP("7741 JT Equity", "CHG_PCT_1D")</f>
        <v>2.3732899999999999</v>
      </c>
      <c r="E21">
        <f>_xll.BDP("7741 JT Equity", "EQY_TURNOVER")</f>
        <v>20116720000</v>
      </c>
    </row>
    <row r="22" spans="1:5" x14ac:dyDescent="0.25">
      <c r="A22" t="s">
        <v>25</v>
      </c>
      <c r="B22" t="str">
        <f>_xll.BDP("4432 JT Equity", "NAME")</f>
        <v>WINGARC1ST INC</v>
      </c>
      <c r="C22">
        <f>_xll.BDP("4432 JT Equity", "PX_LAST")</f>
        <v>1980</v>
      </c>
      <c r="D22" t="str">
        <f>_xll.BDP("4432 JT Equity", "CHG_PCT_1D")</f>
        <v>#N/A N/A</v>
      </c>
      <c r="E22">
        <f>_xll.BDP("4432 JT Equity", "EQY_TURNOVER")</f>
        <v>19917800000</v>
      </c>
    </row>
    <row r="23" spans="1:5" x14ac:dyDescent="0.25">
      <c r="A23" t="s">
        <v>26</v>
      </c>
      <c r="B23" t="str">
        <f>_xll.BDP("6920 JT Equity", "NAME")</f>
        <v>LASERTEC CORP</v>
      </c>
      <c r="C23">
        <f>_xll.BDP("6920 JT Equity", "PX_LAST")</f>
        <v>12960</v>
      </c>
      <c r="D23">
        <f>_xll.BDP("6920 JT Equity", "CHG_PCT_1D")</f>
        <v>3.1847129999999999</v>
      </c>
      <c r="E23">
        <f>_xll.BDP("6920 JT Equity", "EQY_TURNOVER")</f>
        <v>19518790000</v>
      </c>
    </row>
    <row r="24" spans="1:5" x14ac:dyDescent="0.25">
      <c r="A24" t="s">
        <v>27</v>
      </c>
      <c r="B24" t="str">
        <f>_xll.BDP("2413 JT Equity", "NAME")</f>
        <v>M3 INC</v>
      </c>
      <c r="C24">
        <f>_xll.BDP("2413 JT Equity", "PX_LAST")</f>
        <v>7747</v>
      </c>
      <c r="D24">
        <f>_xll.BDP("2413 JT Equity", "CHG_PCT_1D")</f>
        <v>1.2415050000000001</v>
      </c>
      <c r="E24">
        <f>_xll.BDP("2413 JT Equity", "EQY_TURNOVER")</f>
        <v>19222930000</v>
      </c>
    </row>
    <row r="25" spans="1:5" x14ac:dyDescent="0.25">
      <c r="A25" t="s">
        <v>28</v>
      </c>
      <c r="B25" t="str">
        <f>_xll.BDP("8411 JT Equity", "NAME")</f>
        <v>MIZUHO FINANCIAL GROUP INC</v>
      </c>
      <c r="C25">
        <f>_xll.BDP("8411 JT Equity", "PX_LAST")</f>
        <v>1633.5</v>
      </c>
      <c r="D25">
        <f>_xll.BDP("8411 JT Equity", "CHG_PCT_1D")</f>
        <v>-1</v>
      </c>
      <c r="E25">
        <f>_xll.BDP("8411 JT Equity", "EQY_TURNOVER")</f>
        <v>18520590000</v>
      </c>
    </row>
    <row r="26" spans="1:5" x14ac:dyDescent="0.25">
      <c r="A26" t="s">
        <v>29</v>
      </c>
      <c r="B26" t="str">
        <f>_xll.BDP("9101 JT Equity", "NAME")</f>
        <v>NIPPON YUSEN KK</v>
      </c>
      <c r="C26">
        <f>_xll.BDP("9101 JT Equity", "PX_LAST")</f>
        <v>3775</v>
      </c>
      <c r="D26">
        <f>_xll.BDP("9101 JT Equity", "CHG_PCT_1D")</f>
        <v>3.5665290000000001</v>
      </c>
      <c r="E26">
        <f>_xll.BDP("9101 JT Equity", "EQY_TURNOVER")</f>
        <v>17885440000</v>
      </c>
    </row>
    <row r="27" spans="1:5" x14ac:dyDescent="0.25">
      <c r="A27" t="s">
        <v>30</v>
      </c>
      <c r="B27" t="str">
        <f>_xll.BDP("9432 JT Equity", "NAME")</f>
        <v>NIPPON TELEGRAPH &amp; TELEPHONE</v>
      </c>
      <c r="C27">
        <f>_xll.BDP("9432 JT Equity", "PX_LAST")</f>
        <v>2879.5</v>
      </c>
      <c r="D27">
        <f>_xll.BDP("9432 JT Equity", "CHG_PCT_1D")</f>
        <v>1.1770910000000001</v>
      </c>
      <c r="E27">
        <f>_xll.BDP("9432 JT Equity", "EQY_TURNOVER")</f>
        <v>17866160000</v>
      </c>
    </row>
    <row r="28" spans="1:5" x14ac:dyDescent="0.25">
      <c r="A28" t="s">
        <v>31</v>
      </c>
      <c r="B28" t="str">
        <f>_xll.BDP("9433 JT Equity", "NAME")</f>
        <v>KDDI CORP</v>
      </c>
      <c r="C28">
        <f>_xll.BDP("9433 JT Equity", "PX_LAST")</f>
        <v>3564</v>
      </c>
      <c r="D28">
        <f>_xll.BDP("9433 JT Equity", "CHG_PCT_1D")</f>
        <v>1.538462</v>
      </c>
      <c r="E28">
        <f>_xll.BDP("9433 JT Equity", "EQY_TURNOVER")</f>
        <v>17770120000</v>
      </c>
    </row>
    <row r="29" spans="1:5" x14ac:dyDescent="0.25">
      <c r="A29" t="s">
        <v>32</v>
      </c>
      <c r="B29" t="str">
        <f>_xll.BDP("8058 JT Equity", "NAME")</f>
        <v>MITSUBISHI CORP</v>
      </c>
      <c r="C29">
        <f>_xll.BDP("8058 JT Equity", "PX_LAST")</f>
        <v>3205</v>
      </c>
      <c r="D29">
        <f>_xll.BDP("8058 JT Equity", "CHG_PCT_1D")</f>
        <v>-0.43491770000000002</v>
      </c>
      <c r="E29">
        <f>_xll.BDP("8058 JT Equity", "EQY_TURNOVER")</f>
        <v>17106490000</v>
      </c>
    </row>
    <row r="30" spans="1:5" x14ac:dyDescent="0.25">
      <c r="A30" t="s">
        <v>33</v>
      </c>
      <c r="B30" t="str">
        <f>_xll.BDP("7267 JT Equity", "NAME")</f>
        <v>HONDA MOTOR CO LTD</v>
      </c>
      <c r="C30">
        <f>_xll.BDP("7267 JT Equity", "PX_LAST")</f>
        <v>3337</v>
      </c>
      <c r="D30">
        <f>_xll.BDP("7267 JT Equity", "CHG_PCT_1D")</f>
        <v>0.51204819999999995</v>
      </c>
      <c r="E30">
        <f>_xll.BDP("7267 JT Equity", "EQY_TURNOVER")</f>
        <v>16999120000</v>
      </c>
    </row>
    <row r="31" spans="1:5" x14ac:dyDescent="0.25">
      <c r="A31" t="s">
        <v>34</v>
      </c>
      <c r="B31" t="str">
        <f>_xll.BDP("6954 JT Equity", "NAME")</f>
        <v>FANUC CORP</v>
      </c>
      <c r="C31">
        <f>_xll.BDP("6954 JT Equity", "PX_LAST")</f>
        <v>27180</v>
      </c>
      <c r="D31">
        <f>_xll.BDP("6954 JT Equity", "CHG_PCT_1D")</f>
        <v>0.22123889999999999</v>
      </c>
      <c r="E31">
        <f>_xll.BDP("6954 JT Equity", "EQY_TURNOVER")</f>
        <v>16672790000</v>
      </c>
    </row>
    <row r="32" spans="1:5" x14ac:dyDescent="0.25">
      <c r="A32" t="s">
        <v>35</v>
      </c>
      <c r="B32" t="str">
        <f>_xll.BDP("6178 JT Equity", "NAME")</f>
        <v>JAPAN POST HOLDINGS CO LTD</v>
      </c>
      <c r="C32">
        <f>_xll.BDP("6178 JT Equity", "PX_LAST")</f>
        <v>1031</v>
      </c>
      <c r="D32">
        <f>_xll.BDP("6178 JT Equity", "CHG_PCT_1D")</f>
        <v>-1.9029499999999999</v>
      </c>
      <c r="E32">
        <f>_xll.BDP("6178 JT Equity", "EQY_TURNOVER")</f>
        <v>16556180000</v>
      </c>
    </row>
    <row r="33" spans="1:5" x14ac:dyDescent="0.25">
      <c r="A33" t="s">
        <v>36</v>
      </c>
      <c r="B33" t="str">
        <f>_xll.BDP("4689 JT Equity", "NAME")</f>
        <v>Z HOLDINGS CORP</v>
      </c>
      <c r="C33">
        <f>_xll.BDP("4689 JT Equity", "PX_LAST")</f>
        <v>618</v>
      </c>
      <c r="D33">
        <f>_xll.BDP("4689 JT Equity", "CHG_PCT_1D")</f>
        <v>2.1994379999999998</v>
      </c>
      <c r="E33">
        <f>_xll.BDP("4689 JT Equity", "EQY_TURNOVER")</f>
        <v>16081400000</v>
      </c>
    </row>
    <row r="34" spans="1:5" x14ac:dyDescent="0.25">
      <c r="A34" t="s">
        <v>37</v>
      </c>
      <c r="B34" t="str">
        <f>_xll.BDP("2929 JT Equity", "NAME")</f>
        <v>PHARMA FOODS INTERNATIONAL</v>
      </c>
      <c r="C34">
        <f>_xll.BDP("2929 JT Equity", "PX_LAST")</f>
        <v>3195</v>
      </c>
      <c r="D34">
        <f>_xll.BDP("2929 JT Equity", "CHG_PCT_1D")</f>
        <v>1.2678290000000001</v>
      </c>
      <c r="E34">
        <f>_xll.BDP("2929 JT Equity", "EQY_TURNOVER")</f>
        <v>15880380000</v>
      </c>
    </row>
    <row r="35" spans="1:5" x14ac:dyDescent="0.25">
      <c r="A35" t="s">
        <v>38</v>
      </c>
      <c r="B35" t="str">
        <f>_xll.BDP("6098 JT Equity", "NAME")</f>
        <v>RECRUIT HOLDINGS CO LTD</v>
      </c>
      <c r="C35">
        <f>_xll.BDP("6098 JT Equity", "PX_LAST")</f>
        <v>5201</v>
      </c>
      <c r="D35">
        <f>_xll.BDP("6098 JT Equity", "CHG_PCT_1D")</f>
        <v>1.2064600000000001</v>
      </c>
      <c r="E35">
        <f>_xll.BDP("6098 JT Equity", "EQY_TURNOVER")</f>
        <v>15645470000</v>
      </c>
    </row>
    <row r="36" spans="1:5" x14ac:dyDescent="0.25">
      <c r="A36" t="s">
        <v>39</v>
      </c>
      <c r="B36" t="str">
        <f>_xll.BDP("6857 JT Equity", "NAME")</f>
        <v>ADVANTEST CORP</v>
      </c>
      <c r="C36">
        <f>_xll.BDP("6857 JT Equity", "PX_LAST")</f>
        <v>8890</v>
      </c>
      <c r="D36">
        <f>_xll.BDP("6857 JT Equity", "CHG_PCT_1D")</f>
        <v>3.372093</v>
      </c>
      <c r="E36">
        <f>_xll.BDP("6857 JT Equity", "EQY_TURNOVER")</f>
        <v>15596470000</v>
      </c>
    </row>
    <row r="37" spans="1:5" x14ac:dyDescent="0.25">
      <c r="A37" t="s">
        <v>40</v>
      </c>
      <c r="B37" t="str">
        <f>_xll.BDP("3436 JT Equity", "NAME")</f>
        <v>SUMCO CORP</v>
      </c>
      <c r="C37">
        <f>_xll.BDP("3436 JT Equity", "PX_LAST")</f>
        <v>2584</v>
      </c>
      <c r="D37">
        <f>_xll.BDP("3436 JT Equity", "CHG_PCT_1D")</f>
        <v>3.030303</v>
      </c>
      <c r="E37">
        <f>_xll.BDP("3436 JT Equity", "EQY_TURNOVER")</f>
        <v>15588980000</v>
      </c>
    </row>
    <row r="38" spans="1:5" x14ac:dyDescent="0.25">
      <c r="A38" t="s">
        <v>41</v>
      </c>
      <c r="B38" t="str">
        <f>_xll.BDP("9022 JT Equity", "NAME")</f>
        <v>CENTRAL JAPAN RAILWAY CO</v>
      </c>
      <c r="C38">
        <f>_xll.BDP("9022 JT Equity", "PX_LAST")</f>
        <v>17795</v>
      </c>
      <c r="D38">
        <f>_xll.BDP("9022 JT Equity", "CHG_PCT_1D")</f>
        <v>2.2407349999999999</v>
      </c>
      <c r="E38">
        <f>_xll.BDP("9022 JT Equity", "EQY_TURNOVER")</f>
        <v>15320980000</v>
      </c>
    </row>
    <row r="39" spans="1:5" x14ac:dyDescent="0.25">
      <c r="A39" t="s">
        <v>42</v>
      </c>
      <c r="B39" t="str">
        <f>_xll.BDP("8001 JT Equity", "NAME")</f>
        <v>ITOCHU CORP</v>
      </c>
      <c r="C39">
        <f>_xll.BDP("8001 JT Equity", "PX_LAST")</f>
        <v>3525</v>
      </c>
      <c r="D39">
        <f>_xll.BDP("8001 JT Equity", "CHG_PCT_1D")</f>
        <v>0.42735040000000002</v>
      </c>
      <c r="E39">
        <f>_xll.BDP("8001 JT Equity", "EQY_TURNOVER")</f>
        <v>14953980000</v>
      </c>
    </row>
    <row r="40" spans="1:5" x14ac:dyDescent="0.25">
      <c r="A40" t="s">
        <v>43</v>
      </c>
      <c r="B40" t="str">
        <f>_xll.BDP("6367 JT Equity", "NAME")</f>
        <v>DAIKIN INDUSTRIES LTD</v>
      </c>
      <c r="C40">
        <f>_xll.BDP("6367 JT Equity", "PX_LAST")</f>
        <v>22780</v>
      </c>
      <c r="D40">
        <f>_xll.BDP("6367 JT Equity", "CHG_PCT_1D")</f>
        <v>1.2444440000000001</v>
      </c>
      <c r="E40">
        <f>_xll.BDP("6367 JT Equity", "EQY_TURNOVER")</f>
        <v>14358110000</v>
      </c>
    </row>
    <row r="41" spans="1:5" x14ac:dyDescent="0.25">
      <c r="A41" t="s">
        <v>44</v>
      </c>
      <c r="B41" t="str">
        <f>_xll.BDP("8031 JT Equity", "NAME")</f>
        <v>MITSUI &amp; CO LTD</v>
      </c>
      <c r="C41">
        <f>_xll.BDP("8031 JT Equity", "PX_LAST")</f>
        <v>2376.5</v>
      </c>
      <c r="D41">
        <f>_xll.BDP("8031 JT Equity", "CHG_PCT_1D")</f>
        <v>-0.460733</v>
      </c>
      <c r="E41">
        <f>_xll.BDP("8031 JT Equity", "EQY_TURNOVER")</f>
        <v>14148290000</v>
      </c>
    </row>
    <row r="42" spans="1:5" x14ac:dyDescent="0.25">
      <c r="A42" t="s">
        <v>45</v>
      </c>
      <c r="B42" t="str">
        <f>_xll.BDP("9020 JT Equity", "NAME")</f>
        <v>EAST JAPAN RAILWAY CO</v>
      </c>
      <c r="C42">
        <f>_xll.BDP("9020 JT Equity", "PX_LAST")</f>
        <v>8492</v>
      </c>
      <c r="D42">
        <f>_xll.BDP("9020 JT Equity", "CHG_PCT_1D")</f>
        <v>2.7962720000000001</v>
      </c>
      <c r="E42">
        <f>_xll.BDP("9020 JT Equity", "EQY_TURNOVER")</f>
        <v>14015280000</v>
      </c>
    </row>
    <row r="43" spans="1:5" x14ac:dyDescent="0.25">
      <c r="A43" t="s">
        <v>46</v>
      </c>
      <c r="B43" t="str">
        <f>_xll.BDP("9501 JT Equity", "NAME")</f>
        <v>TOKYO ELECTRIC POWER COMPANY</v>
      </c>
      <c r="C43">
        <f>_xll.BDP("9501 JT Equity", "PX_LAST")</f>
        <v>394</v>
      </c>
      <c r="D43">
        <f>_xll.BDP("9501 JT Equity", "CHG_PCT_1D")</f>
        <v>1.546392</v>
      </c>
      <c r="E43">
        <f>_xll.BDP("9501 JT Equity", "EQY_TURNOVER")</f>
        <v>13769490000</v>
      </c>
    </row>
    <row r="44" spans="1:5" x14ac:dyDescent="0.25">
      <c r="A44" t="s">
        <v>47</v>
      </c>
      <c r="B44" t="str">
        <f>_xll.BDP("8766 JT Equity", "NAME")</f>
        <v>TOKIO MARINE HOLDINGS INC</v>
      </c>
      <c r="C44">
        <f>_xll.BDP("8766 JT Equity", "PX_LAST")</f>
        <v>5510</v>
      </c>
      <c r="D44">
        <f>_xll.BDP("8766 JT Equity", "CHG_PCT_1D")</f>
        <v>-0.1811594</v>
      </c>
      <c r="E44">
        <f>_xll.BDP("8766 JT Equity", "EQY_TURNOVER")</f>
        <v>13532660000</v>
      </c>
    </row>
    <row r="45" spans="1:5" x14ac:dyDescent="0.25">
      <c r="A45" t="s">
        <v>48</v>
      </c>
      <c r="B45" t="str">
        <f>_xll.BDP("4452 JT Equity", "NAME")</f>
        <v>KAO CORP</v>
      </c>
      <c r="C45">
        <f>_xll.BDP("4452 JT Equity", "PX_LAST")</f>
        <v>7198</v>
      </c>
      <c r="D45">
        <f>_xll.BDP("4452 JT Equity", "CHG_PCT_1D")</f>
        <v>0.16699140000000001</v>
      </c>
      <c r="E45">
        <f>_xll.BDP("4452 JT Equity", "EQY_TURNOVER")</f>
        <v>13404770000</v>
      </c>
    </row>
    <row r="46" spans="1:5" x14ac:dyDescent="0.25">
      <c r="A46" t="s">
        <v>49</v>
      </c>
      <c r="B46" t="str">
        <f>_xll.BDP("4661 JT Equity", "NAME")</f>
        <v>ORIENTAL LAND CO LTD</v>
      </c>
      <c r="C46">
        <f>_xll.BDP("4661 JT Equity", "PX_LAST")</f>
        <v>17355</v>
      </c>
      <c r="D46">
        <f>_xll.BDP("4661 JT Equity", "CHG_PCT_1D")</f>
        <v>2.7835359999999998</v>
      </c>
      <c r="E46">
        <f>_xll.BDP("4661 JT Equity", "EQY_TURNOVER")</f>
        <v>12328460000</v>
      </c>
    </row>
    <row r="47" spans="1:5" x14ac:dyDescent="0.25">
      <c r="A47" t="s">
        <v>50</v>
      </c>
      <c r="B47" t="str">
        <f>_xll.BDP("6753 JT Equity", "NAME")</f>
        <v>SHARP CORP</v>
      </c>
      <c r="C47">
        <f>_xll.BDP("6753 JT Equity", "PX_LAST")</f>
        <v>1833</v>
      </c>
      <c r="D47">
        <f>_xll.BDP("6753 JT Equity", "CHG_PCT_1D")</f>
        <v>-1.610306</v>
      </c>
      <c r="E47">
        <f>_xll.BDP("6753 JT Equity", "EQY_TURNOVER")</f>
        <v>12283710000</v>
      </c>
    </row>
    <row r="48" spans="1:5" x14ac:dyDescent="0.25">
      <c r="A48" t="s">
        <v>51</v>
      </c>
      <c r="B48" t="str">
        <f>_xll.BDP("6501 JT Equity", "NAME")</f>
        <v>HITACHI LTD</v>
      </c>
      <c r="C48">
        <f>_xll.BDP("6501 JT Equity", "PX_LAST")</f>
        <v>5389</v>
      </c>
      <c r="D48">
        <f>_xll.BDP("6501 JT Equity", "CHG_PCT_1D")</f>
        <v>-0.27757219999999999</v>
      </c>
      <c r="E48">
        <f>_xll.BDP("6501 JT Equity", "EQY_TURNOVER")</f>
        <v>12243470000</v>
      </c>
    </row>
    <row r="49" spans="1:5" x14ac:dyDescent="0.25">
      <c r="A49" t="s">
        <v>52</v>
      </c>
      <c r="B49" t="str">
        <f>_xll.BDP("6701 JT Equity", "NAME")</f>
        <v>NEC CORP</v>
      </c>
      <c r="C49">
        <f>_xll.BDP("6701 JT Equity", "PX_LAST")</f>
        <v>6520</v>
      </c>
      <c r="D49">
        <f>_xll.BDP("6701 JT Equity", "CHG_PCT_1D")</f>
        <v>1.0852710000000001</v>
      </c>
      <c r="E49">
        <f>_xll.BDP("6701 JT Equity", "EQY_TURNOVER")</f>
        <v>11543870000</v>
      </c>
    </row>
    <row r="50" spans="1:5" x14ac:dyDescent="0.25">
      <c r="A50" t="s">
        <v>53</v>
      </c>
      <c r="B50" t="str">
        <f>_xll.BDP("9843 JT Equity", "NAME")</f>
        <v>NITORI HOLDINGS CO LTD</v>
      </c>
      <c r="C50">
        <f>_xll.BDP("9843 JT Equity", "PX_LAST")</f>
        <v>20795</v>
      </c>
      <c r="D50">
        <f>_xll.BDP("9843 JT Equity", "CHG_PCT_1D")</f>
        <v>3.6640079999999999</v>
      </c>
      <c r="E50">
        <f>_xll.BDP("9843 JT Equity", "EQY_TURNOVER")</f>
        <v>11475940000</v>
      </c>
    </row>
    <row r="51" spans="1:5" x14ac:dyDescent="0.25">
      <c r="A51" t="s">
        <v>54</v>
      </c>
      <c r="B51" t="str">
        <f>_xll.BDP("8002 JT Equity", "NAME")</f>
        <v>MARUBENI CORP</v>
      </c>
      <c r="C51">
        <f>_xll.BDP("8002 JT Equity", "PX_LAST")</f>
        <v>927.7</v>
      </c>
      <c r="D51">
        <f>_xll.BDP("8002 JT Equity", "CHG_PCT_1D")</f>
        <v>1.933853</v>
      </c>
      <c r="E51">
        <f>_xll.BDP("8002 JT Equity", "EQY_TURNOVER")</f>
        <v>11216750000</v>
      </c>
    </row>
    <row r="52" spans="1:5" x14ac:dyDescent="0.25">
      <c r="A52" t="s">
        <v>55</v>
      </c>
      <c r="B52" t="str">
        <f>_xll.BDP("2914 JT Equity", "NAME")</f>
        <v>JAPAN TOBACCO INC</v>
      </c>
      <c r="C52">
        <f>_xll.BDP("2914 JT Equity", "PX_LAST")</f>
        <v>2056</v>
      </c>
      <c r="D52">
        <f>_xll.BDP("2914 JT Equity", "CHG_PCT_1D")</f>
        <v>1.0816129999999999</v>
      </c>
      <c r="E52">
        <f>_xll.BDP("2914 JT Equity", "EQY_TURNOVER")</f>
        <v>10820190000</v>
      </c>
    </row>
    <row r="53" spans="1:5" x14ac:dyDescent="0.25">
      <c r="A53" t="s">
        <v>56</v>
      </c>
      <c r="B53" t="str">
        <f>_xll.BDP("6902 JT Equity", "NAME")</f>
        <v>DENSO CORP</v>
      </c>
      <c r="C53">
        <f>_xll.BDP("6902 JT Equity", "PX_LAST")</f>
        <v>7373</v>
      </c>
      <c r="D53">
        <f>_xll.BDP("6902 JT Equity", "CHG_PCT_1D")</f>
        <v>0.14941589999999999</v>
      </c>
      <c r="E53">
        <f>_xll.BDP("6902 JT Equity", "EQY_TURNOVER")</f>
        <v>10804290000</v>
      </c>
    </row>
    <row r="54" spans="1:5" x14ac:dyDescent="0.25">
      <c r="A54" t="s">
        <v>57</v>
      </c>
      <c r="B54" t="str">
        <f>_xll.BDP("4568 JT Equity", "NAME")</f>
        <v>DAIICHI SANKYO CO LTD</v>
      </c>
      <c r="C54">
        <f>_xll.BDP("4568 JT Equity", "PX_LAST")</f>
        <v>3262</v>
      </c>
      <c r="D54">
        <f>_xll.BDP("4568 JT Equity", "CHG_PCT_1D")</f>
        <v>1.5566629999999999</v>
      </c>
      <c r="E54">
        <f>_xll.BDP("4568 JT Equity", "EQY_TURNOVER")</f>
        <v>10754570000</v>
      </c>
    </row>
    <row r="55" spans="1:5" x14ac:dyDescent="0.25">
      <c r="A55" t="s">
        <v>58</v>
      </c>
      <c r="B55" t="str">
        <f>_xll.BDP("6762 JT Equity", "NAME")</f>
        <v>TDK CORP</v>
      </c>
      <c r="C55">
        <f>_xll.BDP("6762 JT Equity", "PX_LAST")</f>
        <v>15670</v>
      </c>
      <c r="D55">
        <f>_xll.BDP("6762 JT Equity", "CHG_PCT_1D")</f>
        <v>2.8215219999999999</v>
      </c>
      <c r="E55">
        <f>_xll.BDP("6762 JT Equity", "EQY_TURNOVER")</f>
        <v>10476810000</v>
      </c>
    </row>
    <row r="56" spans="1:5" x14ac:dyDescent="0.25">
      <c r="A56" t="s">
        <v>59</v>
      </c>
      <c r="B56" t="str">
        <f>_xll.BDP("5020 JT Equity", "NAME")</f>
        <v>ENEOS HOLDINGS INC</v>
      </c>
      <c r="C56">
        <f>_xll.BDP("5020 JT Equity", "PX_LAST")</f>
        <v>506.3</v>
      </c>
      <c r="D56">
        <f>_xll.BDP("5020 JT Equity", "CHG_PCT_1D")</f>
        <v>-0.76440609999999998</v>
      </c>
      <c r="E56">
        <f>_xll.BDP("5020 JT Equity", "EQY_TURNOVER")</f>
        <v>10235910000</v>
      </c>
    </row>
    <row r="57" spans="1:5" x14ac:dyDescent="0.25">
      <c r="A57" t="s">
        <v>60</v>
      </c>
      <c r="B57" t="str">
        <f>_xll.BDP("6752 JT Equity", "NAME")</f>
        <v>PANASONIC CORP</v>
      </c>
      <c r="C57">
        <f>_xll.BDP("6752 JT Equity", "PX_LAST")</f>
        <v>1364.5</v>
      </c>
      <c r="D57">
        <f>_xll.BDP("6752 JT Equity", "CHG_PCT_1D")</f>
        <v>1.186504</v>
      </c>
      <c r="E57">
        <f>_xll.BDP("6752 JT Equity", "EQY_TURNOVER")</f>
        <v>10214660000</v>
      </c>
    </row>
    <row r="58" spans="1:5" x14ac:dyDescent="0.25">
      <c r="A58" t="s">
        <v>61</v>
      </c>
      <c r="B58" t="str">
        <f>_xll.BDP("5401 JT Equity", "NAME")</f>
        <v>NIPPON STEEL CORP</v>
      </c>
      <c r="C58">
        <f>_xll.BDP("5401 JT Equity", "PX_LAST")</f>
        <v>1841</v>
      </c>
      <c r="D58">
        <f>_xll.BDP("5401 JT Equity", "CHG_PCT_1D")</f>
        <v>-1.970181</v>
      </c>
      <c r="E58">
        <f>_xll.BDP("5401 JT Equity", "EQY_TURNOVER")</f>
        <v>10139970000</v>
      </c>
    </row>
    <row r="59" spans="1:5" x14ac:dyDescent="0.25">
      <c r="A59" t="s">
        <v>62</v>
      </c>
      <c r="B59" t="str">
        <f>_xll.BDP("6702 JT Equity", "NAME")</f>
        <v>FUJITSU LTD</v>
      </c>
      <c r="C59">
        <f>_xll.BDP("6702 JT Equity", "PX_LAST")</f>
        <v>16115</v>
      </c>
      <c r="D59">
        <f>_xll.BDP("6702 JT Equity", "CHG_PCT_1D")</f>
        <v>0.65584010000000004</v>
      </c>
      <c r="E59">
        <f>_xll.BDP("6702 JT Equity", "EQY_TURNOVER")</f>
        <v>10101190000</v>
      </c>
    </row>
    <row r="60" spans="1:5" x14ac:dyDescent="0.25">
      <c r="A60" t="s">
        <v>63</v>
      </c>
      <c r="B60" t="str">
        <f>_xll.BDP("6976 JT Equity", "NAME")</f>
        <v>TAIYO YUDEN CO LTD</v>
      </c>
      <c r="C60">
        <f>_xll.BDP("6976 JT Equity", "PX_LAST")</f>
        <v>5560</v>
      </c>
      <c r="D60">
        <f>_xll.BDP("6976 JT Equity", "CHG_PCT_1D")</f>
        <v>2.9629629999999998</v>
      </c>
      <c r="E60">
        <f>_xll.BDP("6976 JT Equity", "EQY_TURNOVER")</f>
        <v>9797394000</v>
      </c>
    </row>
    <row r="61" spans="1:5" x14ac:dyDescent="0.25">
      <c r="A61" t="s">
        <v>64</v>
      </c>
      <c r="B61" t="str">
        <f>_xll.BDP("4507 JT Equity", "NAME")</f>
        <v>SHIONOGI &amp; CO LTD</v>
      </c>
      <c r="C61">
        <f>_xll.BDP("4507 JT Equity", "PX_LAST")</f>
        <v>5908</v>
      </c>
      <c r="D61">
        <f>_xll.BDP("4507 JT Equity", "CHG_PCT_1D")</f>
        <v>-2.956636</v>
      </c>
      <c r="E61">
        <f>_xll.BDP("4507 JT Equity", "EQY_TURNOVER")</f>
        <v>9552694000</v>
      </c>
    </row>
    <row r="62" spans="1:5" x14ac:dyDescent="0.25">
      <c r="A62" t="s">
        <v>65</v>
      </c>
      <c r="B62" t="str">
        <f>_xll.BDP("3382 JT Equity", "NAME")</f>
        <v>SEVEN &amp; I HOLDINGS CO LTD</v>
      </c>
      <c r="C62">
        <f>_xll.BDP("3382 JT Equity", "PX_LAST")</f>
        <v>4457</v>
      </c>
      <c r="D62">
        <f>_xll.BDP("3382 JT Equity", "CHG_PCT_1D")</f>
        <v>0.47339949999999997</v>
      </c>
      <c r="E62">
        <f>_xll.BDP("3382 JT Equity", "EQY_TURNOVER")</f>
        <v>9439533000</v>
      </c>
    </row>
    <row r="63" spans="1:5" x14ac:dyDescent="0.25">
      <c r="A63" t="s">
        <v>66</v>
      </c>
      <c r="B63" t="str">
        <f>_xll.BDP("9021 JT Equity", "NAME")</f>
        <v>WEST JAPAN RAILWAY CO</v>
      </c>
      <c r="C63">
        <f>_xll.BDP("9021 JT Equity", "PX_LAST")</f>
        <v>6780</v>
      </c>
      <c r="D63">
        <f>_xll.BDP("9021 JT Equity", "CHG_PCT_1D")</f>
        <v>2.6029059999999999</v>
      </c>
      <c r="E63">
        <f>_xll.BDP("9021 JT Equity", "EQY_TURNOVER")</f>
        <v>9302870000</v>
      </c>
    </row>
    <row r="64" spans="1:5" x14ac:dyDescent="0.25">
      <c r="A64" t="s">
        <v>67</v>
      </c>
      <c r="B64" t="str">
        <f>_xll.BDP("8604 JT Equity", "NAME")</f>
        <v>NOMURA HOLDINGS INC</v>
      </c>
      <c r="C64">
        <f>_xll.BDP("8604 JT Equity", "PX_LAST")</f>
        <v>671.9</v>
      </c>
      <c r="D64">
        <f>_xll.BDP("8604 JT Equity", "CHG_PCT_1D")</f>
        <v>-0.35592469999999998</v>
      </c>
      <c r="E64">
        <f>_xll.BDP("8604 JT Equity", "EQY_TURNOVER")</f>
        <v>9045182000</v>
      </c>
    </row>
    <row r="65" spans="1:5" x14ac:dyDescent="0.25">
      <c r="A65" t="s">
        <v>68</v>
      </c>
      <c r="B65" t="str">
        <f>_xll.BDP("8053 JT Equity", "NAME")</f>
        <v>SUMITOMO CORP</v>
      </c>
      <c r="C65">
        <f>_xll.BDP("8053 JT Equity", "PX_LAST")</f>
        <v>1617</v>
      </c>
      <c r="D65">
        <f>_xll.BDP("8053 JT Equity", "CHG_PCT_1D")</f>
        <v>-0.24676129999999999</v>
      </c>
      <c r="E65">
        <f>_xll.BDP("8053 JT Equity", "EQY_TURNOVER")</f>
        <v>9006349000</v>
      </c>
    </row>
    <row r="66" spans="1:5" x14ac:dyDescent="0.25">
      <c r="A66" t="s">
        <v>69</v>
      </c>
      <c r="B66" t="str">
        <f>_xll.BDP("7201 JT Equity", "NAME")</f>
        <v>NISSAN MOTOR CO LTD</v>
      </c>
      <c r="C66">
        <f>_xll.BDP("7201 JT Equity", "PX_LAST")</f>
        <v>605.4</v>
      </c>
      <c r="D66">
        <f>_xll.BDP("7201 JT Equity", "CHG_PCT_1D")</f>
        <v>-1.5609759999999999</v>
      </c>
      <c r="E66">
        <f>_xll.BDP("7201 JT Equity", "EQY_TURNOVER")</f>
        <v>8966235000</v>
      </c>
    </row>
    <row r="67" spans="1:5" x14ac:dyDescent="0.25">
      <c r="A67" t="s">
        <v>70</v>
      </c>
      <c r="B67" t="str">
        <f>_xll.BDP("3038 JT Equity", "NAME")</f>
        <v>KOBE BUSSAN CO LTD</v>
      </c>
      <c r="C67">
        <f>_xll.BDP("3038 JT Equity", "PX_LAST")</f>
        <v>3005</v>
      </c>
      <c r="D67">
        <f>_xll.BDP("3038 JT Equity", "CHG_PCT_1D")</f>
        <v>-0.82508250000000005</v>
      </c>
      <c r="E67">
        <f>_xll.BDP("3038 JT Equity", "EQY_TURNOVER")</f>
        <v>8936486000</v>
      </c>
    </row>
    <row r="68" spans="1:5" x14ac:dyDescent="0.25">
      <c r="A68" t="s">
        <v>71</v>
      </c>
      <c r="B68" t="str">
        <f>_xll.BDP("4503 JT Equity", "NAME")</f>
        <v>ASTELLAS PHARMA INC</v>
      </c>
      <c r="C68">
        <f>_xll.BDP("4503 JT Equity", "PX_LAST")</f>
        <v>1829.5</v>
      </c>
      <c r="D68">
        <f>_xll.BDP("4503 JT Equity", "CHG_PCT_1D")</f>
        <v>0.13683629999999999</v>
      </c>
      <c r="E68">
        <f>_xll.BDP("4503 JT Equity", "EQY_TURNOVER")</f>
        <v>8768588000</v>
      </c>
    </row>
    <row r="69" spans="1:5" x14ac:dyDescent="0.25">
      <c r="A69" t="s">
        <v>72</v>
      </c>
      <c r="B69" t="str">
        <f>_xll.BDP("8802 JT Equity", "NAME")</f>
        <v>MITSUBISHI ESTATE CO LTD</v>
      </c>
      <c r="C69">
        <f>_xll.BDP("8802 JT Equity", "PX_LAST")</f>
        <v>1927</v>
      </c>
      <c r="D69">
        <f>_xll.BDP("8802 JT Equity", "CHG_PCT_1D")</f>
        <v>1.5279240000000001</v>
      </c>
      <c r="E69">
        <f>_xll.BDP("8802 JT Equity", "EQY_TURNOVER")</f>
        <v>8762041000</v>
      </c>
    </row>
    <row r="70" spans="1:5" x14ac:dyDescent="0.25">
      <c r="A70" t="s">
        <v>73</v>
      </c>
      <c r="B70" t="str">
        <f>_xll.BDP("4519 JT Equity", "NAME")</f>
        <v>CHUGAI PHARMACEUTICAL CO LTD</v>
      </c>
      <c r="C70">
        <f>_xll.BDP("4519 JT Equity", "PX_LAST")</f>
        <v>4540</v>
      </c>
      <c r="D70">
        <f>_xll.BDP("4519 JT Equity", "CHG_PCT_1D")</f>
        <v>-0.285526</v>
      </c>
      <c r="E70">
        <f>_xll.BDP("4519 JT Equity", "EQY_TURNOVER")</f>
        <v>8730706000</v>
      </c>
    </row>
    <row r="71" spans="1:5" x14ac:dyDescent="0.25">
      <c r="A71" t="s">
        <v>74</v>
      </c>
      <c r="B71" t="str">
        <f>_xll.BDP("9603 JT Equity", "NAME")</f>
        <v>H I S CO LTD</v>
      </c>
      <c r="C71">
        <f>_xll.BDP("9603 JT Equity", "PX_LAST")</f>
        <v>2285</v>
      </c>
      <c r="D71">
        <f>_xll.BDP("9603 JT Equity", "CHG_PCT_1D")</f>
        <v>1.420328</v>
      </c>
      <c r="E71">
        <f>_xll.BDP("9603 JT Equity", "EQY_TURNOVER")</f>
        <v>8654506000</v>
      </c>
    </row>
    <row r="72" spans="1:5" x14ac:dyDescent="0.25">
      <c r="A72" t="s">
        <v>75</v>
      </c>
      <c r="B72" t="str">
        <f>_xll.BDP("8591 JT Equity", "NAME")</f>
        <v>ORIX CORP</v>
      </c>
      <c r="C72">
        <f>_xll.BDP("8591 JT Equity", "PX_LAST")</f>
        <v>1889.5</v>
      </c>
      <c r="D72">
        <f>_xll.BDP("8591 JT Equity", "CHG_PCT_1D")</f>
        <v>5.2952079999999999E-2</v>
      </c>
      <c r="E72">
        <f>_xll.BDP("8591 JT Equity", "EQY_TURNOVER")</f>
        <v>8608105000</v>
      </c>
    </row>
    <row r="73" spans="1:5" x14ac:dyDescent="0.25">
      <c r="A73" t="s">
        <v>76</v>
      </c>
      <c r="B73" t="str">
        <f>_xll.BDP("4751 JT Equity", "NAME")</f>
        <v>CYBERAGENT INC</v>
      </c>
      <c r="C73">
        <f>_xll.BDP("4751 JT Equity", "PX_LAST")</f>
        <v>7020</v>
      </c>
      <c r="D73">
        <f>_xll.BDP("4751 JT Equity", "CHG_PCT_1D")</f>
        <v>4.4642860000000004</v>
      </c>
      <c r="E73">
        <f>_xll.BDP("4751 JT Equity", "EQY_TURNOVER")</f>
        <v>8423848000</v>
      </c>
    </row>
    <row r="74" spans="1:5" x14ac:dyDescent="0.25">
      <c r="A74" t="s">
        <v>77</v>
      </c>
      <c r="B74" t="str">
        <f>_xll.BDP("6301 JT Equity", "NAME")</f>
        <v>KOMATSU LTD</v>
      </c>
      <c r="C74">
        <f>_xll.BDP("6301 JT Equity", "PX_LAST")</f>
        <v>3475</v>
      </c>
      <c r="D74">
        <f>_xll.BDP("6301 JT Equity", "CHG_PCT_1D")</f>
        <v>0.1440922</v>
      </c>
      <c r="E74">
        <f>_xll.BDP("6301 JT Equity", "EQY_TURNOVER")</f>
        <v>8315679000</v>
      </c>
    </row>
    <row r="75" spans="1:5" x14ac:dyDescent="0.25">
      <c r="A75" t="s">
        <v>78</v>
      </c>
      <c r="B75" t="str">
        <f>_xll.BDP("7361 JT Equity", "NAME")</f>
        <v>HUMAN CREATION HOLDINGS INC</v>
      </c>
      <c r="C75">
        <f>_xll.BDP("7361 JT Equity", "PX_LAST")</f>
        <v>2821</v>
      </c>
      <c r="D75">
        <f>_xll.BDP("7361 JT Equity", "CHG_PCT_1D")</f>
        <v>33.066040000000001</v>
      </c>
      <c r="E75">
        <f>_xll.BDP("7361 JT Equity", "EQY_TURNOVER")</f>
        <v>17083650000</v>
      </c>
    </row>
    <row r="76" spans="1:5" x14ac:dyDescent="0.25">
      <c r="A76" t="s">
        <v>79</v>
      </c>
      <c r="B76" t="str">
        <f>_xll.BDP("5713 JT Equity", "NAME")</f>
        <v>SUMITOMO METAL MINING CO LTD</v>
      </c>
      <c r="C76">
        <f>_xll.BDP("5713 JT Equity", "PX_LAST")</f>
        <v>4912</v>
      </c>
      <c r="D76">
        <f>_xll.BDP("5713 JT Equity", "CHG_PCT_1D")</f>
        <v>2.418682</v>
      </c>
      <c r="E76">
        <f>_xll.BDP("5713 JT Equity", "EQY_TURNOVER")</f>
        <v>8199973000</v>
      </c>
    </row>
    <row r="77" spans="1:5" x14ac:dyDescent="0.25">
      <c r="A77" t="s">
        <v>80</v>
      </c>
      <c r="B77" t="str">
        <f>_xll.BDP("6273 JT Equity", "NAME")</f>
        <v>SMC CORP</v>
      </c>
      <c r="C77">
        <f>_xll.BDP("6273 JT Equity", "PX_LAST")</f>
        <v>63000</v>
      </c>
      <c r="D77">
        <f>_xll.BDP("6273 JT Equity", "CHG_PCT_1D")</f>
        <v>0.84840720000000003</v>
      </c>
      <c r="E77">
        <f>_xll.BDP("6273 JT Equity", "EQY_TURNOVER")</f>
        <v>8150682000</v>
      </c>
    </row>
    <row r="78" spans="1:5" x14ac:dyDescent="0.25">
      <c r="A78" t="s">
        <v>81</v>
      </c>
      <c r="B78" t="str">
        <f>_xll.BDP("7004 JT Equity", "NAME")</f>
        <v>HITACHI ZOSEN CORP</v>
      </c>
      <c r="C78">
        <f>_xll.BDP("7004 JT Equity", "PX_LAST")</f>
        <v>908</v>
      </c>
      <c r="D78">
        <f>_xll.BDP("7004 JT Equity", "CHG_PCT_1D")</f>
        <v>3.1818179999999998</v>
      </c>
      <c r="E78">
        <f>_xll.BDP("7004 JT Equity", "EQY_TURNOVER")</f>
        <v>8129536000</v>
      </c>
    </row>
    <row r="79" spans="1:5" x14ac:dyDescent="0.25">
      <c r="A79" t="s">
        <v>82</v>
      </c>
      <c r="B79" t="str">
        <f>_xll.BDP("7751 JT Equity", "NAME")</f>
        <v>CANON INC</v>
      </c>
      <c r="C79">
        <f>_xll.BDP("7751 JT Equity", "PX_LAST")</f>
        <v>2378.5</v>
      </c>
      <c r="D79">
        <f>_xll.BDP("7751 JT Equity", "CHG_PCT_1D")</f>
        <v>0.16845650000000001</v>
      </c>
      <c r="E79">
        <f>_xll.BDP("7751 JT Equity", "EQY_TURNOVER")</f>
        <v>8109618000</v>
      </c>
    </row>
    <row r="80" spans="1:5" x14ac:dyDescent="0.25">
      <c r="A80" t="s">
        <v>83</v>
      </c>
      <c r="B80" t="str">
        <f>_xll.BDP("4543 JT Equity", "NAME")</f>
        <v>TERUMO CORP</v>
      </c>
      <c r="C80">
        <f>_xll.BDP("4543 JT Equity", "PX_LAST")</f>
        <v>4125</v>
      </c>
      <c r="D80">
        <f>_xll.BDP("4543 JT Equity", "CHG_PCT_1D")</f>
        <v>-1.197605</v>
      </c>
      <c r="E80">
        <f>_xll.BDP("4543 JT Equity", "EQY_TURNOVER")</f>
        <v>8078444000</v>
      </c>
    </row>
    <row r="81" spans="1:5" x14ac:dyDescent="0.25">
      <c r="A81" t="s">
        <v>84</v>
      </c>
      <c r="B81" t="str">
        <f>_xll.BDP("4911 JT Equity", "NAME")</f>
        <v>SHISEIDO CO LTD</v>
      </c>
      <c r="C81">
        <f>_xll.BDP("4911 JT Equity", "PX_LAST")</f>
        <v>8133</v>
      </c>
      <c r="D81">
        <f>_xll.BDP("4911 JT Equity", "CHG_PCT_1D")</f>
        <v>0.58125150000000003</v>
      </c>
      <c r="E81">
        <f>_xll.BDP("4911 JT Equity", "EQY_TURNOVER")</f>
        <v>8073370000</v>
      </c>
    </row>
    <row r="82" spans="1:5" x14ac:dyDescent="0.25">
      <c r="A82" t="s">
        <v>85</v>
      </c>
      <c r="B82" t="str">
        <f>_xll.BDP("4901 JT Equity", "NAME")</f>
        <v>FUJIFILM HOLDINGS CORP</v>
      </c>
      <c r="C82">
        <f>_xll.BDP("4901 JT Equity", "PX_LAST")</f>
        <v>6433</v>
      </c>
      <c r="D82">
        <f>_xll.BDP("4901 JT Equity", "CHG_PCT_1D")</f>
        <v>0.2337177</v>
      </c>
      <c r="E82">
        <f>_xll.BDP("4901 JT Equity", "EQY_TURNOVER")</f>
        <v>7858349000</v>
      </c>
    </row>
    <row r="83" spans="1:5" x14ac:dyDescent="0.25">
      <c r="A83" t="s">
        <v>86</v>
      </c>
      <c r="B83" t="str">
        <f>_xll.BDP("6723 JT Equity", "NAME")</f>
        <v>RENESAS ELECTRONICS CORP</v>
      </c>
      <c r="C83">
        <f>_xll.BDP("6723 JT Equity", "PX_LAST")</f>
        <v>1231</v>
      </c>
      <c r="D83">
        <f>_xll.BDP("6723 JT Equity", "CHG_PCT_1D")</f>
        <v>1.2335529999999999</v>
      </c>
      <c r="E83">
        <f>_xll.BDP("6723 JT Equity", "EQY_TURNOVER")</f>
        <v>7628534000</v>
      </c>
    </row>
    <row r="84" spans="1:5" x14ac:dyDescent="0.25">
      <c r="A84" t="s">
        <v>87</v>
      </c>
      <c r="B84" t="str">
        <f>_xll.BDP("1605 JT Equity", "NAME")</f>
        <v>INPEX CORP</v>
      </c>
      <c r="C84">
        <f>_xll.BDP("1605 JT Equity", "PX_LAST")</f>
        <v>828</v>
      </c>
      <c r="D84">
        <f>_xll.BDP("1605 JT Equity", "CHG_PCT_1D")</f>
        <v>0.24213080000000001</v>
      </c>
      <c r="E84">
        <f>_xll.BDP("1605 JT Equity", "EQY_TURNOVER")</f>
        <v>7562055000</v>
      </c>
    </row>
    <row r="85" spans="1:5" x14ac:dyDescent="0.25">
      <c r="A85" t="s">
        <v>88</v>
      </c>
      <c r="B85" t="str">
        <f>_xll.BDP("6502 JT Equity", "NAME")</f>
        <v>TOSHIBA CORP</v>
      </c>
      <c r="C85">
        <f>_xll.BDP("6502 JT Equity", "PX_LAST")</f>
        <v>3775</v>
      </c>
      <c r="D85">
        <f>_xll.BDP("6502 JT Equity", "CHG_PCT_1D")</f>
        <v>0.93582889999999996</v>
      </c>
      <c r="E85">
        <f>_xll.BDP("6502 JT Equity", "EQY_TURNOVER")</f>
        <v>7553328000</v>
      </c>
    </row>
    <row r="86" spans="1:5" x14ac:dyDescent="0.25">
      <c r="A86" t="s">
        <v>89</v>
      </c>
      <c r="B86" t="str">
        <f>_xll.BDP("7733 JT Equity", "NAME")</f>
        <v>OLYMPUS CORP</v>
      </c>
      <c r="C86">
        <f>_xll.BDP("7733 JT Equity", "PX_LAST")</f>
        <v>2361</v>
      </c>
      <c r="D86">
        <f>_xll.BDP("7733 JT Equity", "CHG_PCT_1D")</f>
        <v>-1.9925280000000001</v>
      </c>
      <c r="E86">
        <f>_xll.BDP("7733 JT Equity", "EQY_TURNOVER")</f>
        <v>7513897000</v>
      </c>
    </row>
    <row r="87" spans="1:5" x14ac:dyDescent="0.25">
      <c r="A87" t="s">
        <v>90</v>
      </c>
      <c r="B87" t="str">
        <f>_xll.BDP("7011 JT Equity", "NAME")</f>
        <v>MITSUBISHI HEAVY INDUSTRIES</v>
      </c>
      <c r="C87">
        <f>_xll.BDP("7011 JT Equity", "PX_LAST")</f>
        <v>3532</v>
      </c>
      <c r="D87">
        <f>_xll.BDP("7011 JT Equity", "CHG_PCT_1D")</f>
        <v>1.0875790000000001</v>
      </c>
      <c r="E87">
        <f>_xll.BDP("7011 JT Equity", "EQY_TURNOVER")</f>
        <v>7503266000</v>
      </c>
    </row>
    <row r="88" spans="1:5" x14ac:dyDescent="0.25">
      <c r="A88" t="s">
        <v>91</v>
      </c>
      <c r="B88" t="str">
        <f>_xll.BDP("6361 JT Equity", "NAME")</f>
        <v>EBARA CORP</v>
      </c>
      <c r="C88">
        <f>_xll.BDP("6361 JT Equity", "PX_LAST")</f>
        <v>4505</v>
      </c>
      <c r="D88">
        <f>_xll.BDP("6361 JT Equity", "CHG_PCT_1D")</f>
        <v>6.25</v>
      </c>
      <c r="E88">
        <f>_xll.BDP("6361 JT Equity", "EQY_TURNOVER")</f>
        <v>7493246000</v>
      </c>
    </row>
    <row r="89" spans="1:5" x14ac:dyDescent="0.25">
      <c r="A89" t="s">
        <v>92</v>
      </c>
      <c r="B89" t="str">
        <f>_xll.BDP("9104 JT Equity", "NAME")</f>
        <v>MITSUI OSK LINES LTD</v>
      </c>
      <c r="C89">
        <f>_xll.BDP("9104 JT Equity", "PX_LAST")</f>
        <v>3910</v>
      </c>
      <c r="D89">
        <f>_xll.BDP("9104 JT Equity", "CHG_PCT_1D")</f>
        <v>3.4391530000000001</v>
      </c>
      <c r="E89">
        <f>_xll.BDP("9104 JT Equity", "EQY_TURNOVER")</f>
        <v>7450885000</v>
      </c>
    </row>
    <row r="90" spans="1:5" x14ac:dyDescent="0.25">
      <c r="A90" t="s">
        <v>93</v>
      </c>
      <c r="B90" t="str">
        <f>_xll.BDP("2502 JT Equity", "NAME")</f>
        <v>ASAHI GROUP HOLDINGS LTD</v>
      </c>
      <c r="C90">
        <f>_xll.BDP("2502 JT Equity", "PX_LAST")</f>
        <v>4883</v>
      </c>
      <c r="D90">
        <f>_xll.BDP("2502 JT Equity", "CHG_PCT_1D")</f>
        <v>-0.18397379999999999</v>
      </c>
      <c r="E90">
        <f>_xll.BDP("2502 JT Equity", "EQY_TURNOVER")</f>
        <v>7252374000</v>
      </c>
    </row>
    <row r="91" spans="1:5" x14ac:dyDescent="0.25">
      <c r="A91" t="s">
        <v>94</v>
      </c>
      <c r="B91" t="str">
        <f>_xll.BDP("8308 JT Equity", "NAME")</f>
        <v>RESONA HOLDINGS INC</v>
      </c>
      <c r="C91">
        <f>_xll.BDP("8308 JT Equity", "PX_LAST")</f>
        <v>468.3</v>
      </c>
      <c r="D91">
        <f>_xll.BDP("8308 JT Equity", "CHG_PCT_1D")</f>
        <v>-0.14925369999999999</v>
      </c>
      <c r="E91">
        <f>_xll.BDP("8308 JT Equity", "EQY_TURNOVER")</f>
        <v>7229154000</v>
      </c>
    </row>
    <row r="92" spans="1:5" x14ac:dyDescent="0.25">
      <c r="A92" t="s">
        <v>95</v>
      </c>
      <c r="B92" t="str">
        <f>_xll.BDP("6971 JT Equity", "NAME")</f>
        <v>KYOCERA CORP</v>
      </c>
      <c r="C92">
        <f>_xll.BDP("6971 JT Equity", "PX_LAST")</f>
        <v>7467</v>
      </c>
      <c r="D92">
        <f>_xll.BDP("6971 JT Equity", "CHG_PCT_1D")</f>
        <v>-1.177872</v>
      </c>
      <c r="E92">
        <f>_xll.BDP("6971 JT Equity", "EQY_TURNOVER")</f>
        <v>7221413000</v>
      </c>
    </row>
    <row r="93" spans="1:5" x14ac:dyDescent="0.25">
      <c r="A93" t="s">
        <v>96</v>
      </c>
      <c r="B93" t="str">
        <f>_xll.BDP("9107 JT Equity", "NAME")</f>
        <v>KAWASAKI KISEN KAISHA LTD</v>
      </c>
      <c r="C93">
        <f>_xll.BDP("9107 JT Equity", "PX_LAST")</f>
        <v>2500</v>
      </c>
      <c r="D93">
        <f>_xll.BDP("9107 JT Equity", "CHG_PCT_1D")</f>
        <v>4.3841340000000004</v>
      </c>
      <c r="E93">
        <f>_xll.BDP("9107 JT Equity", "EQY_TURNOVER")</f>
        <v>7161241000</v>
      </c>
    </row>
    <row r="94" spans="1:5" x14ac:dyDescent="0.25">
      <c r="A94" t="s">
        <v>97</v>
      </c>
      <c r="B94" t="str">
        <f>_xll.BDP("8725 JT Equity", "NAME")</f>
        <v>MS&amp;AD INSURANCE GROUP HOLDIN</v>
      </c>
      <c r="C94">
        <f>_xll.BDP("8725 JT Equity", "PX_LAST")</f>
        <v>3223</v>
      </c>
      <c r="D94">
        <f>_xll.BDP("8725 JT Equity", "CHG_PCT_1D")</f>
        <v>0.15537599999999999</v>
      </c>
      <c r="E94">
        <f>_xll.BDP("8725 JT Equity", "EQY_TURNOVER")</f>
        <v>7125793000</v>
      </c>
    </row>
    <row r="95" spans="1:5" x14ac:dyDescent="0.25">
      <c r="A95" t="s">
        <v>98</v>
      </c>
      <c r="B95" t="str">
        <f>_xll.BDP("8267 JT Equity", "NAME")</f>
        <v>AEON CO LTD</v>
      </c>
      <c r="C95">
        <f>_xll.BDP("8267 JT Equity", "PX_LAST")</f>
        <v>3245</v>
      </c>
      <c r="D95">
        <f>_xll.BDP("8267 JT Equity", "CHG_PCT_1D")</f>
        <v>1.2480500000000001</v>
      </c>
      <c r="E95">
        <f>_xll.BDP("8267 JT Equity", "EQY_TURNOVER")</f>
        <v>6984020000</v>
      </c>
    </row>
    <row r="96" spans="1:5" x14ac:dyDescent="0.25">
      <c r="A96" t="s">
        <v>99</v>
      </c>
      <c r="B96" t="str">
        <f>_xll.BDP("6326 JT Equity", "NAME")</f>
        <v>KUBOTA CORP</v>
      </c>
      <c r="C96">
        <f>_xll.BDP("6326 JT Equity", "PX_LAST")</f>
        <v>2500.5</v>
      </c>
      <c r="D96">
        <f>_xll.BDP("6326 JT Equity", "CHG_PCT_1D")</f>
        <v>-1.3609469999999999</v>
      </c>
      <c r="E96">
        <f>_xll.BDP("6326 JT Equity", "EQY_TURNOVER")</f>
        <v>6948078000</v>
      </c>
    </row>
    <row r="97" spans="1:5" x14ac:dyDescent="0.25">
      <c r="A97" t="s">
        <v>100</v>
      </c>
      <c r="B97" t="str">
        <f>_xll.BDP("6383 JT Equity", "NAME")</f>
        <v>DAIFUKU CO LTD</v>
      </c>
      <c r="C97">
        <f>_xll.BDP("6383 JT Equity", "PX_LAST")</f>
        <v>10290</v>
      </c>
      <c r="D97">
        <f>_xll.BDP("6383 JT Equity", "CHG_PCT_1D")</f>
        <v>-0.1939864</v>
      </c>
      <c r="E97">
        <f>_xll.BDP("6383 JT Equity", "EQY_TURNOVER")</f>
        <v>6893645000</v>
      </c>
    </row>
    <row r="98" spans="1:5" x14ac:dyDescent="0.25">
      <c r="A98" t="s">
        <v>101</v>
      </c>
      <c r="B98" t="str">
        <f>_xll.BDP("4523 JT Equity", "NAME")</f>
        <v>EISAI CO LTD</v>
      </c>
      <c r="C98">
        <f>_xll.BDP("4523 JT Equity", "PX_LAST")</f>
        <v>7588</v>
      </c>
      <c r="D98">
        <f>_xll.BDP("4523 JT Equity", "CHG_PCT_1D")</f>
        <v>0.78363660000000002</v>
      </c>
      <c r="E98">
        <f>_xll.BDP("4523 JT Equity", "EQY_TURNOVER")</f>
        <v>6819440000</v>
      </c>
    </row>
    <row r="99" spans="1:5" x14ac:dyDescent="0.25">
      <c r="A99" t="s">
        <v>102</v>
      </c>
      <c r="B99" t="str">
        <f>_xll.BDP("8113 JT Equity", "NAME")</f>
        <v>UNICHARM CORP</v>
      </c>
      <c r="C99">
        <f>_xll.BDP("8113 JT Equity", "PX_LAST")</f>
        <v>4499</v>
      </c>
      <c r="D99">
        <f>_xll.BDP("8113 JT Equity", "CHG_PCT_1D")</f>
        <v>-0.72815529999999995</v>
      </c>
      <c r="E99">
        <f>_xll.BDP("8113 JT Equity", "EQY_TURNOVER")</f>
        <v>6804762000</v>
      </c>
    </row>
    <row r="100" spans="1:5" x14ac:dyDescent="0.25">
      <c r="A100" t="s">
        <v>103</v>
      </c>
      <c r="B100" t="str">
        <f>_xll.BDP("3563 JT Equity", "NAME")</f>
        <v>SUSHIRO GLOBAL HOLDINGS LTD</v>
      </c>
      <c r="C100">
        <f>_xll.BDP("3563 JT Equity", "PX_LAST")</f>
        <v>4705</v>
      </c>
      <c r="D100">
        <f>_xll.BDP("3563 JT Equity", "CHG_PCT_1D")</f>
        <v>6.5685159999999998</v>
      </c>
      <c r="E100">
        <f>_xll.BDP("3563 JT Equity", "EQY_TURNOVER")</f>
        <v>6697650000</v>
      </c>
    </row>
    <row r="101" spans="1:5" x14ac:dyDescent="0.25">
      <c r="A101" t="s">
        <v>104</v>
      </c>
      <c r="B101" t="str">
        <f>_xll.BDP("7752 JT Equity", "NAME")</f>
        <v>RICOH CO LTD</v>
      </c>
      <c r="C101">
        <f>_xll.BDP("7752 JT Equity", "PX_LAST")</f>
        <v>1198</v>
      </c>
      <c r="D101">
        <f>_xll.BDP("7752 JT Equity", "CHG_PCT_1D")</f>
        <v>-2.601626</v>
      </c>
      <c r="E101">
        <f>_xll.BDP("7752 JT Equity", "EQY_TURNOVER")</f>
        <v>6651210000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ASUS</cp:lastModifiedBy>
  <dcterms:created xsi:type="dcterms:W3CDTF">2013-04-03T15:49:21Z</dcterms:created>
  <dcterms:modified xsi:type="dcterms:W3CDTF">2021-03-16T13:34:55Z</dcterms:modified>
</cp:coreProperties>
</file>