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2B2BBE51-FD3A-4894-A98C-9C6DAD9AA97E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10" i="2"/>
  <c r="B17" i="2"/>
  <c r="B18" i="2"/>
  <c r="C69" i="2"/>
  <c r="E8" i="2"/>
  <c r="D17" i="2"/>
  <c r="C8" i="2"/>
  <c r="B4" i="2"/>
  <c r="D10" i="2"/>
  <c r="E52" i="2"/>
  <c r="D69" i="2"/>
  <c r="B69" i="2"/>
  <c r="C35" i="2"/>
  <c r="B38" i="2"/>
  <c r="B35" i="2"/>
  <c r="C38" i="2"/>
  <c r="C17" i="2"/>
  <c r="D49" i="2"/>
  <c r="D18" i="2"/>
  <c r="E4" i="2"/>
  <c r="E18" i="2"/>
  <c r="B52" i="2"/>
  <c r="E35" i="2"/>
  <c r="B10" i="2"/>
  <c r="D4" i="2"/>
  <c r="C49" i="2"/>
  <c r="B8" i="2"/>
  <c r="E10" i="2"/>
  <c r="C4" i="2"/>
  <c r="D35" i="2"/>
  <c r="E38" i="2"/>
  <c r="D38" i="2"/>
  <c r="C18" i="2"/>
  <c r="E17" i="2"/>
  <c r="E69" i="2"/>
  <c r="B49" i="2"/>
  <c r="E49" i="2"/>
  <c r="C52" i="2"/>
  <c r="D52" i="2"/>
  <c r="D66" i="2"/>
  <c r="C27" i="2"/>
  <c r="D31" i="2"/>
  <c r="B26" i="2"/>
  <c r="E87" i="2"/>
  <c r="D26" i="2"/>
  <c r="C79" i="2"/>
  <c r="E31" i="2"/>
  <c r="B79" i="2"/>
  <c r="E79" i="2"/>
  <c r="C87" i="2"/>
  <c r="E9" i="2"/>
  <c r="E2" i="2"/>
  <c r="C48" i="2"/>
  <c r="D87" i="2"/>
  <c r="D48" i="2"/>
  <c r="C9" i="2"/>
  <c r="B27" i="2"/>
  <c r="B2" i="2"/>
  <c r="B9" i="2"/>
  <c r="B30" i="2"/>
  <c r="D2" i="2"/>
  <c r="C66" i="2"/>
  <c r="C26" i="2"/>
  <c r="E66" i="2"/>
  <c r="B31" i="2"/>
  <c r="E48" i="2"/>
  <c r="E27" i="2"/>
  <c r="D30" i="2"/>
  <c r="D9" i="2"/>
  <c r="E30" i="2"/>
  <c r="D79" i="2"/>
  <c r="C30" i="2"/>
  <c r="B48" i="2"/>
  <c r="C2" i="2"/>
  <c r="E26" i="2"/>
  <c r="D27" i="2"/>
  <c r="B66" i="2"/>
  <c r="B87" i="2"/>
  <c r="C31" i="2"/>
  <c r="D75" i="2"/>
  <c r="E91" i="2"/>
  <c r="B33" i="2"/>
  <c r="C93" i="2"/>
  <c r="C85" i="2"/>
  <c r="B25" i="2"/>
  <c r="D33" i="2"/>
  <c r="E33" i="2"/>
  <c r="D93" i="2"/>
  <c r="C75" i="2"/>
  <c r="B28" i="2"/>
  <c r="E25" i="2"/>
  <c r="E28" i="2"/>
  <c r="C91" i="2"/>
  <c r="B75" i="2"/>
  <c r="C25" i="2"/>
  <c r="D23" i="2"/>
  <c r="C23" i="2"/>
  <c r="C96" i="2"/>
  <c r="B51" i="2"/>
  <c r="E23" i="2"/>
  <c r="E51" i="2"/>
  <c r="B85" i="2"/>
  <c r="D28" i="2"/>
  <c r="D96" i="2"/>
  <c r="E85" i="2"/>
  <c r="D25" i="2"/>
  <c r="B23" i="2"/>
  <c r="D51" i="2"/>
  <c r="E75" i="2"/>
  <c r="B93" i="2"/>
  <c r="E93" i="2"/>
  <c r="B96" i="2"/>
  <c r="D85" i="2"/>
  <c r="D91" i="2"/>
  <c r="B91" i="2"/>
  <c r="C33" i="2"/>
  <c r="C28" i="2"/>
  <c r="C51" i="2"/>
  <c r="E96" i="2"/>
  <c r="D57" i="2"/>
  <c r="B62" i="2"/>
  <c r="C16" i="2"/>
  <c r="E89" i="2"/>
  <c r="C62" i="2"/>
  <c r="E7" i="2"/>
  <c r="C99" i="2"/>
  <c r="D89" i="2"/>
  <c r="E14" i="2"/>
  <c r="B71" i="2"/>
  <c r="D14" i="2"/>
  <c r="B83" i="2"/>
  <c r="D16" i="2"/>
  <c r="C57" i="2"/>
  <c r="E62" i="2"/>
  <c r="E83" i="2"/>
  <c r="E5" i="2"/>
  <c r="B89" i="2"/>
  <c r="B14" i="2"/>
  <c r="E57" i="2"/>
  <c r="C71" i="2"/>
  <c r="C5" i="2"/>
  <c r="C83" i="2"/>
  <c r="C7" i="2"/>
  <c r="D99" i="2"/>
  <c r="B16" i="2"/>
  <c r="B99" i="2"/>
  <c r="D71" i="2"/>
  <c r="B7" i="2"/>
  <c r="D5" i="2"/>
  <c r="D83" i="2"/>
  <c r="D62" i="2"/>
  <c r="C14" i="2"/>
  <c r="B5" i="2"/>
  <c r="C89" i="2"/>
  <c r="E16" i="2"/>
  <c r="B57" i="2"/>
  <c r="D7" i="2"/>
  <c r="E71" i="2"/>
  <c r="E99" i="2"/>
  <c r="D73" i="2"/>
  <c r="C15" i="2"/>
  <c r="C61" i="2"/>
  <c r="B88" i="2"/>
  <c r="D78" i="2"/>
  <c r="B6" i="2"/>
  <c r="C73" i="2"/>
  <c r="E61" i="2"/>
  <c r="D72" i="2"/>
  <c r="D15" i="2"/>
  <c r="D88" i="2"/>
  <c r="C64" i="2"/>
  <c r="D61" i="2"/>
  <c r="B94" i="2"/>
  <c r="E88" i="2"/>
  <c r="D64" i="2"/>
  <c r="C94" i="2"/>
  <c r="E78" i="2"/>
  <c r="B64" i="2"/>
  <c r="C6" i="2"/>
  <c r="B22" i="2"/>
  <c r="B78" i="2"/>
  <c r="B73" i="2"/>
  <c r="E15" i="2"/>
  <c r="B72" i="2"/>
  <c r="C22" i="2"/>
  <c r="E6" i="2"/>
  <c r="D22" i="2"/>
  <c r="E72" i="2"/>
  <c r="E94" i="2"/>
  <c r="D6" i="2"/>
  <c r="B15" i="2"/>
  <c r="E22" i="2"/>
  <c r="D94" i="2"/>
  <c r="C88" i="2"/>
  <c r="E64" i="2"/>
  <c r="B61" i="2"/>
  <c r="E73" i="2"/>
  <c r="C78" i="2"/>
  <c r="C72" i="2"/>
  <c r="C12" i="2"/>
  <c r="D81" i="2"/>
  <c r="C68" i="2"/>
  <c r="D20" i="2"/>
  <c r="D68" i="2"/>
  <c r="B40" i="2"/>
  <c r="C21" i="2"/>
  <c r="B50" i="2"/>
  <c r="C100" i="2"/>
  <c r="E100" i="2"/>
  <c r="E20" i="2"/>
  <c r="D21" i="2"/>
  <c r="C20" i="2"/>
  <c r="D100" i="2"/>
  <c r="B46" i="2"/>
  <c r="E12" i="2"/>
  <c r="E11" i="2"/>
  <c r="D46" i="2"/>
  <c r="B21" i="2"/>
  <c r="C40" i="2"/>
  <c r="C46" i="2"/>
  <c r="E68" i="2"/>
  <c r="E46" i="2"/>
  <c r="B11" i="2"/>
  <c r="B68" i="2"/>
  <c r="B20" i="2"/>
  <c r="B12" i="2"/>
  <c r="D11" i="2"/>
  <c r="E50" i="2"/>
  <c r="D50" i="2"/>
  <c r="C11" i="2"/>
  <c r="C81" i="2"/>
  <c r="E40" i="2"/>
  <c r="B81" i="2"/>
  <c r="E81" i="2"/>
  <c r="D40" i="2"/>
  <c r="E21" i="2"/>
  <c r="B100" i="2"/>
  <c r="D12" i="2"/>
  <c r="C50" i="2"/>
  <c r="E97" i="2"/>
  <c r="B82" i="2"/>
  <c r="E53" i="2"/>
  <c r="B92" i="2"/>
  <c r="E34" i="2"/>
  <c r="D41" i="2"/>
  <c r="C82" i="2"/>
  <c r="E92" i="2"/>
  <c r="C97" i="2"/>
  <c r="E82" i="2"/>
  <c r="C86" i="2"/>
  <c r="B41" i="2"/>
  <c r="C34" i="2"/>
  <c r="B19" i="2"/>
  <c r="E41" i="2"/>
  <c r="E54" i="2"/>
  <c r="B53" i="2"/>
  <c r="B86" i="2"/>
  <c r="E86" i="2"/>
  <c r="D34" i="2"/>
  <c r="C67" i="2"/>
  <c r="D92" i="2"/>
  <c r="B54" i="2"/>
  <c r="B97" i="2"/>
  <c r="D54" i="2"/>
  <c r="B67" i="2"/>
  <c r="E67" i="2"/>
  <c r="D19" i="2"/>
  <c r="C53" i="2"/>
  <c r="E19" i="2"/>
  <c r="C54" i="2"/>
  <c r="B34" i="2"/>
  <c r="C92" i="2"/>
  <c r="C41" i="2"/>
  <c r="D67" i="2"/>
  <c r="D86" i="2"/>
  <c r="D53" i="2"/>
  <c r="D82" i="2"/>
  <c r="D97" i="2"/>
  <c r="C19" i="2"/>
  <c r="C95" i="2"/>
  <c r="D44" i="2"/>
  <c r="B45" i="2"/>
  <c r="D45" i="2"/>
  <c r="C24" i="2"/>
  <c r="D56" i="2"/>
  <c r="B63" i="2"/>
  <c r="D76" i="2"/>
  <c r="C43" i="2"/>
  <c r="C56" i="2"/>
  <c r="E24" i="2"/>
  <c r="B24" i="2"/>
  <c r="E45" i="2"/>
  <c r="E56" i="2"/>
  <c r="D63" i="2"/>
  <c r="E63" i="2"/>
  <c r="B95" i="2"/>
  <c r="B36" i="2"/>
  <c r="D36" i="2"/>
  <c r="B44" i="2"/>
  <c r="B77" i="2"/>
  <c r="D43" i="2"/>
  <c r="D77" i="2"/>
  <c r="C36" i="2"/>
  <c r="B43" i="2"/>
  <c r="D95" i="2"/>
  <c r="B76" i="2"/>
  <c r="C44" i="2"/>
  <c r="C76" i="2"/>
  <c r="C45" i="2"/>
  <c r="D24" i="2"/>
  <c r="E43" i="2"/>
  <c r="E76" i="2"/>
  <c r="C77" i="2"/>
  <c r="E36" i="2"/>
  <c r="E95" i="2"/>
  <c r="C63" i="2"/>
  <c r="B56" i="2"/>
  <c r="E44" i="2"/>
  <c r="E77" i="2"/>
  <c r="C59" i="2"/>
  <c r="C32" i="2"/>
  <c r="D80" i="2"/>
  <c r="B32" i="2"/>
  <c r="C42" i="2"/>
  <c r="E74" i="2"/>
  <c r="B29" i="2"/>
  <c r="B74" i="2"/>
  <c r="E32" i="2"/>
  <c r="C98" i="2"/>
  <c r="D13" i="2"/>
  <c r="E55" i="2"/>
  <c r="C60" i="2"/>
  <c r="E29" i="2"/>
  <c r="C55" i="2"/>
  <c r="B98" i="2"/>
  <c r="E59" i="2"/>
  <c r="D98" i="2"/>
  <c r="B42" i="2"/>
  <c r="C13" i="2"/>
  <c r="D42" i="2"/>
  <c r="D29" i="2"/>
  <c r="D55" i="2"/>
  <c r="B13" i="2"/>
  <c r="D74" i="2"/>
  <c r="E60" i="2"/>
  <c r="D60" i="2"/>
  <c r="B80" i="2"/>
  <c r="E80" i="2"/>
  <c r="E13" i="2"/>
  <c r="D59" i="2"/>
  <c r="C80" i="2"/>
  <c r="C29" i="2"/>
  <c r="D32" i="2"/>
  <c r="E42" i="2"/>
  <c r="C74" i="2"/>
  <c r="E98" i="2"/>
  <c r="B55" i="2"/>
  <c r="B59" i="2"/>
  <c r="B60" i="2"/>
  <c r="D101" i="2"/>
  <c r="D84" i="2"/>
  <c r="C101" i="2"/>
  <c r="E84" i="2"/>
  <c r="C3" i="2"/>
  <c r="B47" i="2"/>
  <c r="C70" i="2"/>
  <c r="C39" i="2"/>
  <c r="D39" i="2"/>
  <c r="C90" i="2"/>
  <c r="E3" i="2"/>
  <c r="B37" i="2"/>
  <c r="D37" i="2"/>
  <c r="D70" i="2"/>
  <c r="E101" i="2"/>
  <c r="D3" i="2"/>
  <c r="B65" i="2"/>
  <c r="B90" i="2"/>
  <c r="B58" i="2"/>
  <c r="D47" i="2"/>
  <c r="E58" i="2"/>
  <c r="E39" i="2"/>
  <c r="C65" i="2"/>
  <c r="C37" i="2"/>
  <c r="D90" i="2"/>
  <c r="E65" i="2"/>
  <c r="B84" i="2"/>
  <c r="C47" i="2"/>
  <c r="B70" i="2"/>
  <c r="C58" i="2"/>
  <c r="E47" i="2"/>
  <c r="D58" i="2"/>
  <c r="B3" i="2"/>
  <c r="B39" i="2"/>
  <c r="E90" i="2"/>
  <c r="E70" i="2"/>
  <c r="E37" i="2"/>
  <c r="D65" i="2"/>
  <c r="B101" i="2"/>
  <c r="C84" i="2"/>
</calcChain>
</file>

<file path=xl/sharedStrings.xml><?xml version="1.0" encoding="utf-8"?>
<sst xmlns="http://schemas.openxmlformats.org/spreadsheetml/2006/main" count="105" uniqueCount="105">
  <si>
    <t>Ticker</t>
  </si>
  <si>
    <t>Name</t>
  </si>
  <si>
    <t>Last Price</t>
  </si>
  <si>
    <t>Price Change 1 Day Percent</t>
  </si>
  <si>
    <t>Equity Turnover / Traded Value</t>
  </si>
  <si>
    <t>600519 CG Equity</t>
  </si>
  <si>
    <t>601012 CG Equity</t>
  </si>
  <si>
    <t>600031 CG Equity</t>
  </si>
  <si>
    <t>601318 CG Equity</t>
  </si>
  <si>
    <t>600111 CG Equity</t>
  </si>
  <si>
    <t>600036 CG Equity</t>
  </si>
  <si>
    <t>600438 CG Equity</t>
  </si>
  <si>
    <t>600703 CG Equity</t>
  </si>
  <si>
    <t>601899 CG Equity</t>
  </si>
  <si>
    <t>600010 CG Equity</t>
  </si>
  <si>
    <t>601888 CG Equity</t>
  </si>
  <si>
    <t>603259 CG Equity</t>
  </si>
  <si>
    <t>600809 CG Equity</t>
  </si>
  <si>
    <t>600309 CG Equity</t>
  </si>
  <si>
    <t>603799 CG Equity</t>
  </si>
  <si>
    <t>601166 CG Equity</t>
  </si>
  <si>
    <t>600276 CG Equity</t>
  </si>
  <si>
    <t>600362 CG Equity</t>
  </si>
  <si>
    <t>601601 CG Equity</t>
  </si>
  <si>
    <t>600392 CG Equity</t>
  </si>
  <si>
    <t>603126 CG Equity</t>
  </si>
  <si>
    <t>603993 CG Equity</t>
  </si>
  <si>
    <t>601016 CG Equity</t>
  </si>
  <si>
    <t>600019 CG Equity</t>
  </si>
  <si>
    <t>600707 CG Equity</t>
  </si>
  <si>
    <t>600516 CG Equity</t>
  </si>
  <si>
    <t>601919 CG Equity</t>
  </si>
  <si>
    <t>600887 CG Equity</t>
  </si>
  <si>
    <t>600900 CG Equity</t>
  </si>
  <si>
    <t>600029 CG Equity</t>
  </si>
  <si>
    <t>601398 CG Equity</t>
  </si>
  <si>
    <t>603501 CG Equity</t>
  </si>
  <si>
    <t>600744 CG Equity</t>
  </si>
  <si>
    <t>600722 CG Equity</t>
  </si>
  <si>
    <t>600009 CG Equity</t>
  </si>
  <si>
    <t>601388 CG Equity</t>
  </si>
  <si>
    <t>603986 CG Equity</t>
  </si>
  <si>
    <t>600143 CG Equity</t>
  </si>
  <si>
    <t>600481 CG Equity</t>
  </si>
  <si>
    <t>600030 CG Equity</t>
  </si>
  <si>
    <t>600166 CG Equity</t>
  </si>
  <si>
    <t>600048 CG Equity</t>
  </si>
  <si>
    <t>601668 CG Equity</t>
  </si>
  <si>
    <t>600763 CG Equity</t>
  </si>
  <si>
    <t>600585 CG Equity</t>
  </si>
  <si>
    <t>688981 CG Equity</t>
  </si>
  <si>
    <t>600460 CG Equity</t>
  </si>
  <si>
    <t>600989 CG Equity</t>
  </si>
  <si>
    <t>600089 CG Equity</t>
  </si>
  <si>
    <t>600295 CG Equity</t>
  </si>
  <si>
    <t>601111 CG Equity</t>
  </si>
  <si>
    <t>600893 CG Equity</t>
  </si>
  <si>
    <t>600517 CG Equity</t>
  </si>
  <si>
    <t>600584 CG Equity</t>
  </si>
  <si>
    <t>601600 CG Equity</t>
  </si>
  <si>
    <t>600919 CG Equity</t>
  </si>
  <si>
    <t>601225 CG Equity</t>
  </si>
  <si>
    <t>601658 CG Equity</t>
  </si>
  <si>
    <t>601127 CG Equity</t>
  </si>
  <si>
    <t>601939 CG Equity</t>
  </si>
  <si>
    <t>601788 CG Equity</t>
  </si>
  <si>
    <t>600741 CG Equity</t>
  </si>
  <si>
    <t>601038 CG Equity</t>
  </si>
  <si>
    <t>600307 CG Equity</t>
  </si>
  <si>
    <t>600115 CG Equity</t>
  </si>
  <si>
    <t>600406 CG Equity</t>
  </si>
  <si>
    <t>600690 CG Equity</t>
  </si>
  <si>
    <t>600570 CG Equity</t>
  </si>
  <si>
    <t>600884 CG Equity</t>
  </si>
  <si>
    <t>600745 CG Equity</t>
  </si>
  <si>
    <t>600109 CG Equity</t>
  </si>
  <si>
    <t>601838 CG Equity</t>
  </si>
  <si>
    <t>603026 CG Equity</t>
  </si>
  <si>
    <t>600436 CG Equity</t>
  </si>
  <si>
    <t>603612 CG Equity</t>
  </si>
  <si>
    <t>603222 CG Equity</t>
  </si>
  <si>
    <t>600581 CG Equity</t>
  </si>
  <si>
    <t>600121 CG Equity</t>
  </si>
  <si>
    <t>601966 CG Equity</t>
  </si>
  <si>
    <t>600426 CG Equity</t>
  </si>
  <si>
    <t>600259 CG Equity</t>
  </si>
  <si>
    <t>600862 CG Equity</t>
  </si>
  <si>
    <t>601117 CG Equity</t>
  </si>
  <si>
    <t>600875 CG Equity</t>
  </si>
  <si>
    <t>600219 CG Equity</t>
  </si>
  <si>
    <t>600827 CG Equity</t>
  </si>
  <si>
    <t>601985 CG Equity</t>
  </si>
  <si>
    <t>600984 CG Equity</t>
  </si>
  <si>
    <t>601009 CG Equity</t>
  </si>
  <si>
    <t>601288 CG Equity</t>
  </si>
  <si>
    <t>600188 CG Equity</t>
  </si>
  <si>
    <t>600740 CG Equity</t>
  </si>
  <si>
    <t>600025 CG Equity</t>
  </si>
  <si>
    <t>600000 CG Equity</t>
  </si>
  <si>
    <t>600507 CG Equity</t>
  </si>
  <si>
    <t>600258 CG Equity</t>
  </si>
  <si>
    <t>600549 CG Equity</t>
  </si>
  <si>
    <t>601088 CG Equity</t>
  </si>
  <si>
    <t>601233 CG Equity</t>
  </si>
  <si>
    <t>600522 CG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</si>
</sst>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BDP|14673981364323421269</stp>
        <tr r="C43" s="2"/>
      </tp>
      <tp t="s">
        <v>#N/A N/A</v>
        <stp/>
        <stp>BDP|18439615873521752293</stp>
        <tr r="D75" s="2"/>
      </tp>
      <tp t="s">
        <v>#N/A N/A</v>
        <stp/>
        <stp>BDP|15598373664879867356</stp>
        <tr r="D56" s="2"/>
      </tp>
      <tp t="s">
        <v>#N/A N/A</v>
        <stp/>
        <stp>BDP|15423259681202427704</stp>
        <tr r="D84" s="2"/>
      </tp>
      <tp t="s">
        <v>#N/A N/A</v>
        <stp/>
        <stp>BDP|13160883979162185466</stp>
        <tr r="C73" s="2"/>
      </tp>
      <tp t="s">
        <v>#N/A N/A</v>
        <stp/>
        <stp>BDP|10944455291956511045</stp>
        <tr r="C96" s="2"/>
      </tp>
      <tp t="s">
        <v>#N/A N/A</v>
        <stp/>
        <stp>BDP|18143062856921865771</stp>
        <tr r="D57" s="2"/>
      </tp>
      <tp t="s">
        <v>#N/A N/A</v>
        <stp/>
        <stp>BDP|16800054822947723869</stp>
        <tr r="D73" s="2"/>
      </tp>
      <tp t="s">
        <v>#N/A N/A</v>
        <stp/>
        <stp>BDP|12019021846489106446</stp>
        <tr r="D69" s="2"/>
      </tp>
      <tp t="s">
        <v>#N/A N/A</v>
        <stp/>
        <stp>BDP|17547903074285492753</stp>
        <tr r="B18" s="2"/>
      </tp>
      <tp t="s">
        <v>#N/A N/A</v>
        <stp/>
        <stp>BDP|14973143294470849711</stp>
        <tr r="E11" s="2"/>
      </tp>
      <tp t="s">
        <v>#N/A N/A</v>
        <stp/>
        <stp>BDP|13852957736601825311</stp>
        <tr r="D14" s="2"/>
      </tp>
      <tp t="s">
        <v>#N/A N/A</v>
        <stp/>
        <stp>BDP|10021609073048630201</stp>
        <tr r="B53" s="2"/>
      </tp>
      <tp t="s">
        <v>#N/A N/A</v>
        <stp/>
        <stp>BDP|14336414841559248589</stp>
        <tr r="B4" s="2"/>
      </tp>
      <tp t="s">
        <v>#N/A N/A</v>
        <stp/>
        <stp>BDP|13291264499555515509</stp>
        <tr r="C82" s="2"/>
      </tp>
      <tp t="s">
        <v>#N/A N/A</v>
        <stp/>
        <stp>BDP|11094987505474656473</stp>
        <tr r="D87" s="2"/>
      </tp>
      <tp t="s">
        <v>#N/A N/A</v>
        <stp/>
        <stp>BDP|18192592533765714333</stp>
        <tr r="C59" s="2"/>
      </tp>
      <tp t="s">
        <v>#N/A N/A</v>
        <stp/>
        <stp>BDP|12496832504843267105</stp>
        <tr r="E46" s="2"/>
      </tp>
      <tp t="s">
        <v>#N/A N/A</v>
        <stp/>
        <stp>BDP|12600929936665781541</stp>
        <tr r="D16" s="2"/>
      </tp>
      <tp t="s">
        <v>#N/A N/A</v>
        <stp/>
        <stp>BDP|12569334780353256248</stp>
        <tr r="C86" s="2"/>
      </tp>
      <tp t="s">
        <v>#N/A N/A</v>
        <stp/>
        <stp>BDP|13072913940333480567</stp>
        <tr r="C46" s="2"/>
      </tp>
      <tp t="s">
        <v>#N/A N/A</v>
        <stp/>
        <stp>BDP|17062824371859118918</stp>
        <tr r="B50" s="2"/>
      </tp>
      <tp t="s">
        <v>#N/A N/A</v>
        <stp/>
        <stp>BDP|17323766972596143946</stp>
        <tr r="B25" s="2"/>
      </tp>
      <tp t="s">
        <v>#N/A N/A</v>
        <stp/>
        <stp>BDP|11037934192589145021</stp>
        <tr r="D70" s="2"/>
      </tp>
      <tp t="s">
        <v>#N/A N/A</v>
        <stp/>
        <stp>BDP|15985598621018384267</stp>
        <tr r="E100" s="2"/>
      </tp>
      <tp t="s">
        <v>#N/A N/A</v>
        <stp/>
        <stp>BDP|12613426063558112001</stp>
        <tr r="E68" s="2"/>
      </tp>
      <tp t="s">
        <v>#N/A N/A</v>
        <stp/>
        <stp>BDP|15578399558063681847</stp>
        <tr r="B88" s="2"/>
      </tp>
      <tp t="s">
        <v>#N/A N/A</v>
        <stp/>
        <stp>BDP|12588282770607268966</stp>
        <tr r="E82" s="2"/>
      </tp>
      <tp t="s">
        <v>#N/A N/A</v>
        <stp/>
        <stp>BDP|15422717791561702392</stp>
        <tr r="E31" s="2"/>
      </tp>
      <tp t="s">
        <v>#N/A N/A</v>
        <stp/>
        <stp>BDP|13930278391396087727</stp>
        <tr r="B32" s="2"/>
      </tp>
      <tp t="s">
        <v>#N/A N/A</v>
        <stp/>
        <stp>BDP|15901709827469049017</stp>
        <tr r="D26" s="2"/>
      </tp>
      <tp t="s">
        <v>#N/A N/A</v>
        <stp/>
        <stp>BDP|16739889762511257006</stp>
        <tr r="D101" s="2"/>
      </tp>
      <tp t="s">
        <v>#N/A N/A</v>
        <stp/>
        <stp>BDP|17678853763238686899</stp>
        <tr r="D20" s="2"/>
      </tp>
      <tp t="s">
        <v>#N/A N/A</v>
        <stp/>
        <stp>BDP|12165815059217196180</stp>
        <tr r="D88" s="2"/>
      </tp>
      <tp t="s">
        <v>#N/A N/A</v>
        <stp/>
        <stp>BDP|11573838545586476230</stp>
        <tr r="B74" s="2"/>
      </tp>
      <tp t="s">
        <v>#N/A N/A</v>
        <stp/>
        <stp>BDP|10493349004729609364</stp>
        <tr r="E23" s="2"/>
      </tp>
      <tp t="s">
        <v>#N/A N/A</v>
        <stp/>
        <stp>BDP|17825762187709656885</stp>
        <tr r="E97" s="2"/>
      </tp>
      <tp t="s">
        <v>#N/A N/A</v>
        <stp/>
        <stp>BDP|11797591213798242494</stp>
        <tr r="B29" s="2"/>
      </tp>
      <tp t="s">
        <v>#N/A N/A</v>
        <stp/>
        <stp>BDP|13010946905973486034</stp>
        <tr r="E61" s="2"/>
      </tp>
      <tp t="s">
        <v>#N/A N/A</v>
        <stp/>
        <stp>BDP|14627805599603404833</stp>
        <tr r="B47" s="2"/>
      </tp>
      <tp t="s">
        <v>#N/A N/A</v>
        <stp/>
        <stp>BDP|11944151857239471225</stp>
        <tr r="B19" s="2"/>
      </tp>
      <tp t="s">
        <v>#N/A N/A</v>
        <stp/>
        <stp>BDP|11552580569934052884</stp>
        <tr r="D50" s="2"/>
      </tp>
      <tp t="s">
        <v>#N/A N/A</v>
        <stp/>
        <stp>BDP|15170765258941636863</stp>
        <tr r="E12" s="2"/>
      </tp>
      <tp t="s">
        <v>#N/A N/A</v>
        <stp/>
        <stp>BDP|10426316388995068023</stp>
        <tr r="C98" s="2"/>
      </tp>
      <tp t="s">
        <v>#N/A N/A</v>
        <stp/>
        <stp>BDP|15361681786965639057</stp>
        <tr r="D100" s="2"/>
      </tp>
      <tp t="s">
        <v>#N/A N/A</v>
        <stp/>
        <stp>BDP|14540388498929271965</stp>
        <tr r="E14" s="2"/>
      </tp>
      <tp t="s">
        <v>#N/A N/A</v>
        <stp/>
        <stp>BDP|18120329650913236314</stp>
        <tr r="D81" s="2"/>
      </tp>
      <tp t="s">
        <v>#N/A N/A</v>
        <stp/>
        <stp>BDP|17033996253626021394</stp>
        <tr r="D17" s="2"/>
      </tp>
      <tp t="s">
        <v>#N/A N/A</v>
        <stp/>
        <stp>BDP|17731826815787243703</stp>
        <tr r="C16" s="2"/>
      </tp>
      <tp t="s">
        <v>#N/A N/A</v>
        <stp/>
        <stp>BDP|13656647192671113346</stp>
        <tr r="E74" s="2"/>
      </tp>
      <tp t="s">
        <v>#N/A N/A</v>
        <stp/>
        <stp>BDP|14578923846596373144</stp>
        <tr r="D89" s="2"/>
      </tp>
      <tp t="s">
        <v>#N/A N/A</v>
        <stp/>
        <stp>BDP|10267767818210680902</stp>
        <tr r="E40" s="2"/>
      </tp>
      <tp t="s">
        <v>#N/A N/A</v>
        <stp/>
        <stp>BDP|10040626953414890847</stp>
        <tr r="B27" s="2"/>
      </tp>
      <tp t="s">
        <v>#N/A N/A</v>
        <stp/>
        <stp>BDP|14804774626626239865</stp>
        <tr r="C8" s="2"/>
      </tp>
      <tp t="s">
        <v>#N/A N/A</v>
        <stp/>
        <stp>BDP|10257002193095702389</stp>
        <tr r="D3" s="2"/>
      </tp>
      <tp t="s">
        <v>#N/A N/A</v>
        <stp/>
        <stp>BDP|15582077986696407413</stp>
        <tr r="E20" s="2"/>
      </tp>
      <tp t="s">
        <v>#N/A N/A</v>
        <stp/>
        <stp>BDP|11049470464299039527</stp>
        <tr r="E32" s="2"/>
      </tp>
      <tp t="s">
        <v>#N/A N/A</v>
        <stp/>
        <stp>BDP|11600115307067457878</stp>
        <tr r="D11" s="2"/>
      </tp>
      <tp t="s">
        <v>#N/A N/A</v>
        <stp/>
        <stp>BDP|18083716323371332353</stp>
        <tr r="C32" s="2"/>
      </tp>
      <tp t="s">
        <v>#N/A N/A</v>
        <stp/>
        <stp>BDP|15534715441640027926</stp>
        <tr r="B63" s="2"/>
      </tp>
      <tp t="s">
        <v>#N/A N/A</v>
        <stp/>
        <stp>BDP|16583318593424975471</stp>
        <tr r="C62" s="2"/>
      </tp>
      <tp t="s">
        <v>#N/A N/A</v>
        <stp/>
        <stp>BDP|15161859063622911553</stp>
        <tr r="C3" s="2"/>
      </tp>
      <tp t="s">
        <v>#N/A N/A</v>
        <stp/>
        <stp>BDP|18212255071577930644</stp>
        <tr r="C95" s="2"/>
      </tp>
      <tp t="s">
        <v>#N/A N/A</v>
        <stp/>
        <stp>BDP|12430785791205221524</stp>
        <tr r="B11" s="2"/>
      </tp>
      <tp t="s">
        <v>#N/A N/A</v>
        <stp/>
        <stp>BDP|12623322799711729543</stp>
        <tr r="C97" s="2"/>
      </tp>
      <tp t="s">
        <v>#N/A N/A</v>
        <stp/>
        <stp>BDP|13861579994974941730</stp>
        <tr r="C56" s="2"/>
      </tp>
      <tp t="s">
        <v>#N/A N/A</v>
        <stp/>
        <stp>BDP|16092228283963033345</stp>
        <tr r="B92" s="2"/>
      </tp>
      <tp t="s">
        <v>#N/A N/A</v>
        <stp/>
        <stp>BDP|10024400516480093929</stp>
        <tr r="C60" s="2"/>
      </tp>
      <tp t="s">
        <v>#N/A N/A</v>
        <stp/>
        <stp>BDP|17095844100597200408</stp>
        <tr r="D33" s="2"/>
      </tp>
      <tp t="s">
        <v>#N/A N/A</v>
        <stp/>
        <stp>BDP|12339300413418733414</stp>
        <tr r="E62" s="2"/>
      </tp>
      <tp t="s">
        <v>#N/A N/A</v>
        <stp/>
        <stp>BDP|10903266080612694516</stp>
        <tr r="C11" s="2"/>
      </tp>
      <tp t="s">
        <v>#N/A N/A</v>
        <stp/>
        <stp>BDP|18420540238836094536</stp>
        <tr r="D66" s="2"/>
      </tp>
      <tp t="s">
        <v>#N/A N/A</v>
        <stp/>
        <stp>BDP|18163286306760732759</stp>
        <tr r="D44" s="2"/>
      </tp>
      <tp t="s">
        <v>#N/A N/A</v>
        <stp/>
        <stp>BDP|13278383934808191630</stp>
        <tr r="B75" s="2"/>
      </tp>
      <tp t="s">
        <v>#N/A N/A</v>
        <stp/>
        <stp>BDP|17412049430451069817</stp>
        <tr r="D45" s="2"/>
      </tp>
      <tp t="s">
        <v>#N/A N/A</v>
        <stp/>
        <stp>BDP|18301633461322291764</stp>
        <tr r="C27" s="2"/>
      </tp>
      <tp t="s">
        <v>#N/A N/A</v>
        <stp/>
        <stp>BDP|10114500850245865709</stp>
        <tr r="C38" s="2"/>
      </tp>
      <tp t="s">
        <v>#N/A N/A</v>
        <stp/>
        <stp>BDP|12240609718893501475</stp>
        <tr r="E79" s="2"/>
      </tp>
      <tp t="s">
        <v>#N/A N/A</v>
        <stp/>
        <stp>BDP|17653334898617626800</stp>
        <tr r="C85" s="2"/>
      </tp>
      <tp t="s">
        <v>#N/A N/A</v>
        <stp/>
        <stp>BDP|11879055356751505711</stp>
        <tr r="C90" s="2"/>
      </tp>
      <tp t="s">
        <v>#N/A N/A</v>
        <stp/>
        <stp>BDP|16732224689846066827</stp>
        <tr r="C15" s="2"/>
      </tp>
      <tp t="s">
        <v>#N/A N/A</v>
        <stp/>
        <stp>BDP|14970693612187035636</stp>
        <tr r="D46" s="2"/>
      </tp>
      <tp t="s">
        <v>#N/A N/A</v>
        <stp/>
        <stp>BDP|11765183454065250299</stp>
        <tr r="B38" s="2"/>
      </tp>
      <tp t="s">
        <v>#N/A N/A</v>
        <stp/>
        <stp>BDP|15231194336895832051</stp>
        <tr r="B46" s="2"/>
      </tp>
      <tp t="s">
        <v>#N/A N/A</v>
        <stp/>
        <stp>BDP|14167575335348485879</stp>
        <tr r="D10" s="2"/>
      </tp>
      <tp t="s">
        <v>#N/A N/A</v>
        <stp/>
        <stp>BDP|15184904359292285997</stp>
        <tr r="E84" s="2"/>
      </tp>
      <tp t="s">
        <v>#N/A N/A</v>
        <stp/>
        <stp>BDP|11729117243863250555</stp>
        <tr r="E5" s="2"/>
      </tp>
      <tp t="s">
        <v>#N/A N/A</v>
        <stp/>
        <stp>BDP|17433366737831240459</stp>
        <tr r="B40" s="2"/>
      </tp>
      <tp t="s">
        <v>#N/A N/A</v>
        <stp/>
        <stp>BDP|10393370895859079131</stp>
        <tr r="D13" s="2"/>
      </tp>
      <tp t="s">
        <v>#N/A N/A</v>
        <stp/>
        <stp>BDP|16786826363469913388</stp>
        <tr r="E53" s="2"/>
      </tp>
      <tp t="s">
        <v>#N/A N/A</v>
        <stp/>
        <stp>BDP|17189641445733565429</stp>
        <tr r="C21" s="2"/>
      </tp>
      <tp t="s">
        <v>#N/A N/A</v>
        <stp/>
        <stp>BDP|14287117630226031250</stp>
        <tr r="C70" s="2"/>
      </tp>
      <tp t="s">
        <v>#N/A N/A</v>
        <stp/>
        <stp>BDP|15400788563632523509</stp>
        <tr r="C101" s="2"/>
      </tp>
      <tp t="s">
        <v>#N/A N/A</v>
        <stp/>
        <stp>BDP|12991740326763618700</stp>
        <tr r="C25" s="2"/>
      </tp>
      <tp t="s">
        <v>#N/A N/A</v>
        <stp/>
        <stp>BDP|18286708279458167377</stp>
        <tr r="E91" s="2"/>
      </tp>
      <tp t="s">
        <v>#N/A N/A</v>
        <stp/>
        <stp>BDP|16290256169140875195</stp>
        <tr r="C100" s="2"/>
      </tp>
      <tp t="s">
        <v>#N/A N/A</v>
        <stp/>
        <stp>BDP|10659840032249852188</stp>
        <tr r="B51" s="2"/>
      </tp>
      <tp t="s">
        <v>#N/A N/A</v>
        <stp/>
        <stp>BDP|15456305431475355367</stp>
        <tr r="D76" s="2"/>
      </tp>
      <tp t="s">
        <v>#N/A N/A</v>
        <stp/>
        <stp>BDP|11971766859081416102</stp>
        <tr r="E83" s="2"/>
      </tp>
      <tp t="s">
        <v>#N/A N/A</v>
        <stp/>
        <stp>BDP|12059525751023115205</stp>
        <tr r="C35" s="2"/>
      </tp>
      <tp t="s">
        <v>#N/A N/A</v>
        <stp/>
        <stp>BDP|13816973939772506875</stp>
        <tr r="D41" s="2"/>
      </tp>
      <tp t="s">
        <v>#N/A N/A</v>
        <stp/>
        <stp>BDP|10660794975999243909</stp>
        <tr r="C9" s="2"/>
      </tp>
      <tp t="s">
        <v>#N/A N/A</v>
        <stp/>
        <stp>BDP|13549702876452854132</stp>
        <tr r="C39" s="2"/>
      </tp>
      <tp t="s">
        <v>#N/A N/A</v>
        <stp/>
        <stp>BDP|11297855498986150655</stp>
        <tr r="E3" s="2"/>
      </tp>
      <tp t="s">
        <v>#N/A N/A</v>
        <stp/>
        <stp>BDP|12432168959297381127</stp>
        <tr r="D72" s="2"/>
      </tp>
      <tp t="s">
        <v>#N/A N/A</v>
        <stp/>
        <stp>BDP|10066106101658903923</stp>
        <tr r="B94" s="2"/>
      </tp>
      <tp t="s">
        <v>#N/A N/A</v>
        <stp/>
        <stp>BDP|17862039586509818685</stp>
        <tr r="C68" s="2"/>
      </tp>
      <tp t="s">
        <v>#N/A N/A</v>
        <stp/>
        <stp>BDP|17809590949837130166</stp>
        <tr r="C10" s="2"/>
      </tp>
      <tp t="s">
        <v>#N/A N/A</v>
        <stp/>
        <stp>BDP|14705988781811998499</stp>
        <tr r="D78" s="2"/>
      </tp>
      <tp t="s">
        <v>#N/A N/A</v>
        <stp/>
        <stp>BDP|13622154632716923788</stp>
        <tr r="C91" s="2"/>
      </tp>
      <tp t="s">
        <v>#N/A N/A</v>
        <stp/>
        <stp>BDP|13868250460801899656</stp>
        <tr r="C42" s="2"/>
      </tp>
      <tp t="s">
        <v>#N/A N/A</v>
        <stp/>
        <stp>BDP|11940433532440955644</stp>
        <tr r="E2" s="2"/>
      </tp>
      <tp t="s">
        <v>#N/A N/A</v>
        <stp/>
        <stp>BDP|11282384348117260146</stp>
        <tr r="B37" s="2"/>
      </tp>
      <tp t="s">
        <v>#N/A N/A</v>
        <stp/>
        <stp>BDP|15033748526451216091</stp>
        <tr r="B28" s="2"/>
      </tp>
      <tp t="s">
        <v>#N/A N/A</v>
        <stp/>
        <stp>BDP|16718614791718832050</stp>
        <tr r="E89" s="2"/>
      </tp>
      <tp t="s">
        <v>#N/A N/A</v>
        <stp/>
        <stp>BDP|15816380866073953255</stp>
        <tr r="C61" s="2"/>
      </tp>
      <tp t="s">
        <v>#N/A N/A</v>
        <stp/>
        <stp>BDP|12977503577220528110</stp>
        <tr r="B69" s="2"/>
      </tp>
      <tp t="s">
        <v>#N/A N/A</v>
        <stp/>
        <stp>BDP|12282585522952137645</stp>
        <tr r="B24" s="2"/>
      </tp>
      <tp t="s">
        <v>#N/A N/A</v>
        <stp/>
        <stp>BDP|15415064228176001070</stp>
        <tr r="C99" s="2"/>
      </tp>
      <tp t="s">
        <v>#N/A N/A</v>
        <stp/>
        <stp>BDP|17808624322437027541</stp>
        <tr r="B17" s="2"/>
      </tp>
      <tp t="s">
        <v>#N/A N/A</v>
        <stp/>
        <stp>BDP|17801263305315485104</stp>
        <tr r="C93" s="2"/>
      </tp>
      <tp t="s">
        <v>#N/A N/A</v>
        <stp/>
        <stp>BDP|18171382666944253837</stp>
        <tr r="C12" s="2"/>
      </tp>
      <tp t="s">
        <v>#N/A N/A</v>
        <stp/>
        <stp>BDP|10949011455471529591</stp>
        <tr r="B89" s="2"/>
      </tp>
      <tp t="s">
        <v>#N/A N/A</v>
        <stp/>
        <stp>BDP|12328496206740896741</stp>
        <tr r="B68" s="2"/>
      </tp>
      <tp t="s">
        <v>#N/A N/A</v>
        <stp/>
        <stp>BDP|17611516366237026215</stp>
        <tr r="D68" s="2"/>
      </tp>
      <tp t="s">
        <v>#N/A N/A</v>
        <stp/>
        <stp>BDP|14356941996042069710</stp>
        <tr r="B71" s="2"/>
      </tp>
      <tp t="s">
        <v>#N/A N/A</v>
        <stp/>
        <stp>BDP|14260341076034522505</stp>
        <tr r="E25" s="2"/>
      </tp>
      <tp t="s">
        <v>#N/A N/A</v>
        <stp/>
        <stp>BDP|10483307760997991395</stp>
        <tr r="E101" s="2"/>
      </tp>
      <tp t="s">
        <v>#N/A N/A</v>
        <stp/>
        <stp>BDP|15377552055422258651</stp>
        <tr r="C20" s="2"/>
      </tp>
      <tp t="s">
        <v>#N/A N/A</v>
        <stp/>
        <stp>BDP|15836446029051528366</stp>
        <tr r="C79" s="2"/>
      </tp>
      <tp t="s">
        <v>#N/A N/A</v>
        <stp/>
        <stp>BDP|17434238778562592631</stp>
        <tr r="B45" s="2"/>
      </tp>
      <tp t="s">
        <v>#N/A N/A</v>
        <stp/>
        <stp>BDP|11769197425942177615</stp>
        <tr r="C64" s="2"/>
      </tp>
      <tp t="s">
        <v>#N/A N/A</v>
        <stp/>
        <stp>BDP|12972648677447229222</stp>
        <tr r="E24" s="2"/>
      </tp>
      <tp t="s">
        <v>#N/A N/A</v>
        <stp/>
        <stp>BDP|12201131409532656741</stp>
        <tr r="D15" s="2"/>
      </tp>
      <tp t="s">
        <v>#N/A N/A</v>
        <stp/>
        <stp>BDP|17312142080599285181</stp>
        <tr r="B82" s="2"/>
      </tp>
      <tp t="s">
        <v>#N/A N/A</v>
        <stp/>
        <stp>BDP|10493592658105881305</stp>
        <tr r="D61" s="2"/>
      </tp>
      <tp t="s">
        <v>#N/A N/A</v>
        <stp/>
        <stp>BDP|17077390807845446750</stp>
        <tr r="E8" s="2"/>
      </tp>
      <tp t="s">
        <v>#N/A N/A</v>
        <stp/>
        <stp>BDP|11726411003752382199</stp>
        <tr r="E9" s="2"/>
      </tp>
      <tp t="s">
        <v>#N/A N/A</v>
        <stp/>
        <stp>BDP|17348606776529150945</stp>
        <tr r="C69" s="2"/>
      </tp>
      <tp t="s">
        <v>#N/A N/A</v>
        <stp/>
        <stp>BDP|17694077205844101561</stp>
        <tr r="D31" s="2"/>
      </tp>
      <tp t="s">
        <v>#N/A N/A</v>
        <stp/>
        <stp>BDP|10365390550794840407</stp>
        <tr r="E41" s="2"/>
      </tp>
      <tp t="s">
        <v>#N/A N/A</v>
        <stp/>
        <stp>BDP|13274315226335547151</stp>
        <tr r="B83" s="2"/>
      </tp>
      <tp t="s">
        <v>#N/A N/A</v>
        <stp/>
        <stp>BDP|15541605206584343174</stp>
        <tr r="C75" s="2"/>
      </tp>
      <tp t="s">
        <v>#N/A N/A</v>
        <stp/>
        <stp>BDP|17232108071211354792</stp>
        <tr r="E87" s="2"/>
      </tp>
      <tp t="s">
        <v>#N/A N/A</v>
        <stp/>
        <stp>BDP|11786725424591835221</stp>
        <tr r="B12" s="2"/>
      </tp>
      <tp t="s">
        <v>#N/A N/A</v>
        <stp/>
        <stp>BDP|12859159266915245721</stp>
        <tr r="E92" s="2"/>
      </tp>
      <tp t="s">
        <v>#N/A N/A</v>
        <stp/>
        <stp>BDP|10750055628185517022</stp>
        <tr r="B14" s="2"/>
      </tp>
      <tp t="s">
        <v>#N/A N/A</v>
        <stp/>
        <stp>BDP|16524574351791673094</stp>
        <tr r="E7" s="2"/>
      </tp>
      <tp t="s">
        <v>#N/A N/A</v>
        <stp/>
        <stp>BDP|16778170006000186080</stp>
        <tr r="E33" s="2"/>
      </tp>
      <tp t="s">
        <v>#N/A N/A</v>
        <stp/>
        <stp>BDP|10941843080016503163</stp>
        <tr r="E45" s="2"/>
      </tp>
      <tp t="s">
        <v>#N/A N/A</v>
        <stp/>
        <stp>BDP|15616346772080076613</stp>
        <tr r="C24" s="2"/>
      </tp>
      <tp t="s">
        <v>#N/A N/A</v>
        <stp/>
        <stp>BDP|11584827591162165569</stp>
        <tr r="E50" s="2"/>
      </tp>
      <tp t="s">
        <v>#N/A N/A</v>
        <stp/>
        <stp>BDP|13437069773080487346</stp>
        <tr r="C40" s="2"/>
      </tp>
      <tp t="s">
        <v>#N/A N/A</v>
        <stp/>
        <stp>BDP|15895706134583431583</stp>
        <tr r="D80" s="2"/>
      </tp>
      <tp t="s">
        <v>#N/A N/A</v>
        <stp/>
        <stp>BDP|14832965186981640063</stp>
        <tr r="B79" s="2"/>
      </tp>
      <tp t="s">
        <v>#N/A N/A</v>
        <stp/>
        <stp>BDP|12391099617702118502</stp>
        <tr r="B41" s="2"/>
      </tp>
      <tp t="s">
        <v>#N/A N/A</v>
        <stp/>
        <stp>BDP|10888293676623140268</stp>
        <tr r="B35" s="2"/>
      </tp>
      <tp t="s">
        <v>#N/A N/A</v>
        <stp/>
        <stp>BDP|11191105144827674735</stp>
        <tr r="C48" s="2"/>
      </tp>
      <tp t="s">
        <v>#N/A N/A</v>
        <stp/>
        <stp>BDP|14604256897449191200</stp>
        <tr r="B6" s="2"/>
      </tp>
      <tp t="s">
        <v>#N/A N/A</v>
        <stp/>
        <stp>BDP|11807287695099311731</stp>
        <tr r="C23" s="2"/>
      </tp>
      <tp t="s">
        <v>#N/A N/A</v>
        <stp/>
        <stp>BDP|13077205874765453748</stp>
        <tr r="E52" s="2"/>
      </tp>
      <tp t="s">
        <v>#N/A N/A</v>
        <stp/>
        <stp>BDP|11021660075541779505</stp>
        <tr r="D48" s="2"/>
      </tp>
      <tp t="s">
        <v>#N/A N/A</v>
        <stp/>
        <stp>BDP|18319977758606357682</stp>
        <tr r="D8" s="2"/>
      </tp>
      <tp t="s">
        <v>#N/A N/A</v>
        <stp/>
        <stp>BDP|12042392510812505755</stp>
        <tr r="B20" s="2"/>
      </tp>
      <tp t="s">
        <v>#N/A N/A</v>
        <stp/>
        <stp>BDP|12534481371696094253</stp>
        <tr r="C57" s="2"/>
      </tp>
      <tp t="s">
        <v>#N/A N/A</v>
        <stp/>
        <stp>BDP|10225041338800207659</stp>
        <tr r="E54" s="2"/>
      </tp>
      <tp t="s">
        <v>#N/A N/A</v>
        <stp/>
        <stp>BDP|17966751538880822644</stp>
        <tr r="B62" s="2"/>
      </tp>
      <tp t="s">
        <v>#N/A N/A</v>
        <stp/>
        <stp>BDP|12361751552194889140</stp>
        <tr r="C34" s="2"/>
      </tp>
      <tp t="s">
        <v>#N/A N/A</v>
        <stp/>
        <stp>BDP|13827333622464482364</stp>
        <tr r="E28" s="2"/>
      </tp>
      <tp t="s">
        <v>#N/A N/A</v>
        <stp/>
        <stp>BDP|11112284264389772908</stp>
        <tr r="D37" s="2"/>
      </tp>
      <tp t="s">
        <v>#N/A N/A</v>
        <stp/>
        <stp>BDP|15670876345584659886</stp>
        <tr r="D93" s="2"/>
      </tp>
      <tp t="s">
        <v>#N/A N/A</v>
        <stp/>
        <stp>BDP|12008361661495877734</stp>
        <tr r="C87" s="2"/>
      </tp>
      <tp t="s">
        <v>#N/A N/A</v>
        <stp/>
        <stp>BDP|15438562796789115591</stp>
        <tr r="E34" s="2"/>
      </tp>
      <tp t="s">
        <v>#N/A N/A</v>
        <stp/>
        <stp>BDP|12846567511015149600</stp>
        <tr r="D39" s="2"/>
      </tp>
      <tp t="s">
        <v>#N/A N/A</v>
        <stp/>
        <stp>BDP|17561311881959137047</stp>
        <tr r="B26" s="2"/>
      </tp>
      <tp t="s">
        <v>#N/A N/A</v>
        <stp/>
        <stp>BDP|10026445361863404415</stp>
        <tr r="E55" s="2"/>
      </tp>
      <tp t="s">
        <v>#N/A N/A</v>
        <stp/>
        <stp>BDP|14620045275812501425</stp>
        <tr r="B21" s="2"/>
      </tp>
      <tp t="s">
        <v>#N/A N/A</v>
        <stp/>
        <stp>BDP|15505538233655170378</stp>
        <tr r="D21" s="2"/>
      </tp>
      <tp t="s">
        <v>#N/A N/A</v>
        <stp/>
        <stp>BDP|12035331198714156997</stp>
        <tr r="D23" s="2"/>
      </tp>
      <tp t="s">
        <v>#N/A N/A</v>
        <stp/>
        <stp>BDP|18237418685631326074</stp>
        <tr r="B33" s="2"/>
      </tp>
      <tp t="s">
        <v>#N/A N/A</v>
        <stp/>
        <stp>BDP|10861393165288331851</stp>
        <tr r="C81" s="2"/>
      </tp>
    </main>
    <main first="bofaddin.rtdserver">
      <tp t="s">
        <v>#N/A N/A</v>
        <stp/>
        <stp>BDP|5250236669634737945</stp>
        <tr r="D74" s="2"/>
      </tp>
      <tp t="s">
        <v>#N/A N/A</v>
        <stp/>
        <stp>BDP|6817803227002631276</stp>
        <tr r="C83" s="2"/>
      </tp>
      <tp t="s">
        <v>#N/A N/A</v>
        <stp/>
        <stp>BDP|7628897990628330227</stp>
        <tr r="B23" s="2"/>
      </tp>
      <tp t="s">
        <v>#N/A N/A</v>
        <stp/>
        <stp>BDP|4046890912529731837</stp>
        <tr r="D30" s="2"/>
      </tp>
      <tp t="s">
        <v>#N/A N/A</v>
        <stp/>
        <stp>BDP|8606843296316870300</stp>
        <tr r="D28" s="2"/>
      </tp>
      <tp t="s">
        <v>#N/A N/A</v>
        <stp/>
        <stp>BDP|6852285023372656866</stp>
        <tr r="B73" s="2"/>
      </tp>
      <tp t="s">
        <v>#N/A N/A</v>
        <stp/>
        <stp>BDP|3323426897337373562</stp>
        <tr r="B99" s="2"/>
      </tp>
      <tp t="s">
        <v>#N/A N/A</v>
        <stp/>
        <stp>BDP|8955693477326022340</stp>
        <tr r="D40" s="2"/>
      </tp>
      <tp t="s">
        <v>#N/A N/A</v>
        <stp/>
        <stp>BDP|7793215503260758931</stp>
        <tr r="B42" s="2"/>
      </tp>
      <tp t="s">
        <v>#N/A N/A</v>
        <stp/>
        <stp>BDP|2363831139896653245</stp>
        <tr r="C30" s="2"/>
      </tp>
      <tp t="s">
        <v>#N/A N/A</v>
        <stp/>
        <stp>BDP|4087099086074444532</stp>
        <tr r="D60" s="2"/>
      </tp>
      <tp t="s">
        <v>#N/A N/A</v>
        <stp/>
        <stp>BDP|8333010590958358482</stp>
        <tr r="E85" s="2"/>
      </tp>
      <tp t="s">
        <v>#N/A N/A</v>
        <stp/>
        <stp>BDP|1326678455576905961</stp>
        <tr r="D83" s="2"/>
      </tp>
      <tp t="s">
        <v>#N/A N/A</v>
        <stp/>
        <stp>BDP|3609839467917451797</stp>
        <tr r="B16" s="2"/>
      </tp>
      <tp t="s">
        <v>#N/A N/A</v>
        <stp/>
        <stp>BDP|1405035342071525928</stp>
        <tr r="B59" s="2"/>
      </tp>
      <tp t="s">
        <v>#N/A N/A</v>
        <stp/>
        <stp>BDP|5152967455014114021</stp>
        <tr r="B49" s="2"/>
      </tp>
      <tp t="s">
        <v>#N/A N/A</v>
        <stp/>
        <stp>BDP|7934481213849623622</stp>
        <tr r="B95" s="2"/>
      </tp>
      <tp t="s">
        <v>#N/A N/A</v>
        <stp/>
        <stp>BDP|4446026122252029927</stp>
        <tr r="E37" s="2"/>
      </tp>
      <tp t="s">
        <v>#N/A N/A</v>
        <stp/>
        <stp>BDP|9611904427444899839</stp>
        <tr r="B81" s="2"/>
      </tp>
      <tp t="s">
        <v>#N/A N/A</v>
        <stp/>
        <stp>BDP|4929011311688793371</stp>
        <tr r="D52" s="2"/>
      </tp>
      <tp t="s">
        <v>#N/A N/A</v>
        <stp/>
        <stp>BDP|2584842544984382496</stp>
        <tr r="E44" s="2"/>
      </tp>
      <tp t="s">
        <v>#N/A N/A</v>
        <stp/>
        <stp>BDP|3012050669293708840</stp>
        <tr r="D22" s="2"/>
      </tp>
      <tp t="s">
        <v>#N/A N/A</v>
        <stp/>
        <stp>BDP|6434246191583842043</stp>
        <tr r="D29" s="2"/>
      </tp>
      <tp t="s">
        <v>#N/A N/A</v>
        <stp/>
        <stp>BDP|8166938061888794161</stp>
        <tr r="E58" s="2"/>
      </tp>
      <tp t="s">
        <v>#N/A N/A</v>
        <stp/>
        <stp>BDP|3177805603064555142</stp>
        <tr r="E43" s="2"/>
      </tp>
      <tp t="s">
        <v>#N/A N/A</v>
        <stp/>
        <stp>BDP|5949884120954539548</stp>
        <tr r="C51" s="2"/>
      </tp>
      <tp t="s">
        <v>#N/A N/A</v>
        <stp/>
        <stp>BDP|6933981250574012011</stp>
        <tr r="C26" s="2"/>
      </tp>
      <tp t="s">
        <v>#N/A N/A</v>
        <stp/>
        <stp>BDP|7106372761918684452</stp>
        <tr r="E75" s="2"/>
      </tp>
      <tp t="s">
        <v>#N/A N/A</v>
        <stp/>
        <stp>BDP|1627486025460184822</stp>
        <tr r="E42" s="2"/>
      </tp>
      <tp t="s">
        <v>#N/A N/A</v>
        <stp/>
        <stp>BDP|4547503328654894891</stp>
        <tr r="B3" s="2"/>
      </tp>
      <tp t="s">
        <v>#N/A N/A</v>
        <stp/>
        <stp>BDP|8470232959271790159</stp>
        <tr r="C55" s="2"/>
      </tp>
      <tp t="s">
        <v>#N/A N/A</v>
        <stp/>
        <stp>BDP|2321988283924266879</stp>
        <tr r="C2" s="2"/>
      </tp>
      <tp t="s">
        <v>#N/A N/A</v>
        <stp/>
        <stp>BDP|7802042534589816205</stp>
        <tr r="D2" s="2"/>
      </tp>
      <tp t="s">
        <v>#N/A N/A</v>
        <stp/>
        <stp>BDP|2880580224632400814</stp>
        <tr r="D19" s="2"/>
      </tp>
      <tp t="s">
        <v>#N/A N/A</v>
        <stp/>
        <stp>BDP|9474986888625458240</stp>
        <tr r="B2" s="2"/>
      </tp>
      <tp t="s">
        <v>#N/A N/A</v>
        <stp/>
        <stp>BDP|5526406586136846718</stp>
        <tr r="B70" s="2"/>
      </tp>
      <tp t="s">
        <v>#N/A N/A</v>
        <stp/>
        <stp>BDP|5744664767174980947</stp>
        <tr r="C47" s="2"/>
      </tp>
      <tp t="s">
        <v>#N/A N/A</v>
        <stp/>
        <stp>BDP|4936990452509953931</stp>
        <tr r="D95" s="2"/>
      </tp>
      <tp t="s">
        <v>#N/A N/A</v>
        <stp/>
        <stp>BDP|9470174588249607134</stp>
        <tr r="E81" s="2"/>
      </tp>
      <tp t="s">
        <v>#N/A N/A</v>
        <stp/>
        <stp>BDP|4382885420725792300</stp>
        <tr r="E70" s="2"/>
      </tp>
      <tp t="s">
        <v>#N/A N/A</v>
        <stp/>
        <stp>BDP|4808032800905285946</stp>
        <tr r="B97" s="2"/>
      </tp>
      <tp t="s">
        <v>#N/A N/A</v>
        <stp/>
        <stp>BDP|4762692408573261963</stp>
        <tr r="E47" s="2"/>
      </tp>
      <tp t="s">
        <v>#N/A N/A</v>
        <stp/>
        <stp>BDP|4875692433411016849</stp>
        <tr r="C22" s="2"/>
      </tp>
      <tp t="s">
        <v>#N/A N/A</v>
        <stp/>
        <stp>BDP|5403279695120177614</stp>
        <tr r="C58" s="2"/>
      </tp>
      <tp t="s">
        <v>#N/A N/A</v>
        <stp/>
        <stp>BDP|5239547839943047894</stp>
        <tr r="E69" s="2"/>
      </tp>
      <tp t="s">
        <v>#N/A N/A</v>
        <stp/>
        <stp>BDP|4738446373396636900</stp>
        <tr r="D58" s="2"/>
      </tp>
      <tp t="s">
        <v>#N/A N/A</v>
        <stp/>
        <stp>BDP|5252771124669338146</stp>
        <tr r="E17" s="2"/>
      </tp>
      <tp t="s">
        <v>#N/A N/A</v>
        <stp/>
        <stp>BDP|8306726752502749006</stp>
        <tr r="B100" s="2"/>
      </tp>
      <tp t="s">
        <v>#N/A N/A</v>
        <stp/>
        <stp>BDP|2049391886020424000</stp>
        <tr r="D27" s="2"/>
      </tp>
      <tp t="s">
        <v>#N/A N/A</v>
        <stp/>
        <stp>BDP|5104495507880672800</stp>
        <tr r="E49" s="2"/>
      </tp>
      <tp t="s">
        <v>#N/A N/A</v>
        <stp/>
        <stp>BDP|3688241123468694293</stp>
        <tr r="C44" s="2"/>
      </tp>
      <tp t="s">
        <v>#N/A N/A</v>
        <stp/>
        <stp>BDP|6133831340284709781</stp>
        <tr r="C33" s="2"/>
      </tp>
      <tp t="s">
        <v>#N/A N/A</v>
        <stp/>
        <stp>BDP|1475865359432868717</stp>
        <tr r="E98" s="2"/>
      </tp>
      <tp t="s">
        <v>#N/A N/A</v>
        <stp/>
        <stp>BDP|5324739652999322706</stp>
        <tr r="E38" s="2"/>
      </tp>
      <tp t="s">
        <v>#N/A N/A</v>
        <stp/>
        <stp>BDP|1920962168572651564</stp>
        <tr r="C31" s="2"/>
      </tp>
      <tp t="s">
        <v>#N/A N/A</v>
        <stp/>
        <stp>BDP|6812102003169905764</stp>
        <tr r="D36" s="2"/>
      </tp>
      <tp t="s">
        <v>#N/A N/A</v>
        <stp/>
        <stp>BDP|8112057059115435239</stp>
        <tr r="B98" s="2"/>
      </tp>
      <tp t="s">
        <v>#N/A N/A</v>
        <stp/>
        <stp>BDP|6780267117079569699</stp>
        <tr r="B84" s="2"/>
      </tp>
      <tp t="s">
        <v>#N/A N/A</v>
        <stp/>
        <stp>BDP|8184966736289304188</stp>
        <tr r="E78" s="2"/>
      </tp>
      <tp t="s">
        <v>#N/A N/A</v>
        <stp/>
        <stp>BDP|6984375239224477882</stp>
        <tr r="B78" s="2"/>
      </tp>
      <tp t="s">
        <v>#N/A N/A</v>
        <stp/>
        <stp>BDP|1152877758017326155</stp>
        <tr r="B5" s="2"/>
      </tp>
      <tp t="s">
        <v>#N/A N/A</v>
        <stp/>
        <stp>BDP|6949992426583859472</stp>
        <tr r="C67" s="2"/>
      </tp>
      <tp t="s">
        <v>#N/A N/A</v>
        <stp/>
        <stp>BDP|3174741392997939007</stp>
        <tr r="E76" s="2"/>
      </tp>
      <tp t="s">
        <v>#N/A N/A</v>
        <stp/>
        <stp>BDP|5905402456967152904</stp>
        <tr r="E96" s="2"/>
      </tp>
      <tp t="s">
        <v>#N/A N/A</v>
        <stp/>
        <stp>BDP|8043986076125015906</stp>
        <tr r="E39" s="2"/>
      </tp>
      <tp t="s">
        <v>#N/A N/A</v>
        <stp/>
        <stp>BDP|1868007847349369636</stp>
        <tr r="E13" s="2"/>
      </tp>
      <tp t="s">
        <v>#N/A N/A</v>
        <stp/>
        <stp>BDP|9842801222031788810</stp>
        <tr r="E88" s="2"/>
      </tp>
      <tp t="s">
        <v>#N/A N/A</v>
        <stp/>
        <stp>BDP|3752338564259599571</stp>
        <tr r="D99" s="2"/>
      </tp>
      <tp t="s">
        <v>#N/A N/A</v>
        <stp/>
        <stp>BDP|8018614004383333779</stp>
        <tr r="D98" s="2"/>
      </tp>
      <tp t="s">
        <v>#N/A N/A</v>
        <stp/>
        <stp>BDP|7515759151676508958</stp>
        <tr r="D51" s="2"/>
      </tp>
      <tp t="s">
        <v>#N/A N/A</v>
        <stp/>
        <stp>BDP|5443301396740738528</stp>
        <tr r="C4" s="2"/>
      </tp>
      <tp t="s">
        <v>#N/A N/A</v>
        <stp/>
        <stp>BDP|4229259942059811193</stp>
        <tr r="D54" s="2"/>
      </tp>
      <tp t="s">
        <v>#N/A N/A</v>
        <stp/>
        <stp>BDP|1355606382501491405</stp>
        <tr r="B60" s="2"/>
      </tp>
      <tp t="s">
        <v>#N/A N/A</v>
        <stp/>
        <stp>BDP|7634297099673997447</stp>
        <tr r="D25" s="2"/>
      </tp>
      <tp t="s">
        <v>#N/A N/A</v>
        <stp/>
        <stp>BDP|2432626950023892905</stp>
        <tr r="C53" s="2"/>
      </tp>
      <tp t="s">
        <v>#N/A N/A</v>
        <stp/>
        <stp>BDP|5651341376893917937</stp>
        <tr r="B31" s="2"/>
      </tp>
      <tp t="s">
        <v>#N/A N/A</v>
        <stp/>
        <stp>BDP|8829304244837566342</stp>
        <tr r="B85" s="2"/>
      </tp>
      <tp t="s">
        <v>#N/A N/A</v>
        <stp/>
        <stp>BDP|7626900232166818016</stp>
        <tr r="E35" s="2"/>
      </tp>
      <tp t="s">
        <v>#N/A N/A</v>
        <stp/>
        <stp>BDP|5907004191050830720</stp>
        <tr r="E15" s="2"/>
      </tp>
      <tp t="s">
        <v>#N/A N/A</v>
        <stp/>
        <stp>BDP|9103394396200568880</stp>
        <tr r="B9" s="2"/>
      </tp>
      <tp t="s">
        <v>#N/A N/A</v>
        <stp/>
        <stp>BDP|4616621122659319251</stp>
        <tr r="E48" s="2"/>
      </tp>
      <tp t="s">
        <v>#N/A N/A</v>
        <stp/>
        <stp>BDP|2521435739896988879</stp>
        <tr r="E80" s="2"/>
      </tp>
      <tp t="s">
        <v>#N/A N/A</v>
        <stp/>
        <stp>BDP|8867607235867275193</stp>
        <tr r="E21" s="2"/>
      </tp>
      <tp t="s">
        <v>#N/A N/A</v>
        <stp/>
        <stp>BDP|8214363644473445724</stp>
        <tr r="E63" s="2"/>
      </tp>
      <tp t="s">
        <v>#N/A N/A</v>
        <stp/>
        <stp>BDP|8787972894605625656</stp>
        <tr r="E4" s="2"/>
      </tp>
      <tp t="s">
        <v>#N/A N/A</v>
        <stp/>
        <stp>BDP|8920980948400139100</stp>
        <tr r="D64" s="2"/>
      </tp>
      <tp t="s">
        <v>#N/A N/A</v>
        <stp/>
        <stp>BDP|8908649084253090102</stp>
        <tr r="D18" s="2"/>
      </tp>
      <tp t="s">
        <v>#N/A N/A</v>
        <stp/>
        <stp>BDP|1480050173684380684</stp>
        <tr r="D5" s="2"/>
      </tp>
      <tp t="s">
        <v>#N/A N/A</v>
        <stp/>
        <stp>BDP|4719782911481082707</stp>
        <tr r="E6" s="2"/>
      </tp>
      <tp t="s">
        <v>#N/A N/A</v>
        <stp/>
        <stp>BDP|5621469027580028785</stp>
        <tr r="B8" s="2"/>
      </tp>
      <tp t="s">
        <v>#N/A N/A</v>
        <stp/>
        <stp>BDP|1201153038715675264</stp>
        <tr r="C14" s="2"/>
      </tp>
      <tp t="s">
        <v>#N/A N/A</v>
        <stp/>
        <stp>BDP|2998733670280514635</stp>
        <tr r="C63" s="2"/>
      </tp>
      <tp t="s">
        <v>#N/A N/A</v>
        <stp/>
        <stp>BDP|8725893539994708321</stp>
        <tr r="C71" s="2"/>
      </tp>
      <tp t="s">
        <v>#N/A N/A</v>
        <stp/>
        <stp>BDP|9047409402159257026</stp>
        <tr r="D63" s="2"/>
      </tp>
      <tp t="s">
        <v>#N/A N/A</v>
        <stp/>
        <stp>BDP|5871282962870538577</stp>
        <tr r="B13" s="2"/>
      </tp>
      <tp t="s">
        <v>#N/A N/A</v>
        <stp/>
        <stp>BDP|2092712011380615071</stp>
        <tr r="E26" s="2"/>
      </tp>
      <tp t="s">
        <v>#N/A N/A</v>
        <stp/>
        <stp>BDP|9201254112536744830</stp>
        <tr r="E86" s="2"/>
      </tp>
      <tp t="s">
        <v>#N/A N/A</v>
        <stp/>
        <stp>BDP|8225548046045685838</stp>
        <tr r="D47" s="2"/>
      </tp>
      <tp t="s">
        <v>#N/A N/A</v>
        <stp/>
        <stp>BDP|8136165363493431854</stp>
        <tr r="B52" s="2"/>
      </tp>
      <tp t="s">
        <v>#N/A N/A</v>
        <stp/>
        <stp>BDP|6653386291321497817</stp>
        <tr r="D85" s="2"/>
      </tp>
      <tp t="s">
        <v>#N/A N/A</v>
        <stp/>
        <stp>BDP|7686639599914552939</stp>
        <tr r="C37" s="2"/>
      </tp>
      <tp t="s">
        <v>#N/A N/A</v>
        <stp/>
        <stp>BDP|6800813454669556732</stp>
        <tr r="B44" s="2"/>
      </tp>
      <tp t="s">
        <v>#N/A N/A</v>
        <stp/>
        <stp>BDP|5393038603508277895</stp>
        <tr r="C36" s="2"/>
      </tp>
      <tp t="s">
        <v>#N/A N/A</v>
        <stp/>
        <stp>BDP|2482246223093532480</stp>
        <tr r="E30" s="2"/>
      </tp>
      <tp t="s">
        <v>#N/A N/A</v>
        <stp/>
        <stp>BDP|4950122622355348752</stp>
        <tr r="C52" s="2"/>
      </tp>
      <tp t="s">
        <v>#N/A N/A</v>
        <stp/>
        <stp>BDP|9996337006427546841</stp>
        <tr r="E57" s="2"/>
      </tp>
      <tp t="s">
        <v>#N/A N/A</v>
        <stp/>
        <stp>BDP|2758507403664100658</stp>
        <tr r="B80" s="2"/>
      </tp>
      <tp t="s">
        <v>#N/A N/A</v>
        <stp/>
        <stp>BDP|1591422039484729785</stp>
        <tr r="B7" s="2"/>
      </tp>
      <tp t="s">
        <v>#N/A N/A</v>
        <stp/>
        <stp>BDP|1396257923043433705</stp>
        <tr r="B55" s="2"/>
      </tp>
      <tp t="s">
        <v>#N/A N/A</v>
        <stp/>
        <stp>BDP|5398141300759302850</stp>
        <tr r="D35" s="2"/>
      </tp>
      <tp t="s">
        <v>#N/A N/A</v>
        <stp/>
        <stp>BDP|7365410006032471460</stp>
        <tr r="B10" s="2"/>
      </tp>
      <tp t="s">
        <v>#N/A N/A</v>
        <stp/>
        <stp>BDP|6259365240542648659</stp>
        <tr r="D55" s="2"/>
      </tp>
      <tp t="s">
        <v>#N/A N/A</v>
        <stp/>
        <stp>BDP|7717110454212774416</stp>
        <tr r="D12" s="2"/>
      </tp>
      <tp t="s">
        <v>#N/A N/A</v>
        <stp/>
        <stp>BDP|7533302938581946310</stp>
        <tr r="C6" s="2"/>
      </tp>
      <tp t="s">
        <v>#N/A N/A</v>
        <stp/>
        <stp>BDP|1989773446922286615</stp>
        <tr r="E72" s="2"/>
      </tp>
      <tp t="s">
        <v>#N/A N/A</v>
        <stp/>
        <stp>BDP|3492818620076775991</stp>
        <tr r="C76" s="2"/>
      </tp>
      <tp t="s">
        <v>#N/A N/A</v>
        <stp/>
        <stp>BDP|2352115660697809410</stp>
        <tr r="B48" s="2"/>
      </tp>
      <tp t="s">
        <v>#N/A N/A</v>
        <stp/>
        <stp>BDP|2569265477811489080</stp>
        <tr r="D9" s="2"/>
      </tp>
      <tp t="s">
        <v>#N/A N/A</v>
        <stp/>
        <stp>BDP|9953527550558223701</stp>
        <tr r="E51" s="2"/>
      </tp>
      <tp t="s">
        <v>#N/A N/A</v>
        <stp/>
        <stp>BDP|6962306558773590583</stp>
        <tr r="B93" s="2"/>
      </tp>
      <tp t="s">
        <v>#N/A N/A</v>
        <stp/>
        <stp>BDP|7615585148500847029</stp>
        <tr r="D34" s="2"/>
      </tp>
      <tp t="s">
        <v>#N/A N/A</v>
        <stp/>
        <stp>BDP|6350996561919172692</stp>
        <tr r="D4" s="2"/>
      </tp>
      <tp t="s">
        <v>#N/A N/A</v>
        <stp/>
        <stp>BDP|2925920941600371980</stp>
        <tr r="B56" s="2"/>
      </tp>
      <tp t="s">
        <v>#N/A N/A</v>
        <stp/>
        <stp>BDP|1122080393358193714</stp>
        <tr r="C89" s="2"/>
      </tp>
      <tp t="s">
        <v>#N/A N/A</v>
        <stp/>
        <stp>BDP|6798991671628747724</stp>
        <tr r="D92" s="2"/>
      </tp>
      <tp t="s">
        <v>#N/A N/A</v>
        <stp/>
        <stp>BDP|8547076687510706786</stp>
        <tr r="B65" s="2"/>
      </tp>
      <tp t="s">
        <v>#N/A N/A</v>
        <stp/>
        <stp>BDP|6756320155864134333</stp>
        <tr r="B96" s="2"/>
      </tp>
      <tp t="s">
        <v>#N/A N/A</v>
        <stp/>
        <stp>BDP|9735804166746749654</stp>
        <tr r="E29" s="2"/>
      </tp>
      <tp t="s">
        <v>#N/A N/A</v>
        <stp/>
        <stp>BDP|1487038269584951472</stp>
        <tr r="C74" s="2"/>
      </tp>
      <tp t="s">
        <v>#N/A N/A</v>
        <stp/>
        <stp>BDP|5319316134555525737</stp>
        <tr r="D38" s="2"/>
      </tp>
      <tp t="s">
        <v>#N/A N/A</v>
        <stp/>
        <stp>BDP|7900292827519590933</stp>
        <tr r="C50" s="2"/>
      </tp>
      <tp t="s">
        <v>#N/A N/A</v>
        <stp/>
        <stp>BDP|3436871613044433920</stp>
        <tr r="C45" s="2"/>
      </tp>
      <tp t="s">
        <v>#N/A N/A</v>
        <stp/>
        <stp>BDP|9547833646064705614</stp>
        <tr r="B86" s="2"/>
      </tp>
      <tp t="s">
        <v>#N/A N/A</v>
        <stp/>
        <stp>BDP|3991424854360228594</stp>
        <tr r="C84" s="2"/>
      </tp>
      <tp t="s">
        <v>#N/A N/A</v>
        <stp/>
        <stp>BDP|7461573284864792951</stp>
        <tr r="C66" s="2"/>
      </tp>
      <tp t="s">
        <v>#N/A N/A</v>
        <stp/>
        <stp>BDP|8422225427500352880</stp>
        <tr r="C94" s="2"/>
      </tp>
      <tp t="s">
        <v>#N/A N/A</v>
        <stp/>
        <stp>BDP|1802942269258960678</stp>
        <tr r="D59" s="2"/>
      </tp>
      <tp t="s">
        <v>#N/A N/A</v>
        <stp/>
        <stp>BDP|5494524866086895037</stp>
        <tr r="E10" s="2"/>
      </tp>
      <tp t="s">
        <v>#N/A N/A</v>
        <stp/>
        <stp>BDP|7099269937104788294</stp>
        <tr r="B22" s="2"/>
      </tp>
      <tp t="s">
        <v>#N/A N/A</v>
        <stp/>
        <stp>BDP|3621590441445428768</stp>
        <tr r="B67" s="2"/>
      </tp>
      <tp t="s">
        <v>#N/A N/A</v>
        <stp/>
        <stp>BDP|4124597001362772334</stp>
        <tr r="D65" s="2"/>
      </tp>
      <tp t="s">
        <v>#N/A N/A</v>
        <stp/>
        <stp>BDP|8380793668140727973</stp>
        <tr r="D96" s="2"/>
      </tp>
      <tp t="s">
        <v>#N/A N/A</v>
        <stp/>
        <stp>BDP|8096097837558524383</stp>
        <tr r="E59" s="2"/>
      </tp>
      <tp t="s">
        <v>#N/A N/A</v>
        <stp/>
        <stp>BDP|6152241257499008831</stp>
        <tr r="B91" s="2"/>
      </tp>
      <tp t="s">
        <v>#N/A N/A</v>
        <stp/>
        <stp>BDP|7521795415135892408</stp>
        <tr r="E65" s="2"/>
      </tp>
      <tp t="s">
        <v>#N/A N/A</v>
        <stp/>
        <stp>BDP|4107299253432918145</stp>
        <tr r="B101" s="2"/>
      </tp>
      <tp t="s">
        <v>#N/A N/A</v>
        <stp/>
        <stp>BDP|5226346806240401625</stp>
        <tr r="B72" s="2"/>
      </tp>
      <tp t="s">
        <v>#N/A N/A</v>
        <stp/>
        <stp>BDP|9756393369915471899</stp>
        <tr r="E56" s="2"/>
      </tp>
      <tp t="s">
        <v>#N/A N/A</v>
        <stp/>
        <stp>BDP|2027378758003038648</stp>
        <tr r="B66" s="2"/>
      </tp>
      <tp t="s">
        <v>#N/A N/A</v>
        <stp/>
        <stp>BDP|7912354513096713233</stp>
        <tr r="B64" s="2"/>
      </tp>
      <tp t="s">
        <v>#N/A N/A</v>
        <stp/>
        <stp>BDP|7871525912504966690</stp>
        <tr r="C65" s="2"/>
      </tp>
      <tp t="s">
        <v>#N/A N/A</v>
        <stp/>
        <stp>BDP|2591225899179554149</stp>
        <tr r="E77" s="2"/>
      </tp>
      <tp t="s">
        <v>#N/A N/A</v>
        <stp/>
        <stp>BDP|1950115016445452556</stp>
        <tr r="B87" s="2"/>
      </tp>
      <tp t="s">
        <v>#N/A N/A</v>
        <stp/>
        <stp>BDP|8475631641229221288</stp>
        <tr r="B90" s="2"/>
      </tp>
      <tp t="s">
        <v>#N/A N/A</v>
        <stp/>
        <stp>BDP|8410019889436762792</stp>
        <tr r="B30" s="2"/>
      </tp>
      <tp t="s">
        <v>#N/A N/A</v>
        <stp/>
        <stp>BDP|9073869163036332040</stp>
        <tr r="D49" s="2"/>
      </tp>
      <tp t="s">
        <v>#N/A N/A</v>
        <stp/>
        <stp>BDP|4501357780938293606</stp>
        <tr r="E90" s="2"/>
      </tp>
      <tp t="s">
        <v>#N/A N/A</v>
        <stp/>
        <stp>BDP|3147330920415309630</stp>
        <tr r="C77" s="2"/>
      </tp>
      <tp t="s">
        <v>#N/A N/A</v>
        <stp/>
        <stp>BDP|4542086231443450589</stp>
        <tr r="B39" s="2"/>
      </tp>
      <tp t="s">
        <v>#N/A N/A</v>
        <stp/>
        <stp>BDP|3046104153011111734</stp>
        <tr r="E36" s="2"/>
      </tp>
      <tp t="s">
        <v>#N/A N/A</v>
        <stp/>
        <stp>BDP|7139746617430736038</stp>
        <tr r="C13" s="2"/>
      </tp>
      <tp t="s">
        <v>#N/A N/A</v>
        <stp/>
        <stp>BDP|5891004934593358492</stp>
        <tr r="C7" s="2"/>
      </tp>
      <tp t="s">
        <v>#N/A N/A</v>
        <stp/>
        <stp>BDP|8147929040251979615</stp>
        <tr r="E18" s="2"/>
      </tp>
      <tp t="s">
        <v>#N/A N/A</v>
        <stp/>
        <stp>BDP|2385536777556734487</stp>
        <tr r="D79" s="2"/>
      </tp>
      <tp t="s">
        <v>#N/A N/A</v>
        <stp/>
        <stp>BDP|1207795479863422082</stp>
        <tr r="D62" s="2"/>
      </tp>
      <tp t="s">
        <v>#N/A N/A</v>
        <stp/>
        <stp>BDP|7330482612086789623</stp>
        <tr r="B36" s="2"/>
      </tp>
      <tp t="s">
        <v>#N/A N/A</v>
        <stp/>
        <stp>BDP|3012568866745351710</stp>
        <tr r="E95" s="2"/>
      </tp>
      <tp t="s">
        <v>#N/A N/A</v>
        <stp/>
        <stp>BDP|6918745506880890318</stp>
        <tr r="E93" s="2"/>
      </tp>
      <tp t="s">
        <v>#N/A N/A</v>
        <stp/>
        <stp>BDP|6685951094756001250</stp>
        <tr r="D77" s="2"/>
      </tp>
      <tp t="s">
        <v>#N/A N/A</v>
        <stp/>
        <stp>BDP|9549402387245481256</stp>
        <tr r="C17" s="2"/>
      </tp>
      <tp t="s">
        <v>#N/A N/A</v>
        <stp/>
        <stp>BDP|4341050154836562547</stp>
        <tr r="B76" s="2"/>
      </tp>
      <tp t="s">
        <v>#N/A N/A</v>
        <stp/>
        <stp>BDP|6751014725036181016</stp>
        <tr r="D43" s="2"/>
      </tp>
      <tp t="s">
        <v>#N/A N/A</v>
        <stp/>
        <stp>BDP|6129418345557599313</stp>
        <tr r="C28" s="2"/>
      </tp>
      <tp t="s">
        <v>#N/A N/A</v>
        <stp/>
        <stp>BDP|6852936615148113550</stp>
        <tr r="D42" s="2"/>
      </tp>
      <tp t="s">
        <v>#N/A N/A</v>
        <stp/>
        <stp>BDP|6751135579591184243</stp>
        <tr r="B77" s="2"/>
      </tp>
      <tp t="s">
        <v>#N/A N/A</v>
        <stp/>
        <stp>BDP|6772105165640880228</stp>
        <tr r="B54" s="2"/>
      </tp>
      <tp t="s">
        <v>#N/A N/A</v>
        <stp/>
        <stp>BDP|6115486545925546002</stp>
        <tr r="C49" s="2"/>
      </tp>
      <tp t="s">
        <v>#N/A N/A</v>
        <stp/>
        <stp>BDP|5312837149453213958</stp>
        <tr r="B43" s="2"/>
      </tp>
      <tp t="s">
        <v>#N/A N/A</v>
        <stp/>
        <stp>BDP|1798450044445917712</stp>
        <tr r="C80" s="2"/>
      </tp>
      <tp t="s">
        <v>#N/A N/A</v>
        <stp/>
        <stp>BDP|8225878291102278890</stp>
        <tr r="B58" s="2"/>
      </tp>
      <tp t="s">
        <v>#N/A N/A</v>
        <stp/>
        <stp>BDP|4486405707377616480</stp>
        <tr r="E27" s="2"/>
      </tp>
      <tp t="s">
        <v>#N/A N/A</v>
        <stp/>
        <stp>BDP|3192060332467142462</stp>
        <tr r="E67" s="2"/>
      </tp>
      <tp t="s">
        <v>#N/A N/A</v>
        <stp/>
        <stp>BDP|5309713937954456621</stp>
        <tr r="C18" s="2"/>
      </tp>
      <tp t="s">
        <v>#N/A N/A</v>
        <stp/>
        <stp>BDP|7529734601640611324</stp>
        <tr r="D90" s="2"/>
      </tp>
      <tp t="s">
        <v>#N/A N/A</v>
        <stp/>
        <stp>BDP|3139475977132785166</stp>
        <tr r="D71" s="2"/>
      </tp>
      <tp t="s">
        <v>#N/A N/A</v>
        <stp/>
        <stp>BDP|1508537504855744255</stp>
        <tr r="E94" s="2"/>
      </tp>
      <tp t="s">
        <v>#N/A N/A</v>
        <stp/>
        <stp>BDP|6540989801098433493</stp>
        <tr r="D91" s="2"/>
      </tp>
      <tp t="s">
        <v>#N/A N/A</v>
        <stp/>
        <stp>BDP|3226654720547391359</stp>
        <tr r="D24" s="2"/>
      </tp>
      <tp t="s">
        <v>#N/A N/A</v>
        <stp/>
        <stp>BDP|4294222141560518135</stp>
        <tr r="E60" s="2"/>
      </tp>
      <tp t="s">
        <v>#N/A N/A</v>
        <stp/>
        <stp>BDP|1743455736402873780</stp>
        <tr r="C29" s="2"/>
      </tp>
      <tp t="s">
        <v>#N/A N/A</v>
        <stp/>
        <stp>BDP|6358144215870642517</stp>
        <tr r="E66" s="2"/>
      </tp>
      <tp t="s">
        <v>#N/A N/A</v>
        <stp/>
        <stp>BDP|1673504077225275569</stp>
        <tr r="D32" s="2"/>
      </tp>
      <tp t="s">
        <v>#N/A N/A</v>
        <stp/>
        <stp>BDP|8551828552004596253</stp>
        <tr r="C5" s="2"/>
      </tp>
      <tp t="s">
        <v>#N/A N/A</v>
        <stp/>
        <stp>BDP|22561645200470682</stp>
        <tr r="C72" s="2"/>
      </tp>
      <tp t="s">
        <v>#N/A N/A</v>
        <stp/>
        <stp>BDP|590579565835728321</stp>
        <tr r="C41" s="2"/>
      </tp>
      <tp t="s">
        <v>#N/A N/A</v>
        <stp/>
        <stp>BDP|722439005858938809</stp>
        <tr r="E19" s="2"/>
      </tp>
      <tp t="s">
        <v>#N/A N/A</v>
        <stp/>
        <stp>BDP|852798506930525390</stp>
        <tr r="B57" s="2"/>
      </tp>
      <tp t="s">
        <v>#N/A N/A</v>
        <stp/>
        <stp>BDP|699083038883261402</stp>
        <tr r="E99" s="2"/>
      </tp>
      <tp t="s">
        <v>#N/A N/A</v>
        <stp/>
        <stp>BDP|123058645480588017</stp>
        <tr r="E73" s="2"/>
      </tp>
      <tp t="s">
        <v>#N/A N/A</v>
        <stp/>
        <stp>BDP|515246302793336524</stp>
        <tr r="D97" s="2"/>
      </tp>
      <tp t="s">
        <v>#N/A N/A</v>
        <stp/>
        <stp>BDP|559764724313422204</stp>
        <tr r="D82" s="2"/>
      </tp>
      <tp t="s">
        <v>#N/A N/A</v>
        <stp/>
        <stp>BDP|794707514183589297</stp>
        <tr r="E71" s="2"/>
      </tp>
      <tp t="s">
        <v>#N/A N/A</v>
        <stp/>
        <stp>BDP|245833032075161874</stp>
        <tr r="C88" s="2"/>
      </tp>
      <tp t="s">
        <v>#N/A N/A</v>
        <stp/>
        <stp>BDP|320051060363600472</stp>
        <tr r="E22" s="2"/>
      </tp>
      <tp t="s">
        <v>#N/A N/A</v>
        <stp/>
        <stp>BDP|504262970473693729</stp>
        <tr r="C19" s="2"/>
      </tp>
      <tp t="s">
        <v>#N/A N/A</v>
        <stp/>
        <stp>BDP|896079759005338172</stp>
        <tr r="E16" s="2"/>
      </tp>
      <tp t="s">
        <v>#N/A N/A</v>
        <stp/>
        <stp>BDP|633517798298805426</stp>
        <tr r="C54" s="2"/>
      </tp>
      <tp t="s">
        <v>#N/A N/A</v>
        <stp/>
        <stp>BDP|590262076347418223</stp>
        <tr r="D86" s="2"/>
      </tp>
      <tp t="s">
        <v>#N/A N/A</v>
        <stp/>
        <stp>BDP|566685865796525482</stp>
        <tr r="D53" s="2"/>
      </tp>
      <tp t="s">
        <v>#N/A N/A</v>
        <stp/>
        <stp>BDP|256178605019162568</stp>
        <tr r="D94" s="2"/>
      </tp>
      <tp t="s">
        <v>#N/A N/A</v>
        <stp/>
        <stp>BDP|731891068171894315</stp>
        <tr r="D7" s="2"/>
      </tp>
      <tp t="s">
        <v>#N/A N/A</v>
        <stp/>
        <stp>BDP|626684324443410863</stp>
        <tr r="C92" s="2"/>
      </tp>
      <tp t="s">
        <v>#N/A N/A</v>
        <stp/>
        <stp>BDP|143872053530486378</stp>
        <tr r="B61" s="2"/>
      </tp>
      <tp t="s">
        <v>#N/A N/A</v>
        <stp/>
        <stp>BDP|586833623795757116</stp>
        <tr r="D67" s="2"/>
      </tp>
      <tp t="s">
        <v>#N/A N/A</v>
        <stp/>
        <stp>BDP|439191335162201975</stp>
        <tr r="D6" s="2"/>
      </tp>
      <tp t="s">
        <v>#N/A N/A</v>
        <stp/>
        <stp>BDP|627897123687151459</stp>
        <tr r="B34" s="2"/>
      </tp>
      <tp t="s">
        <v>#N/A N/A</v>
        <stp/>
        <stp>BDP|362876247624177094</stp>
        <tr r="B15" s="2"/>
      </tp>
      <tp t="s">
        <v>#N/A N/A</v>
        <stp/>
        <stp>BDP|179123726469828140</stp>
        <tr r="E64" s="2"/>
      </tp>
      <tp t="s">
        <v>#N/A N/A</v>
        <stp/>
        <stp>BDP|114431154948690297</stp>
        <tr r="C7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L20" sqref="L20"/>
    </sheetView>
  </sheetViews>
  <sheetFormatPr defaultRowHeight="15" x14ac:dyDescent="0.25"/>
  <cols>
    <col min="1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tr">
        <f>_xll.BDP("600519 CG Equity", "NAME")</f>
        <v>KWEICHOW MOUTAI CO LTD-A</v>
      </c>
      <c r="C2">
        <f>_xll.BDP("600519 CG Equity", "PX_LAST")</f>
        <v>2010.5</v>
      </c>
      <c r="D2">
        <f>_xll.BDP("600519 CG Equity", "CHG_PCT_1D")</f>
        <v>1.7742789999999999</v>
      </c>
      <c r="E2">
        <f>_xll.BDP("600519 CG Equity", "EQY_TURNOVER")</f>
        <v>6918601000</v>
      </c>
    </row>
    <row r="3" spans="1:5" x14ac:dyDescent="0.25">
      <c r="A3" t="s">
        <v>6</v>
      </c>
      <c r="B3" t="str">
        <f>_xll.BDP("601012 CG Equity", "NAME")</f>
        <v>LONGI GREEN ENERGY TECHNOL-A</v>
      </c>
      <c r="C3">
        <f>_xll.BDP("601012 CG Equity", "PX_LAST")</f>
        <v>81.599999999999994</v>
      </c>
      <c r="D3">
        <f>_xll.BDP("601012 CG Equity", "CHG_PCT_1D")</f>
        <v>-0.45138470000000003</v>
      </c>
      <c r="E3">
        <f>_xll.BDP("601012 CG Equity", "EQY_TURNOVER")</f>
        <v>5942594000</v>
      </c>
    </row>
    <row r="4" spans="1:5" x14ac:dyDescent="0.25">
      <c r="A4" t="s">
        <v>7</v>
      </c>
      <c r="B4" t="str">
        <f>_xll.BDP("600031 CG Equity", "NAME")</f>
        <v>SANY HEAVY INDUSTRY CO LTD-A</v>
      </c>
      <c r="C4">
        <f>_xll.BDP("600031 CG Equity", "PX_LAST")</f>
        <v>35.200000000000003</v>
      </c>
      <c r="D4">
        <f>_xll.BDP("600031 CG Equity", "CHG_PCT_1D")</f>
        <v>-1.8952059999999999</v>
      </c>
      <c r="E4">
        <f>_xll.BDP("600031 CG Equity", "EQY_TURNOVER")</f>
        <v>4825680000</v>
      </c>
    </row>
    <row r="5" spans="1:5" x14ac:dyDescent="0.25">
      <c r="A5" t="s">
        <v>8</v>
      </c>
      <c r="B5" t="str">
        <f>_xll.BDP("601318 CG Equity", "NAME")</f>
        <v>PING AN INSURANCE GROUP CO-A</v>
      </c>
      <c r="C5">
        <f>_xll.BDP("601318 CG Equity", "PX_LAST")</f>
        <v>85.4</v>
      </c>
      <c r="D5">
        <f>_xll.BDP("601318 CG Equity", "CHG_PCT_1D")</f>
        <v>0.34073550000000002</v>
      </c>
      <c r="E5">
        <f>_xll.BDP("601318 CG Equity", "EQY_TURNOVER")</f>
        <v>4624282000</v>
      </c>
    </row>
    <row r="6" spans="1:5" x14ac:dyDescent="0.25">
      <c r="A6" t="s">
        <v>9</v>
      </c>
      <c r="B6" t="str">
        <f>_xll.BDP("600111 CG Equity", "NAME")</f>
        <v>CHINA NORTHERN RARE EARTH -A</v>
      </c>
      <c r="C6">
        <f>_xll.BDP("600111 CG Equity", "PX_LAST")</f>
        <v>21.14</v>
      </c>
      <c r="D6">
        <f>_xll.BDP("600111 CG Equity", "CHG_PCT_1D")</f>
        <v>-4.8176500000000004</v>
      </c>
      <c r="E6">
        <f>_xll.BDP("600111 CG Equity", "EQY_TURNOVER")</f>
        <v>4385499000</v>
      </c>
    </row>
    <row r="7" spans="1:5" x14ac:dyDescent="0.25">
      <c r="A7" t="s">
        <v>10</v>
      </c>
      <c r="B7" t="str">
        <f>_xll.BDP("600036 CG Equity", "NAME")</f>
        <v>CHINA MERCHANTS BANK-A</v>
      </c>
      <c r="C7">
        <f>_xll.BDP("600036 CG Equity", "PX_LAST")</f>
        <v>54.32</v>
      </c>
      <c r="D7">
        <f>_xll.BDP("600036 CG Equity", "CHG_PCT_1D")</f>
        <v>2.2782900000000001</v>
      </c>
      <c r="E7">
        <f>_xll.BDP("600036 CG Equity", "EQY_TURNOVER")</f>
        <v>3799354000</v>
      </c>
    </row>
    <row r="8" spans="1:5" x14ac:dyDescent="0.25">
      <c r="A8" t="s">
        <v>11</v>
      </c>
      <c r="B8" t="str">
        <f>_xll.BDP("600438 CG Equity", "NAME")</f>
        <v>TONGWEI CO LTD-A</v>
      </c>
      <c r="C8">
        <f>_xll.BDP("600438 CG Equity", "PX_LAST")</f>
        <v>31.19</v>
      </c>
      <c r="D8">
        <f>_xll.BDP("600438 CG Equity", "CHG_PCT_1D")</f>
        <v>0.28938910000000001</v>
      </c>
      <c r="E8">
        <f>_xll.BDP("600438 CG Equity", "EQY_TURNOVER")</f>
        <v>3554852000</v>
      </c>
    </row>
    <row r="9" spans="1:5" x14ac:dyDescent="0.25">
      <c r="A9" t="s">
        <v>12</v>
      </c>
      <c r="B9" t="str">
        <f>_xll.BDP("600703 CG Equity", "NAME")</f>
        <v>SANAN OPTOELECTRONICS CO L-A</v>
      </c>
      <c r="C9">
        <f>_xll.BDP("600703 CG Equity", "PX_LAST")</f>
        <v>23.81</v>
      </c>
      <c r="D9">
        <f>_xll.BDP("600703 CG Equity", "CHG_PCT_1D")</f>
        <v>-10.01512</v>
      </c>
      <c r="E9">
        <f>_xll.BDP("600703 CG Equity", "EQY_TURNOVER")</f>
        <v>3437274000</v>
      </c>
    </row>
    <row r="10" spans="1:5" x14ac:dyDescent="0.25">
      <c r="A10" t="s">
        <v>13</v>
      </c>
      <c r="B10" t="str">
        <f>_xll.BDP("601899 CG Equity", "NAME")</f>
        <v>ZIJIN MINING GROUP CO LTD-A</v>
      </c>
      <c r="C10">
        <f>_xll.BDP("601899 CG Equity", "PX_LAST")</f>
        <v>11.11</v>
      </c>
      <c r="D10">
        <f>_xll.BDP("601899 CG Equity", "CHG_PCT_1D")</f>
        <v>-1.2444440000000001</v>
      </c>
      <c r="E10">
        <f>_xll.BDP("601899 CG Equity", "EQY_TURNOVER")</f>
        <v>3362528000</v>
      </c>
    </row>
    <row r="11" spans="1:5" x14ac:dyDescent="0.25">
      <c r="A11" t="s">
        <v>14</v>
      </c>
      <c r="B11" t="str">
        <f>_xll.BDP("600010 CG Equity", "NAME")</f>
        <v>INNER MONGOLIA BAOTOU STE-A</v>
      </c>
      <c r="C11">
        <f>_xll.BDP("600010 CG Equity", "PX_LAST")</f>
        <v>1.85</v>
      </c>
      <c r="D11">
        <f>_xll.BDP("600010 CG Equity", "CHG_PCT_1D")</f>
        <v>-3.1413609999999998</v>
      </c>
      <c r="E11">
        <f>_xll.BDP("600010 CG Equity", "EQY_TURNOVER")</f>
        <v>3135268000</v>
      </c>
    </row>
    <row r="12" spans="1:5" x14ac:dyDescent="0.25">
      <c r="A12" t="s">
        <v>15</v>
      </c>
      <c r="B12" t="str">
        <f>_xll.BDP("601888 CG Equity", "NAME")</f>
        <v>CHINA TOURISM GROUP DUTY F-A</v>
      </c>
      <c r="C12">
        <f>_xll.BDP("601888 CG Equity", "PX_LAST")</f>
        <v>296.57</v>
      </c>
      <c r="D12">
        <f>_xll.BDP("601888 CG Equity", "CHG_PCT_1D")</f>
        <v>-0.41302889999999998</v>
      </c>
      <c r="E12">
        <f>_xll.BDP("601888 CG Equity", "EQY_TURNOVER")</f>
        <v>3094994000</v>
      </c>
    </row>
    <row r="13" spans="1:5" x14ac:dyDescent="0.25">
      <c r="A13" t="s">
        <v>16</v>
      </c>
      <c r="B13" t="str">
        <f>_xll.BDP("603259 CG Equity", "NAME")</f>
        <v>WUXI APPTEC CO LTD-A</v>
      </c>
      <c r="C13">
        <f>_xll.BDP("603259 CG Equity", "PX_LAST")</f>
        <v>130.5</v>
      </c>
      <c r="D13">
        <f>_xll.BDP("603259 CG Equity", "CHG_PCT_1D")</f>
        <v>0.99837469999999995</v>
      </c>
      <c r="E13">
        <f>_xll.BDP("603259 CG Equity", "EQY_TURNOVER")</f>
        <v>2708242000</v>
      </c>
    </row>
    <row r="14" spans="1:5" x14ac:dyDescent="0.25">
      <c r="A14" t="s">
        <v>17</v>
      </c>
      <c r="B14" t="str">
        <f>_xll.BDP("600809 CG Equity", "NAME")</f>
        <v>SHANXI XINGHUACUN FEN WINE-A</v>
      </c>
      <c r="C14">
        <f>_xll.BDP("600809 CG Equity", "PX_LAST")</f>
        <v>302.02999999999997</v>
      </c>
      <c r="D14">
        <f>_xll.BDP("600809 CG Equity", "CHG_PCT_1D")</f>
        <v>5.7305890000000002</v>
      </c>
      <c r="E14">
        <f>_xll.BDP("600809 CG Equity", "EQY_TURNOVER")</f>
        <v>2671200000</v>
      </c>
    </row>
    <row r="15" spans="1:5" x14ac:dyDescent="0.25">
      <c r="A15" t="s">
        <v>18</v>
      </c>
      <c r="B15" t="str">
        <f>_xll.BDP("600309 CG Equity", "NAME")</f>
        <v>WANHUA CHEMICAL GROUP CO -A</v>
      </c>
      <c r="C15">
        <f>_xll.BDP("600309 CG Equity", "PX_LAST")</f>
        <v>117.19</v>
      </c>
      <c r="D15">
        <f>_xll.BDP("600309 CG Equity", "CHG_PCT_1D")</f>
        <v>3.4516239999999998</v>
      </c>
      <c r="E15">
        <f>_xll.BDP("600309 CG Equity", "EQY_TURNOVER")</f>
        <v>2422180000</v>
      </c>
    </row>
    <row r="16" spans="1:5" x14ac:dyDescent="0.25">
      <c r="A16" t="s">
        <v>19</v>
      </c>
      <c r="B16" t="str">
        <f>_xll.BDP("603799 CG Equity", "NAME")</f>
        <v>ZHEJIANG HUAYOU COBALT CO -A</v>
      </c>
      <c r="C16">
        <f>_xll.BDP("603799 CG Equity", "PX_LAST")</f>
        <v>68.31</v>
      </c>
      <c r="D16">
        <f>_xll.BDP("603799 CG Equity", "CHG_PCT_1D")</f>
        <v>-1.243314</v>
      </c>
      <c r="E16">
        <f>_xll.BDP("603799 CG Equity", "EQY_TURNOVER")</f>
        <v>2361402000</v>
      </c>
    </row>
    <row r="17" spans="1:5" x14ac:dyDescent="0.25">
      <c r="A17" t="s">
        <v>20</v>
      </c>
      <c r="B17" t="str">
        <f>_xll.BDP("601166 CG Equity", "NAME")</f>
        <v>INDUSTRIAL BANK CO LTD -A</v>
      </c>
      <c r="C17">
        <f>_xll.BDP("601166 CG Equity", "PX_LAST")</f>
        <v>24.61</v>
      </c>
      <c r="D17">
        <f>_xll.BDP("601166 CG Equity", "CHG_PCT_1D")</f>
        <v>2.1585719999999999</v>
      </c>
      <c r="E17">
        <f>_xll.BDP("601166 CG Equity", "EQY_TURNOVER")</f>
        <v>2218233000</v>
      </c>
    </row>
    <row r="18" spans="1:5" x14ac:dyDescent="0.25">
      <c r="A18" t="s">
        <v>21</v>
      </c>
      <c r="B18" t="str">
        <f>_xll.BDP("600276 CG Equity", "NAME")</f>
        <v>JIANGSU HENGRUI MEDICINE C-A</v>
      </c>
      <c r="C18">
        <f>_xll.BDP("600276 CG Equity", "PX_LAST")</f>
        <v>89.19</v>
      </c>
      <c r="D18">
        <f>_xll.BDP("600276 CG Equity", "CHG_PCT_1D")</f>
        <v>-0.4464784</v>
      </c>
      <c r="E18">
        <f>_xll.BDP("600276 CG Equity", "EQY_TURNOVER")</f>
        <v>2142584000</v>
      </c>
    </row>
    <row r="19" spans="1:5" x14ac:dyDescent="0.25">
      <c r="A19" t="s">
        <v>22</v>
      </c>
      <c r="B19" t="str">
        <f>_xll.BDP("600362 CG Equity", "NAME")</f>
        <v>JIANGXI COPPER CO LTD-A</v>
      </c>
      <c r="C19">
        <f>_xll.BDP("600362 CG Equity", "PX_LAST")</f>
        <v>25.12</v>
      </c>
      <c r="D19">
        <f>_xll.BDP("600362 CG Equity", "CHG_PCT_1D")</f>
        <v>-6.1986559999999997</v>
      </c>
      <c r="E19">
        <f>_xll.BDP("600362 CG Equity", "EQY_TURNOVER")</f>
        <v>2071852000</v>
      </c>
    </row>
    <row r="20" spans="1:5" x14ac:dyDescent="0.25">
      <c r="A20" t="s">
        <v>23</v>
      </c>
      <c r="B20" t="str">
        <f>_xll.BDP("601601 CG Equity", "NAME")</f>
        <v>CHINA PACIFIC INSURANCE GR-A</v>
      </c>
      <c r="C20">
        <f>_xll.BDP("601601 CG Equity", "PX_LAST")</f>
        <v>43.12</v>
      </c>
      <c r="D20">
        <f>_xll.BDP("601601 CG Equity", "CHG_PCT_1D")</f>
        <v>3.9036140000000001</v>
      </c>
      <c r="E20">
        <f>_xll.BDP("601601 CG Equity", "EQY_TURNOVER")</f>
        <v>1960531000</v>
      </c>
    </row>
    <row r="21" spans="1:5" x14ac:dyDescent="0.25">
      <c r="A21" t="s">
        <v>24</v>
      </c>
      <c r="B21" t="str">
        <f>_xll.BDP("600392 CG Equity", "NAME")</f>
        <v>SHENGHE RESOURCES HOLDINGS-A</v>
      </c>
      <c r="C21">
        <f>_xll.BDP("600392 CG Equity", "PX_LAST")</f>
        <v>16.71</v>
      </c>
      <c r="D21">
        <f>_xll.BDP("600392 CG Equity", "CHG_PCT_1D")</f>
        <v>-3.6332179999999998</v>
      </c>
      <c r="E21">
        <f>_xll.BDP("600392 CG Equity", "EQY_TURNOVER")</f>
        <v>1912374000</v>
      </c>
    </row>
    <row r="22" spans="1:5" x14ac:dyDescent="0.25">
      <c r="A22" t="s">
        <v>25</v>
      </c>
      <c r="B22" t="str">
        <f>_xll.BDP("603126 CG Equity", "NAME")</f>
        <v>SINOMA ENERGY CONSERVATION-A</v>
      </c>
      <c r="C22">
        <f>_xll.BDP("603126 CG Equity", "PX_LAST")</f>
        <v>11.85</v>
      </c>
      <c r="D22">
        <f>_xll.BDP("603126 CG Equity", "CHG_PCT_1D")</f>
        <v>6.0877350000000003</v>
      </c>
      <c r="E22">
        <f>_xll.BDP("603126 CG Equity", "EQY_TURNOVER")</f>
        <v>1849958000</v>
      </c>
    </row>
    <row r="23" spans="1:5" x14ac:dyDescent="0.25">
      <c r="A23" t="s">
        <v>26</v>
      </c>
      <c r="B23" t="str">
        <f>_xll.BDP("603993 CG Equity", "NAME")</f>
        <v>CHINA MOLYBDENUM CO LTD-A</v>
      </c>
      <c r="C23">
        <f>_xll.BDP("603993 CG Equity", "PX_LAST")</f>
        <v>5.72</v>
      </c>
      <c r="D23">
        <f>_xll.BDP("603993 CG Equity", "CHG_PCT_1D")</f>
        <v>-4.0268459999999999</v>
      </c>
      <c r="E23">
        <f>_xll.BDP("603993 CG Equity", "EQY_TURNOVER")</f>
        <v>1829292000</v>
      </c>
    </row>
    <row r="24" spans="1:5" x14ac:dyDescent="0.25">
      <c r="A24" t="s">
        <v>27</v>
      </c>
      <c r="B24" t="str">
        <f>_xll.BDP("601016 CG Equity", "NAME")</f>
        <v>CECEP WIND POWER CORP-A</v>
      </c>
      <c r="C24">
        <f>_xll.BDP("601016 CG Equity", "PX_LAST")</f>
        <v>4.24</v>
      </c>
      <c r="D24">
        <f>_xll.BDP("601016 CG Equity", "CHG_PCT_1D")</f>
        <v>7.0707069999999996</v>
      </c>
      <c r="E24">
        <f>_xll.BDP("601016 CG Equity", "EQY_TURNOVER")</f>
        <v>1802510000</v>
      </c>
    </row>
    <row r="25" spans="1:5" x14ac:dyDescent="0.25">
      <c r="A25" t="s">
        <v>28</v>
      </c>
      <c r="B25" t="str">
        <f>_xll.BDP("600019 CG Equity", "NAME")</f>
        <v>BAOSHAN IRON &amp; STEEL CO-A</v>
      </c>
      <c r="C25">
        <f>_xll.BDP("600019 CG Equity", "PX_LAST")</f>
        <v>8.9499999999999993</v>
      </c>
      <c r="D25">
        <f>_xll.BDP("600019 CG Equity", "CHG_PCT_1D")</f>
        <v>-1.971522</v>
      </c>
      <c r="E25">
        <f>_xll.BDP("600019 CG Equity", "EQY_TURNOVER")</f>
        <v>1784059000</v>
      </c>
    </row>
    <row r="26" spans="1:5" x14ac:dyDescent="0.25">
      <c r="A26" t="s">
        <v>29</v>
      </c>
      <c r="B26" t="str">
        <f>_xll.BDP("600707 CG Equity", "NAME")</f>
        <v>IRICO DISPLAY DEVICES CO- A</v>
      </c>
      <c r="C26">
        <f>_xll.BDP("600707 CG Equity", "PX_LAST")</f>
        <v>10.34</v>
      </c>
      <c r="D26">
        <f>_xll.BDP("600707 CG Equity", "CHG_PCT_1D")</f>
        <v>4.9746189999999997</v>
      </c>
      <c r="E26">
        <f>_xll.BDP("600707 CG Equity", "EQY_TURNOVER")</f>
        <v>1694143000</v>
      </c>
    </row>
    <row r="27" spans="1:5" x14ac:dyDescent="0.25">
      <c r="A27" t="s">
        <v>30</v>
      </c>
      <c r="B27" t="str">
        <f>_xll.BDP("600516 CG Equity", "NAME")</f>
        <v>FANGDA CARBON NEW MATERIAL-A</v>
      </c>
      <c r="C27">
        <f>_xll.BDP("600516 CG Equity", "PX_LAST")</f>
        <v>8.7100000000000009</v>
      </c>
      <c r="D27">
        <f>_xll.BDP("600516 CG Equity", "CHG_PCT_1D")</f>
        <v>-4.9126640000000004</v>
      </c>
      <c r="E27">
        <f>_xll.BDP("600516 CG Equity", "EQY_TURNOVER")</f>
        <v>1668051000</v>
      </c>
    </row>
    <row r="28" spans="1:5" x14ac:dyDescent="0.25">
      <c r="A28" t="s">
        <v>31</v>
      </c>
      <c r="B28" t="str">
        <f>_xll.BDP("601919 CG Equity", "NAME")</f>
        <v>COSCO SHIPPING HOLDINGS CO-A</v>
      </c>
      <c r="C28">
        <f>_xll.BDP("601919 CG Equity", "PX_LAST")</f>
        <v>11.41</v>
      </c>
      <c r="D28">
        <f>_xll.BDP("601919 CG Equity", "CHG_PCT_1D")</f>
        <v>4.5829510000000004</v>
      </c>
      <c r="E28">
        <f>_xll.BDP("601919 CG Equity", "EQY_TURNOVER")</f>
        <v>1667923000</v>
      </c>
    </row>
    <row r="29" spans="1:5" x14ac:dyDescent="0.25">
      <c r="A29" t="s">
        <v>32</v>
      </c>
      <c r="B29" t="str">
        <f>_xll.BDP("600887 CG Equity", "NAME")</f>
        <v>INNER MONGOLIA YILI INDUS-A</v>
      </c>
      <c r="C29">
        <f>_xll.BDP("600887 CG Equity", "PX_LAST")</f>
        <v>39.020000000000003</v>
      </c>
      <c r="D29">
        <f>_xll.BDP("600887 CG Equity", "CHG_PCT_1D")</f>
        <v>1.9331240000000001</v>
      </c>
      <c r="E29">
        <f>_xll.BDP("600887 CG Equity", "EQY_TURNOVER")</f>
        <v>1654676000</v>
      </c>
    </row>
    <row r="30" spans="1:5" x14ac:dyDescent="0.25">
      <c r="A30" t="s">
        <v>33</v>
      </c>
      <c r="B30" t="str">
        <f>_xll.BDP("600900 CG Equity", "NAME")</f>
        <v>CHINA YANGTZE POWER CO LTD-A</v>
      </c>
      <c r="C30">
        <f>_xll.BDP("600900 CG Equity", "PX_LAST")</f>
        <v>20.91</v>
      </c>
      <c r="D30">
        <f>_xll.BDP("600900 CG Equity", "CHG_PCT_1D")</f>
        <v>-0.14326649999999999</v>
      </c>
      <c r="E30">
        <f>_xll.BDP("600900 CG Equity", "EQY_TURNOVER")</f>
        <v>1591292000</v>
      </c>
    </row>
    <row r="31" spans="1:5" x14ac:dyDescent="0.25">
      <c r="A31" t="s">
        <v>34</v>
      </c>
      <c r="B31" t="str">
        <f>_xll.BDP("600029 CG Equity", "NAME")</f>
        <v>CHINA SOUTHERN AIRLINES CO-A</v>
      </c>
      <c r="C31">
        <f>_xll.BDP("600029 CG Equity", "PX_LAST")</f>
        <v>7.13</v>
      </c>
      <c r="D31">
        <f>_xll.BDP("600029 CG Equity", "CHG_PCT_1D")</f>
        <v>0.99150139999999998</v>
      </c>
      <c r="E31">
        <f>_xll.BDP("600029 CG Equity", "EQY_TURNOVER")</f>
        <v>1566662000</v>
      </c>
    </row>
    <row r="32" spans="1:5" x14ac:dyDescent="0.25">
      <c r="A32" t="s">
        <v>35</v>
      </c>
      <c r="B32" t="str">
        <f>_xll.BDP("601398 CG Equity", "NAME")</f>
        <v>IND &amp; COMM BK OF CHINA-A</v>
      </c>
      <c r="C32">
        <f>_xll.BDP("601398 CG Equity", "PX_LAST")</f>
        <v>5.6</v>
      </c>
      <c r="D32">
        <f>_xll.BDP("601398 CG Equity", "CHG_PCT_1D")</f>
        <v>0.9009009</v>
      </c>
      <c r="E32">
        <f>_xll.BDP("601398 CG Equity", "EQY_TURNOVER")</f>
        <v>1529009000</v>
      </c>
    </row>
    <row r="33" spans="1:5" x14ac:dyDescent="0.25">
      <c r="A33" t="s">
        <v>36</v>
      </c>
      <c r="B33" t="str">
        <f>_xll.BDP("603501 CG Equity", "NAME")</f>
        <v>WILL SEMICONDUCTOR CO LTD-A</v>
      </c>
      <c r="C33">
        <f>_xll.BDP("603501 CG Equity", "PX_LAST")</f>
        <v>248.06</v>
      </c>
      <c r="D33">
        <f>_xll.BDP("603501 CG Equity", "CHG_PCT_1D")</f>
        <v>2.0403129999999998</v>
      </c>
      <c r="E33">
        <f>_xll.BDP("603501 CG Equity", "EQY_TURNOVER")</f>
        <v>1525626000</v>
      </c>
    </row>
    <row r="34" spans="1:5" x14ac:dyDescent="0.25">
      <c r="A34" t="s">
        <v>37</v>
      </c>
      <c r="B34" t="str">
        <f>_xll.BDP("600744 CG Equity", "NAME")</f>
        <v>DATANG HUAYIN ELECTRIC POW-A</v>
      </c>
      <c r="C34">
        <f>_xll.BDP("600744 CG Equity", "PX_LAST")</f>
        <v>5.85</v>
      </c>
      <c r="D34">
        <f>_xll.BDP("600744 CG Equity", "CHG_PCT_1D")</f>
        <v>9.9624059999999997</v>
      </c>
      <c r="E34">
        <f>_xll.BDP("600744 CG Equity", "EQY_TURNOVER")</f>
        <v>1516018000</v>
      </c>
    </row>
    <row r="35" spans="1:5" x14ac:dyDescent="0.25">
      <c r="A35" t="s">
        <v>38</v>
      </c>
      <c r="B35" t="str">
        <f>_xll.BDP("600722 CG Equity", "NAME")</f>
        <v>HEBEI JINNIU CHEMICAL INDU-A</v>
      </c>
      <c r="C35">
        <f>_xll.BDP("600722 CG Equity", "PX_LAST")</f>
        <v>8.73</v>
      </c>
      <c r="D35">
        <f>_xll.BDP("600722 CG Equity", "CHG_PCT_1D")</f>
        <v>1.7482519999999999</v>
      </c>
      <c r="E35">
        <f>_xll.BDP("600722 CG Equity", "EQY_TURNOVER")</f>
        <v>1512887000</v>
      </c>
    </row>
    <row r="36" spans="1:5" x14ac:dyDescent="0.25">
      <c r="A36" t="s">
        <v>39</v>
      </c>
      <c r="B36" t="str">
        <f>_xll.BDP("600009 CG Equity", "NAME")</f>
        <v>SHANGHAI INTERNATIONAL AIR-A</v>
      </c>
      <c r="C36">
        <f>_xll.BDP("600009 CG Equity", "PX_LAST")</f>
        <v>62.3</v>
      </c>
      <c r="D36">
        <f>_xll.BDP("600009 CG Equity", "CHG_PCT_1D")</f>
        <v>2.585213</v>
      </c>
      <c r="E36">
        <f>_xll.BDP("600009 CG Equity", "EQY_TURNOVER")</f>
        <v>1500534000</v>
      </c>
    </row>
    <row r="37" spans="1:5" x14ac:dyDescent="0.25">
      <c r="A37" t="s">
        <v>40</v>
      </c>
      <c r="B37" t="str">
        <f>_xll.BDP("601388 CG Equity", "NAME")</f>
        <v>YECHIU METAL RECYCLING CHI-A</v>
      </c>
      <c r="C37">
        <f>_xll.BDP("601388 CG Equity", "PX_LAST")</f>
        <v>4.2</v>
      </c>
      <c r="D37">
        <f>_xll.BDP("601388 CG Equity", "CHG_PCT_1D")</f>
        <v>4.7381549999999999</v>
      </c>
      <c r="E37">
        <f>_xll.BDP("601388 CG Equity", "EQY_TURNOVER")</f>
        <v>1495367000</v>
      </c>
    </row>
    <row r="38" spans="1:5" x14ac:dyDescent="0.25">
      <c r="A38" t="s">
        <v>41</v>
      </c>
      <c r="B38" t="str">
        <f>_xll.BDP("603986 CG Equity", "NAME")</f>
        <v>GIGADEVICE SEMICONDUCTOR B-A</v>
      </c>
      <c r="C38">
        <f>_xll.BDP("603986 CG Equity", "PX_LAST")</f>
        <v>155.52000000000001</v>
      </c>
      <c r="D38">
        <f>_xll.BDP("603986 CG Equity", "CHG_PCT_1D")</f>
        <v>1.4018390000000001</v>
      </c>
      <c r="E38">
        <f>_xll.BDP("603986 CG Equity", "EQY_TURNOVER")</f>
        <v>1482431000</v>
      </c>
    </row>
    <row r="39" spans="1:5" x14ac:dyDescent="0.25">
      <c r="A39" t="s">
        <v>42</v>
      </c>
      <c r="B39" t="str">
        <f>_xll.BDP("600143 CG Equity", "NAME")</f>
        <v>KINGFA SCI.&amp; TECH CO LTD-A</v>
      </c>
      <c r="C39">
        <f>_xll.BDP("600143 CG Equity", "PX_LAST")</f>
        <v>22.34</v>
      </c>
      <c r="D39">
        <f>_xll.BDP("600143 CG Equity", "CHG_PCT_1D")</f>
        <v>-2.2747160000000002</v>
      </c>
      <c r="E39">
        <f>_xll.BDP("600143 CG Equity", "EQY_TURNOVER")</f>
        <v>1439502000</v>
      </c>
    </row>
    <row r="40" spans="1:5" x14ac:dyDescent="0.25">
      <c r="A40" t="s">
        <v>43</v>
      </c>
      <c r="B40" t="str">
        <f>_xll.BDP("600481 CG Equity", "NAME")</f>
        <v>SHUANGLIANG ECO-ENERGY SYS-A</v>
      </c>
      <c r="C40">
        <f>_xll.BDP("600481 CG Equity", "PX_LAST")</f>
        <v>5.75</v>
      </c>
      <c r="D40">
        <f>_xll.BDP("600481 CG Equity", "CHG_PCT_1D")</f>
        <v>6.4814809999999996</v>
      </c>
      <c r="E40">
        <f>_xll.BDP("600481 CG Equity", "EQY_TURNOVER")</f>
        <v>1428177000</v>
      </c>
    </row>
    <row r="41" spans="1:5" x14ac:dyDescent="0.25">
      <c r="A41" t="s">
        <v>44</v>
      </c>
      <c r="B41" t="str">
        <f>_xll.BDP("600030 CG Equity", "NAME")</f>
        <v>CITIC SECURITIES CO-A</v>
      </c>
      <c r="C41">
        <f>_xll.BDP("600030 CG Equity", "PX_LAST")</f>
        <v>23.4</v>
      </c>
      <c r="D41">
        <f>_xll.BDP("600030 CG Equity", "CHG_PCT_1D")</f>
        <v>0.60189170000000003</v>
      </c>
      <c r="E41">
        <f>_xll.BDP("600030 CG Equity", "EQY_TURNOVER")</f>
        <v>1405967000</v>
      </c>
    </row>
    <row r="42" spans="1:5" x14ac:dyDescent="0.25">
      <c r="A42" t="s">
        <v>45</v>
      </c>
      <c r="B42" t="str">
        <f>_xll.BDP("600166 CG Equity", "NAME")</f>
        <v>BEIQI FOTON MOTOR CO LTD-A</v>
      </c>
      <c r="C42">
        <f>_xll.BDP("600166 CG Equity", "PX_LAST")</f>
        <v>4.1500000000000004</v>
      </c>
      <c r="D42">
        <f>_xll.BDP("600166 CG Equity", "CHG_PCT_1D")</f>
        <v>-1.1904760000000001</v>
      </c>
      <c r="E42">
        <f>_xll.BDP("600166 CG Equity", "EQY_TURNOVER")</f>
        <v>1390139000</v>
      </c>
    </row>
    <row r="43" spans="1:5" x14ac:dyDescent="0.25">
      <c r="A43" t="s">
        <v>46</v>
      </c>
      <c r="B43" t="str">
        <f>_xll.BDP("600048 CG Equity", "NAME")</f>
        <v>POLY DEVELOPMENTS AND HOLD-A</v>
      </c>
      <c r="C43">
        <f>_xll.BDP("600048 CG Equity", "PX_LAST")</f>
        <v>15.58</v>
      </c>
      <c r="D43">
        <f>_xll.BDP("600048 CG Equity", "CHG_PCT_1D")</f>
        <v>4.0053400000000003</v>
      </c>
      <c r="E43">
        <f>_xll.BDP("600048 CG Equity", "EQY_TURNOVER")</f>
        <v>1375190000</v>
      </c>
    </row>
    <row r="44" spans="1:5" x14ac:dyDescent="0.25">
      <c r="A44" t="s">
        <v>47</v>
      </c>
      <c r="B44" t="str">
        <f>_xll.BDP("601668 CG Equity", "NAME")</f>
        <v>CHINA STATE CONSTRUCTION -A</v>
      </c>
      <c r="C44">
        <f>_xll.BDP("601668 CG Equity", "PX_LAST")</f>
        <v>5.19</v>
      </c>
      <c r="D44">
        <f>_xll.BDP("601668 CG Equity", "CHG_PCT_1D")</f>
        <v>0.19305020000000001</v>
      </c>
      <c r="E44">
        <f>_xll.BDP("601668 CG Equity", "EQY_TURNOVER")</f>
        <v>1365856000</v>
      </c>
    </row>
    <row r="45" spans="1:5" x14ac:dyDescent="0.25">
      <c r="A45" t="s">
        <v>48</v>
      </c>
      <c r="B45" t="str">
        <f>_xll.BDP("600763 CG Equity", "NAME")</f>
        <v>TOPCHOICE MEDICAL CORPORAT-A</v>
      </c>
      <c r="C45">
        <f>_xll.BDP("600763 CG Equity", "PX_LAST")</f>
        <v>222.58</v>
      </c>
      <c r="D45">
        <f>_xll.BDP("600763 CG Equity", "CHG_PCT_1D")</f>
        <v>3.5955059999999997E-2</v>
      </c>
      <c r="E45">
        <f>_xll.BDP("600763 CG Equity", "EQY_TURNOVER")</f>
        <v>1306078000</v>
      </c>
    </row>
    <row r="46" spans="1:5" x14ac:dyDescent="0.25">
      <c r="A46" t="s">
        <v>49</v>
      </c>
      <c r="B46" t="str">
        <f>_xll.BDP("600585 CG Equity", "NAME")</f>
        <v>ANHUI CONCH CEMENT CO LTD-A</v>
      </c>
      <c r="C46">
        <f>_xll.BDP("600585 CG Equity", "PX_LAST")</f>
        <v>54</v>
      </c>
      <c r="D46">
        <f>_xll.BDP("600585 CG Equity", "CHG_PCT_1D")</f>
        <v>0.27855150000000001</v>
      </c>
      <c r="E46">
        <f>_xll.BDP("600585 CG Equity", "EQY_TURNOVER")</f>
        <v>1258776000</v>
      </c>
    </row>
    <row r="47" spans="1:5" x14ac:dyDescent="0.25">
      <c r="A47" t="s">
        <v>50</v>
      </c>
      <c r="B47" t="str">
        <f>_xll.BDP("688981 CG Equity", "NAME")</f>
        <v>SEMICONDUCTOR MANUFACTURIN-A</v>
      </c>
      <c r="C47">
        <f>_xll.BDP("688981 CG Equity", "PX_LAST")</f>
        <v>54.88</v>
      </c>
      <c r="D47">
        <f>_xll.BDP("688981 CG Equity", "CHG_PCT_1D")</f>
        <v>-1.542878</v>
      </c>
      <c r="E47">
        <f>_xll.BDP("688981 CG Equity", "EQY_TURNOVER")</f>
        <v>1258067000</v>
      </c>
    </row>
    <row r="48" spans="1:5" x14ac:dyDescent="0.25">
      <c r="A48" t="s">
        <v>51</v>
      </c>
      <c r="B48" t="str">
        <f>_xll.BDP("600460 CG Equity", "NAME")</f>
        <v>HANGZHOU SILAN MICROELECTR-A</v>
      </c>
      <c r="C48">
        <f>_xll.BDP("600460 CG Equity", "PX_LAST")</f>
        <v>23.5</v>
      </c>
      <c r="D48">
        <f>_xll.BDP("600460 CG Equity", "CHG_PCT_1D")</f>
        <v>-0.80202620000000002</v>
      </c>
      <c r="E48">
        <f>_xll.BDP("600460 CG Equity", "EQY_TURNOVER")</f>
        <v>1234572000</v>
      </c>
    </row>
    <row r="49" spans="1:5" x14ac:dyDescent="0.25">
      <c r="A49" t="s">
        <v>52</v>
      </c>
      <c r="B49" t="str">
        <f>_xll.BDP("600989 CG Equity", "NAME")</f>
        <v>NINGXIA BAOFENG ENERGY GRO-A</v>
      </c>
      <c r="C49">
        <f>_xll.BDP("600989 CG Equity", "PX_LAST")</f>
        <v>17.12</v>
      </c>
      <c r="D49">
        <f>_xll.BDP("600989 CG Equity", "CHG_PCT_1D")</f>
        <v>7.7407170000000001</v>
      </c>
      <c r="E49">
        <f>_xll.BDP("600989 CG Equity", "EQY_TURNOVER")</f>
        <v>1202847000</v>
      </c>
    </row>
    <row r="50" spans="1:5" x14ac:dyDescent="0.25">
      <c r="A50" t="s">
        <v>53</v>
      </c>
      <c r="B50" t="str">
        <f>_xll.BDP("600089 CG Equity", "NAME")</f>
        <v>TBEA CO LTD-A</v>
      </c>
      <c r="C50">
        <f>_xll.BDP("600089 CG Equity", "PX_LAST")</f>
        <v>11.61</v>
      </c>
      <c r="D50">
        <f>_xll.BDP("600089 CG Equity", "CHG_PCT_1D")</f>
        <v>3.4759359999999999</v>
      </c>
      <c r="E50">
        <f>_xll.BDP("600089 CG Equity", "EQY_TURNOVER")</f>
        <v>1183596000</v>
      </c>
    </row>
    <row r="51" spans="1:5" x14ac:dyDescent="0.25">
      <c r="A51" t="s">
        <v>54</v>
      </c>
      <c r="B51" t="str">
        <f>_xll.BDP("600295 CG Equity", "NAME")</f>
        <v>INNER MONGOLIA EERDUOSI RE-A</v>
      </c>
      <c r="C51">
        <f>_xll.BDP("600295 CG Equity", "PX_LAST")</f>
        <v>18.97</v>
      </c>
      <c r="D51">
        <f>_xll.BDP("600295 CG Equity", "CHG_PCT_1D")</f>
        <v>-10.00949</v>
      </c>
      <c r="E51">
        <f>_xll.BDP("600295 CG Equity", "EQY_TURNOVER")</f>
        <v>1181701000</v>
      </c>
    </row>
    <row r="52" spans="1:5" x14ac:dyDescent="0.25">
      <c r="A52" t="s">
        <v>55</v>
      </c>
      <c r="B52" t="str">
        <f>_xll.BDP("601111 CG Equity", "NAME")</f>
        <v>AIR CHINA LTD-A</v>
      </c>
      <c r="C52">
        <f>_xll.BDP("601111 CG Equity", "PX_LAST")</f>
        <v>9.01</v>
      </c>
      <c r="D52">
        <f>_xll.BDP("601111 CG Equity", "CHG_PCT_1D")</f>
        <v>3.325688</v>
      </c>
      <c r="E52">
        <f>_xll.BDP("601111 CG Equity", "EQY_TURNOVER")</f>
        <v>1172458000</v>
      </c>
    </row>
    <row r="53" spans="1:5" x14ac:dyDescent="0.25">
      <c r="A53" t="s">
        <v>56</v>
      </c>
      <c r="B53" t="str">
        <f>_xll.BDP("600893 CG Equity", "NAME")</f>
        <v>AECC AVIATION POWER CO-A</v>
      </c>
      <c r="C53">
        <f>_xll.BDP("600893 CG Equity", "PX_LAST")</f>
        <v>46.48</v>
      </c>
      <c r="D53">
        <f>_xll.BDP("600893 CG Equity", "CHG_PCT_1D")</f>
        <v>-1.4419</v>
      </c>
      <c r="E53">
        <f>_xll.BDP("600893 CG Equity", "EQY_TURNOVER")</f>
        <v>1106192000</v>
      </c>
    </row>
    <row r="54" spans="1:5" x14ac:dyDescent="0.25">
      <c r="A54" t="s">
        <v>57</v>
      </c>
      <c r="B54" t="str">
        <f>_xll.BDP("600517 CG Equity", "NAME")</f>
        <v>STATE GRID YINGDA CO LTD-A</v>
      </c>
      <c r="C54">
        <f>_xll.BDP("600517 CG Equity", "PX_LAST")</f>
        <v>7.35</v>
      </c>
      <c r="D54">
        <f>_xll.BDP("600517 CG Equity", "CHG_PCT_1D")</f>
        <v>6.0606059999999999</v>
      </c>
      <c r="E54">
        <f>_xll.BDP("600517 CG Equity", "EQY_TURNOVER")</f>
        <v>1100203000</v>
      </c>
    </row>
    <row r="55" spans="1:5" x14ac:dyDescent="0.25">
      <c r="A55" t="s">
        <v>58</v>
      </c>
      <c r="B55" t="str">
        <f>_xll.BDP("600584 CG Equity", "NAME")</f>
        <v>JCET GROUP CO LTD-A</v>
      </c>
      <c r="C55">
        <f>_xll.BDP("600584 CG Equity", "PX_LAST")</f>
        <v>33.61</v>
      </c>
      <c r="D55">
        <f>_xll.BDP("600584 CG Equity", "CHG_PCT_1D")</f>
        <v>-1.3211980000000001</v>
      </c>
      <c r="E55">
        <f>_xll.BDP("600584 CG Equity", "EQY_TURNOVER")</f>
        <v>1091970000</v>
      </c>
    </row>
    <row r="56" spans="1:5" x14ac:dyDescent="0.25">
      <c r="A56" t="s">
        <v>59</v>
      </c>
      <c r="B56" t="str">
        <f>_xll.BDP("601600 CG Equity", "NAME")</f>
        <v>ALUMINUM CORP OF CHINA LTD-A</v>
      </c>
      <c r="C56">
        <f>_xll.BDP("601600 CG Equity", "PX_LAST")</f>
        <v>4.4400000000000004</v>
      </c>
      <c r="D56">
        <f>_xll.BDP("601600 CG Equity", "CHG_PCT_1D")</f>
        <v>-1.986755</v>
      </c>
      <c r="E56">
        <f>_xll.BDP("601600 CG Equity", "EQY_TURNOVER")</f>
        <v>1083811000</v>
      </c>
    </row>
    <row r="57" spans="1:5" x14ac:dyDescent="0.25">
      <c r="A57" t="s">
        <v>60</v>
      </c>
      <c r="B57" t="str">
        <f>_xll.BDP("600919 CG Equity", "NAME")</f>
        <v>BANK OF JIANGSU CO LTD-A</v>
      </c>
      <c r="C57">
        <f>_xll.BDP("600919 CG Equity", "PX_LAST")</f>
        <v>6.66</v>
      </c>
      <c r="D57">
        <f>_xll.BDP("600919 CG Equity", "CHG_PCT_1D")</f>
        <v>0.90909090000000004</v>
      </c>
      <c r="E57">
        <f>_xll.BDP("600919 CG Equity", "EQY_TURNOVER")</f>
        <v>1070560000</v>
      </c>
    </row>
    <row r="58" spans="1:5" x14ac:dyDescent="0.25">
      <c r="A58" t="s">
        <v>61</v>
      </c>
      <c r="B58" t="str">
        <f>_xll.BDP("601225 CG Equity", "NAME")</f>
        <v>SHAANXI COAL INDUSTRY CO L-A</v>
      </c>
      <c r="C58">
        <f>_xll.BDP("601225 CG Equity", "PX_LAST")</f>
        <v>11.65</v>
      </c>
      <c r="D58">
        <f>_xll.BDP("601225 CG Equity", "CHG_PCT_1D")</f>
        <v>-3.319502</v>
      </c>
      <c r="E58">
        <f>_xll.BDP("601225 CG Equity", "EQY_TURNOVER")</f>
        <v>1060074000</v>
      </c>
    </row>
    <row r="59" spans="1:5" x14ac:dyDescent="0.25">
      <c r="A59" t="s">
        <v>62</v>
      </c>
      <c r="B59" t="str">
        <f>_xll.BDP("601658 CG Equity", "NAME")</f>
        <v>POSTAL SAVINGS BANK OF CHI-A</v>
      </c>
      <c r="C59">
        <f>_xll.BDP("601658 CG Equity", "PX_LAST")</f>
        <v>6.14</v>
      </c>
      <c r="D59">
        <f>_xll.BDP("601658 CG Equity", "CHG_PCT_1D")</f>
        <v>3.1932770000000001</v>
      </c>
      <c r="E59">
        <f>_xll.BDP("601658 CG Equity", "EQY_TURNOVER")</f>
        <v>1030611000</v>
      </c>
    </row>
    <row r="60" spans="1:5" x14ac:dyDescent="0.25">
      <c r="A60" t="s">
        <v>63</v>
      </c>
      <c r="B60" t="str">
        <f>_xll.BDP("601127 CG Equity", "NAME")</f>
        <v>CHONGQING SOKON INDUSTRY G-A</v>
      </c>
      <c r="C60">
        <f>_xll.BDP("601127 CG Equity", "PX_LAST")</f>
        <v>21.84</v>
      </c>
      <c r="D60">
        <f>_xll.BDP("601127 CG Equity", "CHG_PCT_1D")</f>
        <v>10.02519</v>
      </c>
      <c r="E60">
        <f>_xll.BDP("601127 CG Equity", "EQY_TURNOVER")</f>
        <v>1028496000</v>
      </c>
    </row>
    <row r="61" spans="1:5" x14ac:dyDescent="0.25">
      <c r="A61" t="s">
        <v>64</v>
      </c>
      <c r="B61" t="str">
        <f>_xll.BDP("601939 CG Equity", "NAME")</f>
        <v>CHINA CONSTRUCTION BANK-A</v>
      </c>
      <c r="C61">
        <f>_xll.BDP("601939 CG Equity", "PX_LAST")</f>
        <v>7.58</v>
      </c>
      <c r="D61">
        <f>_xll.BDP("601939 CG Equity", "CHG_PCT_1D")</f>
        <v>1.744966</v>
      </c>
      <c r="E61">
        <f>_xll.BDP("601939 CG Equity", "EQY_TURNOVER")</f>
        <v>1017155000</v>
      </c>
    </row>
    <row r="62" spans="1:5" x14ac:dyDescent="0.25">
      <c r="A62" t="s">
        <v>65</v>
      </c>
      <c r="B62" t="str">
        <f>_xll.BDP("601788 CG Equity", "NAME")</f>
        <v>EVERBRIGHT SECURITIE CO -A</v>
      </c>
      <c r="C62">
        <f>_xll.BDP("601788 CG Equity", "PX_LAST")</f>
        <v>16.66</v>
      </c>
      <c r="D62">
        <f>_xll.BDP("601788 CG Equity", "CHG_PCT_1D")</f>
        <v>-1.9423189999999999</v>
      </c>
      <c r="E62">
        <f>_xll.BDP("601788 CG Equity", "EQY_TURNOVER")</f>
        <v>999439500</v>
      </c>
    </row>
    <row r="63" spans="1:5" x14ac:dyDescent="0.25">
      <c r="A63" t="s">
        <v>66</v>
      </c>
      <c r="B63" t="str">
        <f>_xll.BDP("600741 CG Equity", "NAME")</f>
        <v>HUAYU AUTOMOTIVE SYSTEMS -A</v>
      </c>
      <c r="C63">
        <f>_xll.BDP("600741 CG Equity", "PX_LAST")</f>
        <v>26.23</v>
      </c>
      <c r="D63">
        <f>_xll.BDP("600741 CG Equity", "CHG_PCT_1D")</f>
        <v>3.1458910000000002</v>
      </c>
      <c r="E63">
        <f>_xll.BDP("600741 CG Equity", "EQY_TURNOVER")</f>
        <v>981678000</v>
      </c>
    </row>
    <row r="64" spans="1:5" x14ac:dyDescent="0.25">
      <c r="A64" t="s">
        <v>67</v>
      </c>
      <c r="B64" t="str">
        <f>_xll.BDP("601038 CG Equity", "NAME")</f>
        <v>FIRST TRACTOR CO LTD-A</v>
      </c>
      <c r="C64">
        <f>_xll.BDP("601038 CG Equity", "PX_LAST")</f>
        <v>13.56</v>
      </c>
      <c r="D64">
        <f>_xll.BDP("601038 CG Equity", "CHG_PCT_1D")</f>
        <v>2.031603</v>
      </c>
      <c r="E64">
        <f>_xll.BDP("601038 CG Equity", "EQY_TURNOVER")</f>
        <v>962086300</v>
      </c>
    </row>
    <row r="65" spans="1:5" x14ac:dyDescent="0.25">
      <c r="A65" t="s">
        <v>68</v>
      </c>
      <c r="B65" t="str">
        <f>_xll.BDP("600307 CG Equity", "NAME")</f>
        <v>GANSU JIU STEEL GROUP HONG-A</v>
      </c>
      <c r="C65">
        <f>_xll.BDP("600307 CG Equity", "PX_LAST")</f>
        <v>2.1</v>
      </c>
      <c r="D65">
        <f>_xll.BDP("600307 CG Equity", "CHG_PCT_1D")</f>
        <v>-4.1095889999999997</v>
      </c>
      <c r="E65">
        <f>_xll.BDP("600307 CG Equity", "EQY_TURNOVER")</f>
        <v>949731500</v>
      </c>
    </row>
    <row r="66" spans="1:5" x14ac:dyDescent="0.25">
      <c r="A66" t="s">
        <v>69</v>
      </c>
      <c r="B66" t="str">
        <f>_xll.BDP("600115 CG Equity", "NAME")</f>
        <v>CHINA EASTERN AIRLINES CO-A</v>
      </c>
      <c r="C66">
        <f>_xll.BDP("600115 CG Equity", "PX_LAST")</f>
        <v>5.6</v>
      </c>
      <c r="D66">
        <f>_xll.BDP("600115 CG Equity", "CHG_PCT_1D")</f>
        <v>2.752294</v>
      </c>
      <c r="E66">
        <f>_xll.BDP("600115 CG Equity", "EQY_TURNOVER")</f>
        <v>946795000</v>
      </c>
    </row>
    <row r="67" spans="1:5" x14ac:dyDescent="0.25">
      <c r="A67" t="s">
        <v>70</v>
      </c>
      <c r="B67" t="str">
        <f>_xll.BDP("600406 CG Equity", "NAME")</f>
        <v>NARI TECHNOLOGY CO LTD-A</v>
      </c>
      <c r="C67">
        <f>_xll.BDP("600406 CG Equity", "PX_LAST")</f>
        <v>29.9</v>
      </c>
      <c r="D67">
        <f>_xll.BDP("600406 CG Equity", "CHG_PCT_1D")</f>
        <v>4.5454549999999996</v>
      </c>
      <c r="E67">
        <f>_xll.BDP("600406 CG Equity", "EQY_TURNOVER")</f>
        <v>942642400</v>
      </c>
    </row>
    <row r="68" spans="1:5" x14ac:dyDescent="0.25">
      <c r="A68" t="s">
        <v>71</v>
      </c>
      <c r="B68" t="str">
        <f>_xll.BDP("600690 CG Equity", "NAME")</f>
        <v>HAIER SMART HOME CO LTD-A</v>
      </c>
      <c r="C68">
        <f>_xll.BDP("600690 CG Equity", "PX_LAST")</f>
        <v>29.49</v>
      </c>
      <c r="D68">
        <f>_xll.BDP("600690 CG Equity", "CHG_PCT_1D")</f>
        <v>1.7949600000000001</v>
      </c>
      <c r="E68">
        <f>_xll.BDP("600690 CG Equity", "EQY_TURNOVER")</f>
        <v>939372700</v>
      </c>
    </row>
    <row r="69" spans="1:5" x14ac:dyDescent="0.25">
      <c r="A69" t="s">
        <v>72</v>
      </c>
      <c r="B69" t="str">
        <f>_xll.BDP("600570 CG Equity", "NAME")</f>
        <v>HUNDSUN TECHNOLOGIES INC-A</v>
      </c>
      <c r="C69">
        <f>_xll.BDP("600570 CG Equity", "PX_LAST")</f>
        <v>85.73</v>
      </c>
      <c r="D69">
        <f>_xll.BDP("600570 CG Equity", "CHG_PCT_1D")</f>
        <v>-2.2462939999999998</v>
      </c>
      <c r="E69">
        <f>_xll.BDP("600570 CG Equity", "EQY_TURNOVER")</f>
        <v>935647800</v>
      </c>
    </row>
    <row r="70" spans="1:5" x14ac:dyDescent="0.25">
      <c r="A70" t="s">
        <v>73</v>
      </c>
      <c r="B70" t="str">
        <f>_xll.BDP("600884 CG Equity", "NAME")</f>
        <v>NINGBO SHANSHAN CO LTD-A</v>
      </c>
      <c r="C70">
        <f>_xll.BDP("600884 CG Equity", "PX_LAST")</f>
        <v>15.31</v>
      </c>
      <c r="D70">
        <f>_xll.BDP("600884 CG Equity", "CHG_PCT_1D")</f>
        <v>-9.9941209999999998</v>
      </c>
      <c r="E70">
        <f>_xll.BDP("600884 CG Equity", "EQY_TURNOVER")</f>
        <v>932899600</v>
      </c>
    </row>
    <row r="71" spans="1:5" x14ac:dyDescent="0.25">
      <c r="A71" t="s">
        <v>74</v>
      </c>
      <c r="B71" t="str">
        <f>_xll.BDP("600745 CG Equity", "NAME")</f>
        <v>WINGTECH TECHNOLOGY CO LTD-A</v>
      </c>
      <c r="C71">
        <f>_xll.BDP("600745 CG Equity", "PX_LAST")</f>
        <v>96.86</v>
      </c>
      <c r="D71">
        <f>_xll.BDP("600745 CG Equity", "CHG_PCT_1D")</f>
        <v>3.0425529999999998</v>
      </c>
      <c r="E71">
        <f>_xll.BDP("600745 CG Equity", "EQY_TURNOVER")</f>
        <v>919190800</v>
      </c>
    </row>
    <row r="72" spans="1:5" x14ac:dyDescent="0.25">
      <c r="A72" t="s">
        <v>75</v>
      </c>
      <c r="B72" t="str">
        <f>_xll.BDP("600109 CG Equity", "NAME")</f>
        <v>SINOLINK SECURITIES CO LTD-A</v>
      </c>
      <c r="C72">
        <f>_xll.BDP("600109 CG Equity", "PX_LAST")</f>
        <v>12.5</v>
      </c>
      <c r="D72">
        <f>_xll.BDP("600109 CG Equity", "CHG_PCT_1D")</f>
        <v>-1.4195580000000001</v>
      </c>
      <c r="E72">
        <f>_xll.BDP("600109 CG Equity", "EQY_TURNOVER")</f>
        <v>914037800</v>
      </c>
    </row>
    <row r="73" spans="1:5" x14ac:dyDescent="0.25">
      <c r="A73" t="s">
        <v>76</v>
      </c>
      <c r="B73" t="str">
        <f>_xll.BDP("601838 CG Equity", "NAME")</f>
        <v>BANK OF CHENGDU CO LTD-A</v>
      </c>
      <c r="C73">
        <f>_xll.BDP("601838 CG Equity", "PX_LAST")</f>
        <v>12.26</v>
      </c>
      <c r="D73">
        <f>_xll.BDP("601838 CG Equity", "CHG_PCT_1D")</f>
        <v>4.4293019999999999</v>
      </c>
      <c r="E73">
        <f>_xll.BDP("601838 CG Equity", "EQY_TURNOVER")</f>
        <v>896153000</v>
      </c>
    </row>
    <row r="74" spans="1:5" x14ac:dyDescent="0.25">
      <c r="A74" t="s">
        <v>77</v>
      </c>
      <c r="B74" t="str">
        <f>_xll.BDP("603026 CG Equity", "NAME")</f>
        <v>SHANDONG SHIDA SHENGHUA CH-A</v>
      </c>
      <c r="C74">
        <f>_xll.BDP("603026 CG Equity", "PX_LAST")</f>
        <v>57.58</v>
      </c>
      <c r="D74">
        <f>_xll.BDP("603026 CG Equity", "CHG_PCT_1D")</f>
        <v>-10.003130000000001</v>
      </c>
      <c r="E74">
        <f>_xll.BDP("603026 CG Equity", "EQY_TURNOVER")</f>
        <v>895385900</v>
      </c>
    </row>
    <row r="75" spans="1:5" x14ac:dyDescent="0.25">
      <c r="A75" t="s">
        <v>78</v>
      </c>
      <c r="B75" t="str">
        <f>_xll.BDP("600436 CG Equity", "NAME")</f>
        <v>ZHANGZHOU PIENTZEHUANG PHA-A</v>
      </c>
      <c r="C75">
        <f>_xll.BDP("600436 CG Equity", "PX_LAST")</f>
        <v>262.38</v>
      </c>
      <c r="D75">
        <f>_xll.BDP("600436 CG Equity", "CHG_PCT_1D")</f>
        <v>1.6189</v>
      </c>
      <c r="E75">
        <f>_xll.BDP("600436 CG Equity", "EQY_TURNOVER")</f>
        <v>881816000</v>
      </c>
    </row>
    <row r="76" spans="1:5" x14ac:dyDescent="0.25">
      <c r="A76" t="s">
        <v>79</v>
      </c>
      <c r="B76" t="str">
        <f>_xll.BDP("603612 CG Equity", "NAME")</f>
        <v>SUNSTONE DEVELOPMENT CO LT-A</v>
      </c>
      <c r="C76">
        <f>_xll.BDP("603612 CG Equity", "PX_LAST")</f>
        <v>19.75</v>
      </c>
      <c r="D76">
        <f>_xll.BDP("603612 CG Equity", "CHG_PCT_1D")</f>
        <v>-3.6585369999999999</v>
      </c>
      <c r="E76">
        <f>_xll.BDP("603612 CG Equity", "EQY_TURNOVER")</f>
        <v>872999000</v>
      </c>
    </row>
    <row r="77" spans="1:5" x14ac:dyDescent="0.25">
      <c r="A77" t="s">
        <v>80</v>
      </c>
      <c r="B77" t="str">
        <f>_xll.BDP("603222 CG Equity", "NAME")</f>
        <v>CHIMIN HEALTH MANAGEMENT-A</v>
      </c>
      <c r="C77">
        <f>_xll.BDP("603222 CG Equity", "PX_LAST")</f>
        <v>17.82</v>
      </c>
      <c r="D77">
        <f>_xll.BDP("603222 CG Equity", "CHG_PCT_1D")</f>
        <v>10</v>
      </c>
      <c r="E77">
        <f>_xll.BDP("603222 CG Equity", "EQY_TURNOVER")</f>
        <v>845085200</v>
      </c>
    </row>
    <row r="78" spans="1:5" x14ac:dyDescent="0.25">
      <c r="A78" t="s">
        <v>81</v>
      </c>
      <c r="B78" t="str">
        <f>_xll.BDP("600581 CG Equity", "NAME")</f>
        <v>XINJIANG BA YI IRON &amp; STEE-A</v>
      </c>
      <c r="C78">
        <f>_xll.BDP("600581 CG Equity", "PX_LAST")</f>
        <v>4.57</v>
      </c>
      <c r="D78">
        <f>_xll.BDP("600581 CG Equity", "CHG_PCT_1D")</f>
        <v>1.3303769999999999</v>
      </c>
      <c r="E78">
        <f>_xll.BDP("600581 CG Equity", "EQY_TURNOVER")</f>
        <v>836348400</v>
      </c>
    </row>
    <row r="79" spans="1:5" x14ac:dyDescent="0.25">
      <c r="A79" t="s">
        <v>82</v>
      </c>
      <c r="B79" t="str">
        <f>_xll.BDP("600121 CG Equity", "NAME")</f>
        <v>ZHENGZHOU COAL INDUSTRY - A</v>
      </c>
      <c r="C79">
        <f>_xll.BDP("600121 CG Equity", "PX_LAST")</f>
        <v>6.46</v>
      </c>
      <c r="D79">
        <f>_xll.BDP("600121 CG Equity", "CHG_PCT_1D")</f>
        <v>-1.8237080000000001</v>
      </c>
      <c r="E79">
        <f>_xll.BDP("600121 CG Equity", "EQY_TURNOVER")</f>
        <v>828821100</v>
      </c>
    </row>
    <row r="80" spans="1:5" x14ac:dyDescent="0.25">
      <c r="A80" t="s">
        <v>83</v>
      </c>
      <c r="B80" t="str">
        <f>_xll.BDP("601966 CG Equity", "NAME")</f>
        <v>SHANDONG LINGLONG TYRE CO -A</v>
      </c>
      <c r="C80">
        <f>_xll.BDP("601966 CG Equity", "PX_LAST")</f>
        <v>48.35</v>
      </c>
      <c r="D80">
        <f>_xll.BDP("601966 CG Equity", "CHG_PCT_1D")</f>
        <v>2.0688200000000001</v>
      </c>
      <c r="E80">
        <f>_xll.BDP("601966 CG Equity", "EQY_TURNOVER")</f>
        <v>808001800</v>
      </c>
    </row>
    <row r="81" spans="1:5" x14ac:dyDescent="0.25">
      <c r="A81" t="s">
        <v>84</v>
      </c>
      <c r="B81" t="str">
        <f>_xll.BDP("600426 CG Equity", "NAME")</f>
        <v>SHANDONG HUALU HENGSHENG-A</v>
      </c>
      <c r="C81">
        <f>_xll.BDP("600426 CG Equity", "PX_LAST")</f>
        <v>37.29</v>
      </c>
      <c r="D81">
        <f>_xll.BDP("600426 CG Equity", "CHG_PCT_1D")</f>
        <v>4.3368770000000003</v>
      </c>
      <c r="E81">
        <f>_xll.BDP("600426 CG Equity", "EQY_TURNOVER")</f>
        <v>807819400</v>
      </c>
    </row>
    <row r="82" spans="1:5" x14ac:dyDescent="0.25">
      <c r="A82" t="s">
        <v>85</v>
      </c>
      <c r="B82" t="str">
        <f>_xll.BDP("600259 CG Equity", "NAME")</f>
        <v>RISING NONFERROUS METAL SH-A</v>
      </c>
      <c r="C82">
        <f>_xll.BDP("600259 CG Equity", "PX_LAST")</f>
        <v>40.299999999999997</v>
      </c>
      <c r="D82">
        <f>_xll.BDP("600259 CG Equity", "CHG_PCT_1D")</f>
        <v>-5.3990609999999997</v>
      </c>
      <c r="E82">
        <f>_xll.BDP("600259 CG Equity", "EQY_TURNOVER")</f>
        <v>800714200</v>
      </c>
    </row>
    <row r="83" spans="1:5" x14ac:dyDescent="0.25">
      <c r="A83" t="s">
        <v>86</v>
      </c>
      <c r="B83" t="str">
        <f>_xll.BDP("600862 CG Equity", "NAME")</f>
        <v>AVIC AVIATION HIGH-TECHNOL-A</v>
      </c>
      <c r="C83">
        <f>_xll.BDP("600862 CG Equity", "PX_LAST")</f>
        <v>24.25</v>
      </c>
      <c r="D83">
        <f>_xll.BDP("600862 CG Equity", "CHG_PCT_1D")</f>
        <v>7.111307</v>
      </c>
      <c r="E83">
        <f>_xll.BDP("600862 CG Equity", "EQY_TURNOVER")</f>
        <v>793450500</v>
      </c>
    </row>
    <row r="84" spans="1:5" x14ac:dyDescent="0.25">
      <c r="A84" t="s">
        <v>87</v>
      </c>
      <c r="B84" t="str">
        <f>_xll.BDP("601117 CG Equity", "NAME")</f>
        <v>CHINA NATIONAL CHEMICAL-A</v>
      </c>
      <c r="C84">
        <f>_xll.BDP("601117 CG Equity", "PX_LAST")</f>
        <v>7.13</v>
      </c>
      <c r="D84">
        <f>_xll.BDP("601117 CG Equity", "CHG_PCT_1D")</f>
        <v>0.70621469999999997</v>
      </c>
      <c r="E84">
        <f>_xll.BDP("601117 CG Equity", "EQY_TURNOVER")</f>
        <v>783620200</v>
      </c>
    </row>
    <row r="85" spans="1:5" x14ac:dyDescent="0.25">
      <c r="A85" t="s">
        <v>88</v>
      </c>
      <c r="B85" t="str">
        <f>_xll.BDP("600875 CG Equity", "NAME")</f>
        <v>DONGFANG ELECTRIC CORP LTD-A</v>
      </c>
      <c r="C85">
        <f>_xll.BDP("600875 CG Equity", "PX_LAST")</f>
        <v>12.9</v>
      </c>
      <c r="D85">
        <f>_xll.BDP("600875 CG Equity", "CHG_PCT_1D")</f>
        <v>0.78125</v>
      </c>
      <c r="E85">
        <f>_xll.BDP("600875 CG Equity", "EQY_TURNOVER")</f>
        <v>782739600</v>
      </c>
    </row>
    <row r="86" spans="1:5" x14ac:dyDescent="0.25">
      <c r="A86" t="s">
        <v>89</v>
      </c>
      <c r="B86" t="str">
        <f>_xll.BDP("600219 CG Equity", "NAME")</f>
        <v>SHANDONG NANSHAN ALUMINUM-A</v>
      </c>
      <c r="C86">
        <f>_xll.BDP("600219 CG Equity", "PX_LAST")</f>
        <v>3.99</v>
      </c>
      <c r="D86">
        <f>_xll.BDP("600219 CG Equity", "CHG_PCT_1D")</f>
        <v>-0.4987531</v>
      </c>
      <c r="E86">
        <f>_xll.BDP("600219 CG Equity", "EQY_TURNOVER")</f>
        <v>780703800</v>
      </c>
    </row>
    <row r="87" spans="1:5" x14ac:dyDescent="0.25">
      <c r="A87" t="s">
        <v>90</v>
      </c>
      <c r="B87" t="str">
        <f>_xll.BDP("600827 CG Equity", "NAME")</f>
        <v>SHANGHAI BAILIAN GROUP CO-A</v>
      </c>
      <c r="C87">
        <f>_xll.BDP("600827 CG Equity", "PX_LAST")</f>
        <v>18.350000000000001</v>
      </c>
      <c r="D87">
        <f>_xll.BDP("600827 CG Equity", "CHG_PCT_1D")</f>
        <v>1.718404</v>
      </c>
      <c r="E87">
        <f>_xll.BDP("600827 CG Equity", "EQY_TURNOVER")</f>
        <v>779496800</v>
      </c>
    </row>
    <row r="88" spans="1:5" x14ac:dyDescent="0.25">
      <c r="A88" t="s">
        <v>91</v>
      </c>
      <c r="B88" t="str">
        <f>_xll.BDP("601985 CG Equity", "NAME")</f>
        <v>CHINA NATIONAL NUCLEAR POW-A</v>
      </c>
      <c r="C88">
        <f>_xll.BDP("601985 CG Equity", "PX_LAST")</f>
        <v>5.66</v>
      </c>
      <c r="D88">
        <f>_xll.BDP("601985 CG Equity", "CHG_PCT_1D")</f>
        <v>0.35460989999999998</v>
      </c>
      <c r="E88">
        <f>_xll.BDP("601985 CG Equity", "EQY_TURNOVER")</f>
        <v>778088800</v>
      </c>
    </row>
    <row r="89" spans="1:5" x14ac:dyDescent="0.25">
      <c r="A89" t="s">
        <v>92</v>
      </c>
      <c r="B89" t="str">
        <f>_xll.BDP("600984 CG Equity", "NAME")</f>
        <v>SHAANXI CONSTRUCTION MACHI-A</v>
      </c>
      <c r="C89">
        <f>_xll.BDP("600984 CG Equity", "PX_LAST")</f>
        <v>14.11</v>
      </c>
      <c r="D89">
        <f>_xll.BDP("600984 CG Equity", "CHG_PCT_1D")</f>
        <v>9.9766169999999992</v>
      </c>
      <c r="E89">
        <f>_xll.BDP("600984 CG Equity", "EQY_TURNOVER")</f>
        <v>774148700</v>
      </c>
    </row>
    <row r="90" spans="1:5" x14ac:dyDescent="0.25">
      <c r="A90" t="s">
        <v>93</v>
      </c>
      <c r="B90" t="str">
        <f>_xll.BDP("601009 CG Equity", "NAME")</f>
        <v>BANK OF NANJING CO LTD -A</v>
      </c>
      <c r="C90">
        <f>_xll.BDP("601009 CG Equity", "PX_LAST")</f>
        <v>10.06</v>
      </c>
      <c r="D90">
        <f>_xll.BDP("601009 CG Equity", "CHG_PCT_1D")</f>
        <v>-9.9304870000000003E-2</v>
      </c>
      <c r="E90">
        <f>_xll.BDP("601009 CG Equity", "EQY_TURNOVER")</f>
        <v>757120200</v>
      </c>
    </row>
    <row r="91" spans="1:5" x14ac:dyDescent="0.25">
      <c r="A91" t="s">
        <v>94</v>
      </c>
      <c r="B91" t="str">
        <f>_xll.BDP("601288 CG Equity", "NAME")</f>
        <v>AGRICULTURAL BANK OF CHINA-A</v>
      </c>
      <c r="C91">
        <f>_xll.BDP("601288 CG Equity", "PX_LAST")</f>
        <v>3.41</v>
      </c>
      <c r="D91">
        <f>_xll.BDP("601288 CG Equity", "CHG_PCT_1D")</f>
        <v>-0.29239769999999998</v>
      </c>
      <c r="E91">
        <f>_xll.BDP("601288 CG Equity", "EQY_TURNOVER")</f>
        <v>745458000</v>
      </c>
    </row>
    <row r="92" spans="1:5" x14ac:dyDescent="0.25">
      <c r="A92" t="s">
        <v>95</v>
      </c>
      <c r="B92" t="str">
        <f>_xll.BDP("600188 CG Equity", "NAME")</f>
        <v>YANZHOU COAL MINING CO-A</v>
      </c>
      <c r="C92">
        <f>_xll.BDP("600188 CG Equity", "PX_LAST")</f>
        <v>12.59</v>
      </c>
      <c r="D92">
        <f>_xll.BDP("600188 CG Equity", "CHG_PCT_1D")</f>
        <v>-5.9746079999999999</v>
      </c>
      <c r="E92">
        <f>_xll.BDP("600188 CG Equity", "EQY_TURNOVER")</f>
        <v>743750200</v>
      </c>
    </row>
    <row r="93" spans="1:5" x14ac:dyDescent="0.25">
      <c r="A93" t="s">
        <v>96</v>
      </c>
      <c r="B93" t="str">
        <f>_xll.BDP("600740 CG Equity", "NAME")</f>
        <v>SHANXI COKING CO LTD-A</v>
      </c>
      <c r="C93">
        <f>_xll.BDP("600740 CG Equity", "PX_LAST")</f>
        <v>7.08</v>
      </c>
      <c r="D93">
        <f>_xll.BDP("600740 CG Equity", "CHG_PCT_1D")</f>
        <v>-2.61348</v>
      </c>
      <c r="E93">
        <f>_xll.BDP("600740 CG Equity", "EQY_TURNOVER")</f>
        <v>740939700</v>
      </c>
    </row>
    <row r="94" spans="1:5" x14ac:dyDescent="0.25">
      <c r="A94" t="s">
        <v>97</v>
      </c>
      <c r="B94" t="str">
        <f>_xll.BDP("600025 CG Equity", "NAME")</f>
        <v>HUANENG LANCANG RIVER HYDR-A</v>
      </c>
      <c r="C94">
        <f>_xll.BDP("600025 CG Equity", "PX_LAST")</f>
        <v>5.53</v>
      </c>
      <c r="D94">
        <f>_xll.BDP("600025 CG Equity", "CHG_PCT_1D")</f>
        <v>-0.71813289999999996</v>
      </c>
      <c r="E94">
        <f>_xll.BDP("600025 CG Equity", "EQY_TURNOVER")</f>
        <v>738494300</v>
      </c>
    </row>
    <row r="95" spans="1:5" x14ac:dyDescent="0.25">
      <c r="A95" t="s">
        <v>98</v>
      </c>
      <c r="B95" t="str">
        <f>_xll.BDP("600000 CG Equity", "NAME")</f>
        <v>SHANGHAI PUDONG DEVEL BANK-A</v>
      </c>
      <c r="C95">
        <f>_xll.BDP("600000 CG Equity", "PX_LAST")</f>
        <v>11.11</v>
      </c>
      <c r="D95">
        <f>_xll.BDP("600000 CG Equity", "CHG_PCT_1D")</f>
        <v>-8.9928060000000004E-2</v>
      </c>
      <c r="E95">
        <f>_xll.BDP("600000 CG Equity", "EQY_TURNOVER")</f>
        <v>728108300</v>
      </c>
    </row>
    <row r="96" spans="1:5" x14ac:dyDescent="0.25">
      <c r="A96" t="s">
        <v>99</v>
      </c>
      <c r="B96" t="str">
        <f>_xll.BDP("600507 CG Equity", "NAME")</f>
        <v>FANGDA SPECIAL STEEL TECH-A</v>
      </c>
      <c r="C96">
        <f>_xll.BDP("600507 CG Equity", "PX_LAST")</f>
        <v>7.88</v>
      </c>
      <c r="D96">
        <f>_xll.BDP("600507 CG Equity", "CHG_PCT_1D")</f>
        <v>-3.9024390000000002</v>
      </c>
      <c r="E96">
        <f>_xll.BDP("600507 CG Equity", "EQY_TURNOVER")</f>
        <v>720989600</v>
      </c>
    </row>
    <row r="97" spans="1:5" x14ac:dyDescent="0.25">
      <c r="A97" t="s">
        <v>100</v>
      </c>
      <c r="B97" t="str">
        <f>_xll.BDP("600258 CG Equity", "NAME")</f>
        <v>BTG HOTELS GROUP CO LTD-A</v>
      </c>
      <c r="C97">
        <f>_xll.BDP("600258 CG Equity", "PX_LAST")</f>
        <v>28.34</v>
      </c>
      <c r="D97">
        <f>_xll.BDP("600258 CG Equity", "CHG_PCT_1D")</f>
        <v>4.6528799999999997</v>
      </c>
      <c r="E97">
        <f>_xll.BDP("600258 CG Equity", "EQY_TURNOVER")</f>
        <v>715306900</v>
      </c>
    </row>
    <row r="98" spans="1:5" x14ac:dyDescent="0.25">
      <c r="A98" t="s">
        <v>101</v>
      </c>
      <c r="B98" t="str">
        <f>_xll.BDP("600549 CG Equity", "NAME")</f>
        <v>XIAMEN TUNGSTEN CO LTD-A</v>
      </c>
      <c r="C98">
        <f>_xll.BDP("600549 CG Equity", "PX_LAST")</f>
        <v>18.93</v>
      </c>
      <c r="D98">
        <f>_xll.BDP("600549 CG Equity", "CHG_PCT_1D")</f>
        <v>-3.957382</v>
      </c>
      <c r="E98">
        <f>_xll.BDP("600549 CG Equity", "EQY_TURNOVER")</f>
        <v>715161700</v>
      </c>
    </row>
    <row r="99" spans="1:5" x14ac:dyDescent="0.25">
      <c r="A99" t="s">
        <v>102</v>
      </c>
      <c r="B99" t="str">
        <f>_xll.BDP("601088 CG Equity", "NAME")</f>
        <v>CHINA SHENHUA ENERGY CO-A</v>
      </c>
      <c r="C99">
        <f>_xll.BDP("601088 CG Equity", "PX_LAST")</f>
        <v>19.04</v>
      </c>
      <c r="D99">
        <f>_xll.BDP("601088 CG Equity", "CHG_PCT_1D")</f>
        <v>-0.83333330000000005</v>
      </c>
      <c r="E99">
        <f>_xll.BDP("601088 CG Equity", "EQY_TURNOVER")</f>
        <v>704548900</v>
      </c>
    </row>
    <row r="100" spans="1:5" x14ac:dyDescent="0.25">
      <c r="A100" t="s">
        <v>103</v>
      </c>
      <c r="B100" t="str">
        <f>_xll.BDP("601233 CG Equity", "NAME")</f>
        <v>TONGKUN GROUP CO LTD-A</v>
      </c>
      <c r="C100">
        <f>_xll.BDP("601233 CG Equity", "PX_LAST")</f>
        <v>22</v>
      </c>
      <c r="D100">
        <f>_xll.BDP("601233 CG Equity", "CHG_PCT_1D")</f>
        <v>-0.63233969999999995</v>
      </c>
      <c r="E100">
        <f>_xll.BDP("601233 CG Equity", "EQY_TURNOVER")</f>
        <v>699668000</v>
      </c>
    </row>
    <row r="101" spans="1:5" x14ac:dyDescent="0.25">
      <c r="A101" t="s">
        <v>104</v>
      </c>
      <c r="B101" t="str">
        <f>_xll.BDP("600522 CG Equity", "NAME")</f>
        <v>JIANGSU ZHONGTIAN TECHNOLO-A</v>
      </c>
      <c r="C101">
        <f>_xll.BDP("600522 CG Equity", "PX_LAST")</f>
        <v>11.68</v>
      </c>
      <c r="D101">
        <f>_xll.BDP("600522 CG Equity", "CHG_PCT_1D")</f>
        <v>1.8308629999999999</v>
      </c>
      <c r="E101">
        <f>_xll.BDP("600522 CG Equity", "EQY_TURNOVER")</f>
        <v>693505200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ASUS</cp:lastModifiedBy>
  <dcterms:created xsi:type="dcterms:W3CDTF">2013-04-03T15:49:21Z</dcterms:created>
  <dcterms:modified xsi:type="dcterms:W3CDTF">2021-03-16T13:34:36Z</dcterms:modified>
</cp:coreProperties>
</file>