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8E9012A-1546-4C6B-8969-BFA72B3689ED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C37" i="2"/>
  <c r="B37" i="2"/>
  <c r="E39" i="2"/>
  <c r="B25" i="2"/>
  <c r="E25" i="2"/>
  <c r="D39" i="2"/>
  <c r="E69" i="2"/>
  <c r="E81" i="2"/>
  <c r="C11" i="2"/>
  <c r="E7" i="2"/>
  <c r="E37" i="2"/>
  <c r="B69" i="2"/>
  <c r="E11" i="2"/>
  <c r="B77" i="2"/>
  <c r="D7" i="2"/>
  <c r="D37" i="2"/>
  <c r="D13" i="2"/>
  <c r="E13" i="2"/>
  <c r="B20" i="2"/>
  <c r="C77" i="2"/>
  <c r="B81" i="2"/>
  <c r="D25" i="2"/>
  <c r="C13" i="2"/>
  <c r="E20" i="2"/>
  <c r="C20" i="2"/>
  <c r="C25" i="2"/>
  <c r="C81" i="2"/>
  <c r="E77" i="2"/>
  <c r="B11" i="2"/>
  <c r="B13" i="2"/>
  <c r="D81" i="2"/>
  <c r="D69" i="2"/>
  <c r="B39" i="2"/>
  <c r="C69" i="2"/>
  <c r="C39" i="2"/>
  <c r="D11" i="2"/>
  <c r="D77" i="2"/>
  <c r="D20" i="2"/>
  <c r="C7" i="2"/>
  <c r="E75" i="2"/>
  <c r="D14" i="2"/>
  <c r="E90" i="2"/>
  <c r="B43" i="2"/>
  <c r="D46" i="2"/>
  <c r="E46" i="2"/>
  <c r="C52" i="2"/>
  <c r="C43" i="2"/>
  <c r="E80" i="2"/>
  <c r="E43" i="2"/>
  <c r="D53" i="2"/>
  <c r="E52" i="2"/>
  <c r="C75" i="2"/>
  <c r="D80" i="2"/>
  <c r="D2" i="2"/>
  <c r="C80" i="2"/>
  <c r="D75" i="2"/>
  <c r="C59" i="2"/>
  <c r="C14" i="2"/>
  <c r="B2" i="2"/>
  <c r="C53" i="2"/>
  <c r="D59" i="2"/>
  <c r="E2" i="2"/>
  <c r="B52" i="2"/>
  <c r="E14" i="2"/>
  <c r="E53" i="2"/>
  <c r="D90" i="2"/>
  <c r="E59" i="2"/>
  <c r="B46" i="2"/>
  <c r="B90" i="2"/>
  <c r="D43" i="2"/>
  <c r="C46" i="2"/>
  <c r="D52" i="2"/>
  <c r="B59" i="2"/>
  <c r="C2" i="2"/>
  <c r="B53" i="2"/>
  <c r="B75" i="2"/>
  <c r="B14" i="2"/>
  <c r="C90" i="2"/>
  <c r="B80" i="2"/>
  <c r="E97" i="2"/>
  <c r="C101" i="2"/>
  <c r="D93" i="2"/>
  <c r="E101" i="2"/>
  <c r="D85" i="2"/>
  <c r="E86" i="2"/>
  <c r="C94" i="2"/>
  <c r="E94" i="2"/>
  <c r="B34" i="2"/>
  <c r="B101" i="2"/>
  <c r="E89" i="2"/>
  <c r="B94" i="2"/>
  <c r="E45" i="2"/>
  <c r="D45" i="2"/>
  <c r="E34" i="2"/>
  <c r="C34" i="2"/>
  <c r="D89" i="2"/>
  <c r="D86" i="2"/>
  <c r="B97" i="2"/>
  <c r="E85" i="2"/>
  <c r="C85" i="2"/>
  <c r="C93" i="2"/>
  <c r="E93" i="2"/>
  <c r="D99" i="2"/>
  <c r="C89" i="2"/>
  <c r="B99" i="2"/>
  <c r="E99" i="2"/>
  <c r="D97" i="2"/>
  <c r="C86" i="2"/>
  <c r="B45" i="2"/>
  <c r="B86" i="2"/>
  <c r="B85" i="2"/>
  <c r="B93" i="2"/>
  <c r="B89" i="2"/>
  <c r="C99" i="2"/>
  <c r="D34" i="2"/>
  <c r="D94" i="2"/>
  <c r="D101" i="2"/>
  <c r="C45" i="2"/>
  <c r="C97" i="2"/>
  <c r="E4" i="2"/>
  <c r="D88" i="2"/>
  <c r="E9" i="2"/>
  <c r="E35" i="2"/>
  <c r="B88" i="2"/>
  <c r="D4" i="2"/>
  <c r="B3" i="2"/>
  <c r="E95" i="2"/>
  <c r="C9" i="2"/>
  <c r="B100" i="2"/>
  <c r="E88" i="2"/>
  <c r="C3" i="2"/>
  <c r="E10" i="2"/>
  <c r="B10" i="2"/>
  <c r="B79" i="2"/>
  <c r="C35" i="2"/>
  <c r="D9" i="2"/>
  <c r="C4" i="2"/>
  <c r="C100" i="2"/>
  <c r="E79" i="2"/>
  <c r="D3" i="2"/>
  <c r="B95" i="2"/>
  <c r="E5" i="2"/>
  <c r="D79" i="2"/>
  <c r="D100" i="2"/>
  <c r="D10" i="2"/>
  <c r="D35" i="2"/>
  <c r="D5" i="2"/>
  <c r="D95" i="2"/>
  <c r="C88" i="2"/>
  <c r="B35" i="2"/>
  <c r="C10" i="2"/>
  <c r="C95" i="2"/>
  <c r="C79" i="2"/>
  <c r="B9" i="2"/>
  <c r="E100" i="2"/>
  <c r="B4" i="2"/>
  <c r="C5" i="2"/>
  <c r="E3" i="2"/>
  <c r="B5" i="2"/>
  <c r="B84" i="2"/>
  <c r="D55" i="2"/>
  <c r="B64" i="2"/>
  <c r="C22" i="2"/>
  <c r="C82" i="2"/>
  <c r="D65" i="2"/>
  <c r="C58" i="2"/>
  <c r="C65" i="2"/>
  <c r="D96" i="2"/>
  <c r="B82" i="2"/>
  <c r="C78" i="2"/>
  <c r="B12" i="2"/>
  <c r="E96" i="2"/>
  <c r="D78" i="2"/>
  <c r="E22" i="2"/>
  <c r="B55" i="2"/>
  <c r="E58" i="2"/>
  <c r="D12" i="2"/>
  <c r="C12" i="2"/>
  <c r="C96" i="2"/>
  <c r="B22" i="2"/>
  <c r="E55" i="2"/>
  <c r="B65" i="2"/>
  <c r="E82" i="2"/>
  <c r="E84" i="2"/>
  <c r="C84" i="2"/>
  <c r="E78" i="2"/>
  <c r="E64" i="2"/>
  <c r="D58" i="2"/>
  <c r="D22" i="2"/>
  <c r="D64" i="2"/>
  <c r="E12" i="2"/>
  <c r="C55" i="2"/>
  <c r="C64" i="2"/>
  <c r="D82" i="2"/>
  <c r="B96" i="2"/>
  <c r="B78" i="2"/>
  <c r="E65" i="2"/>
  <c r="D84" i="2"/>
  <c r="B58" i="2"/>
  <c r="B6" i="2"/>
  <c r="D24" i="2"/>
  <c r="C16" i="2"/>
  <c r="D28" i="2"/>
  <c r="D17" i="2"/>
  <c r="B19" i="2"/>
  <c r="B28" i="2"/>
  <c r="C42" i="2"/>
  <c r="B62" i="2"/>
  <c r="D19" i="2"/>
  <c r="D16" i="2"/>
  <c r="B42" i="2"/>
  <c r="D42" i="2"/>
  <c r="E19" i="2"/>
  <c r="E17" i="2"/>
  <c r="E24" i="2"/>
  <c r="B72" i="2"/>
  <c r="C98" i="2"/>
  <c r="D98" i="2"/>
  <c r="C6" i="2"/>
  <c r="B16" i="2"/>
  <c r="E6" i="2"/>
  <c r="E62" i="2"/>
  <c r="B98" i="2"/>
  <c r="C72" i="2"/>
  <c r="C24" i="2"/>
  <c r="C62" i="2"/>
  <c r="E28" i="2"/>
  <c r="B17" i="2"/>
  <c r="E42" i="2"/>
  <c r="C19" i="2"/>
  <c r="D72" i="2"/>
  <c r="E98" i="2"/>
  <c r="E72" i="2"/>
  <c r="B24" i="2"/>
  <c r="C28" i="2"/>
  <c r="C17" i="2"/>
  <c r="D62" i="2"/>
  <c r="E16" i="2"/>
  <c r="D6" i="2"/>
  <c r="D70" i="2"/>
  <c r="D40" i="2"/>
  <c r="E70" i="2"/>
  <c r="B57" i="2"/>
  <c r="D48" i="2"/>
  <c r="B48" i="2"/>
  <c r="D57" i="2"/>
  <c r="B83" i="2"/>
  <c r="E67" i="2"/>
  <c r="D71" i="2"/>
  <c r="C40" i="2"/>
  <c r="B40" i="2"/>
  <c r="C71" i="2"/>
  <c r="C83" i="2"/>
  <c r="B74" i="2"/>
  <c r="C73" i="2"/>
  <c r="C74" i="2"/>
  <c r="D83" i="2"/>
  <c r="E71" i="2"/>
  <c r="E38" i="2"/>
  <c r="C70" i="2"/>
  <c r="D67" i="2"/>
  <c r="C38" i="2"/>
  <c r="E48" i="2"/>
  <c r="B38" i="2"/>
  <c r="D74" i="2"/>
  <c r="E57" i="2"/>
  <c r="B73" i="2"/>
  <c r="B67" i="2"/>
  <c r="D73" i="2"/>
  <c r="C67" i="2"/>
  <c r="E83" i="2"/>
  <c r="C57" i="2"/>
  <c r="E73" i="2"/>
  <c r="B70" i="2"/>
  <c r="C48" i="2"/>
  <c r="B71" i="2"/>
  <c r="E40" i="2"/>
  <c r="D38" i="2"/>
  <c r="E74" i="2"/>
  <c r="B36" i="2"/>
  <c r="E47" i="2"/>
  <c r="E21" i="2"/>
  <c r="D63" i="2"/>
  <c r="B30" i="2"/>
  <c r="E36" i="2"/>
  <c r="C91" i="2"/>
  <c r="B68" i="2"/>
  <c r="B23" i="2"/>
  <c r="B47" i="2"/>
  <c r="D91" i="2"/>
  <c r="E91" i="2"/>
  <c r="E54" i="2"/>
  <c r="B27" i="2"/>
  <c r="B54" i="2"/>
  <c r="D47" i="2"/>
  <c r="C36" i="2"/>
  <c r="C30" i="2"/>
  <c r="E23" i="2"/>
  <c r="D21" i="2"/>
  <c r="D27" i="2"/>
  <c r="C68" i="2"/>
  <c r="D68" i="2"/>
  <c r="E63" i="2"/>
  <c r="D54" i="2"/>
  <c r="B21" i="2"/>
  <c r="D36" i="2"/>
  <c r="C54" i="2"/>
  <c r="D30" i="2"/>
  <c r="B63" i="2"/>
  <c r="C27" i="2"/>
  <c r="C21" i="2"/>
  <c r="B91" i="2"/>
  <c r="C63" i="2"/>
  <c r="E68" i="2"/>
  <c r="E30" i="2"/>
  <c r="C47" i="2"/>
  <c r="E27" i="2"/>
  <c r="C23" i="2"/>
  <c r="D23" i="2"/>
  <c r="C87" i="2"/>
  <c r="E56" i="2"/>
  <c r="E61" i="2"/>
  <c r="B66" i="2"/>
  <c r="E31" i="2"/>
  <c r="C92" i="2"/>
  <c r="E29" i="2"/>
  <c r="B92" i="2"/>
  <c r="C31" i="2"/>
  <c r="E44" i="2"/>
  <c r="C66" i="2"/>
  <c r="E18" i="2"/>
  <c r="D56" i="2"/>
  <c r="C56" i="2"/>
  <c r="D44" i="2"/>
  <c r="D29" i="2"/>
  <c r="D61" i="2"/>
  <c r="E32" i="2"/>
  <c r="B32" i="2"/>
  <c r="C44" i="2"/>
  <c r="D92" i="2"/>
  <c r="C18" i="2"/>
  <c r="D18" i="2"/>
  <c r="C61" i="2"/>
  <c r="E87" i="2"/>
  <c r="C32" i="2"/>
  <c r="B31" i="2"/>
  <c r="D66" i="2"/>
  <c r="C29" i="2"/>
  <c r="B87" i="2"/>
  <c r="E92" i="2"/>
  <c r="D32" i="2"/>
  <c r="B56" i="2"/>
  <c r="B44" i="2"/>
  <c r="E66" i="2"/>
  <c r="D87" i="2"/>
  <c r="B18" i="2"/>
  <c r="D31" i="2"/>
  <c r="B61" i="2"/>
  <c r="B29" i="2"/>
  <c r="E33" i="2"/>
  <c r="B60" i="2"/>
  <c r="B26" i="2"/>
  <c r="E15" i="2"/>
  <c r="B49" i="2"/>
  <c r="D15" i="2"/>
  <c r="C60" i="2"/>
  <c r="E50" i="2"/>
  <c r="B33" i="2"/>
  <c r="C76" i="2"/>
  <c r="C49" i="2"/>
  <c r="B51" i="2"/>
  <c r="E49" i="2"/>
  <c r="B15" i="2"/>
  <c r="D26" i="2"/>
  <c r="B41" i="2"/>
  <c r="D50" i="2"/>
  <c r="E51" i="2"/>
  <c r="D8" i="2"/>
  <c r="E76" i="2"/>
  <c r="B76" i="2"/>
  <c r="D41" i="2"/>
  <c r="C41" i="2"/>
  <c r="B8" i="2"/>
  <c r="C51" i="2"/>
  <c r="C8" i="2"/>
  <c r="B50" i="2"/>
  <c r="D33" i="2"/>
  <c r="E60" i="2"/>
  <c r="C26" i="2"/>
  <c r="C33" i="2"/>
  <c r="C50" i="2"/>
  <c r="E8" i="2"/>
  <c r="D76" i="2"/>
  <c r="C15" i="2"/>
  <c r="D49" i="2"/>
  <c r="E41" i="2"/>
  <c r="D51" i="2"/>
  <c r="D60" i="2"/>
  <c r="E26" i="2"/>
</calcChain>
</file>

<file path=xl/sharedStrings.xml><?xml version="1.0" encoding="utf-8"?>
<sst xmlns="http://schemas.openxmlformats.org/spreadsheetml/2006/main" count="105" uniqueCount="105">
  <si>
    <t>Ticker</t>
  </si>
  <si>
    <t>Name</t>
  </si>
  <si>
    <t>Last Price</t>
  </si>
  <si>
    <t>Price Change 1 Day Percent</t>
  </si>
  <si>
    <t>Equity Turnover / Traded Value</t>
  </si>
  <si>
    <t>002340 CS Equity</t>
  </si>
  <si>
    <t>000858 CS Equity</t>
  </si>
  <si>
    <t>000100 CS Equity</t>
  </si>
  <si>
    <t>300750 CS Equity</t>
  </si>
  <si>
    <t>300059 CS Equity</t>
  </si>
  <si>
    <t>000651 CS Equity</t>
  </si>
  <si>
    <t>002555 CS Equity</t>
  </si>
  <si>
    <t>000002 CS Equity</t>
  </si>
  <si>
    <t>000725 CS Equity</t>
  </si>
  <si>
    <t>000612 CS Equity</t>
  </si>
  <si>
    <t>002594 CS Equity</t>
  </si>
  <si>
    <t>300274 CS Equity</t>
  </si>
  <si>
    <t>002475 CS Equity</t>
  </si>
  <si>
    <t>300122 CS Equity</t>
  </si>
  <si>
    <t>002460 CS Equity</t>
  </si>
  <si>
    <t>000333 CS Equity</t>
  </si>
  <si>
    <t>003035 CS Equity</t>
  </si>
  <si>
    <t>300677 CS Equity</t>
  </si>
  <si>
    <t>000807 CS Equity</t>
  </si>
  <si>
    <t>000568 CS Equity</t>
  </si>
  <si>
    <t>000027 CS Equity</t>
  </si>
  <si>
    <t>002415 CS Equity</t>
  </si>
  <si>
    <t>002241 CS Equity</t>
  </si>
  <si>
    <t>002714 CS Equity</t>
  </si>
  <si>
    <t>002466 CS Equity</t>
  </si>
  <si>
    <t>300015 CS Equity</t>
  </si>
  <si>
    <t>002647 CS Equity</t>
  </si>
  <si>
    <t>300896 CS Equity</t>
  </si>
  <si>
    <t>300014 CS Equity</t>
  </si>
  <si>
    <t>000591 CS Equity</t>
  </si>
  <si>
    <t>000001 CS Equity</t>
  </si>
  <si>
    <t>000963 CS Equity</t>
  </si>
  <si>
    <t>000063 CS Equity</t>
  </si>
  <si>
    <t>002129 CS Equity</t>
  </si>
  <si>
    <t>002230 CS Equity</t>
  </si>
  <si>
    <t>000831 CS Equity</t>
  </si>
  <si>
    <t>000933 CS Equity</t>
  </si>
  <si>
    <t>002352 CS Equity</t>
  </si>
  <si>
    <t>000932 CS Equity</t>
  </si>
  <si>
    <t>300234 CS Equity</t>
  </si>
  <si>
    <t>300999 CS Equity</t>
  </si>
  <si>
    <t>300760 CS Equity</t>
  </si>
  <si>
    <t>000661 CS Equity</t>
  </si>
  <si>
    <t>002142 CS Equity</t>
  </si>
  <si>
    <t>002371 CS Equity</t>
  </si>
  <si>
    <t>000966 CS Equity</t>
  </si>
  <si>
    <t>002602 CS Equity</t>
  </si>
  <si>
    <t>002027 CS Equity</t>
  </si>
  <si>
    <t>300355 CS Equity</t>
  </si>
  <si>
    <t>000799 CS Equity</t>
  </si>
  <si>
    <t>002092 CS Equity</t>
  </si>
  <si>
    <t>300124 CS Equity</t>
  </si>
  <si>
    <t>300207 CS Equity</t>
  </si>
  <si>
    <t>002127 CS Equity</t>
  </si>
  <si>
    <t>000157 CS Equity</t>
  </si>
  <si>
    <t>000069 CS Equity</t>
  </si>
  <si>
    <t>002130 CS Equity</t>
  </si>
  <si>
    <t>002665 CS Equity</t>
  </si>
  <si>
    <t>002074 CS Equity</t>
  </si>
  <si>
    <t>000338 CS Equity</t>
  </si>
  <si>
    <t>002304 CS Equity</t>
  </si>
  <si>
    <t>002812 CS Equity</t>
  </si>
  <si>
    <t>000625 CS Equity</t>
  </si>
  <si>
    <t>002109 CS Equity</t>
  </si>
  <si>
    <t>300142 CS Equity</t>
  </si>
  <si>
    <t>300347 CS Equity</t>
  </si>
  <si>
    <t>002916 CS Equity</t>
  </si>
  <si>
    <t>000767 CS Equity</t>
  </si>
  <si>
    <t>002271 CS Equity</t>
  </si>
  <si>
    <t>300433 CS Equity</t>
  </si>
  <si>
    <t>002497 CS Equity</t>
  </si>
  <si>
    <t>300618 CS Equity</t>
  </si>
  <si>
    <t>002610 CS Equity</t>
  </si>
  <si>
    <t>002624 CS Equity</t>
  </si>
  <si>
    <t>000630 CS Equity</t>
  </si>
  <si>
    <t>002299 CS Equity</t>
  </si>
  <si>
    <t>000825 CS Equity</t>
  </si>
  <si>
    <t>002384 CS Equity</t>
  </si>
  <si>
    <t>002407 CS Equity</t>
  </si>
  <si>
    <t>300601 CS Equity</t>
  </si>
  <si>
    <t>000877 CS Equity</t>
  </si>
  <si>
    <t>002236 CS Equity</t>
  </si>
  <si>
    <t>000928 CS Equity</t>
  </si>
  <si>
    <t>300782 CS Equity</t>
  </si>
  <si>
    <t>002601 CS Equity</t>
  </si>
  <si>
    <t>300748 CS Equity</t>
  </si>
  <si>
    <t>000878 CS Equity</t>
  </si>
  <si>
    <t>002240 CS Equity</t>
  </si>
  <si>
    <t>002531 CS Equity</t>
  </si>
  <si>
    <t>000400 CS Equity</t>
  </si>
  <si>
    <t>002002 CS Equity</t>
  </si>
  <si>
    <t>000155 CS Equity</t>
  </si>
  <si>
    <t>002400 CS Equity</t>
  </si>
  <si>
    <t>300136 CS Equity</t>
  </si>
  <si>
    <t>300118 CS Equity</t>
  </si>
  <si>
    <t>002493 CS Equity</t>
  </si>
  <si>
    <t>300144 CS Equity</t>
  </si>
  <si>
    <t>300294 CS Equity</t>
  </si>
  <si>
    <t>002739 CS Equity</t>
  </si>
  <si>
    <t>000011 CS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</si>
</sst>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BDP|10609412691860302781</stp>
        <tr r="C36" s="2"/>
      </tp>
      <tp t="s">
        <v>#N/A N/A</v>
        <stp/>
        <stp>BDP|12928537386893348610</stp>
        <tr r="D89" s="2"/>
      </tp>
      <tp t="s">
        <v>#N/A N/A</v>
        <stp/>
        <stp>BDP|14040909851731646393</stp>
        <tr r="B100" s="2"/>
      </tp>
      <tp t="s">
        <v>#N/A N/A</v>
        <stp/>
        <stp>BDP|13815866507289045887</stp>
        <tr r="E11" s="2"/>
      </tp>
      <tp t="s">
        <v>#N/A N/A</v>
        <stp/>
        <stp>BDP|12501002654025902896</stp>
        <tr r="B33" s="2"/>
      </tp>
      <tp t="s">
        <v>#N/A N/A</v>
        <stp/>
        <stp>BDP|14171017402207573930</stp>
        <tr r="E37" s="2"/>
      </tp>
      <tp t="s">
        <v>#N/A N/A</v>
        <stp/>
        <stp>BDP|15331492478435237942</stp>
        <tr r="E46" s="2"/>
      </tp>
      <tp t="s">
        <v>#N/A N/A</v>
        <stp/>
        <stp>BDP|15600113341403610978</stp>
        <tr r="E101" s="2"/>
      </tp>
      <tp t="s">
        <v>#N/A N/A</v>
        <stp/>
        <stp>BDP|12878373586122103000</stp>
        <tr r="C78" s="2"/>
      </tp>
      <tp t="s">
        <v>#N/A N/A</v>
        <stp/>
        <stp>BDP|13551315956798807613</stp>
        <tr r="E88" s="2"/>
      </tp>
      <tp t="s">
        <v>#N/A N/A</v>
        <stp/>
        <stp>BDP|11589613689142047671</stp>
        <tr r="C42" s="2"/>
      </tp>
      <tp t="s">
        <v>#N/A N/A</v>
        <stp/>
        <stp>BDP|11133901902213142088</stp>
        <tr r="D25" s="2"/>
      </tp>
      <tp t="s">
        <v>#N/A N/A</v>
        <stp/>
        <stp>BDP|13545180940589160438</stp>
        <tr r="B77" s="2"/>
      </tp>
      <tp t="s">
        <v>#N/A N/A</v>
        <stp/>
        <stp>BDP|11330513777728935025</stp>
        <tr r="D19" s="2"/>
      </tp>
      <tp t="s">
        <v>#N/A N/A</v>
        <stp/>
        <stp>BDP|14926011796426192019</stp>
        <tr r="C58" s="2"/>
      </tp>
      <tp t="s">
        <v>#N/A N/A</v>
        <stp/>
        <stp>BDP|15787075905246278863</stp>
        <tr r="B83" s="2"/>
      </tp>
      <tp t="s">
        <v>#N/A N/A</v>
        <stp/>
        <stp>BDP|16508788012913711888</stp>
        <tr r="D14" s="2"/>
      </tp>
      <tp t="s">
        <v>#N/A N/A</v>
        <stp/>
        <stp>BDP|11395457230248689504</stp>
        <tr r="B62" s="2"/>
      </tp>
      <tp t="s">
        <v>#N/A N/A</v>
        <stp/>
        <stp>BDP|16248250598003484582</stp>
        <tr r="E69" s="2"/>
      </tp>
      <tp t="s">
        <v>#N/A N/A</v>
        <stp/>
        <stp>BDP|13383924406448595912</stp>
        <tr r="B19" s="2"/>
      </tp>
      <tp t="s">
        <v>#N/A N/A</v>
        <stp/>
        <stp>BDP|14649153262891102926</stp>
        <tr r="E95" s="2"/>
      </tp>
      <tp t="s">
        <v>#N/A N/A</v>
        <stp/>
        <stp>BDP|16549226090952491417</stp>
        <tr r="D63" s="2"/>
      </tp>
      <tp t="s">
        <v>#N/A N/A</v>
        <stp/>
        <stp>BDP|11722892337024145630</stp>
        <tr r="B28" s="2"/>
      </tp>
      <tp t="s">
        <v>#N/A N/A</v>
        <stp/>
        <stp>BDP|17423989052911659246</stp>
        <tr r="D88" s="2"/>
      </tp>
      <tp t="s">
        <v>#N/A N/A</v>
        <stp/>
        <stp>BDP|17114830849367623420</stp>
        <tr r="B66" s="2"/>
      </tp>
      <tp t="s">
        <v>#N/A N/A</v>
        <stp/>
        <stp>BDP|17667909978697625668</stp>
        <tr r="E47" s="2"/>
      </tp>
      <tp t="s">
        <v>#N/A N/A</v>
        <stp/>
        <stp>BDP|11466826834106564490</stp>
        <tr r="D9" s="2"/>
      </tp>
      <tp t="s">
        <v>#N/A N/A</v>
        <stp/>
        <stp>BDP|16680914877456829696</stp>
        <tr r="D24" s="2"/>
      </tp>
      <tp t="s">
        <v>#N/A N/A</v>
        <stp/>
        <stp>BDP|15581826030693712527</stp>
        <tr r="E86" s="2"/>
      </tp>
      <tp t="s">
        <v>#N/A N/A</v>
        <stp/>
        <stp>BDP|13162419653693425957</stp>
        <tr r="B82" s="2"/>
      </tp>
      <tp t="s">
        <v>#N/A N/A</v>
        <stp/>
        <stp>BDP|11370929898290293996</stp>
        <tr r="E52" s="2"/>
      </tp>
      <tp t="s">
        <v>#N/A N/A</v>
        <stp/>
        <stp>BDP|15855967819753308608</stp>
        <tr r="E81" s="2"/>
      </tp>
      <tp t="s">
        <v>#N/A N/A</v>
        <stp/>
        <stp>BDP|15661365536544651944</stp>
        <tr r="B30" s="2"/>
      </tp>
      <tp t="s">
        <v>#N/A N/A</v>
        <stp/>
        <stp>BDP|11635945942930175469</stp>
        <tr r="C73" s="2"/>
      </tp>
      <tp t="s">
        <v>#N/A N/A</v>
        <stp/>
        <stp>BDP|13854428595513150443</stp>
        <tr r="E45" s="2"/>
      </tp>
      <tp t="s">
        <v>#N/A N/A</v>
        <stp/>
        <stp>BDP|12970137464374141821</stp>
        <tr r="D7" s="2"/>
      </tp>
      <tp t="s">
        <v>#N/A N/A</v>
        <stp/>
        <stp>BDP|16803250666642678919</stp>
        <tr r="B25" s="2"/>
      </tp>
      <tp t="s">
        <v>#N/A N/A</v>
        <stp/>
        <stp>BDP|15851910935853950542</stp>
        <tr r="E90" s="2"/>
      </tp>
      <tp t="s">
        <v>#N/A N/A</v>
        <stp/>
        <stp>BDP|14331159761993398971</stp>
        <tr r="C9" s="2"/>
      </tp>
      <tp t="s">
        <v>#N/A N/A</v>
        <stp/>
        <stp>BDP|13399874682512162834</stp>
        <tr r="C40" s="2"/>
      </tp>
      <tp t="s">
        <v>#N/A N/A</v>
        <stp/>
        <stp>BDP|10987954332751879220</stp>
        <tr r="C85" s="2"/>
      </tp>
      <tp t="s">
        <v>#N/A N/A</v>
        <stp/>
        <stp>BDP|12757146938969802042</stp>
        <tr r="C56" s="2"/>
      </tp>
      <tp t="s">
        <v>#N/A N/A</v>
        <stp/>
        <stp>BDP|15336112232241813815</stp>
        <tr r="C31" s="2"/>
      </tp>
      <tp t="s">
        <v>#N/A N/A</v>
        <stp/>
        <stp>BDP|15551350112150326999</stp>
        <tr r="E15" s="2"/>
      </tp>
      <tp t="s">
        <v>#N/A N/A</v>
        <stp/>
        <stp>BDP|11539240368862491901</stp>
        <tr r="D29" s="2"/>
      </tp>
      <tp t="s">
        <v>#N/A N/A</v>
        <stp/>
        <stp>BDP|18039411740460710684</stp>
        <tr r="C37" s="2"/>
      </tp>
      <tp t="s">
        <v>#N/A N/A</v>
        <stp/>
        <stp>BDP|14656055614553675811</stp>
        <tr r="E80" s="2"/>
      </tp>
      <tp t="s">
        <v>#N/A N/A</v>
        <stp/>
        <stp>BDP|10252976597887476956</stp>
        <tr r="C13" s="2"/>
      </tp>
      <tp t="s">
        <v>#N/A N/A</v>
        <stp/>
        <stp>BDP|13871377169630363862</stp>
        <tr r="B69" s="2"/>
      </tp>
      <tp t="s">
        <v>#N/A N/A</v>
        <stp/>
        <stp>BDP|16546535737507595914</stp>
        <tr r="B26" s="2"/>
      </tp>
      <tp t="s">
        <v>#N/A N/A</v>
        <stp/>
        <stp>BDP|11870667731269046390</stp>
        <tr r="B20" s="2"/>
      </tp>
      <tp t="s">
        <v>#N/A N/A</v>
        <stp/>
        <stp>BDP|15540542911596109889</stp>
        <tr r="C82" s="2"/>
      </tp>
      <tp t="s">
        <v>#N/A N/A</v>
        <stp/>
        <stp>BDP|15247916900022025192</stp>
        <tr r="D15" s="2"/>
      </tp>
      <tp t="s">
        <v>#N/A N/A</v>
        <stp/>
        <stp>BDP|13491391667220356941</stp>
        <tr r="E91" s="2"/>
      </tp>
      <tp t="s">
        <v>#N/A N/A</v>
        <stp/>
        <stp>BDP|15465393121408436367</stp>
        <tr r="B92" s="2"/>
      </tp>
      <tp t="s">
        <v>#N/A N/A</v>
        <stp/>
        <stp>BDP|13677647756099698635</stp>
        <tr r="D96" s="2"/>
      </tp>
      <tp t="s">
        <v>#N/A N/A</v>
        <stp/>
        <stp>BDP|16312804628421643294</stp>
        <tr r="E25" s="2"/>
      </tp>
      <tp t="s">
        <v>#N/A N/A</v>
        <stp/>
        <stp>BDP|15837918051175966361</stp>
        <tr r="D93" s="2"/>
      </tp>
      <tp t="s">
        <v>#N/A N/A</v>
        <stp/>
        <stp>BDP|17396158290864487448</stp>
        <tr r="B37" s="2"/>
      </tp>
      <tp t="s">
        <v>#N/A N/A</v>
        <stp/>
        <stp>BDP|13768877506646826175</stp>
        <tr r="C60" s="2"/>
      </tp>
      <tp t="s">
        <v>#N/A N/A</v>
        <stp/>
        <stp>BDP|15923970460661098762</stp>
        <tr r="D57" s="2"/>
      </tp>
      <tp t="s">
        <v>#N/A N/A</v>
        <stp/>
        <stp>BDP|12913388885301873469</stp>
        <tr r="D13" s="2"/>
      </tp>
      <tp t="s">
        <v>#N/A N/A</v>
        <stp/>
        <stp>BDP|15317987751211787414</stp>
        <tr r="E67" s="2"/>
      </tp>
      <tp t="s">
        <v>#N/A N/A</v>
        <stp/>
        <stp>BDP|13491523390681907205</stp>
        <tr r="E50" s="2"/>
      </tp>
      <tp t="s">
        <v>#N/A N/A</v>
        <stp/>
        <stp>BDP|11771465152068508480</stp>
        <tr r="C35" s="2"/>
      </tp>
      <tp t="s">
        <v>#N/A N/A</v>
        <stp/>
        <stp>BDP|15413146996578633914</stp>
        <tr r="B49" s="2"/>
      </tp>
      <tp t="s">
        <v>#N/A N/A</v>
        <stp/>
        <stp>BDP|18027502886718334140</stp>
        <tr r="B60" s="2"/>
      </tp>
      <tp t="s">
        <v>#N/A N/A</v>
        <stp/>
        <stp>BDP|15133636583670118707</stp>
        <tr r="C91" s="2"/>
      </tp>
      <tp t="s">
        <v>#N/A N/A</v>
        <stp/>
        <stp>BDP|11084987574624066784</stp>
        <tr r="E71" s="2"/>
      </tp>
      <tp t="s">
        <v>#N/A N/A</v>
        <stp/>
        <stp>BDP|15335034438703488989</stp>
        <tr r="D4" s="2"/>
      </tp>
      <tp t="s">
        <v>#N/A N/A</v>
        <stp/>
        <stp>BDP|13911412759629202774</stp>
        <tr r="B94" s="2"/>
      </tp>
      <tp t="s">
        <v>#N/A N/A</v>
        <stp/>
        <stp>BDP|10062248883773821470</stp>
        <tr r="E93" s="2"/>
      </tp>
      <tp t="s">
        <v>#N/A N/A</v>
        <stp/>
        <stp>BDP|12982578561849406506</stp>
        <tr r="C34" s="2"/>
      </tp>
      <tp t="s">
        <v>#N/A N/A</v>
        <stp/>
        <stp>BDP|14284458184631060492</stp>
        <tr r="D17" s="2"/>
      </tp>
      <tp t="s">
        <v>#N/A N/A</v>
        <stp/>
        <stp>BDP|13064852462840345088</stp>
        <tr r="D56" s="2"/>
      </tp>
      <tp t="s">
        <v>#N/A N/A</v>
        <stp/>
        <stp>BDP|14064777965421998943</stp>
        <tr r="B101" s="2"/>
      </tp>
      <tp t="s">
        <v>#N/A N/A</v>
        <stp/>
        <stp>BDP|13002395155368818056</stp>
        <tr r="E54" s="2"/>
      </tp>
      <tp t="s">
        <v>#N/A N/A</v>
        <stp/>
        <stp>BDP|17829012966189990559</stp>
        <tr r="E56" s="2"/>
      </tp>
      <tp t="s">
        <v>#N/A N/A</v>
        <stp/>
        <stp>BDP|15665711685555439248</stp>
        <tr r="B43" s="2"/>
      </tp>
      <tp t="s">
        <v>#N/A N/A</v>
        <stp/>
        <stp>BDP|18006321778957750689</stp>
        <tr r="E4" s="2"/>
      </tp>
      <tp t="s">
        <v>#N/A N/A</v>
        <stp/>
        <stp>BDP|18294834279930741568</stp>
        <tr r="E33" s="2"/>
      </tp>
      <tp t="s">
        <v>#N/A N/A</v>
        <stp/>
        <stp>BDP|14925145164290675167</stp>
        <tr r="D71" s="2"/>
      </tp>
      <tp t="s">
        <v>#N/A N/A</v>
        <stp/>
        <stp>BDP|15064753062730760684</stp>
        <tr r="B68" s="2"/>
      </tp>
      <tp t="s">
        <v>#N/A N/A</v>
        <stp/>
        <stp>BDP|14967681061200333691</stp>
        <tr r="C43" s="2"/>
      </tp>
      <tp t="s">
        <v>#N/A N/A</v>
        <stp/>
        <stp>BDP|11696047598378223258</stp>
        <tr r="C77" s="2"/>
      </tp>
      <tp t="s">
        <v>#N/A N/A</v>
        <stp/>
        <stp>BDP|11222603674384493634</stp>
        <tr r="E85" s="2"/>
      </tp>
      <tp t="s">
        <v>#N/A N/A</v>
        <stp/>
        <stp>BDP|14560506534702765250</stp>
        <tr r="B23" s="2"/>
      </tp>
      <tp t="s">
        <v>#N/A N/A</v>
        <stp/>
        <stp>BDP|10801003944197965162</stp>
        <tr r="E79" s="2"/>
      </tp>
      <tp t="s">
        <v>#N/A N/A</v>
        <stp/>
        <stp>BDP|18151254985710621053</stp>
        <tr r="D70" s="2"/>
      </tp>
      <tp t="s">
        <v>#N/A N/A</v>
        <stp/>
        <stp>BDP|12769780160954396594</stp>
        <tr r="B40" s="2"/>
      </tp>
      <tp t="s">
        <v>#N/A N/A</v>
        <stp/>
        <stp>BDP|14610012721087828391</stp>
        <tr r="E7" s="2"/>
      </tp>
      <tp t="s">
        <v>#N/A N/A</v>
        <stp/>
        <stp>BDP|13080032609236552797</stp>
        <tr r="D37" s="2"/>
      </tp>
      <tp t="s">
        <v>#N/A N/A</v>
        <stp/>
        <stp>BDP|10566329419120312146</stp>
        <tr r="B32" s="2"/>
      </tp>
      <tp t="s">
        <v>#N/A N/A</v>
        <stp/>
        <stp>BDP|16677223913053779597</stp>
        <tr r="E75" s="2"/>
      </tp>
      <tp t="s">
        <v>#N/A N/A</v>
        <stp/>
        <stp>BDP|10692100793003937843</stp>
        <tr r="E32" s="2"/>
      </tp>
      <tp t="s">
        <v>#N/A N/A</v>
        <stp/>
        <stp>BDP|15506580556963422540</stp>
        <tr r="E36" s="2"/>
      </tp>
      <tp t="s">
        <v>#N/A N/A</v>
        <stp/>
        <stp>BDP|15736058419254594330</stp>
        <tr r="E35" s="2"/>
      </tp>
      <tp t="s">
        <v>#N/A N/A</v>
        <stp/>
        <stp>BDP|14513891746963382877</stp>
        <tr r="E44" s="2"/>
      </tp>
      <tp t="s">
        <v>#N/A N/A</v>
        <stp/>
        <stp>BDP|10429349580991762969</stp>
        <tr r="D3" s="2"/>
      </tp>
      <tp t="s">
        <v>#N/A N/A</v>
        <stp/>
        <stp>BDP|11286206708561048181</stp>
        <tr r="B97" s="2"/>
      </tp>
      <tp t="s">
        <v>#N/A N/A</v>
        <stp/>
        <stp>BDP|17052257424321122545</stp>
        <tr r="B57" s="2"/>
      </tp>
      <tp t="s">
        <v>#N/A N/A</v>
        <stp/>
        <stp>BDP|12430389847123631653</stp>
        <tr r="B79" s="2"/>
      </tp>
      <tp t="s">
        <v>#N/A N/A</v>
        <stp/>
        <stp>BDP|13675037218677461512</stp>
        <tr r="D45" s="2"/>
      </tp>
      <tp t="s">
        <v>#N/A N/A</v>
        <stp/>
        <stp>BDP|16964045581138474638</stp>
        <tr r="B64" s="2"/>
      </tp>
      <tp t="s">
        <v>#N/A N/A</v>
        <stp/>
        <stp>BDP|16995643248100946461</stp>
        <tr r="D48" s="2"/>
      </tp>
      <tp t="s">
        <v>#N/A N/A</v>
        <stp/>
        <stp>BDP|14954550512783628350</stp>
        <tr r="B3" s="2"/>
      </tp>
      <tp t="s">
        <v>#N/A N/A</v>
        <stp/>
        <stp>BDP|16978346453603215311</stp>
        <tr r="D55" s="2"/>
      </tp>
      <tp t="s">
        <v>#N/A N/A</v>
        <stp/>
        <stp>BDP|10119871882450099085</stp>
        <tr r="D80" s="2"/>
      </tp>
      <tp t="s">
        <v>#N/A N/A</v>
        <stp/>
        <stp>BDP|14251072881635897900</stp>
        <tr r="C65" s="2"/>
      </tp>
      <tp t="s">
        <v>#N/A N/A</v>
        <stp/>
        <stp>BDP|15768556555846526335</stp>
        <tr r="E29" s="2"/>
      </tp>
      <tp t="s">
        <v>#N/A N/A</v>
        <stp/>
        <stp>BDP|14114053849612603282</stp>
        <tr r="D91" s="2"/>
      </tp>
      <tp t="s">
        <v>#N/A N/A</v>
        <stp/>
        <stp>BDP|17317965955723243806</stp>
        <tr r="B84" s="2"/>
      </tp>
      <tp t="s">
        <v>#N/A N/A</v>
        <stp/>
        <stp>BDP|14562019833375137234</stp>
        <tr r="B34" s="2"/>
      </tp>
      <tp t="s">
        <v>#N/A N/A</v>
        <stp/>
        <stp>BDP|15794515092389907098</stp>
        <tr r="C16" s="2"/>
      </tp>
      <tp t="s">
        <v>#N/A N/A</v>
        <stp/>
        <stp>BDP|11142250902007433451</stp>
        <tr r="D83" s="2"/>
      </tp>
      <tp t="s">
        <v>#N/A N/A</v>
        <stp/>
        <stp>BDP|15538430039472867014</stp>
        <tr r="D46" s="2"/>
      </tp>
      <tp t="s">
        <v>#N/A N/A</v>
        <stp/>
        <stp>BDP|11944233868620246493</stp>
        <tr r="D86" s="2"/>
      </tp>
      <tp t="s">
        <v>#N/A N/A</v>
        <stp/>
        <stp>BDP|16917165052562641144</stp>
        <tr r="E21" s="2"/>
      </tp>
      <tp t="s">
        <v>#N/A N/A</v>
        <stp/>
        <stp>BDP|12389185218874819744</stp>
        <tr r="C76" s="2"/>
      </tp>
      <tp t="s">
        <v>#N/A N/A</v>
        <stp/>
        <stp>BDP|12158790270390866337</stp>
        <tr r="E13" s="2"/>
      </tp>
      <tp t="s">
        <v>#N/A N/A</v>
        <stp/>
        <stp>BDP|10712288079241516511</stp>
        <tr r="D16" s="2"/>
      </tp>
      <tp t="s">
        <v>#N/A N/A</v>
        <stp/>
        <stp>BDP|10117034873362278418</stp>
        <tr r="E20" s="2"/>
      </tp>
      <tp t="s">
        <v>#N/A N/A</v>
        <stp/>
        <stp>BDP|11449951374287005978</stp>
        <tr r="B54" s="2"/>
      </tp>
      <tp t="s">
        <v>#N/A N/A</v>
        <stp/>
        <stp>BDP|12355025496158382267</stp>
        <tr r="B12" s="2"/>
      </tp>
      <tp t="s">
        <v>#N/A N/A</v>
        <stp/>
        <stp>BDP|11520102579351809761</stp>
        <tr r="C49" s="2"/>
      </tp>
      <tp t="s">
        <v>#N/A N/A</v>
        <stp/>
        <stp>BDP|16474762480361264977</stp>
        <tr r="C22" s="2"/>
      </tp>
      <tp t="s">
        <v>#N/A N/A</v>
        <stp/>
        <stp>BDP|13108985780562057600</stp>
        <tr r="E10" s="2"/>
      </tp>
      <tp t="s">
        <v>#N/A N/A</v>
        <stp/>
        <stp>BDP|14773090541050400614</stp>
        <tr r="D28" s="2"/>
      </tp>
      <tp t="s">
        <v>#N/A N/A</v>
        <stp/>
        <stp>BDP|13021035383118931548</stp>
        <tr r="E43" s="2"/>
      </tp>
      <tp t="s">
        <v>#N/A N/A</v>
        <stp/>
        <stp>BDP|12126280429384438097</stp>
        <tr r="C83" s="2"/>
      </tp>
      <tp t="s">
        <v>#N/A N/A</v>
        <stp/>
        <stp>BDP|14411861062735854942</stp>
        <tr r="B47" s="2"/>
      </tp>
      <tp t="s">
        <v>#N/A N/A</v>
        <stp/>
        <stp>BDP|11320298593229005587</stp>
        <tr r="C74" s="2"/>
      </tp>
      <tp t="s">
        <v>#N/A N/A</v>
        <stp/>
        <stp>BDP|13927973309809283546</stp>
        <tr r="E89" s="2"/>
      </tp>
      <tp t="s">
        <v>#N/A N/A</v>
        <stp/>
        <stp>BDP|17860063518072449222</stp>
        <tr r="B36" s="2"/>
      </tp>
      <tp t="s">
        <v>#N/A N/A</v>
        <stp/>
        <stp>BDP|11696204767680635350</stp>
        <tr r="D53" s="2"/>
      </tp>
      <tp t="s">
        <v>#N/A N/A</v>
        <stp/>
        <stp>BDP|17202176314077733645</stp>
        <tr r="E70" s="2"/>
      </tp>
      <tp t="s">
        <v>#N/A N/A</v>
        <stp/>
        <stp>BDP|10529154647253627049</stp>
        <tr r="C75" s="2"/>
      </tp>
      <tp t="s">
        <v>#N/A N/A</v>
        <stp/>
        <stp>BDP|15078257361914466374</stp>
        <tr r="D65" s="2"/>
      </tp>
      <tp t="s">
        <v>#N/A N/A</v>
        <stp/>
        <stp>BDP|17157881147948118584</stp>
        <tr r="E39" s="2"/>
      </tp>
      <tp t="s">
        <v>#N/A N/A</v>
        <stp/>
        <stp>BDP|18089955006641075642</stp>
        <tr r="C87" s="2"/>
      </tp>
      <tp t="s">
        <v>#N/A N/A</v>
        <stp/>
        <stp>BDP|17552920507238431024</stp>
        <tr r="E61" s="2"/>
      </tp>
      <tp t="s">
        <v>#N/A N/A</v>
        <stp/>
        <stp>BDP|15584620241861608198</stp>
        <tr r="D85" s="2"/>
      </tp>
      <tp t="s">
        <v>#N/A N/A</v>
        <stp/>
        <stp>BDP|13158040118891786420</stp>
        <tr r="E34" s="2"/>
      </tp>
      <tp t="s">
        <v>#N/A N/A</v>
        <stp/>
        <stp>BDP|11405260067304704698</stp>
        <tr r="C4" s="2"/>
      </tp>
      <tp t="s">
        <v>#N/A N/A</v>
        <stp/>
        <stp>BDP|10799937951433931810</stp>
        <tr r="D47" s="2"/>
      </tp>
      <tp t="s">
        <v>#N/A N/A</v>
        <stp/>
        <stp>BDP|15463636345872947264</stp>
        <tr r="B88" s="2"/>
      </tp>
      <tp t="s">
        <v>#N/A N/A</v>
        <stp/>
        <stp>BDP|10842320551260372151</stp>
        <tr r="C93" s="2"/>
      </tp>
      <tp t="s">
        <v>#N/A N/A</v>
        <stp/>
        <stp>BDP|11079735500540401173</stp>
        <tr r="D61" s="2"/>
      </tp>
      <tp t="s">
        <v>#N/A N/A</v>
        <stp/>
        <stp>BDP|12130910441940594878</stp>
        <tr r="B27" s="2"/>
      </tp>
      <tp t="s">
        <v>#N/A N/A</v>
        <stp/>
        <stp>BDP|13349952837228329600</stp>
        <tr r="E18" s="2"/>
      </tp>
      <tp t="s">
        <v>#N/A N/A</v>
        <stp/>
        <stp>BDP|11690123107832716510</stp>
        <tr r="B74" s="2"/>
      </tp>
      <tp t="s">
        <v>#N/A N/A</v>
        <stp/>
        <stp>BDP|15009695235015863212</stp>
        <tr r="C52" s="2"/>
      </tp>
      <tp t="s">
        <v>#N/A N/A</v>
        <stp/>
        <stp>BDP|12476948581665544106</stp>
        <tr r="C71" s="2"/>
      </tp>
      <tp t="s">
        <v>#N/A N/A</v>
        <stp/>
        <stp>BDP|18204248839939056468</stp>
        <tr r="E97" s="2"/>
      </tp>
      <tp t="s">
        <v>#N/A N/A</v>
        <stp/>
        <stp>BDP|15182200174682400692</stp>
        <tr r="E94" s="2"/>
      </tp>
      <tp t="s">
        <v>#N/A N/A</v>
        <stp/>
        <stp>BDP|17960092656556541089</stp>
        <tr r="C101" s="2"/>
      </tp>
      <tp t="s">
        <v>#N/A N/A</v>
        <stp/>
        <stp>BDP|11142637276093600784</stp>
        <tr r="C100" s="2"/>
      </tp>
      <tp t="s">
        <v>#N/A N/A</v>
        <stp/>
        <stp>BDP|11772493772707786165</stp>
        <tr r="D44" s="2"/>
      </tp>
      <tp t="s">
        <v>#N/A N/A</v>
        <stp/>
        <stp>BDP|18184156596604826051</stp>
        <tr r="B7" s="2"/>
      </tp>
      <tp t="s">
        <v>#N/A N/A</v>
        <stp/>
        <stp>BDP|14696828633343805808</stp>
        <tr r="C11" s="2"/>
      </tp>
      <tp t="s">
        <v>#N/A N/A</v>
        <stp/>
        <stp>BDP|16135735742216852798</stp>
        <tr r="E9" s="2"/>
      </tp>
      <tp t="s">
        <v>#N/A N/A</v>
        <stp/>
        <stp>BDP|16165300880601010816</stp>
        <tr r="C92" s="2"/>
      </tp>
      <tp t="s">
        <v>#N/A N/A</v>
        <stp/>
        <stp>BDP|11476578345122675633</stp>
        <tr r="B81" s="2"/>
      </tp>
      <tp t="s">
        <v>#N/A N/A</v>
        <stp/>
        <stp>BDP|15959237925918199997</stp>
        <tr r="B48" s="2"/>
      </tp>
      <tp t="s">
        <v>#N/A N/A</v>
        <stp/>
        <stp>BDP|14082332381119611220</stp>
        <tr r="C66" s="2"/>
      </tp>
      <tp t="s">
        <v>#N/A N/A</v>
        <stp/>
        <stp>BDP|18105257975938436133</stp>
        <tr r="B6" s="2"/>
      </tp>
      <tp t="s">
        <v>#N/A N/A</v>
        <stp/>
        <stp>BDP|16268715282548514492</stp>
        <tr r="D39" s="2"/>
      </tp>
      <tp t="s">
        <v>#N/A N/A</v>
        <stp/>
        <stp>BDP|15230226728630267068</stp>
        <tr r="C94" s="2"/>
      </tp>
      <tp t="s">
        <v>#N/A N/A</v>
        <stp/>
        <stp>BDP|13479502274063837767</stp>
        <tr r="C3" s="2"/>
      </tp>
      <tp t="s">
        <v>#N/A N/A</v>
        <stp/>
        <stp>BDP|16357450773925415532</stp>
        <tr r="E31" s="2"/>
      </tp>
      <tp t="s">
        <v>#N/A N/A</v>
        <stp/>
        <stp>BDP|12662552050355347268</stp>
        <tr r="B10" s="2"/>
      </tp>
      <tp t="s">
        <v>#N/A N/A</v>
        <stp/>
        <stp>BDP|17896017949074494223</stp>
        <tr r="D40" s="2"/>
      </tp>
    </main>
    <main first="bofaddin.rtdserver">
      <tp t="s">
        <v>#N/A N/A</v>
        <stp/>
        <stp>BDP|7627552042719297397</stp>
        <tr r="C14" s="2"/>
      </tp>
      <tp t="s">
        <v>#N/A N/A</v>
        <stp/>
        <stp>BDP|9391865428259383660</stp>
        <tr r="E38" s="2"/>
      </tp>
      <tp t="s">
        <v>#N/A N/A</v>
        <stp/>
        <stp>BDP|1727943712567158291</stp>
        <tr r="C33" s="2"/>
      </tp>
      <tp t="s">
        <v>#N/A N/A</v>
        <stp/>
        <stp>BDP|9277797107411253311</stp>
        <tr r="B11" s="2"/>
      </tp>
      <tp t="s">
        <v>#N/A N/A</v>
        <stp/>
        <stp>BDP|1312250095075917354</stp>
        <tr r="D49" s="2"/>
      </tp>
      <tp t="s">
        <v>#N/A N/A</v>
        <stp/>
        <stp>BDP|6488531384641001627</stp>
        <tr r="D30" s="2"/>
      </tp>
      <tp t="s">
        <v>#N/A N/A</v>
        <stp/>
        <stp>BDP|7131956542372224455</stp>
        <tr r="C99" s="2"/>
      </tp>
      <tp t="s">
        <v>#N/A N/A</v>
        <stp/>
        <stp>BDP|6004410961708930082</stp>
        <tr r="D35" s="2"/>
      </tp>
      <tp t="s">
        <v>#N/A N/A</v>
        <stp/>
        <stp>BDP|9309647107993691009</stp>
        <tr r="E77" s="2"/>
      </tp>
      <tp t="s">
        <v>#N/A N/A</v>
        <stp/>
        <stp>BDP|8901687758176609196</stp>
        <tr r="C70" s="2"/>
      </tp>
      <tp t="s">
        <v>#N/A N/A</v>
        <stp/>
        <stp>BDP|1823391215687737853</stp>
        <tr r="C90" s="2"/>
      </tp>
      <tp t="s">
        <v>#N/A N/A</v>
        <stp/>
        <stp>BDP|9018885616105883936</stp>
        <tr r="D69" s="2"/>
      </tp>
      <tp t="s">
        <v>#N/A N/A</v>
        <stp/>
        <stp>BDP|1423037619359850535</stp>
        <tr r="D76" s="2"/>
      </tp>
      <tp t="s">
        <v>#N/A N/A</v>
        <stp/>
        <stp>BDP|1570543798388399810</stp>
        <tr r="E78" s="2"/>
      </tp>
      <tp t="s">
        <v>#N/A N/A</v>
        <stp/>
        <stp>BDP|5433883566530484659</stp>
        <tr r="D41" s="2"/>
      </tp>
      <tp t="s">
        <v>#N/A N/A</v>
        <stp/>
        <stp>BDP|4424246490703902127</stp>
        <tr r="B9" s="2"/>
      </tp>
      <tp t="s">
        <v>#N/A N/A</v>
        <stp/>
        <stp>BDP|8688816677688813201</stp>
        <tr r="E96" s="2"/>
      </tp>
      <tp t="s">
        <v>#N/A N/A</v>
        <stp/>
        <stp>BDP|4326311802132068884</stp>
        <tr r="D66" s="2"/>
      </tp>
      <tp t="s">
        <v>#N/A N/A</v>
        <stp/>
        <stp>BDP|4848348986574012655</stp>
        <tr r="E82" s="2"/>
      </tp>
      <tp t="s">
        <v>#N/A N/A</v>
        <stp/>
        <stp>BDP|1148021099720082568</stp>
        <tr r="E41" s="2"/>
      </tp>
      <tp t="s">
        <v>#N/A N/A</v>
        <stp/>
        <stp>BDP|7715267079697284877</stp>
        <tr r="C59" s="2"/>
      </tp>
      <tp t="s">
        <v>#N/A N/A</v>
        <stp/>
        <stp>BDP|9481321950801098347</stp>
        <tr r="D27" s="2"/>
      </tp>
      <tp t="s">
        <v>#N/A N/A</v>
        <stp/>
        <stp>BDP|3051995490689074799</stp>
        <tr r="D87" s="2"/>
      </tp>
      <tp t="s">
        <v>#N/A N/A</v>
        <stp/>
        <stp>BDP|8056558723720721267</stp>
        <tr r="E17" s="2"/>
      </tp>
      <tp t="s">
        <v>#N/A N/A</v>
        <stp/>
        <stp>BDP|7807690024629422757</stp>
        <tr r="D26" s="2"/>
      </tp>
      <tp t="s">
        <v>#N/A N/A</v>
        <stp/>
        <stp>BDP|5605812159642564409</stp>
        <tr r="C47" s="2"/>
      </tp>
      <tp t="s">
        <v>#N/A N/A</v>
        <stp/>
        <stp>BDP|2333898856952506328</stp>
        <tr r="C72" s="2"/>
      </tp>
      <tp t="s">
        <v>#N/A N/A</v>
        <stp/>
        <stp>BDP|1157934759115092638</stp>
        <tr r="E28" s="2"/>
      </tp>
      <tp t="s">
        <v>#N/A N/A</v>
        <stp/>
        <stp>BDP|3724360803227984921</stp>
        <tr r="B56" s="2"/>
      </tp>
      <tp t="s">
        <v>#N/A N/A</v>
        <stp/>
        <stp>BDP|9495383250543807281</stp>
        <tr r="B99" s="2"/>
      </tp>
      <tp t="s">
        <v>#N/A N/A</v>
        <stp/>
        <stp>BDP|8140917297891668732</stp>
        <tr r="E63" s="2"/>
      </tp>
      <tp t="s">
        <v>#N/A N/A</v>
        <stp/>
        <stp>BDP|2766844854711432007</stp>
        <tr r="B61" s="2"/>
      </tp>
      <tp t="s">
        <v>#N/A N/A</v>
        <stp/>
        <stp>BDP|3634319141028459232</stp>
        <tr r="B67" s="2"/>
      </tp>
      <tp t="s">
        <v>#N/A N/A</v>
        <stp/>
        <stp>BDP|4132225069348238694</stp>
        <tr r="B4" s="2"/>
      </tp>
      <tp t="s">
        <v>#N/A N/A</v>
        <stp/>
        <stp>BDP|7616450966129233266</stp>
        <tr r="B45" s="2"/>
      </tp>
      <tp t="s">
        <v>#N/A N/A</v>
        <stp/>
        <stp>BDP|1033309951499420038</stp>
        <tr r="D60" s="2"/>
      </tp>
      <tp t="s">
        <v>#N/A N/A</v>
        <stp/>
        <stp>BDP|1073690785473110297</stp>
        <tr r="D51" s="2"/>
      </tp>
      <tp t="s">
        <v>#N/A N/A</v>
        <stp/>
        <stp>BDP|9862384312216213345</stp>
        <tr r="C44" s="2"/>
      </tp>
      <tp t="s">
        <v>#N/A N/A</v>
        <stp/>
        <stp>BDP|8431737117511688136</stp>
        <tr r="C39" s="2"/>
      </tp>
      <tp t="s">
        <v>#N/A N/A</v>
        <stp/>
        <stp>BDP|8974292640316870721</stp>
        <tr r="E19" s="2"/>
      </tp>
      <tp t="s">
        <v>#N/A N/A</v>
        <stp/>
        <stp>BDP|4193672535597866900</stp>
        <tr r="E100" s="2"/>
      </tp>
      <tp t="s">
        <v>#N/A N/A</v>
        <stp/>
        <stp>BDP|6227984462717143128</stp>
        <tr r="C38" s="2"/>
      </tp>
      <tp t="s">
        <v>#N/A N/A</v>
        <stp/>
        <stp>BDP|4926990462710877413</stp>
        <tr r="C95" s="2"/>
      </tp>
      <tp t="s">
        <v>#N/A N/A</v>
        <stp/>
        <stp>BDP|7308855515390316195</stp>
        <tr r="B86" s="2"/>
      </tp>
      <tp t="s">
        <v>#N/A N/A</v>
        <stp/>
        <stp>BDP|6608140771969404698</stp>
        <tr r="C97" s="2"/>
      </tp>
      <tp t="s">
        <v>#N/A N/A</v>
        <stp/>
        <stp>BDP|6550894741082112711</stp>
        <tr r="C54" s="2"/>
      </tp>
      <tp t="s">
        <v>#N/A N/A</v>
        <stp/>
        <stp>BDP|7480012266266323834</stp>
        <tr r="C7" s="2"/>
      </tp>
      <tp t="s">
        <v>#N/A N/A</v>
        <stp/>
        <stp>BDP|8553275897218363467</stp>
        <tr r="D97" s="2"/>
      </tp>
      <tp t="s">
        <v>#N/A N/A</v>
        <stp/>
        <stp>BDP|9852712404481547082</stp>
        <tr r="C89" s="2"/>
      </tp>
      <tp t="s">
        <v>#N/A N/A</v>
        <stp/>
        <stp>BDP|5471238169836602895</stp>
        <tr r="C23" s="2"/>
      </tp>
      <tp t="s">
        <v>#N/A N/A</v>
        <stp/>
        <stp>BDP|1167500470485509923</stp>
        <tr r="C62" s="2"/>
      </tp>
      <tp t="s">
        <v>#N/A N/A</v>
        <stp/>
        <stp>BDP|7498612813906129916</stp>
        <tr r="C18" s="2"/>
      </tp>
      <tp t="s">
        <v>#N/A N/A</v>
        <stp/>
        <stp>BDP|2393912166371331333</stp>
        <tr r="E40" s="2"/>
      </tp>
      <tp t="s">
        <v>#N/A N/A</v>
        <stp/>
        <stp>BDP|9835211350028922945</stp>
        <tr r="E23" s="2"/>
      </tp>
      <tp t="s">
        <v>#N/A N/A</v>
        <stp/>
        <stp>BDP|7980748663598370185</stp>
        <tr r="D20" s="2"/>
      </tp>
      <tp t="s">
        <v>#N/A N/A</v>
        <stp/>
        <stp>BDP|4961952753833184352</stp>
        <tr r="C10" s="2"/>
      </tp>
      <tp t="s">
        <v>#N/A N/A</v>
        <stp/>
        <stp>BDP|9268725849573596155</stp>
        <tr r="D81" s="2"/>
      </tp>
      <tp t="s">
        <v>#N/A N/A</v>
        <stp/>
        <stp>BDP|9856718922426391275</stp>
        <tr r="C25" s="2"/>
      </tp>
      <tp t="s">
        <v>#N/A N/A</v>
        <stp/>
        <stp>BDP|1729962957585502035</stp>
        <tr r="C84" s="2"/>
      </tp>
      <tp t="s">
        <v>#N/A N/A</v>
        <stp/>
        <stp>BDP|5619831661690307375</stp>
        <tr r="E87" s="2"/>
      </tp>
      <tp t="s">
        <v>#N/A N/A</v>
        <stp/>
        <stp>BDP|7647334789486501293</stp>
        <tr r="D77" s="2"/>
      </tp>
      <tp t="s">
        <v>#N/A N/A</v>
        <stp/>
        <stp>BDP|5300333136414497936</stp>
        <tr r="D23" s="2"/>
      </tp>
      <tp t="s">
        <v>#N/A N/A</v>
        <stp/>
        <stp>BDP|4758368585397489075</stp>
        <tr r="B16" s="2"/>
      </tp>
      <tp t="s">
        <v>#N/A N/A</v>
        <stp/>
        <stp>BDP|1769623008729161689</stp>
        <tr r="B80" s="2"/>
      </tp>
      <tp t="s">
        <v>#N/A N/A</v>
        <stp/>
        <stp>BDP|4313732352927002978</stp>
        <tr r="C29" s="2"/>
      </tp>
      <tp t="s">
        <v>#N/A N/A</v>
        <stp/>
        <stp>BDP|9264312004677937450</stp>
        <tr r="B42" s="2"/>
      </tp>
      <tp t="s">
        <v>#N/A N/A</v>
        <stp/>
        <stp>BDP|4059419023413306891</stp>
        <tr r="B87" s="2"/>
      </tp>
      <tp t="s">
        <v>#N/A N/A</v>
        <stp/>
        <stp>BDP|8994269230946042671</stp>
        <tr r="E5" s="2"/>
      </tp>
      <tp t="s">
        <v>#N/A N/A</v>
        <stp/>
        <stp>BDP|1449853198389600070</stp>
        <tr r="E8" s="2"/>
      </tp>
      <tp t="s">
        <v>#N/A N/A</v>
        <stp/>
        <stp>BDP|2713971632595852445</stp>
        <tr r="C67" s="2"/>
      </tp>
      <tp t="s">
        <v>#N/A N/A</v>
        <stp/>
        <stp>BDP|3032608107194063884</stp>
        <tr r="B18" s="2"/>
      </tp>
      <tp t="s">
        <v>#N/A N/A</v>
        <stp/>
        <stp>BDP|3074688294702578754</stp>
        <tr r="B44" s="2"/>
      </tp>
      <tp t="s">
        <v>#N/A N/A</v>
        <stp/>
        <stp>BDP|6302885434240545480</stp>
        <tr r="E51" s="2"/>
      </tp>
      <tp t="s">
        <v>#N/A N/A</v>
        <stp/>
        <stp>BDP|7360104447582108968</stp>
        <tr r="E22" s="2"/>
      </tp>
      <tp t="s">
        <v>#N/A N/A</v>
        <stp/>
        <stp>BDP|7739778085256758736</stp>
        <tr r="D92" s="2"/>
      </tp>
      <tp t="s">
        <v>#N/A N/A</v>
        <stp/>
        <stp>BDP|7512956546441699267</stp>
        <tr r="D5" s="2"/>
      </tp>
      <tp t="s">
        <v>#N/A N/A</v>
        <stp/>
        <stp>BDP|2683519746368107258</stp>
        <tr r="E83" s="2"/>
      </tp>
      <tp t="s">
        <v>#N/A N/A</v>
        <stp/>
        <stp>BDP|7145149021829642473</stp>
        <tr r="B21" s="2"/>
      </tp>
      <tp t="s">
        <v>#N/A N/A</v>
        <stp/>
        <stp>BDP|9841709841289040922</stp>
        <tr r="C81" s="2"/>
      </tp>
      <tp t="s">
        <v>#N/A N/A</v>
        <stp/>
        <stp>BDP|4674433450828693781</stp>
        <tr r="C79" s="2"/>
      </tp>
      <tp t="s">
        <v>#N/A N/A</v>
        <stp/>
        <stp>BDP|2940566248061685891</stp>
        <tr r="E60" s="2"/>
      </tp>
      <tp t="s">
        <v>#N/A N/A</v>
        <stp/>
        <stp>BDP|3546013345834830903</stp>
        <tr r="B50" s="2"/>
      </tp>
      <tp t="s">
        <v>#N/A N/A</v>
        <stp/>
        <stp>BDP|2406811076114933332</stp>
        <tr r="D38" s="2"/>
      </tp>
      <tp t="s">
        <v>#N/A N/A</v>
        <stp/>
        <stp>BDP|7390662385106792597</stp>
        <tr r="B2" s="2"/>
      </tp>
      <tp t="s">
        <v>#N/A N/A</v>
        <stp/>
        <stp>BDP|8149966214543587992</stp>
        <tr r="C86" s="2"/>
      </tp>
      <tp t="s">
        <v>#N/A N/A</v>
        <stp/>
        <stp>BDP|9985646256784668416</stp>
        <tr r="C20" s="2"/>
      </tp>
      <tp t="s">
        <v>#N/A N/A</v>
        <stp/>
        <stp>BDP|5996113028308120425</stp>
        <tr r="D8" s="2"/>
      </tp>
      <tp t="s">
        <v>#N/A N/A</v>
        <stp/>
        <stp>BDP|5078626010249176107</stp>
        <tr r="B65" s="2"/>
      </tp>
      <tp t="s">
        <v>#N/A N/A</v>
        <stp/>
        <stp>BDP|8238728280248822585</stp>
        <tr r="D67" s="2"/>
      </tp>
      <tp t="s">
        <v>#N/A N/A</v>
        <stp/>
        <stp>BDP|2670067033568267311</stp>
        <tr r="C57" s="2"/>
      </tp>
      <tp t="s">
        <v>#N/A N/A</v>
        <stp/>
        <stp>BDP|4543504121831193835</stp>
        <tr r="E57" s="2"/>
      </tp>
      <tp t="s">
        <v>#N/A N/A</v>
        <stp/>
        <stp>BDP|9614421555333407126</stp>
        <tr r="D2" s="2"/>
      </tp>
      <tp t="s">
        <v>#N/A N/A</v>
        <stp/>
        <stp>BDP|5988414040708267600</stp>
        <tr r="C63" s="2"/>
      </tp>
      <tp t="s">
        <v>#N/A N/A</v>
        <stp/>
        <stp>BDP|3647286908609921356</stp>
        <tr r="B73" s="2"/>
      </tp>
      <tp t="s">
        <v>#N/A N/A</v>
        <stp/>
        <stp>BDP|6049593505859532108</stp>
        <tr r="E48" s="2"/>
      </tp>
      <tp t="s">
        <v>#N/A N/A</v>
        <stp/>
        <stp>BDP|9962283950874443150</stp>
        <tr r="C30" s="2"/>
      </tp>
      <tp t="s">
        <v>#N/A N/A</v>
        <stp/>
        <stp>BDP|4391096198927148135</stp>
        <tr r="B8" s="2"/>
      </tp>
      <tp t="s">
        <v>#N/A N/A</v>
        <stp/>
        <stp>BDP|9514343213058105821</stp>
        <tr r="D21" s="2"/>
      </tp>
      <tp t="s">
        <v>#N/A N/A</v>
        <stp/>
        <stp>BDP|9903809072130270267</stp>
        <tr r="B51" s="2"/>
      </tp>
      <tp t="s">
        <v>#N/A N/A</v>
        <stp/>
        <stp>BDP|5210169078740785773</stp>
        <tr r="B31" s="2"/>
      </tp>
      <tp t="s">
        <v>#N/A N/A</v>
        <stp/>
        <stp>BDP|3148631561587033019</stp>
        <tr r="B98" s="2"/>
      </tp>
      <tp t="s">
        <v>#N/A N/A</v>
        <stp/>
        <stp>BDP|5239357305047618554</stp>
        <tr r="D95" s="2"/>
      </tp>
      <tp t="s">
        <v>#N/A N/A</v>
        <stp/>
        <stp>BDP|7243326407989580935</stp>
        <tr r="B41" s="2"/>
      </tp>
      <tp t="s">
        <v>#N/A N/A</v>
        <stp/>
        <stp>BDP|6166461260809165914</stp>
        <tr r="C61" s="2"/>
      </tp>
      <tp t="s">
        <v>#N/A N/A</v>
        <stp/>
        <stp>BDP|3737293443779559927</stp>
        <tr r="E92" s="2"/>
      </tp>
      <tp t="s">
        <v>#N/A N/A</v>
        <stp/>
        <stp>BDP|4976824262137626873</stp>
        <tr r="E2" s="2"/>
      </tp>
      <tp t="s">
        <v>#N/A N/A</v>
        <stp/>
        <stp>BDP|2175479729082379355</stp>
        <tr r="D52" s="2"/>
      </tp>
      <tp t="s">
        <v>#N/A N/A</v>
        <stp/>
        <stp>BDP|3989693115693271290</stp>
        <tr r="E14" s="2"/>
      </tp>
      <tp t="s">
        <v>#N/A N/A</v>
        <stp/>
        <stp>BDP|7237486505887150112</stp>
        <tr r="B93" s="2"/>
      </tp>
      <tp t="s">
        <v>#N/A N/A</v>
        <stp/>
        <stp>BDP|3665654542551943541</stp>
        <tr r="C8" s="2"/>
      </tp>
      <tp t="s">
        <v>#N/A N/A</v>
        <stp/>
        <stp>BDP|2432432798428444268</stp>
        <tr r="C48" s="2"/>
      </tp>
      <tp t="s">
        <v>#N/A N/A</v>
        <stp/>
        <stp>BDP|6941776966447846535</stp>
        <tr r="D50" s="2"/>
      </tp>
      <tp t="s">
        <v>#N/A N/A</v>
        <stp/>
        <stp>BDP|3256670741543630723</stp>
        <tr r="E59" s="2"/>
      </tp>
      <tp t="s">
        <v>#N/A N/A</v>
        <stp/>
        <stp>BDP|8777910603550137441</stp>
        <tr r="C69" s="2"/>
      </tp>
      <tp t="s">
        <v>#N/A N/A</v>
        <stp/>
        <stp>BDP|2421631280118282158</stp>
        <tr r="B71" s="2"/>
      </tp>
      <tp t="s">
        <v>#N/A N/A</v>
        <stp/>
        <stp>BDP|5001876361947543921</stp>
        <tr r="B35" s="2"/>
      </tp>
      <tp t="s">
        <v>#N/A N/A</v>
        <stp/>
        <stp>BDP|7250942509012897933</stp>
        <tr r="B85" s="2"/>
      </tp>
      <tp t="s">
        <v>#N/A N/A</v>
        <stp/>
        <stp>BDP|3199446061967159307</stp>
        <tr r="B46" s="2"/>
      </tp>
      <tp t="s">
        <v>#N/A N/A</v>
        <stp/>
        <stp>BDP|7281696833400658442</stp>
        <tr r="E58" s="2"/>
      </tp>
      <tp t="s">
        <v>#N/A N/A</v>
        <stp/>
        <stp>BDP|9387649494945217595</stp>
        <tr r="D42" s="2"/>
      </tp>
      <tp t="s">
        <v>#N/A N/A</v>
        <stp/>
        <stp>BDP|1031661064103399485</stp>
        <tr r="D58" s="2"/>
      </tp>
      <tp t="s">
        <v>#N/A N/A</v>
        <stp/>
        <stp>BDP|6277193785231245851</stp>
        <tr r="B63" s="2"/>
      </tp>
      <tp t="s">
        <v>#N/A N/A</v>
        <stp/>
        <stp>BDP|5452359602587585789</stp>
        <tr r="B76" s="2"/>
      </tp>
      <tp t="s">
        <v>#N/A N/A</v>
        <stp/>
        <stp>BDP|5656700208300121408</stp>
        <tr r="E30" s="2"/>
      </tp>
      <tp t="s">
        <v>#N/A N/A</v>
        <stp/>
        <stp>BDP|1872600567473531469</stp>
        <tr r="B14" s="2"/>
      </tp>
      <tp t="s">
        <v>#N/A N/A</v>
        <stp/>
        <stp>BDP|4169988504933761865</stp>
        <tr r="E84" s="2"/>
      </tp>
      <tp t="s">
        <v>#N/A N/A</v>
        <stp/>
        <stp>BDP|4106277389901001924</stp>
        <tr r="C5" s="2"/>
      </tp>
      <tp t="s">
        <v>#N/A N/A</v>
        <stp/>
        <stp>BDP|5861990456259806625</stp>
        <tr r="C6" s="2"/>
      </tp>
      <tp t="s">
        <v>#N/A N/A</v>
        <stp/>
        <stp>BDP|8481290919134683903</stp>
        <tr r="E49" s="2"/>
      </tp>
      <tp t="s">
        <v>#N/A N/A</v>
        <stp/>
        <stp>BDP|9441122241838505213</stp>
        <tr r="C80" s="2"/>
      </tp>
      <tp t="s">
        <v>#N/A N/A</v>
        <stp/>
        <stp>BDP|3316757736741495042</stp>
        <tr r="E53" s="2"/>
      </tp>
      <tp t="s">
        <v>#N/A N/A</v>
        <stp/>
        <stp>BDP|8083772692582400204</stp>
        <tr r="D54" s="2"/>
      </tp>
      <tp t="s">
        <v>#N/A N/A</v>
        <stp/>
        <stp>BDP|2759349261332250314</stp>
        <tr r="B29" s="2"/>
      </tp>
      <tp t="s">
        <v>#N/A N/A</v>
        <stp/>
        <stp>BDP|6168038050011069445</stp>
        <tr r="C27" s="2"/>
      </tp>
      <tp t="s">
        <v>#N/A N/A</v>
        <stp/>
        <stp>BDP|2046970796140395452</stp>
        <tr r="B59" s="2"/>
      </tp>
      <tp t="s">
        <v>#N/A N/A</v>
        <stp/>
        <stp>BDP|8303837886549706751</stp>
        <tr r="E99" s="2"/>
      </tp>
      <tp t="s">
        <v>#N/A N/A</v>
        <stp/>
        <stp>BDP|4083720848837856787</stp>
        <tr r="E3" s="2"/>
      </tp>
      <tp t="s">
        <v>#N/A N/A</v>
        <stp/>
        <stp>BDP|2367033350530209091</stp>
        <tr r="E74" s="2"/>
      </tp>
      <tp t="s">
        <v>#N/A N/A</v>
        <stp/>
        <stp>BDP|5866194939661207111</stp>
        <tr r="B22" s="2"/>
      </tp>
      <tp t="s">
        <v>#N/A N/A</v>
        <stp/>
        <stp>BDP|4866327141762463617</stp>
        <tr r="B52" s="2"/>
      </tp>
      <tp t="s">
        <v>#N/A N/A</v>
        <stp/>
        <stp>BDP|6521714076945966474</stp>
        <tr r="D59" s="2"/>
      </tp>
      <tp t="s">
        <v>#N/A N/A</v>
        <stp/>
        <stp>BDP|5876846152307472875</stp>
        <tr r="D98" s="2"/>
      </tp>
      <tp t="s">
        <v>#N/A N/A</v>
        <stp/>
        <stp>BDP|5256292598800747922</stp>
        <tr r="C32" s="2"/>
      </tp>
      <tp t="s">
        <v>#N/A N/A</v>
        <stp/>
        <stp>BDP|2242288618701147755</stp>
        <tr r="D43" s="2"/>
      </tp>
      <tp t="s">
        <v>#N/A N/A</v>
        <stp/>
        <stp>BDP|4938254830160307283</stp>
        <tr r="D74" s="2"/>
      </tp>
      <tp t="s">
        <v>#N/A N/A</v>
        <stp/>
        <stp>BDP|9019146397722257446</stp>
        <tr r="D68" s="2"/>
      </tp>
      <tp t="s">
        <v>#N/A N/A</v>
        <stp/>
        <stp>BDP|5487595329886833393</stp>
        <tr r="E55" s="2"/>
      </tp>
      <tp t="s">
        <v>#N/A N/A</v>
        <stp/>
        <stp>BDP|3003195612157561443</stp>
        <tr r="D73" s="2"/>
      </tp>
      <tp t="s">
        <v>#N/A N/A</v>
        <stp/>
        <stp>BDP|6403762133174908626</stp>
        <tr r="D18" s="2"/>
      </tp>
      <tp t="s">
        <v>#N/A N/A</v>
        <stp/>
        <stp>BDP|1987303336516172757</stp>
        <tr r="C2" s="2"/>
      </tp>
      <tp t="s">
        <v>#N/A N/A</v>
        <stp/>
        <stp>BDP|4160666417706175587</stp>
        <tr r="C51" s="2"/>
      </tp>
      <tp t="s">
        <v>#N/A N/A</v>
        <stp/>
        <stp>BDP|1889248218765109796</stp>
        <tr r="C26" s="2"/>
      </tp>
      <tp t="s">
        <v>#N/A N/A</v>
        <stp/>
        <stp>BDP|6965057312955426268</stp>
        <tr r="D94" s="2"/>
      </tp>
      <tp t="s">
        <v>#N/A N/A</v>
        <stp/>
        <stp>BDP|6420672248476356252</stp>
        <tr r="C96" s="2"/>
      </tp>
      <tp t="s">
        <v>#N/A N/A</v>
        <stp/>
        <stp>BDP|1704289079064632023</stp>
        <tr r="C50" s="2"/>
      </tp>
      <tp t="s">
        <v>#N/A N/A</v>
        <stp/>
        <stp>BDP|3295102736526589728</stp>
        <tr r="D33" s="2"/>
      </tp>
      <tp t="s">
        <v>#N/A N/A</v>
        <stp/>
        <stp>BDP|6747115013430330654</stp>
        <tr r="D12" s="2"/>
      </tp>
      <tp t="s">
        <v>#N/A N/A</v>
        <stp/>
        <stp>BDP|3844797254068299975</stp>
        <tr r="B5" s="2"/>
      </tp>
      <tp t="s">
        <v>#N/A N/A</v>
        <stp/>
        <stp>BDP|2385294679815262201</stp>
        <tr r="B90" s="2"/>
      </tp>
      <tp t="s">
        <v>#N/A N/A</v>
        <stp/>
        <stp>BDP|9756002583570695144</stp>
        <tr r="B95" s="2"/>
      </tp>
      <tp t="s">
        <v>#N/A N/A</v>
        <stp/>
        <stp>BDP|7210776142293515774</stp>
        <tr r="B89" s="2"/>
      </tp>
      <tp t="s">
        <v>#N/A N/A</v>
        <stp/>
        <stp>BDP|5404283202013351540</stp>
        <tr r="B38" s="2"/>
      </tp>
      <tp t="s">
        <v>#N/A N/A</v>
        <stp/>
        <stp>BDP|8939428320467128854</stp>
        <tr r="B39" s="2"/>
      </tp>
      <tp t="s">
        <v>#N/A N/A</v>
        <stp/>
        <stp>BDP|4783138301170921434</stp>
        <tr r="E6" s="2"/>
      </tp>
      <tp t="s">
        <v>#N/A N/A</v>
        <stp/>
        <stp>BDP|8819625706646544956</stp>
        <tr r="B13" s="2"/>
      </tp>
      <tp t="s">
        <v>#N/A N/A</v>
        <stp/>
        <stp>BDP|5524082945603106353</stp>
        <tr r="E27" s="2"/>
      </tp>
      <tp t="s">
        <v>#N/A N/A</v>
        <stp/>
        <stp>BDP|6567737736807402494</stp>
        <tr r="C53" s="2"/>
      </tp>
      <tp t="s">
        <v>#N/A N/A</v>
        <stp/>
        <stp>BDP|4737187440715139530</stp>
        <tr r="C41" s="2"/>
      </tp>
      <tp t="s">
        <v>#N/A N/A</v>
        <stp/>
        <stp>BDP|5146310778831041181</stp>
        <tr r="C88" s="2"/>
      </tp>
      <tp t="s">
        <v>#N/A N/A</v>
        <stp/>
        <stp>BDP|2547559945234731626</stp>
        <tr r="B70" s="2"/>
      </tp>
      <tp t="s">
        <v>#N/A N/A</v>
        <stp/>
        <stp>BDP|1407465805856281255</stp>
        <tr r="C15" s="2"/>
      </tp>
      <tp t="s">
        <v>#N/A N/A</v>
        <stp/>
        <stp>BDP|1949138413597949745</stp>
        <tr r="B75" s="2"/>
      </tp>
      <tp t="s">
        <v>#N/A N/A</v>
        <stp/>
        <stp>BDP|6727087159513397104</stp>
        <tr r="C12" s="2"/>
      </tp>
      <tp t="s">
        <v>#N/A N/A</v>
        <stp/>
        <stp>BDP|3729328304301988318</stp>
        <tr r="D32" s="2"/>
      </tp>
      <tp t="s">
        <v>#N/A N/A</v>
        <stp/>
        <stp>BDP|1956626669813980059</stp>
        <tr r="B53" s="2"/>
      </tp>
      <tp t="s">
        <v>#N/A N/A</v>
        <stp/>
        <stp>BDP|6158397210427182173</stp>
        <tr r="C21" s="2"/>
      </tp>
      <tp t="s">
        <v>#N/A N/A</v>
        <stp/>
        <stp>BDP|7881608551955671300</stp>
        <tr r="E24" s="2"/>
      </tp>
      <tp t="s">
        <v>#N/A N/A</v>
        <stp/>
        <stp>BDP|6984192458068285884</stp>
        <tr r="D34" s="2"/>
      </tp>
      <tp t="s">
        <v>#N/A N/A</v>
        <stp/>
        <stp>BDP|6875471474267914037</stp>
        <tr r="C98" s="2"/>
      </tp>
      <tp t="s">
        <v>#N/A N/A</v>
        <stp/>
        <stp>BDP|6568231728354725082</stp>
        <tr r="D36" s="2"/>
      </tp>
      <tp t="s">
        <v>#N/A N/A</v>
        <stp/>
        <stp>BDP|8981691896142562756</stp>
        <tr r="D79" s="2"/>
      </tp>
      <tp t="s">
        <v>#N/A N/A</v>
        <stp/>
        <stp>BDP|2617474256278034917</stp>
        <tr r="E73" s="2"/>
      </tp>
      <tp t="s">
        <v>#N/A N/A</v>
        <stp/>
        <stp>BDP|7718702127832152244</stp>
        <tr r="D100" s="2"/>
      </tp>
      <tp t="s">
        <v>#N/A N/A</v>
        <stp/>
        <stp>BDP|7193519339283466086</stp>
        <tr r="B55" s="2"/>
      </tp>
      <tp t="s">
        <v>#N/A N/A</v>
        <stp/>
        <stp>BDP|3699354348013800484</stp>
        <tr r="E62" s="2"/>
      </tp>
      <tp t="s">
        <v>#N/A N/A</v>
        <stp/>
        <stp>BDP|8396529878950087923</stp>
        <tr r="B15" s="2"/>
      </tp>
      <tp t="s">
        <v>#N/A N/A</v>
        <stp/>
        <stp>BDP|6129422479540095624</stp>
        <tr r="B91" s="2"/>
      </tp>
      <tp t="s">
        <v>#N/A N/A</v>
        <stp/>
        <stp>BDP|6687901394445333093</stp>
        <tr r="C45" s="2"/>
      </tp>
      <tp t="s">
        <v>#N/A N/A</v>
        <stp/>
        <stp>BDP|8175350535343808806</stp>
        <tr r="D11" s="2"/>
      </tp>
      <tp t="s">
        <v>#N/A N/A</v>
        <stp/>
        <stp>BDP|8169031106453901845</stp>
        <tr r="D75" s="2"/>
      </tp>
      <tp t="s">
        <v>#N/A N/A</v>
        <stp/>
        <stp>BDP|7229240232353807627</stp>
        <tr r="B72" s="2"/>
      </tp>
      <tp t="s">
        <v>#N/A N/A</v>
        <stp/>
        <stp>BDP|2199090825945354618</stp>
        <tr r="C46" s="2"/>
      </tp>
      <tp t="s">
        <v>#N/A N/A</v>
        <stp/>
        <stp>BDP|9345184824150611949</stp>
        <tr r="C68" s="2"/>
      </tp>
      <tp t="s">
        <v>#N/A N/A</v>
        <stp/>
        <stp>BDP|5945011179427342603</stp>
        <tr r="E68" s="2"/>
      </tp>
      <tp t="s">
        <v>#N/A N/A</v>
        <stp/>
        <stp>BDP|1858662602793604798</stp>
        <tr r="C24" s="2"/>
      </tp>
      <tp t="s">
        <v>#N/A N/A</v>
        <stp/>
        <stp>BDP|3282629511847425042</stp>
        <tr r="D90" s="2"/>
      </tp>
      <tp t="s">
        <v>#N/A N/A</v>
        <stp/>
        <stp>BDP|8506337874906133945</stp>
        <tr r="D78" s="2"/>
      </tp>
      <tp t="s">
        <v>#N/A N/A</v>
        <stp/>
        <stp>BDP|2793742314895000202</stp>
        <tr r="D31" s="2"/>
      </tp>
      <tp t="s">
        <v>#N/A N/A</v>
        <stp/>
        <stp>BDP|6829193441013237357</stp>
        <tr r="D101" s="2"/>
      </tp>
      <tp t="s">
        <v>#N/A N/A</v>
        <stp/>
        <stp>BDP|1064034093172029949</stp>
        <tr r="E64" s="2"/>
      </tp>
      <tp t="s">
        <v>#N/A N/A</v>
        <stp/>
        <stp>BDP|5467659130060562303</stp>
        <tr r="E76" s="2"/>
      </tp>
      <tp t="s">
        <v>#N/A N/A</v>
        <stp/>
        <stp>BDP|3536823203459666166</stp>
        <tr r="E66" s="2"/>
      </tp>
      <tp t="s">
        <v>#N/A N/A</v>
        <stp/>
        <stp>BDP|7634620378415849019</stp>
        <tr r="D10" s="2"/>
      </tp>
      <tp t="s">
        <v>#N/A N/A</v>
        <stp/>
        <stp>BDP|9906272181554821424</stp>
        <tr r="D99" s="2"/>
      </tp>
      <tp t="s">
        <v>#N/A N/A</v>
        <stp/>
        <stp>BDP|52926338232000454</stp>
        <tr r="D62" s="2"/>
      </tp>
      <tp t="s">
        <v>#N/A N/A</v>
        <stp/>
        <stp>BDP|46076657430212560</stp>
        <tr r="D6" s="2"/>
      </tp>
      <tp t="s">
        <v>#N/A N/A</v>
        <stp/>
        <stp>BDP|92827529619359043</stp>
        <tr r="E16" s="2"/>
      </tp>
      <tp t="s">
        <v>#N/A N/A</v>
        <stp/>
        <stp>BDP|380343514740492786</stp>
        <tr r="D84" s="2"/>
      </tp>
      <tp t="s">
        <v>#N/A N/A</v>
        <stp/>
        <stp>BDP|177537636055091671</stp>
        <tr r="E98" s="2"/>
      </tp>
      <tp t="s">
        <v>#N/A N/A</v>
        <stp/>
        <stp>BDP|284781632784263725</stp>
        <tr r="C19" s="2"/>
      </tp>
      <tp t="s">
        <v>#N/A N/A</v>
        <stp/>
        <stp>BDP|165270343267054085</stp>
        <tr r="E72" s="2"/>
      </tp>
      <tp t="s">
        <v>#N/A N/A</v>
        <stp/>
        <stp>BDP|302708631825706012</stp>
        <tr r="E42" s="2"/>
      </tp>
      <tp t="s">
        <v>#N/A N/A</v>
        <stp/>
        <stp>BDP|334221348633794480</stp>
        <tr r="B58" s="2"/>
      </tp>
      <tp t="s">
        <v>#N/A N/A</v>
        <stp/>
        <stp>BDP|785271210233816018</stp>
        <tr r="D64" s="2"/>
      </tp>
      <tp t="s">
        <v>#N/A N/A</v>
        <stp/>
        <stp>BDP|922116119051622167</stp>
        <tr r="E26" s="2"/>
      </tp>
      <tp t="s">
        <v>#N/A N/A</v>
        <stp/>
        <stp>BDP|665391687541663840</stp>
        <tr r="B17" s="2"/>
      </tp>
      <tp t="s">
        <v>#N/A N/A</v>
        <stp/>
        <stp>BDP|568202373010982898</stp>
        <tr r="C64" s="2"/>
      </tp>
      <tp t="s">
        <v>#N/A N/A</v>
        <stp/>
        <stp>BDP|835405507768827117</stp>
        <tr r="D22" s="2"/>
      </tp>
      <tp t="s">
        <v>#N/A N/A</v>
        <stp/>
        <stp>BDP|509709187865156741</stp>
        <tr r="D82" s="2"/>
      </tp>
      <tp t="s">
        <v>#N/A N/A</v>
        <stp/>
        <stp>BDP|105561720942350844</stp>
        <tr r="C17" s="2"/>
      </tp>
      <tp t="s">
        <v>#N/A N/A</v>
        <stp/>
        <stp>BDP|776629107749246369</stp>
        <tr r="E12" s="2"/>
      </tp>
      <tp t="s">
        <v>#N/A N/A</v>
        <stp/>
        <stp>BDP|142454604322986841</stp>
        <tr r="C28" s="2"/>
      </tp>
      <tp t="s">
        <v>#N/A N/A</v>
        <stp/>
        <stp>BDP|353367396084001027</stp>
        <tr r="E65" s="2"/>
      </tp>
      <tp t="s">
        <v>#N/A N/A</v>
        <stp/>
        <stp>BDP|156056822013610822</stp>
        <tr r="B24" s="2"/>
      </tp>
      <tp t="s">
        <v>#N/A N/A</v>
        <stp/>
        <stp>BDP|387278153419940603</stp>
        <tr r="B78" s="2"/>
      </tp>
      <tp t="s">
        <v>#N/A N/A</v>
        <stp/>
        <stp>BDP|204157218698119301</stp>
        <tr r="D72" s="2"/>
      </tp>
      <tp t="s">
        <v>#N/A N/A</v>
        <stp/>
        <stp>BDP|662190804233900935</stp>
        <tr r="C55" s="2"/>
      </tp>
      <tp t="s">
        <v>#N/A N/A</v>
        <stp/>
        <stp>BDP|442043974879584433</stp>
        <tr r="B9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O16" sqref="O16"/>
    </sheetView>
  </sheetViews>
  <sheetFormatPr defaultRowHeight="15" x14ac:dyDescent="0.25"/>
  <cols>
    <col min="1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tr">
        <f>_xll.BDP("002340 CS Equity", "NAME")</f>
        <v>GEM CO LTD-A</v>
      </c>
      <c r="C2">
        <f>_xll.BDP("002340 CS Equity", "PX_LAST")</f>
        <v>9.07</v>
      </c>
      <c r="D2">
        <f>_xll.BDP("002340 CS Equity", "CHG_PCT_1D")</f>
        <v>-1.1982569999999999</v>
      </c>
      <c r="E2">
        <f>_xll.BDP("002340 CS Equity", "EQY_TURNOVER")</f>
        <v>6245772000</v>
      </c>
    </row>
    <row r="3" spans="1:5" x14ac:dyDescent="0.25">
      <c r="A3" t="s">
        <v>6</v>
      </c>
      <c r="B3" t="str">
        <f>_xll.BDP("000858 CS Equity", "NAME")</f>
        <v>WULIANGYE YIBIN CO LTD-A</v>
      </c>
      <c r="C3">
        <f>_xll.BDP("000858 CS Equity", "PX_LAST")</f>
        <v>262.41000000000003</v>
      </c>
      <c r="D3">
        <f>_xll.BDP("000858 CS Equity", "CHG_PCT_1D")</f>
        <v>4.541652</v>
      </c>
      <c r="E3">
        <f>_xll.BDP("000858 CS Equity", "EQY_TURNOVER")</f>
        <v>5953026000</v>
      </c>
    </row>
    <row r="4" spans="1:5" x14ac:dyDescent="0.25">
      <c r="A4" t="s">
        <v>7</v>
      </c>
      <c r="B4" t="str">
        <f>_xll.BDP("000100 CS Equity", "NAME")</f>
        <v>TCL TECHNOLOGY GROUP CORP-A</v>
      </c>
      <c r="C4">
        <f>_xll.BDP("000100 CS Equity", "PX_LAST")</f>
        <v>9.41</v>
      </c>
      <c r="D4">
        <f>_xll.BDP("000100 CS Equity", "CHG_PCT_1D")</f>
        <v>-1.671891</v>
      </c>
      <c r="E4">
        <f>_xll.BDP("000100 CS Equity", "EQY_TURNOVER")</f>
        <v>4623840000</v>
      </c>
    </row>
    <row r="5" spans="1:5" x14ac:dyDescent="0.25">
      <c r="A5" t="s">
        <v>8</v>
      </c>
      <c r="B5" t="str">
        <f>_xll.BDP("300750 CS Equity", "NAME")</f>
        <v>CONTEMPORARY AMPEREX TECHN-A</v>
      </c>
      <c r="C5">
        <f>_xll.BDP("300750 CS Equity", "PX_LAST")</f>
        <v>323</v>
      </c>
      <c r="D5">
        <f>_xll.BDP("300750 CS Equity", "CHG_PCT_1D")</f>
        <v>3.426193</v>
      </c>
      <c r="E5">
        <f>_xll.BDP("300750 CS Equity", "EQY_TURNOVER")</f>
        <v>4384184000</v>
      </c>
    </row>
    <row r="6" spans="1:5" x14ac:dyDescent="0.25">
      <c r="A6" t="s">
        <v>9</v>
      </c>
      <c r="B6" t="str">
        <f>_xll.BDP("300059 CS Equity", "NAME")</f>
        <v>EAST MONEY INFORMATION CO-A</v>
      </c>
      <c r="C6">
        <f>_xll.BDP("300059 CS Equity", "PX_LAST")</f>
        <v>27.21</v>
      </c>
      <c r="D6">
        <f>_xll.BDP("300059 CS Equity", "CHG_PCT_1D")</f>
        <v>-0.43907790000000002</v>
      </c>
      <c r="E6">
        <f>_xll.BDP("300059 CS Equity", "EQY_TURNOVER")</f>
        <v>4221637000</v>
      </c>
    </row>
    <row r="7" spans="1:5" x14ac:dyDescent="0.25">
      <c r="A7" t="s">
        <v>10</v>
      </c>
      <c r="B7" t="str">
        <f>_xll.BDP("000651 CS Equity", "NAME")</f>
        <v>GREE ELECTRIC APPLIANCES I-A</v>
      </c>
      <c r="C7">
        <f>_xll.BDP("000651 CS Equity", "PX_LAST")</f>
        <v>60</v>
      </c>
      <c r="D7">
        <f>_xll.BDP("000651 CS Equity", "CHG_PCT_1D")</f>
        <v>3.8421599999999998</v>
      </c>
      <c r="E7">
        <f>_xll.BDP("000651 CS Equity", "EQY_TURNOVER")</f>
        <v>4098103000</v>
      </c>
    </row>
    <row r="8" spans="1:5" x14ac:dyDescent="0.25">
      <c r="A8" t="s">
        <v>11</v>
      </c>
      <c r="B8" t="str">
        <f>_xll.BDP("002555 CS Equity", "NAME")</f>
        <v>WUHU SANQI INTERACTIVE ENT-A</v>
      </c>
      <c r="C8">
        <f>_xll.BDP("002555 CS Equity", "PX_LAST")</f>
        <v>24.26</v>
      </c>
      <c r="D8">
        <f>_xll.BDP("002555 CS Equity", "CHG_PCT_1D")</f>
        <v>-7.7917139999999998</v>
      </c>
      <c r="E8">
        <f>_xll.BDP("002555 CS Equity", "EQY_TURNOVER")</f>
        <v>4029800000</v>
      </c>
    </row>
    <row r="9" spans="1:5" x14ac:dyDescent="0.25">
      <c r="A9" t="s">
        <v>12</v>
      </c>
      <c r="B9" t="str">
        <f>_xll.BDP("000002 CS Equity", "NAME")</f>
        <v>CHINA VANKE CO LTD -A</v>
      </c>
      <c r="C9">
        <f>_xll.BDP("000002 CS Equity", "PX_LAST")</f>
        <v>32.9</v>
      </c>
      <c r="D9">
        <f>_xll.BDP("000002 CS Equity", "CHG_PCT_1D")</f>
        <v>4.6437660000000003</v>
      </c>
      <c r="E9">
        <f>_xll.BDP("000002 CS Equity", "EQY_TURNOVER")</f>
        <v>3904736000</v>
      </c>
    </row>
    <row r="10" spans="1:5" x14ac:dyDescent="0.25">
      <c r="A10" t="s">
        <v>13</v>
      </c>
      <c r="B10" t="str">
        <f>_xll.BDP("000725 CS Equity", "NAME")</f>
        <v>BOE TECHNOLOGY GROUP CO LT-A</v>
      </c>
      <c r="C10">
        <f>_xll.BDP("000725 CS Equity", "PX_LAST")</f>
        <v>6.02</v>
      </c>
      <c r="D10">
        <f>_xll.BDP("000725 CS Equity", "CHG_PCT_1D")</f>
        <v>-1.6339870000000001</v>
      </c>
      <c r="E10">
        <f>_xll.BDP("000725 CS Equity", "EQY_TURNOVER")</f>
        <v>3788701000</v>
      </c>
    </row>
    <row r="11" spans="1:5" x14ac:dyDescent="0.25">
      <c r="A11" t="s">
        <v>14</v>
      </c>
      <c r="B11" t="str">
        <f>_xll.BDP("000612 CS Equity", "NAME")</f>
        <v>JIAOZUO WANFANG ALUMINUM-A</v>
      </c>
      <c r="C11">
        <f>_xll.BDP("000612 CS Equity", "PX_LAST")</f>
        <v>11.42</v>
      </c>
      <c r="D11">
        <f>_xll.BDP("000612 CS Equity", "CHG_PCT_1D")</f>
        <v>10.019270000000001</v>
      </c>
      <c r="E11">
        <f>_xll.BDP("000612 CS Equity", "EQY_TURNOVER")</f>
        <v>3567394000</v>
      </c>
    </row>
    <row r="12" spans="1:5" x14ac:dyDescent="0.25">
      <c r="A12" t="s">
        <v>15</v>
      </c>
      <c r="B12" t="str">
        <f>_xll.BDP("002594 CS Equity", "NAME")</f>
        <v>BYD CO LTD -A</v>
      </c>
      <c r="C12">
        <f>_xll.BDP("002594 CS Equity", "PX_LAST")</f>
        <v>176.47</v>
      </c>
      <c r="D12">
        <f>_xll.BDP("002594 CS Equity", "CHG_PCT_1D")</f>
        <v>1.2682199999999999</v>
      </c>
      <c r="E12">
        <f>_xll.BDP("002594 CS Equity", "EQY_TURNOVER")</f>
        <v>3474845000</v>
      </c>
    </row>
    <row r="13" spans="1:5" x14ac:dyDescent="0.25">
      <c r="A13" t="s">
        <v>16</v>
      </c>
      <c r="B13" t="str">
        <f>_xll.BDP("300274 CS Equity", "NAME")</f>
        <v>SUNGROW POWER SUPPLY CO LT-A</v>
      </c>
      <c r="C13">
        <f>_xll.BDP("300274 CS Equity", "PX_LAST")</f>
        <v>70.510000000000005</v>
      </c>
      <c r="D13">
        <f>_xll.BDP("300274 CS Equity", "CHG_PCT_1D")</f>
        <v>-1.052484</v>
      </c>
      <c r="E13">
        <f>_xll.BDP("300274 CS Equity", "EQY_TURNOVER")</f>
        <v>3320849000</v>
      </c>
    </row>
    <row r="14" spans="1:5" x14ac:dyDescent="0.25">
      <c r="A14" t="s">
        <v>17</v>
      </c>
      <c r="B14" t="str">
        <f>_xll.BDP("002475 CS Equity", "NAME")</f>
        <v>LUXSHARE PRECISION INDUSTR-A</v>
      </c>
      <c r="C14">
        <f>_xll.BDP("002475 CS Equity", "PX_LAST")</f>
        <v>38.42</v>
      </c>
      <c r="D14">
        <f>_xll.BDP("002475 CS Equity", "CHG_PCT_1D")</f>
        <v>0.57591619999999999</v>
      </c>
      <c r="E14">
        <f>_xll.BDP("002475 CS Equity", "EQY_TURNOVER")</f>
        <v>3166209000</v>
      </c>
    </row>
    <row r="15" spans="1:5" x14ac:dyDescent="0.25">
      <c r="A15" t="s">
        <v>18</v>
      </c>
      <c r="B15" t="str">
        <f>_xll.BDP("300122 CS Equity", "NAME")</f>
        <v>CHONGQING ZHIFEI BIOLOGICA-A</v>
      </c>
      <c r="C15">
        <f>_xll.BDP("300122 CS Equity", "PX_LAST")</f>
        <v>165.95</v>
      </c>
      <c r="D15">
        <f>_xll.BDP("300122 CS Equity", "CHG_PCT_1D")</f>
        <v>2.653718</v>
      </c>
      <c r="E15">
        <f>_xll.BDP("300122 CS Equity", "EQY_TURNOVER")</f>
        <v>3087076000</v>
      </c>
    </row>
    <row r="16" spans="1:5" x14ac:dyDescent="0.25">
      <c r="A16" t="s">
        <v>19</v>
      </c>
      <c r="B16" t="str">
        <f>_xll.BDP("002460 CS Equity", "NAME")</f>
        <v>GANFENG LITHIUM CO LTD-A</v>
      </c>
      <c r="C16">
        <f>_xll.BDP("002460 CS Equity", "PX_LAST")</f>
        <v>96.55</v>
      </c>
      <c r="D16">
        <f>_xll.BDP("002460 CS Equity", "CHG_PCT_1D")</f>
        <v>-2.4747469999999998</v>
      </c>
      <c r="E16">
        <f>_xll.BDP("002460 CS Equity", "EQY_TURNOVER")</f>
        <v>2988581000</v>
      </c>
    </row>
    <row r="17" spans="1:5" x14ac:dyDescent="0.25">
      <c r="A17" t="s">
        <v>20</v>
      </c>
      <c r="B17" t="str">
        <f>_xll.BDP("000333 CS Equity", "NAME")</f>
        <v>MIDEA GROUP CO LTD-A</v>
      </c>
      <c r="C17">
        <f>_xll.BDP("000333 CS Equity", "PX_LAST")</f>
        <v>82.58</v>
      </c>
      <c r="D17">
        <f>_xll.BDP("000333 CS Equity", "CHG_PCT_1D")</f>
        <v>0.34021869999999999</v>
      </c>
      <c r="E17">
        <f>_xll.BDP("000333 CS Equity", "EQY_TURNOVER")</f>
        <v>2877254000</v>
      </c>
    </row>
    <row r="18" spans="1:5" x14ac:dyDescent="0.25">
      <c r="A18" t="s">
        <v>21</v>
      </c>
      <c r="B18" t="str">
        <f>_xll.BDP("003035 CS Equity", "NAME")</f>
        <v>CHINA SOUTHERN POWER GRID -A</v>
      </c>
      <c r="C18">
        <f>_xll.BDP("003035 CS Equity", "PX_LAST")</f>
        <v>9.41</v>
      </c>
      <c r="D18">
        <f>_xll.BDP("003035 CS Equity", "CHG_PCT_1D")</f>
        <v>10.058479999999999</v>
      </c>
      <c r="E18">
        <f>_xll.BDP("003035 CS Equity", "EQY_TURNOVER")</f>
        <v>2820938000</v>
      </c>
    </row>
    <row r="19" spans="1:5" x14ac:dyDescent="0.25">
      <c r="A19" t="s">
        <v>22</v>
      </c>
      <c r="B19" t="str">
        <f>_xll.BDP("300677 CS Equity", "NAME")</f>
        <v>INTCO MEDICAL TECHNOLOGY C-A</v>
      </c>
      <c r="C19">
        <f>_xll.BDP("300677 CS Equity", "PX_LAST")</f>
        <v>181</v>
      </c>
      <c r="D19">
        <f>_xll.BDP("300677 CS Equity", "CHG_PCT_1D")</f>
        <v>-8.5858589999999992</v>
      </c>
      <c r="E19">
        <f>_xll.BDP("300677 CS Equity", "EQY_TURNOVER")</f>
        <v>2783396000</v>
      </c>
    </row>
    <row r="20" spans="1:5" x14ac:dyDescent="0.25">
      <c r="A20" t="s">
        <v>23</v>
      </c>
      <c r="B20" t="str">
        <f>_xll.BDP("000807 CS Equity", "NAME")</f>
        <v>YUNNAN ALUMINIUM CO LTD-A</v>
      </c>
      <c r="C20">
        <f>_xll.BDP("000807 CS Equity", "PX_LAST")</f>
        <v>11.88</v>
      </c>
      <c r="D20">
        <f>_xll.BDP("000807 CS Equity", "CHG_PCT_1D")</f>
        <v>-1.9801979999999999</v>
      </c>
      <c r="E20">
        <f>_xll.BDP("000807 CS Equity", "EQY_TURNOVER")</f>
        <v>2675872000</v>
      </c>
    </row>
    <row r="21" spans="1:5" x14ac:dyDescent="0.25">
      <c r="A21" t="s">
        <v>24</v>
      </c>
      <c r="B21" t="str">
        <f>_xll.BDP("000568 CS Equity", "NAME")</f>
        <v>LUZHOU LAOJIAO CO LTD-A</v>
      </c>
      <c r="C21">
        <f>_xll.BDP("000568 CS Equity", "PX_LAST")</f>
        <v>200.99</v>
      </c>
      <c r="D21">
        <f>_xll.BDP("000568 CS Equity", "CHG_PCT_1D")</f>
        <v>2.5459179999999999</v>
      </c>
      <c r="E21">
        <f>_xll.BDP("000568 CS Equity", "EQY_TURNOVER")</f>
        <v>2673225000</v>
      </c>
    </row>
    <row r="22" spans="1:5" x14ac:dyDescent="0.25">
      <c r="A22" t="s">
        <v>25</v>
      </c>
      <c r="B22" t="str">
        <f>_xll.BDP("000027 CS Equity", "NAME")</f>
        <v>SHENZHEN ENERGY GROUP CO L-A</v>
      </c>
      <c r="C22">
        <f>_xll.BDP("000027 CS Equity", "PX_LAST")</f>
        <v>9.2100000000000009</v>
      </c>
      <c r="D22">
        <f>_xll.BDP("000027 CS Equity", "CHG_PCT_1D")</f>
        <v>9.7735400000000006</v>
      </c>
      <c r="E22">
        <f>_xll.BDP("000027 CS Equity", "EQY_TURNOVER")</f>
        <v>2634274000</v>
      </c>
    </row>
    <row r="23" spans="1:5" x14ac:dyDescent="0.25">
      <c r="A23" t="s">
        <v>26</v>
      </c>
      <c r="B23" t="str">
        <f>_xll.BDP("002415 CS Equity", "NAME")</f>
        <v>HANGZHOU HIKVISION DIGITAL-A</v>
      </c>
      <c r="C23">
        <f>_xll.BDP("002415 CS Equity", "PX_LAST")</f>
        <v>53.3</v>
      </c>
      <c r="D23">
        <f>_xll.BDP("002415 CS Equity", "CHG_PCT_1D")</f>
        <v>-1.278014</v>
      </c>
      <c r="E23">
        <f>_xll.BDP("002415 CS Equity", "EQY_TURNOVER")</f>
        <v>2633734000</v>
      </c>
    </row>
    <row r="24" spans="1:5" x14ac:dyDescent="0.25">
      <c r="A24" t="s">
        <v>27</v>
      </c>
      <c r="B24" t="str">
        <f>_xll.BDP("002241 CS Equity", "NAME")</f>
        <v>GOERTEK INC -A</v>
      </c>
      <c r="C24">
        <f>_xll.BDP("002241 CS Equity", "PX_LAST")</f>
        <v>27.65</v>
      </c>
      <c r="D24">
        <f>_xll.BDP("002241 CS Equity", "CHG_PCT_1D")</f>
        <v>1.1338699999999999</v>
      </c>
      <c r="E24">
        <f>_xll.BDP("002241 CS Equity", "EQY_TURNOVER")</f>
        <v>2565112000</v>
      </c>
    </row>
    <row r="25" spans="1:5" x14ac:dyDescent="0.25">
      <c r="A25" t="s">
        <v>28</v>
      </c>
      <c r="B25" t="str">
        <f>_xll.BDP("002714 CS Equity", "NAME")</f>
        <v>MUYUAN FOODSTUFF CO LTD-A</v>
      </c>
      <c r="C25">
        <f>_xll.BDP("002714 CS Equity", "PX_LAST")</f>
        <v>101.47</v>
      </c>
      <c r="D25">
        <f>_xll.BDP("002714 CS Equity", "CHG_PCT_1D")</f>
        <v>-2.2635329999999998</v>
      </c>
      <c r="E25">
        <f>_xll.BDP("002714 CS Equity", "EQY_TURNOVER")</f>
        <v>2519319000</v>
      </c>
    </row>
    <row r="26" spans="1:5" x14ac:dyDescent="0.25">
      <c r="A26" t="s">
        <v>29</v>
      </c>
      <c r="B26" t="str">
        <f>_xll.BDP("002466 CS Equity", "NAME")</f>
        <v>TIANQI LITHIUM CORP-A</v>
      </c>
      <c r="C26">
        <f>_xll.BDP("002466 CS Equity", "PX_LAST")</f>
        <v>39.9</v>
      </c>
      <c r="D26">
        <f>_xll.BDP("002466 CS Equity", "CHG_PCT_1D")</f>
        <v>0.32687959999999999</v>
      </c>
      <c r="E26">
        <f>_xll.BDP("002466 CS Equity", "EQY_TURNOVER")</f>
        <v>2422685000</v>
      </c>
    </row>
    <row r="27" spans="1:5" x14ac:dyDescent="0.25">
      <c r="A27" t="s">
        <v>30</v>
      </c>
      <c r="B27" t="str">
        <f>_xll.BDP("300015 CS Equity", "NAME")</f>
        <v>AIER EYE HOSPITAL GROUP CO-A</v>
      </c>
      <c r="C27">
        <f>_xll.BDP("300015 CS Equity", "PX_LAST")</f>
        <v>58.68</v>
      </c>
      <c r="D27">
        <f>_xll.BDP("300015 CS Equity", "CHG_PCT_1D")</f>
        <v>1.1724140000000001</v>
      </c>
      <c r="E27">
        <f>_xll.BDP("300015 CS Equity", "EQY_TURNOVER")</f>
        <v>2342096000</v>
      </c>
    </row>
    <row r="28" spans="1:5" x14ac:dyDescent="0.25">
      <c r="A28" t="s">
        <v>31</v>
      </c>
      <c r="B28" t="str">
        <f>_xll.BDP("002647 CS Equity", "NAME")</f>
        <v>RENDONG HOLDING CO LTD-A</v>
      </c>
      <c r="C28">
        <f>_xll.BDP("002647 CS Equity", "PX_LAST")</f>
        <v>16.55</v>
      </c>
      <c r="D28">
        <f>_xll.BDP("002647 CS Equity", "CHG_PCT_1D")</f>
        <v>-5.2661709999999999</v>
      </c>
      <c r="E28">
        <f>_xll.BDP("002647 CS Equity", "EQY_TURNOVER")</f>
        <v>2261554000</v>
      </c>
    </row>
    <row r="29" spans="1:5" x14ac:dyDescent="0.25">
      <c r="A29" t="s">
        <v>32</v>
      </c>
      <c r="B29" t="str">
        <f>_xll.BDP("300896 CS Equity", "NAME")</f>
        <v>IMEIK TECHNOLOGY DEVELOPME-A</v>
      </c>
      <c r="C29">
        <f>_xll.BDP("300896 CS Equity", "PX_LAST")</f>
        <v>439.6</v>
      </c>
      <c r="D29">
        <f>_xll.BDP("300896 CS Equity", "CHG_PCT_1D")</f>
        <v>5.8738669999999997</v>
      </c>
      <c r="E29">
        <f>_xll.BDP("300896 CS Equity", "EQY_TURNOVER")</f>
        <v>2237656000</v>
      </c>
    </row>
    <row r="30" spans="1:5" x14ac:dyDescent="0.25">
      <c r="A30" t="s">
        <v>33</v>
      </c>
      <c r="B30" t="str">
        <f>_xll.BDP("300014 CS Equity", "NAME")</f>
        <v>EVE ENERGY CO LTD-A</v>
      </c>
      <c r="C30">
        <f>_xll.BDP("300014 CS Equity", "PX_LAST")</f>
        <v>81.8</v>
      </c>
      <c r="D30">
        <f>_xll.BDP("300014 CS Equity", "CHG_PCT_1D")</f>
        <v>3.5574119999999998</v>
      </c>
      <c r="E30">
        <f>_xll.BDP("300014 CS Equity", "EQY_TURNOVER")</f>
        <v>2225475000</v>
      </c>
    </row>
    <row r="31" spans="1:5" x14ac:dyDescent="0.25">
      <c r="A31" t="s">
        <v>34</v>
      </c>
      <c r="B31" t="str">
        <f>_xll.BDP("000591 CS Equity", "NAME")</f>
        <v>CECEP SOLAR ENERGY CO LT-A</v>
      </c>
      <c r="C31">
        <f>_xll.BDP("000591 CS Equity", "PX_LAST")</f>
        <v>7.64</v>
      </c>
      <c r="D31">
        <f>_xll.BDP("000591 CS Equity", "CHG_PCT_1D")</f>
        <v>4.0871930000000001</v>
      </c>
      <c r="E31">
        <f>_xll.BDP("000591 CS Equity", "EQY_TURNOVER")</f>
        <v>2186430000</v>
      </c>
    </row>
    <row r="32" spans="1:5" x14ac:dyDescent="0.25">
      <c r="A32" t="s">
        <v>35</v>
      </c>
      <c r="B32" t="str">
        <f>_xll.BDP("000001 CS Equity", "NAME")</f>
        <v>PING AN BANK CO LTD-A</v>
      </c>
      <c r="C32">
        <f>_xll.BDP("000001 CS Equity", "PX_LAST")</f>
        <v>21.66</v>
      </c>
      <c r="D32">
        <f>_xll.BDP("000001 CS Equity", "CHG_PCT_1D")</f>
        <v>0.27777780000000002</v>
      </c>
      <c r="E32">
        <f>_xll.BDP("000001 CS Equity", "EQY_TURNOVER")</f>
        <v>2038471000</v>
      </c>
    </row>
    <row r="33" spans="1:5" x14ac:dyDescent="0.25">
      <c r="A33" t="s">
        <v>36</v>
      </c>
      <c r="B33" t="str">
        <f>_xll.BDP("000963 CS Equity", "NAME")</f>
        <v>HUADONG MEDICINE CO LTD-A</v>
      </c>
      <c r="C33">
        <f>_xll.BDP("000963 CS Equity", "PX_LAST")</f>
        <v>36.909999999999997</v>
      </c>
      <c r="D33">
        <f>_xll.BDP("000963 CS Equity", "CHG_PCT_1D")</f>
        <v>-0.59251279999999995</v>
      </c>
      <c r="E33">
        <f>_xll.BDP("000963 CS Equity", "EQY_TURNOVER")</f>
        <v>1777867000</v>
      </c>
    </row>
    <row r="34" spans="1:5" x14ac:dyDescent="0.25">
      <c r="A34" t="s">
        <v>37</v>
      </c>
      <c r="B34" t="str">
        <f>_xll.BDP("000063 CS Equity", "NAME")</f>
        <v>ZTE CORP-A</v>
      </c>
      <c r="C34">
        <f>_xll.BDP("000063 CS Equity", "PX_LAST")</f>
        <v>28.55</v>
      </c>
      <c r="D34">
        <f>_xll.BDP("000063 CS Equity", "CHG_PCT_1D")</f>
        <v>1.1693830000000001</v>
      </c>
      <c r="E34">
        <f>_xll.BDP("000063 CS Equity", "EQY_TURNOVER")</f>
        <v>1663659000</v>
      </c>
    </row>
    <row r="35" spans="1:5" x14ac:dyDescent="0.25">
      <c r="A35" t="s">
        <v>38</v>
      </c>
      <c r="B35" t="str">
        <f>_xll.BDP("002129 CS Equity", "NAME")</f>
        <v>TIANJIN ZHONGHUAN SEMICOND-A</v>
      </c>
      <c r="C35">
        <f>_xll.BDP("002129 CS Equity", "PX_LAST")</f>
        <v>27</v>
      </c>
      <c r="D35">
        <f>_xll.BDP("002129 CS Equity", "CHG_PCT_1D")</f>
        <v>1.6566270000000001</v>
      </c>
      <c r="E35">
        <f>_xll.BDP("002129 CS Equity", "EQY_TURNOVER")</f>
        <v>1652208000</v>
      </c>
    </row>
    <row r="36" spans="1:5" x14ac:dyDescent="0.25">
      <c r="A36" t="s">
        <v>39</v>
      </c>
      <c r="B36" t="str">
        <f>_xll.BDP("002230 CS Equity", "NAME")</f>
        <v>IFLYTEK CO LTD - A</v>
      </c>
      <c r="C36">
        <f>_xll.BDP("002230 CS Equity", "PX_LAST")</f>
        <v>45.17</v>
      </c>
      <c r="D36">
        <f>_xll.BDP("002230 CS Equity", "CHG_PCT_1D")</f>
        <v>-2.5878800000000002</v>
      </c>
      <c r="E36">
        <f>_xll.BDP("002230 CS Equity", "EQY_TURNOVER")</f>
        <v>1569319000</v>
      </c>
    </row>
    <row r="37" spans="1:5" x14ac:dyDescent="0.25">
      <c r="A37" t="s">
        <v>40</v>
      </c>
      <c r="B37" t="str">
        <f>_xll.BDP("000831 CS Equity", "NAME")</f>
        <v>CHINA MINMETALS RARE EARTH-A</v>
      </c>
      <c r="C37">
        <f>_xll.BDP("000831 CS Equity", "PX_LAST")</f>
        <v>20.68</v>
      </c>
      <c r="D37">
        <f>_xll.BDP("000831 CS Equity", "CHG_PCT_1D")</f>
        <v>-4.788214</v>
      </c>
      <c r="E37">
        <f>_xll.BDP("000831 CS Equity", "EQY_TURNOVER")</f>
        <v>1552073000</v>
      </c>
    </row>
    <row r="38" spans="1:5" x14ac:dyDescent="0.25">
      <c r="A38" t="s">
        <v>41</v>
      </c>
      <c r="B38" t="str">
        <f>_xll.BDP("000933 CS Equity", "NAME")</f>
        <v>HENAN SHENHUO COAL &amp; POWER-A</v>
      </c>
      <c r="C38">
        <f>_xll.BDP("000933 CS Equity", "PX_LAST")</f>
        <v>10.7</v>
      </c>
      <c r="D38">
        <f>_xll.BDP("000933 CS Equity", "CHG_PCT_1D")</f>
        <v>-2.7272729999999998</v>
      </c>
      <c r="E38">
        <f>_xll.BDP("000933 CS Equity", "EQY_TURNOVER")</f>
        <v>1492770000</v>
      </c>
    </row>
    <row r="39" spans="1:5" x14ac:dyDescent="0.25">
      <c r="A39" t="s">
        <v>42</v>
      </c>
      <c r="B39" t="str">
        <f>_xll.BDP("002352 CS Equity", "NAME")</f>
        <v>S F HOLDING CO LTD-A</v>
      </c>
      <c r="C39">
        <f>_xll.BDP("002352 CS Equity", "PX_LAST")</f>
        <v>92</v>
      </c>
      <c r="D39">
        <f>_xll.BDP("002352 CS Equity", "CHG_PCT_1D")</f>
        <v>2.8392580000000001</v>
      </c>
      <c r="E39">
        <f>_xll.BDP("002352 CS Equity", "EQY_TURNOVER")</f>
        <v>1488997000</v>
      </c>
    </row>
    <row r="40" spans="1:5" x14ac:dyDescent="0.25">
      <c r="A40" t="s">
        <v>43</v>
      </c>
      <c r="B40" t="str">
        <f>_xll.BDP("000932 CS Equity", "NAME")</f>
        <v>HUNAN VALIN STEEL CO LTD -A</v>
      </c>
      <c r="C40">
        <f>_xll.BDP("000932 CS Equity", "PX_LAST")</f>
        <v>7.95</v>
      </c>
      <c r="D40">
        <f>_xll.BDP("000932 CS Equity", "CHG_PCT_1D")</f>
        <v>-1.4869889999999999</v>
      </c>
      <c r="E40">
        <f>_xll.BDP("000932 CS Equity", "EQY_TURNOVER")</f>
        <v>1482378000</v>
      </c>
    </row>
    <row r="41" spans="1:5" x14ac:dyDescent="0.25">
      <c r="A41" t="s">
        <v>44</v>
      </c>
      <c r="B41" t="str">
        <f>_xll.BDP("300234 CS Equity", "NAME")</f>
        <v>ZHEJIANG KAIER NEW MATERIA-A</v>
      </c>
      <c r="C41">
        <f>_xll.BDP("300234 CS Equity", "PX_LAST")</f>
        <v>12.1</v>
      </c>
      <c r="D41">
        <f>_xll.BDP("300234 CS Equity", "CHG_PCT_1D")</f>
        <v>20.039680000000001</v>
      </c>
      <c r="E41">
        <f>_xll.BDP("300234 CS Equity", "EQY_TURNOVER")</f>
        <v>1425481000</v>
      </c>
    </row>
    <row r="42" spans="1:5" x14ac:dyDescent="0.25">
      <c r="A42" t="s">
        <v>45</v>
      </c>
      <c r="B42" t="str">
        <f>_xll.BDP("300999 CS Equity", "NAME")</f>
        <v>YIHAI KERRY ARAWANA HOLDIN-A</v>
      </c>
      <c r="C42">
        <f>_xll.BDP("300999 CS Equity", "PX_LAST")</f>
        <v>81.75</v>
      </c>
      <c r="D42">
        <f>_xll.BDP("300999 CS Equity", "CHG_PCT_1D")</f>
        <v>1.818408</v>
      </c>
      <c r="E42">
        <f>_xll.BDP("300999 CS Equity", "EQY_TURNOVER")</f>
        <v>1413773000</v>
      </c>
    </row>
    <row r="43" spans="1:5" x14ac:dyDescent="0.25">
      <c r="A43" t="s">
        <v>46</v>
      </c>
      <c r="B43" t="str">
        <f>_xll.BDP("300760 CS Equity", "NAME")</f>
        <v>SHENZHEN MINDRAY BIO-MEDIC-A</v>
      </c>
      <c r="C43">
        <f>_xll.BDP("300760 CS Equity", "PX_LAST")</f>
        <v>366</v>
      </c>
      <c r="D43">
        <f>_xll.BDP("300760 CS Equity", "CHG_PCT_1D")</f>
        <v>1.354158</v>
      </c>
      <c r="E43">
        <f>_xll.BDP("300760 CS Equity", "EQY_TURNOVER")</f>
        <v>1408955000</v>
      </c>
    </row>
    <row r="44" spans="1:5" x14ac:dyDescent="0.25">
      <c r="A44" t="s">
        <v>47</v>
      </c>
      <c r="B44" t="str">
        <f>_xll.BDP("000661 CS Equity", "NAME")</f>
        <v>CHANGCHUN HIGH &amp; NEW TECH-A</v>
      </c>
      <c r="C44">
        <f>_xll.BDP("000661 CS Equity", "PX_LAST")</f>
        <v>404.66</v>
      </c>
      <c r="D44">
        <f>_xll.BDP("000661 CS Equity", "CHG_PCT_1D")</f>
        <v>3.9555010000000002E-2</v>
      </c>
      <c r="E44">
        <f>_xll.BDP("000661 CS Equity", "EQY_TURNOVER")</f>
        <v>1314526000</v>
      </c>
    </row>
    <row r="45" spans="1:5" x14ac:dyDescent="0.25">
      <c r="A45" t="s">
        <v>48</v>
      </c>
      <c r="B45" t="str">
        <f>_xll.BDP("002142 CS Equity", "NAME")</f>
        <v>BANK OF NINGBO CO LTD -A</v>
      </c>
      <c r="C45">
        <f>_xll.BDP("002142 CS Equity", "PX_LAST")</f>
        <v>42.25</v>
      </c>
      <c r="D45">
        <f>_xll.BDP("002142 CS Equity", "CHG_PCT_1D")</f>
        <v>2.9232640000000001</v>
      </c>
      <c r="E45">
        <f>_xll.BDP("002142 CS Equity", "EQY_TURNOVER")</f>
        <v>1312957000</v>
      </c>
    </row>
    <row r="46" spans="1:5" x14ac:dyDescent="0.25">
      <c r="A46" t="s">
        <v>49</v>
      </c>
      <c r="B46" t="str">
        <f>_xll.BDP("002371 CS Equity", "NAME")</f>
        <v>NAURA TECHNOLOGY GROUP CO-A</v>
      </c>
      <c r="C46">
        <f>_xll.BDP("002371 CS Equity", "PX_LAST")</f>
        <v>139.55000000000001</v>
      </c>
      <c r="D46">
        <f>_xll.BDP("002371 CS Equity", "CHG_PCT_1D")</f>
        <v>-4.1288819999999999</v>
      </c>
      <c r="E46">
        <f>_xll.BDP("002371 CS Equity", "EQY_TURNOVER")</f>
        <v>1225459000</v>
      </c>
    </row>
    <row r="47" spans="1:5" x14ac:dyDescent="0.25">
      <c r="A47" t="s">
        <v>50</v>
      </c>
      <c r="B47" t="str">
        <f>_xll.BDP("000966 CS Equity", "NAME")</f>
        <v>GUODIAN CHANGYUAN ELECTRIC-A</v>
      </c>
      <c r="C47">
        <f>_xll.BDP("000966 CS Equity", "PX_LAST")</f>
        <v>5.72</v>
      </c>
      <c r="D47">
        <f>_xll.BDP("000966 CS Equity", "CHG_PCT_1D")</f>
        <v>10</v>
      </c>
      <c r="E47">
        <f>_xll.BDP("000966 CS Equity", "EQY_TURNOVER")</f>
        <v>1224032000</v>
      </c>
    </row>
    <row r="48" spans="1:5" x14ac:dyDescent="0.25">
      <c r="A48" t="s">
        <v>51</v>
      </c>
      <c r="B48" t="str">
        <f>_xll.BDP("002602 CS Equity", "NAME")</f>
        <v>ZHEJIANG CENTURY HUATONG -A</v>
      </c>
      <c r="C48">
        <f>_xll.BDP("002602 CS Equity", "PX_LAST")</f>
        <v>7.35</v>
      </c>
      <c r="D48">
        <f>_xll.BDP("002602 CS Equity", "CHG_PCT_1D")</f>
        <v>-3.543307</v>
      </c>
      <c r="E48">
        <f>_xll.BDP("002602 CS Equity", "EQY_TURNOVER")</f>
        <v>1202737000</v>
      </c>
    </row>
    <row r="49" spans="1:5" x14ac:dyDescent="0.25">
      <c r="A49" t="s">
        <v>52</v>
      </c>
      <c r="B49" t="str">
        <f>_xll.BDP("002027 CS Equity", "NAME")</f>
        <v>FOCUS MEDIA INFORMATION TE-A</v>
      </c>
      <c r="C49">
        <f>_xll.BDP("002027 CS Equity", "PX_LAST")</f>
        <v>10.130000000000001</v>
      </c>
      <c r="D49">
        <f>_xll.BDP("002027 CS Equity", "CHG_PCT_1D")</f>
        <v>1.4014009999999999</v>
      </c>
      <c r="E49">
        <f>_xll.BDP("002027 CS Equity", "EQY_TURNOVER")</f>
        <v>1193309000</v>
      </c>
    </row>
    <row r="50" spans="1:5" x14ac:dyDescent="0.25">
      <c r="A50" t="s">
        <v>53</v>
      </c>
      <c r="B50" t="str">
        <f>_xll.BDP("300355 CS Equity", "NAME")</f>
        <v>INNER MONGOLIA M-GRASS ECO-A</v>
      </c>
      <c r="C50">
        <f>_xll.BDP("300355 CS Equity", "PX_LAST")</f>
        <v>5.19</v>
      </c>
      <c r="D50">
        <f>_xll.BDP("300355 CS Equity", "CHG_PCT_1D")</f>
        <v>1.169591</v>
      </c>
      <c r="E50">
        <f>_xll.BDP("300355 CS Equity", "EQY_TURNOVER")</f>
        <v>1184809000</v>
      </c>
    </row>
    <row r="51" spans="1:5" x14ac:dyDescent="0.25">
      <c r="A51" t="s">
        <v>54</v>
      </c>
      <c r="B51" t="str">
        <f>_xll.BDP("000799 CS Equity", "NAME")</f>
        <v>JIUGUI LIQUOR CO LTD-A</v>
      </c>
      <c r="C51">
        <f>_xll.BDP("000799 CS Equity", "PX_LAST")</f>
        <v>133.77000000000001</v>
      </c>
      <c r="D51">
        <f>_xll.BDP("000799 CS Equity", "CHG_PCT_1D")</f>
        <v>2.9079160000000002</v>
      </c>
      <c r="E51">
        <f>_xll.BDP("000799 CS Equity", "EQY_TURNOVER")</f>
        <v>1176806000</v>
      </c>
    </row>
    <row r="52" spans="1:5" x14ac:dyDescent="0.25">
      <c r="A52" t="s">
        <v>55</v>
      </c>
      <c r="B52" t="str">
        <f>_xll.BDP("002092 CS Equity", "NAME")</f>
        <v>XINJIANG ZHONGTAI CHEMICAL-A</v>
      </c>
      <c r="C52">
        <f>_xll.BDP("002092 CS Equity", "PX_LAST")</f>
        <v>11.01</v>
      </c>
      <c r="D52">
        <f>_xll.BDP("002092 CS Equity", "CHG_PCT_1D")</f>
        <v>-0.98920859999999999</v>
      </c>
      <c r="E52">
        <f>_xll.BDP("002092 CS Equity", "EQY_TURNOVER")</f>
        <v>1160380000</v>
      </c>
    </row>
    <row r="53" spans="1:5" x14ac:dyDescent="0.25">
      <c r="A53" t="s">
        <v>56</v>
      </c>
      <c r="B53" t="str">
        <f>_xll.BDP("300124 CS Equity", "NAME")</f>
        <v>SHENZHEN INOVANCE TECHNOLO-A</v>
      </c>
      <c r="C53">
        <f>_xll.BDP("300124 CS Equity", "PX_LAST")</f>
        <v>81.760000000000005</v>
      </c>
      <c r="D53">
        <f>_xll.BDP("300124 CS Equity", "CHG_PCT_1D")</f>
        <v>2.212777</v>
      </c>
      <c r="E53">
        <f>_xll.BDP("300124 CS Equity", "EQY_TURNOVER")</f>
        <v>1152356000</v>
      </c>
    </row>
    <row r="54" spans="1:5" x14ac:dyDescent="0.25">
      <c r="A54" t="s">
        <v>57</v>
      </c>
      <c r="B54" t="str">
        <f>_xll.BDP("300207 CS Equity", "NAME")</f>
        <v>SUNWODA ELECTRONIC CO LTD-A</v>
      </c>
      <c r="C54">
        <f>_xll.BDP("300207 CS Equity", "PX_LAST")</f>
        <v>19.09</v>
      </c>
      <c r="D54">
        <f>_xll.BDP("300207 CS Equity", "CHG_PCT_1D")</f>
        <v>-5.9142429999999999</v>
      </c>
      <c r="E54">
        <f>_xll.BDP("300207 CS Equity", "EQY_TURNOVER")</f>
        <v>1134199000</v>
      </c>
    </row>
    <row r="55" spans="1:5" x14ac:dyDescent="0.25">
      <c r="A55" t="s">
        <v>58</v>
      </c>
      <c r="B55" t="str">
        <f>_xll.BDP("002127 CS Equity", "NAME")</f>
        <v>NANJI E-COMMERCE CO LTD-A</v>
      </c>
      <c r="C55">
        <f>_xll.BDP("002127 CS Equity", "PX_LAST")</f>
        <v>9.52</v>
      </c>
      <c r="D55">
        <f>_xll.BDP("002127 CS Equity", "CHG_PCT_1D")</f>
        <v>4.3859649999999997</v>
      </c>
      <c r="E55">
        <f>_xll.BDP("002127 CS Equity", "EQY_TURNOVER")</f>
        <v>1099914000</v>
      </c>
    </row>
    <row r="56" spans="1:5" x14ac:dyDescent="0.25">
      <c r="A56" t="s">
        <v>59</v>
      </c>
      <c r="B56" t="str">
        <f>_xll.BDP("000157 CS Equity", "NAME")</f>
        <v>ZOOMLION HEAVY INDUSTRY S-A</v>
      </c>
      <c r="C56">
        <f>_xll.BDP("000157 CS Equity", "PX_LAST")</f>
        <v>12.48</v>
      </c>
      <c r="D56">
        <f>_xll.BDP("000157 CS Equity", "CHG_PCT_1D")</f>
        <v>-0.95238100000000003</v>
      </c>
      <c r="E56">
        <f>_xll.BDP("000157 CS Equity", "EQY_TURNOVER")</f>
        <v>1052468000</v>
      </c>
    </row>
    <row r="57" spans="1:5" x14ac:dyDescent="0.25">
      <c r="A57" t="s">
        <v>60</v>
      </c>
      <c r="B57" t="str">
        <f>_xll.BDP("000069 CS Equity", "NAME")</f>
        <v>SHENZHEN OVERSEAS CHINESE-A</v>
      </c>
      <c r="C57">
        <f>_xll.BDP("000069 CS Equity", "PX_LAST")</f>
        <v>9.34</v>
      </c>
      <c r="D57">
        <f>_xll.BDP("000069 CS Equity", "CHG_PCT_1D")</f>
        <v>1.965066</v>
      </c>
      <c r="E57">
        <f>_xll.BDP("000069 CS Equity", "EQY_TURNOVER")</f>
        <v>1049007000</v>
      </c>
    </row>
    <row r="58" spans="1:5" x14ac:dyDescent="0.25">
      <c r="A58" t="s">
        <v>61</v>
      </c>
      <c r="B58" t="str">
        <f>_xll.BDP("002130 CS Equity", "NAME")</f>
        <v>SHENZHEN WOER HEAT-SHRINK -A</v>
      </c>
      <c r="C58">
        <f>_xll.BDP("002130 CS Equity", "PX_LAST")</f>
        <v>7.22</v>
      </c>
      <c r="D58">
        <f>_xll.BDP("002130 CS Equity", "CHG_PCT_1D")</f>
        <v>8.4084079999999997</v>
      </c>
      <c r="E58">
        <f>_xll.BDP("002130 CS Equity", "EQY_TURNOVER")</f>
        <v>1030973000</v>
      </c>
    </row>
    <row r="59" spans="1:5" x14ac:dyDescent="0.25">
      <c r="A59" t="s">
        <v>62</v>
      </c>
      <c r="B59" t="str">
        <f>_xll.BDP("002665 CS Equity", "NAME")</f>
        <v>SHOUHANG HIGH-TECH ENERGY-A</v>
      </c>
      <c r="C59">
        <f>_xll.BDP("002665 CS Equity", "PX_LAST")</f>
        <v>2.5299999999999998</v>
      </c>
      <c r="D59">
        <f>_xll.BDP("002665 CS Equity", "CHG_PCT_1D")</f>
        <v>10</v>
      </c>
      <c r="E59">
        <f>_xll.BDP("002665 CS Equity", "EQY_TURNOVER")</f>
        <v>1002775000</v>
      </c>
    </row>
    <row r="60" spans="1:5" x14ac:dyDescent="0.25">
      <c r="A60" t="s">
        <v>63</v>
      </c>
      <c r="B60" t="str">
        <f>_xll.BDP("002074 CS Equity", "NAME")</f>
        <v>GOTION HIGH-TECH CO LTD-A</v>
      </c>
      <c r="C60">
        <f>_xll.BDP("002074 CS Equity", "PX_LAST")</f>
        <v>35.44</v>
      </c>
      <c r="D60">
        <f>_xll.BDP("002074 CS Equity", "CHG_PCT_1D")</f>
        <v>-3.6956519999999999</v>
      </c>
      <c r="E60">
        <f>_xll.BDP("002074 CS Equity", "EQY_TURNOVER")</f>
        <v>1000661000</v>
      </c>
    </row>
    <row r="61" spans="1:5" x14ac:dyDescent="0.25">
      <c r="A61" t="s">
        <v>64</v>
      </c>
      <c r="B61" t="str">
        <f>_xll.BDP("000338 CS Equity", "NAME")</f>
        <v>WEICHAI POWER CO LTD-A</v>
      </c>
      <c r="C61">
        <f>_xll.BDP("000338 CS Equity", "PX_LAST")</f>
        <v>20.149999999999999</v>
      </c>
      <c r="D61">
        <f>_xll.BDP("000338 CS Equity", "CHG_PCT_1D")</f>
        <v>-1.08002</v>
      </c>
      <c r="E61">
        <f>_xll.BDP("000338 CS Equity", "EQY_TURNOVER")</f>
        <v>998374100</v>
      </c>
    </row>
    <row r="62" spans="1:5" x14ac:dyDescent="0.25">
      <c r="A62" t="s">
        <v>65</v>
      </c>
      <c r="B62" t="str">
        <f>_xll.BDP("002304 CS Equity", "NAME")</f>
        <v>JIANGSU YANGHE BREWERY -A</v>
      </c>
      <c r="C62">
        <f>_xll.BDP("002304 CS Equity", "PX_LAST")</f>
        <v>162.9</v>
      </c>
      <c r="D62">
        <f>_xll.BDP("002304 CS Equity", "CHG_PCT_1D")</f>
        <v>3.1861660000000001</v>
      </c>
      <c r="E62">
        <f>_xll.BDP("002304 CS Equity", "EQY_TURNOVER")</f>
        <v>996936500</v>
      </c>
    </row>
    <row r="63" spans="1:5" x14ac:dyDescent="0.25">
      <c r="A63" t="s">
        <v>66</v>
      </c>
      <c r="B63" t="str">
        <f>_xll.BDP("002812 CS Equity", "NAME")</f>
        <v>YUNNAN ENERGY NEW MATERIAL-A</v>
      </c>
      <c r="C63">
        <f>_xll.BDP("002812 CS Equity", "PX_LAST")</f>
        <v>119.79</v>
      </c>
      <c r="D63">
        <f>_xll.BDP("002812 CS Equity", "CHG_PCT_1D")</f>
        <v>1.242394</v>
      </c>
      <c r="E63">
        <f>_xll.BDP("002812 CS Equity", "EQY_TURNOVER")</f>
        <v>982792800</v>
      </c>
    </row>
    <row r="64" spans="1:5" x14ac:dyDescent="0.25">
      <c r="A64" t="s">
        <v>67</v>
      </c>
      <c r="B64" t="str">
        <f>_xll.BDP("000625 CS Equity", "NAME")</f>
        <v>CHONGQING CHANGAN AUTOMOB-A</v>
      </c>
      <c r="C64">
        <f>_xll.BDP("000625 CS Equity", "PX_LAST")</f>
        <v>15.1</v>
      </c>
      <c r="D64">
        <f>_xll.BDP("000625 CS Equity", "CHG_PCT_1D")</f>
        <v>-0.91863519999999999</v>
      </c>
      <c r="E64">
        <f>_xll.BDP("000625 CS Equity", "EQY_TURNOVER")</f>
        <v>980794400</v>
      </c>
    </row>
    <row r="65" spans="1:5" x14ac:dyDescent="0.25">
      <c r="A65" t="s">
        <v>68</v>
      </c>
      <c r="B65" t="str">
        <f>_xll.BDP("002109 CS Equity", "NAME")</f>
        <v>SHAANXI XINGHUA CHEMICAL -A</v>
      </c>
      <c r="C65">
        <f>_xll.BDP("002109 CS Equity", "PX_LAST")</f>
        <v>7.77</v>
      </c>
      <c r="D65">
        <f>_xll.BDP("002109 CS Equity", "CHG_PCT_1D")</f>
        <v>10.056660000000001</v>
      </c>
      <c r="E65">
        <f>_xll.BDP("002109 CS Equity", "EQY_TURNOVER")</f>
        <v>971100500</v>
      </c>
    </row>
    <row r="66" spans="1:5" x14ac:dyDescent="0.25">
      <c r="A66" t="s">
        <v>69</v>
      </c>
      <c r="B66" t="str">
        <f>_xll.BDP("300142 CS Equity", "NAME")</f>
        <v>WALVAX BIOTECHNOLOGY CO-A</v>
      </c>
      <c r="C66">
        <f>_xll.BDP("300142 CS Equity", "PX_LAST")</f>
        <v>40.15</v>
      </c>
      <c r="D66">
        <f>_xll.BDP("300142 CS Equity", "CHG_PCT_1D")</f>
        <v>0.4754755</v>
      </c>
      <c r="E66">
        <f>_xll.BDP("300142 CS Equity", "EQY_TURNOVER")</f>
        <v>959415800</v>
      </c>
    </row>
    <row r="67" spans="1:5" x14ac:dyDescent="0.25">
      <c r="A67" t="s">
        <v>70</v>
      </c>
      <c r="B67" t="str">
        <f>_xll.BDP("300347 CS Equity", "NAME")</f>
        <v>HANGZHOU TIGERMED CONSULTI-A</v>
      </c>
      <c r="C67">
        <f>_xll.BDP("300347 CS Equity", "PX_LAST")</f>
        <v>127.31</v>
      </c>
      <c r="D67">
        <f>_xll.BDP("300347 CS Equity", "CHG_PCT_1D")</f>
        <v>3.5124810000000002</v>
      </c>
      <c r="E67">
        <f>_xll.BDP("300347 CS Equity", "EQY_TURNOVER")</f>
        <v>934690900</v>
      </c>
    </row>
    <row r="68" spans="1:5" x14ac:dyDescent="0.25">
      <c r="A68" t="s">
        <v>71</v>
      </c>
      <c r="B68" t="str">
        <f>_xll.BDP("002916 CS Equity", "NAME")</f>
        <v>SHENNAN CIRCUITS CO LTD-A</v>
      </c>
      <c r="C68">
        <f>_xll.BDP("002916 CS Equity", "PX_LAST")</f>
        <v>92.07</v>
      </c>
      <c r="D68">
        <f>_xll.BDP("002916 CS Equity", "CHG_PCT_1D")</f>
        <v>-5.3751280000000001</v>
      </c>
      <c r="E68">
        <f>_xll.BDP("002916 CS Equity", "EQY_TURNOVER")</f>
        <v>914969900</v>
      </c>
    </row>
    <row r="69" spans="1:5" x14ac:dyDescent="0.25">
      <c r="A69" t="s">
        <v>72</v>
      </c>
      <c r="B69" t="str">
        <f>_xll.BDP("000767 CS Equity", "NAME")</f>
        <v>JINNENG HOLDING SHANXI ELE-A</v>
      </c>
      <c r="C69">
        <f>_xll.BDP("000767 CS Equity", "PX_LAST")</f>
        <v>4.13</v>
      </c>
      <c r="D69">
        <f>_xll.BDP("000767 CS Equity", "CHG_PCT_1D")</f>
        <v>10.133330000000001</v>
      </c>
      <c r="E69">
        <f>_xll.BDP("000767 CS Equity", "EQY_TURNOVER")</f>
        <v>900231700</v>
      </c>
    </row>
    <row r="70" spans="1:5" x14ac:dyDescent="0.25">
      <c r="A70" t="s">
        <v>73</v>
      </c>
      <c r="B70" t="str">
        <f>_xll.BDP("002271 CS Equity", "NAME")</f>
        <v>BEIJING ORIENTAL YUHONG-A</v>
      </c>
      <c r="C70">
        <f>_xll.BDP("002271 CS Equity", "PX_LAST")</f>
        <v>46.6</v>
      </c>
      <c r="D70">
        <f>_xll.BDP("002271 CS Equity", "CHG_PCT_1D")</f>
        <v>-0.3421728</v>
      </c>
      <c r="E70">
        <f>_xll.BDP("002271 CS Equity", "EQY_TURNOVER")</f>
        <v>899677800</v>
      </c>
    </row>
    <row r="71" spans="1:5" x14ac:dyDescent="0.25">
      <c r="A71" t="s">
        <v>74</v>
      </c>
      <c r="B71" t="str">
        <f>_xll.BDP("300433 CS Equity", "NAME")</f>
        <v>LENS TECHNOLOGY CO LTD-A</v>
      </c>
      <c r="C71">
        <f>_xll.BDP("300433 CS Equity", "PX_LAST")</f>
        <v>26.24</v>
      </c>
      <c r="D71">
        <f>_xll.BDP("300433 CS Equity", "CHG_PCT_1D")</f>
        <v>-0.68130199999999996</v>
      </c>
      <c r="E71">
        <f>_xll.BDP("300433 CS Equity", "EQY_TURNOVER")</f>
        <v>870632300</v>
      </c>
    </row>
    <row r="72" spans="1:5" x14ac:dyDescent="0.25">
      <c r="A72" t="s">
        <v>75</v>
      </c>
      <c r="B72" t="str">
        <f>_xll.BDP("002497 CS Equity", "NAME")</f>
        <v>SICHUAN YAHUA INDUSTRIAL-A</v>
      </c>
      <c r="C72">
        <f>_xll.BDP("002497 CS Equity", "PX_LAST")</f>
        <v>18.329999999999998</v>
      </c>
      <c r="D72">
        <f>_xll.BDP("002497 CS Equity", "CHG_PCT_1D")</f>
        <v>-4.2819839999999996</v>
      </c>
      <c r="E72">
        <f>_xll.BDP("002497 CS Equity", "EQY_TURNOVER")</f>
        <v>853861400</v>
      </c>
    </row>
    <row r="73" spans="1:5" x14ac:dyDescent="0.25">
      <c r="A73" t="s">
        <v>76</v>
      </c>
      <c r="B73" t="str">
        <f>_xll.BDP("300618 CS Equity", "NAME")</f>
        <v>NANJING HANRUI COBALT CO L-A</v>
      </c>
      <c r="C73">
        <f>_xll.BDP("300618 CS Equity", "PX_LAST")</f>
        <v>71.97</v>
      </c>
      <c r="D73">
        <f>_xll.BDP("300618 CS Equity", "CHG_PCT_1D")</f>
        <v>-3.6546180000000001</v>
      </c>
      <c r="E73">
        <f>_xll.BDP("300618 CS Equity", "EQY_TURNOVER")</f>
        <v>848502000</v>
      </c>
    </row>
    <row r="74" spans="1:5" x14ac:dyDescent="0.25">
      <c r="A74" t="s">
        <v>77</v>
      </c>
      <c r="B74" t="str">
        <f>_xll.BDP("002610 CS Equity", "NAME")</f>
        <v>JIANGSU AKCOME SCIENCE &amp; T-A</v>
      </c>
      <c r="C74">
        <f>_xll.BDP("002610 CS Equity", "PX_LAST")</f>
        <v>2.85</v>
      </c>
      <c r="D74">
        <f>_xll.BDP("002610 CS Equity", "CHG_PCT_1D")</f>
        <v>5.1660519999999996</v>
      </c>
      <c r="E74">
        <f>_xll.BDP("002610 CS Equity", "EQY_TURNOVER")</f>
        <v>847652000</v>
      </c>
    </row>
    <row r="75" spans="1:5" x14ac:dyDescent="0.25">
      <c r="A75" t="s">
        <v>78</v>
      </c>
      <c r="B75" t="str">
        <f>_xll.BDP("002624 CS Equity", "NAME")</f>
        <v>PERFECT WORLD CO LTD-A</v>
      </c>
      <c r="C75">
        <f>_xll.BDP("002624 CS Equity", "PX_LAST")</f>
        <v>19.96</v>
      </c>
      <c r="D75">
        <f>_xll.BDP("002624 CS Equity", "CHG_PCT_1D")</f>
        <v>0.1003009</v>
      </c>
      <c r="E75">
        <f>_xll.BDP("002624 CS Equity", "EQY_TURNOVER")</f>
        <v>840257500</v>
      </c>
    </row>
    <row r="76" spans="1:5" x14ac:dyDescent="0.25">
      <c r="A76" t="s">
        <v>79</v>
      </c>
      <c r="B76" t="str">
        <f>_xll.BDP("000630 CS Equity", "NAME")</f>
        <v>TONGLING NONFERROUS METALS-A</v>
      </c>
      <c r="C76">
        <f>_xll.BDP("000630 CS Equity", "PX_LAST")</f>
        <v>2.94</v>
      </c>
      <c r="D76">
        <f>_xll.BDP("000630 CS Equity", "CHG_PCT_1D")</f>
        <v>-3.2894739999999998</v>
      </c>
      <c r="E76">
        <f>_xll.BDP("000630 CS Equity", "EQY_TURNOVER")</f>
        <v>836674000</v>
      </c>
    </row>
    <row r="77" spans="1:5" x14ac:dyDescent="0.25">
      <c r="A77" t="s">
        <v>80</v>
      </c>
      <c r="B77" t="str">
        <f>_xll.BDP("002299 CS Equity", "NAME")</f>
        <v>FUJIAN SUNNER DEVELOPMENT-A</v>
      </c>
      <c r="C77">
        <f>_xll.BDP("002299 CS Equity", "PX_LAST")</f>
        <v>31.45</v>
      </c>
      <c r="D77">
        <f>_xll.BDP("002299 CS Equity", "CHG_PCT_1D")</f>
        <v>2.1103900000000002</v>
      </c>
      <c r="E77">
        <f>_xll.BDP("002299 CS Equity", "EQY_TURNOVER")</f>
        <v>834803400</v>
      </c>
    </row>
    <row r="78" spans="1:5" x14ac:dyDescent="0.25">
      <c r="A78" t="s">
        <v>81</v>
      </c>
      <c r="B78" t="str">
        <f>_xll.BDP("000825 CS Equity", "NAME")</f>
        <v>SHANXI TAIGANG STAINLESS-A</v>
      </c>
      <c r="C78">
        <f>_xll.BDP("000825 CS Equity", "PX_LAST")</f>
        <v>4.8899999999999997</v>
      </c>
      <c r="D78">
        <f>_xll.BDP("000825 CS Equity", "CHG_PCT_1D")</f>
        <v>-0.81135900000000005</v>
      </c>
      <c r="E78">
        <f>_xll.BDP("000825 CS Equity", "EQY_TURNOVER")</f>
        <v>834358700</v>
      </c>
    </row>
    <row r="79" spans="1:5" x14ac:dyDescent="0.25">
      <c r="A79" t="s">
        <v>82</v>
      </c>
      <c r="B79" t="str">
        <f>_xll.BDP("002384 CS Equity", "NAME")</f>
        <v>SUZHOU DONGSHAN PRECISION-A</v>
      </c>
      <c r="C79">
        <f>_xll.BDP("002384 CS Equity", "PX_LAST")</f>
        <v>18.97</v>
      </c>
      <c r="D79">
        <f>_xll.BDP("002384 CS Equity", "CHG_PCT_1D")</f>
        <v>1.879699</v>
      </c>
      <c r="E79">
        <f>_xll.BDP("002384 CS Equity", "EQY_TURNOVER")</f>
        <v>830749100</v>
      </c>
    </row>
    <row r="80" spans="1:5" x14ac:dyDescent="0.25">
      <c r="A80" t="s">
        <v>83</v>
      </c>
      <c r="B80" t="str">
        <f>_xll.BDP("002407 CS Equity", "NAME")</f>
        <v>DO-FLUORIDE CHEMICALS CO-A</v>
      </c>
      <c r="C80">
        <f>_xll.BDP("002407 CS Equity", "PX_LAST")</f>
        <v>20.21</v>
      </c>
      <c r="D80">
        <f>_xll.BDP("002407 CS Equity", "CHG_PCT_1D")</f>
        <v>-4.353999</v>
      </c>
      <c r="E80">
        <f>_xll.BDP("002407 CS Equity", "EQY_TURNOVER")</f>
        <v>814902900</v>
      </c>
    </row>
    <row r="81" spans="1:5" x14ac:dyDescent="0.25">
      <c r="A81" t="s">
        <v>84</v>
      </c>
      <c r="B81" t="str">
        <f>_xll.BDP("300601 CS Equity", "NAME")</f>
        <v>SHENZHEN KANGTAI BIOLOGICA-A</v>
      </c>
      <c r="C81">
        <f>_xll.BDP("300601 CS Equity", "PX_LAST")</f>
        <v>125.25</v>
      </c>
      <c r="D81">
        <f>_xll.BDP("300601 CS Equity", "CHG_PCT_1D")</f>
        <v>3.512397</v>
      </c>
      <c r="E81">
        <f>_xll.BDP("300601 CS Equity", "EQY_TURNOVER")</f>
        <v>813492500</v>
      </c>
    </row>
    <row r="82" spans="1:5" x14ac:dyDescent="0.25">
      <c r="A82" t="s">
        <v>85</v>
      </c>
      <c r="B82" t="str">
        <f>_xll.BDP("000877 CS Equity", "NAME")</f>
        <v>XINJIANG TIANSHAN CEMENT-A</v>
      </c>
      <c r="C82">
        <f>_xll.BDP("000877 CS Equity", "PX_LAST")</f>
        <v>16.8</v>
      </c>
      <c r="D82">
        <f>_xll.BDP("000877 CS Equity", "CHG_PCT_1D")</f>
        <v>-2.4956469999999999</v>
      </c>
      <c r="E82">
        <f>_xll.BDP("000877 CS Equity", "EQY_TURNOVER")</f>
        <v>792408800</v>
      </c>
    </row>
    <row r="83" spans="1:5" x14ac:dyDescent="0.25">
      <c r="A83" t="s">
        <v>86</v>
      </c>
      <c r="B83" t="str">
        <f>_xll.BDP("002236 CS Equity", "NAME")</f>
        <v>ZHEJIANG DAHUA TECHNOLOGY-A</v>
      </c>
      <c r="C83">
        <f>_xll.BDP("002236 CS Equity", "PX_LAST")</f>
        <v>21.02</v>
      </c>
      <c r="D83">
        <f>_xll.BDP("002236 CS Equity", "CHG_PCT_1D")</f>
        <v>-1.5456669999999999</v>
      </c>
      <c r="E83">
        <f>_xll.BDP("002236 CS Equity", "EQY_TURNOVER")</f>
        <v>783135900</v>
      </c>
    </row>
    <row r="84" spans="1:5" x14ac:dyDescent="0.25">
      <c r="A84" t="s">
        <v>87</v>
      </c>
      <c r="B84" t="str">
        <f>_xll.BDP("000928 CS Equity", "NAME")</f>
        <v>SINOSTEEL ENGINEERING &amp; TE-A</v>
      </c>
      <c r="C84">
        <f>_xll.BDP("000928 CS Equity", "PX_LAST")</f>
        <v>6.24</v>
      </c>
      <c r="D84">
        <f>_xll.BDP("000928 CS Equity", "CHG_PCT_1D")</f>
        <v>7.401033</v>
      </c>
      <c r="E84">
        <f>_xll.BDP("000928 CS Equity", "EQY_TURNOVER")</f>
        <v>768823000</v>
      </c>
    </row>
    <row r="85" spans="1:5" x14ac:dyDescent="0.25">
      <c r="A85" t="s">
        <v>88</v>
      </c>
      <c r="B85" t="str">
        <f>_xll.BDP("300782 CS Equity", "NAME")</f>
        <v>MAXSCEND MICROELECTRONICS -A</v>
      </c>
      <c r="C85">
        <f>_xll.BDP("300782 CS Equity", "PX_LAST")</f>
        <v>580.88</v>
      </c>
      <c r="D85">
        <f>_xll.BDP("300782 CS Equity", "CHG_PCT_1D")</f>
        <v>3.3612700000000002</v>
      </c>
      <c r="E85">
        <f>_xll.BDP("300782 CS Equity", "EQY_TURNOVER")</f>
        <v>763363300</v>
      </c>
    </row>
    <row r="86" spans="1:5" x14ac:dyDescent="0.25">
      <c r="A86" t="s">
        <v>89</v>
      </c>
      <c r="B86" t="str">
        <f>_xll.BDP("002601 CS Equity", "NAME")</f>
        <v>LOMON BILLIONS GROUP CO  -A</v>
      </c>
      <c r="C86">
        <f>_xll.BDP("002601 CS Equity", "PX_LAST")</f>
        <v>34.17</v>
      </c>
      <c r="D86">
        <f>_xll.BDP("002601 CS Equity", "CHG_PCT_1D")</f>
        <v>4.3358780000000001</v>
      </c>
      <c r="E86">
        <f>_xll.BDP("002601 CS Equity", "EQY_TURNOVER")</f>
        <v>758432100</v>
      </c>
    </row>
    <row r="87" spans="1:5" x14ac:dyDescent="0.25">
      <c r="A87" t="s">
        <v>90</v>
      </c>
      <c r="B87" t="str">
        <f>_xll.BDP("300748 CS Equity", "NAME")</f>
        <v>JL MAG RARE-EARTH CO LTD-A</v>
      </c>
      <c r="C87">
        <f>_xll.BDP("300748 CS Equity", "PX_LAST")</f>
        <v>37.33</v>
      </c>
      <c r="D87">
        <f>_xll.BDP("300748 CS Equity", "CHG_PCT_1D")</f>
        <v>-5.6131479999999998</v>
      </c>
      <c r="E87">
        <f>_xll.BDP("300748 CS Equity", "EQY_TURNOVER")</f>
        <v>757737500</v>
      </c>
    </row>
    <row r="88" spans="1:5" x14ac:dyDescent="0.25">
      <c r="A88" t="s">
        <v>91</v>
      </c>
      <c r="B88" t="str">
        <f>_xll.BDP("000878 CS Equity", "NAME")</f>
        <v>YUNNAN COPPER CO LTD-A</v>
      </c>
      <c r="C88">
        <f>_xll.BDP("000878 CS Equity", "PX_LAST")</f>
        <v>14.38</v>
      </c>
      <c r="D88">
        <f>_xll.BDP("000878 CS Equity", "CHG_PCT_1D")</f>
        <v>-4.5152720000000004</v>
      </c>
      <c r="E88">
        <f>_xll.BDP("000878 CS Equity", "EQY_TURNOVER")</f>
        <v>753652800</v>
      </c>
    </row>
    <row r="89" spans="1:5" x14ac:dyDescent="0.25">
      <c r="A89" t="s">
        <v>92</v>
      </c>
      <c r="B89" t="str">
        <f>_xll.BDP("002240 CS Equity", "NAME")</f>
        <v>SHENZHEN CHENGXIN LITHIUM-A</v>
      </c>
      <c r="C89">
        <f>_xll.BDP("002240 CS Equity", "PX_LAST")</f>
        <v>21.36</v>
      </c>
      <c r="D89">
        <f>_xll.BDP("002240 CS Equity", "CHG_PCT_1D")</f>
        <v>-3.1292520000000001</v>
      </c>
      <c r="E89">
        <f>_xll.BDP("002240 CS Equity", "EQY_TURNOVER")</f>
        <v>744248600</v>
      </c>
    </row>
    <row r="90" spans="1:5" x14ac:dyDescent="0.25">
      <c r="A90" t="s">
        <v>93</v>
      </c>
      <c r="B90" t="str">
        <f>_xll.BDP("002531 CS Equity", "NAME")</f>
        <v>TITAN WIND ENERGY SUZHOU-A</v>
      </c>
      <c r="C90">
        <f>_xll.BDP("002531 CS Equity", "PX_LAST")</f>
        <v>8.52</v>
      </c>
      <c r="D90">
        <f>_xll.BDP("002531 CS Equity", "CHG_PCT_1D")</f>
        <v>2.8985509999999999</v>
      </c>
      <c r="E90">
        <f>_xll.BDP("002531 CS Equity", "EQY_TURNOVER")</f>
        <v>741466900</v>
      </c>
    </row>
    <row r="91" spans="1:5" x14ac:dyDescent="0.25">
      <c r="A91" t="s">
        <v>94</v>
      </c>
      <c r="B91" t="str">
        <f>_xll.BDP("000400 CS Equity", "NAME")</f>
        <v>XUJI ELECTRIC CO LTD-A</v>
      </c>
      <c r="C91">
        <f>_xll.BDP("000400 CS Equity", "PX_LAST")</f>
        <v>15.36</v>
      </c>
      <c r="D91">
        <f>_xll.BDP("000400 CS Equity", "CHG_PCT_1D")</f>
        <v>4.8464159999999996</v>
      </c>
      <c r="E91">
        <f>_xll.BDP("000400 CS Equity", "EQY_TURNOVER")</f>
        <v>729674000</v>
      </c>
    </row>
    <row r="92" spans="1:5" x14ac:dyDescent="0.25">
      <c r="A92" t="s">
        <v>95</v>
      </c>
      <c r="B92" t="str">
        <f>_xll.BDP("002002 CS Equity", "NAME")</f>
        <v>HONGDA XINGYE CO LTD-A</v>
      </c>
      <c r="C92">
        <f>_xll.BDP("002002 CS Equity", "PX_LAST")</f>
        <v>3.77</v>
      </c>
      <c r="D92">
        <f>_xll.BDP("002002 CS Equity", "CHG_PCT_1D")</f>
        <v>0.53333330000000001</v>
      </c>
      <c r="E92">
        <f>_xll.BDP("002002 CS Equity", "EQY_TURNOVER")</f>
        <v>721179100</v>
      </c>
    </row>
    <row r="93" spans="1:5" x14ac:dyDescent="0.25">
      <c r="A93" t="s">
        <v>96</v>
      </c>
      <c r="B93" t="str">
        <f>_xll.BDP("000155 CS Equity", "NAME")</f>
        <v>SICHUAN NEW ENERGY POWER CO</v>
      </c>
      <c r="C93">
        <f>_xll.BDP("000155 CS Equity", "PX_LAST")</f>
        <v>11.24</v>
      </c>
      <c r="D93">
        <f>_xll.BDP("000155 CS Equity", "CHG_PCT_1D")</f>
        <v>-3.5193129999999999</v>
      </c>
      <c r="E93">
        <f>_xll.BDP("000155 CS Equity", "EQY_TURNOVER")</f>
        <v>713412900</v>
      </c>
    </row>
    <row r="94" spans="1:5" x14ac:dyDescent="0.25">
      <c r="A94" t="s">
        <v>97</v>
      </c>
      <c r="B94" t="str">
        <f>_xll.BDP("002400 CS Equity", "NAME")</f>
        <v>GUANGDONG ADVERTISING GROU-A</v>
      </c>
      <c r="C94">
        <f>_xll.BDP("002400 CS Equity", "PX_LAST")</f>
        <v>5.0999999999999996</v>
      </c>
      <c r="D94">
        <f>_xll.BDP("002400 CS Equity", "CHG_PCT_1D")</f>
        <v>5.8091290000000004</v>
      </c>
      <c r="E94">
        <f>_xll.BDP("002400 CS Equity", "EQY_TURNOVER")</f>
        <v>710741800</v>
      </c>
    </row>
    <row r="95" spans="1:5" x14ac:dyDescent="0.25">
      <c r="A95" t="s">
        <v>98</v>
      </c>
      <c r="B95" t="str">
        <f>_xll.BDP("300136 CS Equity", "NAME")</f>
        <v>SHENZHEN SUNWAY COMMUNICAT-A</v>
      </c>
      <c r="C95">
        <f>_xll.BDP("300136 CS Equity", "PX_LAST")</f>
        <v>27.9</v>
      </c>
      <c r="D95">
        <f>_xll.BDP("300136 CS Equity", "CHG_PCT_1D")</f>
        <v>1.2336720000000001</v>
      </c>
      <c r="E95">
        <f>_xll.BDP("300136 CS Equity", "EQY_TURNOVER")</f>
        <v>705253600</v>
      </c>
    </row>
    <row r="96" spans="1:5" x14ac:dyDescent="0.25">
      <c r="A96" t="s">
        <v>99</v>
      </c>
      <c r="B96" t="str">
        <f>_xll.BDP("300118 CS Equity", "NAME")</f>
        <v>RISEN ENERGY CO LTD-A</v>
      </c>
      <c r="C96">
        <f>_xll.BDP("300118 CS Equity", "PX_LAST")</f>
        <v>15.77</v>
      </c>
      <c r="D96">
        <f>_xll.BDP("300118 CS Equity", "CHG_PCT_1D")</f>
        <v>1.089744</v>
      </c>
      <c r="E96">
        <f>_xll.BDP("300118 CS Equity", "EQY_TURNOVER")</f>
        <v>699849100</v>
      </c>
    </row>
    <row r="97" spans="1:5" x14ac:dyDescent="0.25">
      <c r="A97" t="s">
        <v>100</v>
      </c>
      <c r="B97" t="str">
        <f>_xll.BDP("002493 CS Equity", "NAME")</f>
        <v>RONGSHENG PETRO CHEMICAL-A</v>
      </c>
      <c r="C97">
        <f>_xll.BDP("002493 CS Equity", "PX_LAST")</f>
        <v>29.23</v>
      </c>
      <c r="D97">
        <f>_xll.BDP("002493 CS Equity", "CHG_PCT_1D")</f>
        <v>1.9532609999999999</v>
      </c>
      <c r="E97">
        <f>_xll.BDP("002493 CS Equity", "EQY_TURNOVER")</f>
        <v>699668800</v>
      </c>
    </row>
    <row r="98" spans="1:5" x14ac:dyDescent="0.25">
      <c r="A98" t="s">
        <v>101</v>
      </c>
      <c r="B98" t="str">
        <f>_xll.BDP("300144 CS Equity", "NAME")</f>
        <v>SONGCHENG PERFORMANCE DEVE-A</v>
      </c>
      <c r="C98">
        <f>_xll.BDP("300144 CS Equity", "PX_LAST")</f>
        <v>21.24</v>
      </c>
      <c r="D98">
        <f>_xll.BDP("300144 CS Equity", "CHG_PCT_1D")</f>
        <v>1.7241379999999999</v>
      </c>
      <c r="E98">
        <f>_xll.BDP("300144 CS Equity", "EQY_TURNOVER")</f>
        <v>684268000</v>
      </c>
    </row>
    <row r="99" spans="1:5" x14ac:dyDescent="0.25">
      <c r="A99" t="s">
        <v>102</v>
      </c>
      <c r="B99" t="str">
        <f>_xll.BDP("300294 CS Equity", "NAME")</f>
        <v>BOYA BIO-PHARMACEUTICAL GR-A</v>
      </c>
      <c r="C99">
        <f>_xll.BDP("300294 CS Equity", "PX_LAST")</f>
        <v>28.2</v>
      </c>
      <c r="D99">
        <f>_xll.BDP("300294 CS Equity", "CHG_PCT_1D")</f>
        <v>11.374409999999999</v>
      </c>
      <c r="E99">
        <f>_xll.BDP("300294 CS Equity", "EQY_TURNOVER")</f>
        <v>680352800</v>
      </c>
    </row>
    <row r="100" spans="1:5" x14ac:dyDescent="0.25">
      <c r="A100" t="s">
        <v>103</v>
      </c>
      <c r="B100" t="str">
        <f>_xll.BDP("002739 CS Equity", "NAME")</f>
        <v>WANDA FILM HOLDING CO LTD-A</v>
      </c>
      <c r="C100">
        <f>_xll.BDP("002739 CS Equity", "PX_LAST")</f>
        <v>19.7</v>
      </c>
      <c r="D100">
        <f>_xll.BDP("002739 CS Equity", "CHG_PCT_1D")</f>
        <v>2.6041669999999999</v>
      </c>
      <c r="E100">
        <f>_xll.BDP("002739 CS Equity", "EQY_TURNOVER")</f>
        <v>676637700</v>
      </c>
    </row>
    <row r="101" spans="1:5" x14ac:dyDescent="0.25">
      <c r="A101" t="s">
        <v>104</v>
      </c>
      <c r="B101" t="str">
        <f>_xll.BDP("000011 CS Equity", "NAME")</f>
        <v>SHENZHEN PROPS &amp; RES DEV-A</v>
      </c>
      <c r="C101">
        <f>_xll.BDP("000011 CS Equity", "PX_LAST")</f>
        <v>14.15</v>
      </c>
      <c r="D101">
        <f>_xll.BDP("000011 CS Equity", "CHG_PCT_1D")</f>
        <v>10.0311</v>
      </c>
      <c r="E101">
        <f>_xll.BDP("000011 CS Equity", "EQY_TURNOVER")</f>
        <v>675446500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ASUS</cp:lastModifiedBy>
  <dcterms:created xsi:type="dcterms:W3CDTF">2013-04-03T15:49:21Z</dcterms:created>
  <dcterms:modified xsi:type="dcterms:W3CDTF">2021-03-16T13:35:23Z</dcterms:modified>
</cp:coreProperties>
</file>