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8_{83B97B2E-03FA-4DF8-BCCD-15BE8A93F94C}" xr6:coauthVersionLast="46" xr6:coauthVersionMax="46" xr10:uidLastSave="{00000000-0000-0000-0000-000000000000}"/>
  <bookViews>
    <workbookView xWindow="-120" yWindow="-120" windowWidth="51840" windowHeight="2124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2" l="1"/>
  <c r="E96" i="2"/>
  <c r="B92" i="2"/>
  <c r="E82" i="2"/>
  <c r="C92" i="2"/>
  <c r="B22" i="2"/>
  <c r="C39" i="2"/>
  <c r="D42" i="2"/>
  <c r="B30" i="2"/>
  <c r="B96" i="2"/>
  <c r="B94" i="2"/>
  <c r="B42" i="2"/>
  <c r="C30" i="2"/>
  <c r="C85" i="2"/>
  <c r="E39" i="2"/>
  <c r="C96" i="2"/>
  <c r="E94" i="2"/>
  <c r="E85" i="2"/>
  <c r="C94" i="2"/>
  <c r="D85" i="2"/>
  <c r="E92" i="2"/>
  <c r="C22" i="2"/>
  <c r="E22" i="2"/>
  <c r="B82" i="2"/>
  <c r="C82" i="2"/>
  <c r="C13" i="2"/>
  <c r="E13" i="2"/>
  <c r="D13" i="2"/>
  <c r="C42" i="2"/>
  <c r="D82" i="2"/>
  <c r="D22" i="2"/>
  <c r="D30" i="2"/>
  <c r="B85" i="2"/>
  <c r="D39" i="2"/>
  <c r="B13" i="2"/>
  <c r="D94" i="2"/>
  <c r="D96" i="2"/>
  <c r="E30" i="2"/>
  <c r="E42" i="2"/>
  <c r="D92" i="2"/>
  <c r="D41" i="2"/>
  <c r="C83" i="2"/>
  <c r="C79" i="2"/>
  <c r="B41" i="2"/>
  <c r="C56" i="2"/>
  <c r="C23" i="2"/>
  <c r="E2" i="2"/>
  <c r="B91" i="2"/>
  <c r="C38" i="2"/>
  <c r="C41" i="2"/>
  <c r="D43" i="2"/>
  <c r="D23" i="2"/>
  <c r="B83" i="2"/>
  <c r="E83" i="2"/>
  <c r="E58" i="2"/>
  <c r="E43" i="2"/>
  <c r="B79" i="2"/>
  <c r="E79" i="2"/>
  <c r="E91" i="2"/>
  <c r="B38" i="2"/>
  <c r="B23" i="2"/>
  <c r="D2" i="2"/>
  <c r="D91" i="2"/>
  <c r="D58" i="2"/>
  <c r="C2" i="2"/>
  <c r="B58" i="2"/>
  <c r="D38" i="2"/>
  <c r="B56" i="2"/>
  <c r="D56" i="2"/>
  <c r="C43" i="2"/>
  <c r="E41" i="2"/>
  <c r="E38" i="2"/>
  <c r="B43" i="2"/>
  <c r="C58" i="2"/>
  <c r="E23" i="2"/>
  <c r="C91" i="2"/>
  <c r="D79" i="2"/>
  <c r="D83" i="2"/>
  <c r="E56" i="2"/>
  <c r="B2" i="2"/>
  <c r="E7" i="2"/>
  <c r="C25" i="2"/>
  <c r="B88" i="2"/>
  <c r="C88" i="2"/>
  <c r="E52" i="2"/>
  <c r="C32" i="2"/>
  <c r="C45" i="2"/>
  <c r="E25" i="2"/>
  <c r="C51" i="2"/>
  <c r="E64" i="2"/>
  <c r="B45" i="2"/>
  <c r="E32" i="2"/>
  <c r="B51" i="2"/>
  <c r="D51" i="2"/>
  <c r="E45" i="2"/>
  <c r="C7" i="2"/>
  <c r="D64" i="2"/>
  <c r="B32" i="2"/>
  <c r="D45" i="2"/>
  <c r="E51" i="2"/>
  <c r="E59" i="2"/>
  <c r="E88" i="2"/>
  <c r="B59" i="2"/>
  <c r="D32" i="2"/>
  <c r="D88" i="2"/>
  <c r="C64" i="2"/>
  <c r="D7" i="2"/>
  <c r="D52" i="2"/>
  <c r="B64" i="2"/>
  <c r="B15" i="2"/>
  <c r="B7" i="2"/>
  <c r="D25" i="2"/>
  <c r="C59" i="2"/>
  <c r="B52" i="2"/>
  <c r="B25" i="2"/>
  <c r="C15" i="2"/>
  <c r="D59" i="2"/>
  <c r="C52" i="2"/>
  <c r="E15" i="2"/>
  <c r="D15" i="2"/>
  <c r="B74" i="2"/>
  <c r="C100" i="2"/>
  <c r="D66" i="2"/>
  <c r="D77" i="2"/>
  <c r="C77" i="2"/>
  <c r="E72" i="2"/>
  <c r="C35" i="2"/>
  <c r="E4" i="2"/>
  <c r="D57" i="2"/>
  <c r="C4" i="2"/>
  <c r="D35" i="2"/>
  <c r="C57" i="2"/>
  <c r="E57" i="2"/>
  <c r="B100" i="2"/>
  <c r="D74" i="2"/>
  <c r="B77" i="2"/>
  <c r="D73" i="2"/>
  <c r="B55" i="2"/>
  <c r="C74" i="2"/>
  <c r="C66" i="2"/>
  <c r="B73" i="2"/>
  <c r="E73" i="2"/>
  <c r="E35" i="2"/>
  <c r="E55" i="2"/>
  <c r="B66" i="2"/>
  <c r="D100" i="2"/>
  <c r="B4" i="2"/>
  <c r="D72" i="2"/>
  <c r="B72" i="2"/>
  <c r="D55" i="2"/>
  <c r="C73" i="2"/>
  <c r="C55" i="2"/>
  <c r="E77" i="2"/>
  <c r="E66" i="2"/>
  <c r="E100" i="2"/>
  <c r="B35" i="2"/>
  <c r="B57" i="2"/>
  <c r="D4" i="2"/>
  <c r="E74" i="2"/>
  <c r="C72" i="2"/>
  <c r="B63" i="2"/>
  <c r="C98" i="2"/>
  <c r="E12" i="2"/>
  <c r="B21" i="2"/>
  <c r="E78" i="2"/>
  <c r="C63" i="2"/>
  <c r="B26" i="2"/>
  <c r="C48" i="2"/>
  <c r="C21" i="2"/>
  <c r="C29" i="2"/>
  <c r="B3" i="2"/>
  <c r="B12" i="2"/>
  <c r="D29" i="2"/>
  <c r="E98" i="2"/>
  <c r="D78" i="2"/>
  <c r="B98" i="2"/>
  <c r="E26" i="2"/>
  <c r="C37" i="2"/>
  <c r="B78" i="2"/>
  <c r="E29" i="2"/>
  <c r="B37" i="2"/>
  <c r="D12" i="2"/>
  <c r="E37" i="2"/>
  <c r="E21" i="2"/>
  <c r="D26" i="2"/>
  <c r="D63" i="2"/>
  <c r="B48" i="2"/>
  <c r="E3" i="2"/>
  <c r="D98" i="2"/>
  <c r="B29" i="2"/>
  <c r="D48" i="2"/>
  <c r="C3" i="2"/>
  <c r="E63" i="2"/>
  <c r="D21" i="2"/>
  <c r="D3" i="2"/>
  <c r="C12" i="2"/>
  <c r="C78" i="2"/>
  <c r="C26" i="2"/>
  <c r="E48" i="2"/>
  <c r="D37" i="2"/>
  <c r="E46" i="2"/>
  <c r="B76" i="2"/>
  <c r="E47" i="2"/>
  <c r="E68" i="2"/>
  <c r="D47" i="2"/>
  <c r="E95" i="2"/>
  <c r="D62" i="2"/>
  <c r="E76" i="2"/>
  <c r="C49" i="2"/>
  <c r="D14" i="2"/>
  <c r="B47" i="2"/>
  <c r="D95" i="2"/>
  <c r="B68" i="2"/>
  <c r="E62" i="2"/>
  <c r="D76" i="2"/>
  <c r="E49" i="2"/>
  <c r="E67" i="2"/>
  <c r="D67" i="2"/>
  <c r="C14" i="2"/>
  <c r="C46" i="2"/>
  <c r="B46" i="2"/>
  <c r="E14" i="2"/>
  <c r="C68" i="2"/>
  <c r="B95" i="2"/>
  <c r="B49" i="2"/>
  <c r="B80" i="2"/>
  <c r="C80" i="2"/>
  <c r="D80" i="2"/>
  <c r="E80" i="2"/>
  <c r="D49" i="2"/>
  <c r="D46" i="2"/>
  <c r="C76" i="2"/>
  <c r="B67" i="2"/>
  <c r="B62" i="2"/>
  <c r="B14" i="2"/>
  <c r="C47" i="2"/>
  <c r="C62" i="2"/>
  <c r="C95" i="2"/>
  <c r="C67" i="2"/>
  <c r="D68" i="2"/>
  <c r="B17" i="2"/>
  <c r="E10" i="2"/>
  <c r="C17" i="2"/>
  <c r="E97" i="2"/>
  <c r="D89" i="2"/>
  <c r="B97" i="2"/>
  <c r="C97" i="2"/>
  <c r="E24" i="2"/>
  <c r="D65" i="2"/>
  <c r="C28" i="2"/>
  <c r="C24" i="2"/>
  <c r="B24" i="2"/>
  <c r="E36" i="2"/>
  <c r="D17" i="2"/>
  <c r="E28" i="2"/>
  <c r="D81" i="2"/>
  <c r="C8" i="2"/>
  <c r="E81" i="2"/>
  <c r="C81" i="2"/>
  <c r="B65" i="2"/>
  <c r="D8" i="2"/>
  <c r="B8" i="2"/>
  <c r="B28" i="2"/>
  <c r="B10" i="2"/>
  <c r="C36" i="2"/>
  <c r="D10" i="2"/>
  <c r="C89" i="2"/>
  <c r="E89" i="2"/>
  <c r="E65" i="2"/>
  <c r="C10" i="2"/>
  <c r="E17" i="2"/>
  <c r="B89" i="2"/>
  <c r="D28" i="2"/>
  <c r="D24" i="2"/>
  <c r="D36" i="2"/>
  <c r="D97" i="2"/>
  <c r="C65" i="2"/>
  <c r="B36" i="2"/>
  <c r="E8" i="2"/>
  <c r="B81" i="2"/>
  <c r="D31" i="2"/>
  <c r="B53" i="2"/>
  <c r="C71" i="2"/>
  <c r="E5" i="2"/>
  <c r="D99" i="2"/>
  <c r="C20" i="2"/>
  <c r="D71" i="2"/>
  <c r="B5" i="2"/>
  <c r="B70" i="2"/>
  <c r="B31" i="2"/>
  <c r="C53" i="2"/>
  <c r="E99" i="2"/>
  <c r="C70" i="2"/>
  <c r="B99" i="2"/>
  <c r="E53" i="2"/>
  <c r="C90" i="2"/>
  <c r="E90" i="2"/>
  <c r="C50" i="2"/>
  <c r="D87" i="2"/>
  <c r="B50" i="2"/>
  <c r="D90" i="2"/>
  <c r="C87" i="2"/>
  <c r="B20" i="2"/>
  <c r="C31" i="2"/>
  <c r="B71" i="2"/>
  <c r="E50" i="2"/>
  <c r="D70" i="2"/>
  <c r="C5" i="2"/>
  <c r="D5" i="2"/>
  <c r="D20" i="2"/>
  <c r="B90" i="2"/>
  <c r="E31" i="2"/>
  <c r="B87" i="2"/>
  <c r="E71" i="2"/>
  <c r="C99" i="2"/>
  <c r="D53" i="2"/>
  <c r="E87" i="2"/>
  <c r="E20" i="2"/>
  <c r="D50" i="2"/>
  <c r="E70" i="2"/>
  <c r="E18" i="2"/>
  <c r="D16" i="2"/>
  <c r="E69" i="2"/>
  <c r="C9" i="2"/>
  <c r="D9" i="2"/>
  <c r="B16" i="2"/>
  <c r="D18" i="2"/>
  <c r="C60" i="2"/>
  <c r="B54" i="2"/>
  <c r="B61" i="2"/>
  <c r="D34" i="2"/>
  <c r="B40" i="2"/>
  <c r="E40" i="2"/>
  <c r="C44" i="2"/>
  <c r="B69" i="2"/>
  <c r="C34" i="2"/>
  <c r="B34" i="2"/>
  <c r="D69" i="2"/>
  <c r="B18" i="2"/>
  <c r="D61" i="2"/>
  <c r="E44" i="2"/>
  <c r="E60" i="2"/>
  <c r="C54" i="2"/>
  <c r="E54" i="2"/>
  <c r="E16" i="2"/>
  <c r="D40" i="2"/>
  <c r="E61" i="2"/>
  <c r="B60" i="2"/>
  <c r="B44" i="2"/>
  <c r="B9" i="2"/>
  <c r="C18" i="2"/>
  <c r="D44" i="2"/>
  <c r="E9" i="2"/>
  <c r="E34" i="2"/>
  <c r="D54" i="2"/>
  <c r="C69" i="2"/>
  <c r="C16" i="2"/>
  <c r="D60" i="2"/>
  <c r="C61" i="2"/>
  <c r="C40" i="2"/>
  <c r="D19" i="2"/>
  <c r="B11" i="2"/>
  <c r="C75" i="2"/>
  <c r="B93" i="2"/>
  <c r="E11" i="2"/>
  <c r="C84" i="2"/>
  <c r="D27" i="2"/>
  <c r="C11" i="2"/>
  <c r="E75" i="2"/>
  <c r="E93" i="2"/>
  <c r="B86" i="2"/>
  <c r="D33" i="2"/>
  <c r="E19" i="2"/>
  <c r="C93" i="2"/>
  <c r="E33" i="2"/>
  <c r="C86" i="2"/>
  <c r="D75" i="2"/>
  <c r="D6" i="2"/>
  <c r="C33" i="2"/>
  <c r="C6" i="2"/>
  <c r="B84" i="2"/>
  <c r="E101" i="2"/>
  <c r="B27" i="2"/>
  <c r="C101" i="2"/>
  <c r="E86" i="2"/>
  <c r="C19" i="2"/>
  <c r="C27" i="2"/>
  <c r="B6" i="2"/>
  <c r="B101" i="2"/>
  <c r="B33" i="2"/>
  <c r="B75" i="2"/>
  <c r="D93" i="2"/>
  <c r="D11" i="2"/>
  <c r="B19" i="2"/>
  <c r="D84" i="2"/>
  <c r="D86" i="2"/>
  <c r="E84" i="2"/>
  <c r="E27" i="2"/>
  <c r="D101" i="2"/>
  <c r="E6" i="2"/>
</calcChain>
</file>

<file path=xl/sharedStrings.xml><?xml version="1.0" encoding="utf-8"?>
<sst xmlns="http://schemas.openxmlformats.org/spreadsheetml/2006/main" count="105" uniqueCount="105">
  <si>
    <t>Ticker</t>
  </si>
  <si>
    <t>Name</t>
  </si>
  <si>
    <t>Last Price</t>
  </si>
  <si>
    <t>Price Change 1 Day Percent</t>
  </si>
  <si>
    <t>Equity Turnover / Traded Value</t>
  </si>
  <si>
    <t>2330 TT Equity</t>
  </si>
  <si>
    <t>3034 TT Equity</t>
  </si>
  <si>
    <t>2317 TT Equity</t>
  </si>
  <si>
    <t>3545 TT Equity</t>
  </si>
  <si>
    <t>2609 TT Equity</t>
  </si>
  <si>
    <t>2603 TT Equity</t>
  </si>
  <si>
    <t>2454 TT Equity</t>
  </si>
  <si>
    <t>2303 TT Equity</t>
  </si>
  <si>
    <t>6284 TT Equity</t>
  </si>
  <si>
    <t>6488 TT Equity</t>
  </si>
  <si>
    <t>4968 TT Equity</t>
  </si>
  <si>
    <t>2492 TT Equity</t>
  </si>
  <si>
    <t>2610 TT Equity</t>
  </si>
  <si>
    <t>3006 TT Equity</t>
  </si>
  <si>
    <t>6531 TT Equity</t>
  </si>
  <si>
    <t>4961 TT Equity</t>
  </si>
  <si>
    <t>2327 TT Equity</t>
  </si>
  <si>
    <t>3169 TT Equity</t>
  </si>
  <si>
    <t>5471 TT Equity</t>
  </si>
  <si>
    <t>6237 TT Equity</t>
  </si>
  <si>
    <t>8261 TT Equity</t>
  </si>
  <si>
    <t>8016 TT Equity</t>
  </si>
  <si>
    <t>3228 TT Equity</t>
  </si>
  <si>
    <t>2308 TT Equity</t>
  </si>
  <si>
    <t>2338 TT Equity</t>
  </si>
  <si>
    <t>3711 TT Equity</t>
  </si>
  <si>
    <t>2375 TT Equity</t>
  </si>
  <si>
    <t>2486 TT Equity</t>
  </si>
  <si>
    <t>3008 TT Equity</t>
  </si>
  <si>
    <t>3014 TT Equity</t>
  </si>
  <si>
    <t>3661 TT Equity</t>
  </si>
  <si>
    <t>6485 TT Equity</t>
  </si>
  <si>
    <t>2377 TT Equity</t>
  </si>
  <si>
    <t>2337 TT Equity</t>
  </si>
  <si>
    <t>3092 TT Equity</t>
  </si>
  <si>
    <t>8046 TT Equity</t>
  </si>
  <si>
    <t>3048 TT Equity</t>
  </si>
  <si>
    <t>3481 TT Equity</t>
  </si>
  <si>
    <t>2618 TT Equity</t>
  </si>
  <si>
    <t>2376 TT Equity</t>
  </si>
  <si>
    <t>4976 TT Equity</t>
  </si>
  <si>
    <t>2357 TT Equity</t>
  </si>
  <si>
    <t>2379 TT Equity</t>
  </si>
  <si>
    <t>6533 TT Equity</t>
  </si>
  <si>
    <t>2371 TT Equity</t>
  </si>
  <si>
    <t>2605 TT Equity</t>
  </si>
  <si>
    <t>2882 TT Equity</t>
  </si>
  <si>
    <t>2409 TT Equity</t>
  </si>
  <si>
    <t>6443 TT Equity</t>
  </si>
  <si>
    <t>8086 TT Equity</t>
  </si>
  <si>
    <t>5483 TT Equity</t>
  </si>
  <si>
    <t>3707 TT Equity</t>
  </si>
  <si>
    <t>1309 TT Equity</t>
  </si>
  <si>
    <t>3362 TT Equity</t>
  </si>
  <si>
    <t>6415 TT Equity</t>
  </si>
  <si>
    <t>6224 TT Equity</t>
  </si>
  <si>
    <t>1301 TT Equity</t>
  </si>
  <si>
    <t>2108 TT Equity</t>
  </si>
  <si>
    <t>2891 TT Equity</t>
  </si>
  <si>
    <t>6411 TT Equity</t>
  </si>
  <si>
    <t>3037 TT Equity</t>
  </si>
  <si>
    <t>2457 TT Equity</t>
  </si>
  <si>
    <t>5871 TT Equity</t>
  </si>
  <si>
    <t>2426 TT Equity</t>
  </si>
  <si>
    <t>3105 TT Equity</t>
  </si>
  <si>
    <t>6209 TT Equity</t>
  </si>
  <si>
    <t>2331 TT Equity</t>
  </si>
  <si>
    <t>8299 TT Equity</t>
  </si>
  <si>
    <t>2344 TT Equity</t>
  </si>
  <si>
    <t>1515 TT Equity</t>
  </si>
  <si>
    <t>8070 TT Equity</t>
  </si>
  <si>
    <t>4938 TT Equity</t>
  </si>
  <si>
    <t>2328 TT Equity</t>
  </si>
  <si>
    <t>6770 TT Equity</t>
  </si>
  <si>
    <t>8069 TT Equity</t>
  </si>
  <si>
    <t>6456 TT Equity</t>
  </si>
  <si>
    <t>2231 TT Equity</t>
  </si>
  <si>
    <t>6669 TT Equity</t>
  </si>
  <si>
    <t>2881 TT Equity</t>
  </si>
  <si>
    <t>1513 TT Equity</t>
  </si>
  <si>
    <t>3041 TT Equity</t>
  </si>
  <si>
    <t>4958 TT Equity</t>
  </si>
  <si>
    <t>5347 TT Equity</t>
  </si>
  <si>
    <t>6150 TT Equity</t>
  </si>
  <si>
    <t>6138 TT Equity</t>
  </si>
  <si>
    <t>2354 TT Equity</t>
  </si>
  <si>
    <t>2449 TT Equity</t>
  </si>
  <si>
    <t>5269 TT Equity</t>
  </si>
  <si>
    <t>3152 TT Equity</t>
  </si>
  <si>
    <t>4743 TT Equity</t>
  </si>
  <si>
    <t>2408 TT Equity</t>
  </si>
  <si>
    <t>6182 TT Equity</t>
  </si>
  <si>
    <t>3443 TT Equity</t>
  </si>
  <si>
    <t>3260 TT Equity</t>
  </si>
  <si>
    <t>1303 TT Equity</t>
  </si>
  <si>
    <t>4576 TT Equity</t>
  </si>
  <si>
    <t>3576 TT Equity</t>
  </si>
  <si>
    <t>2886 TT Equity</t>
  </si>
  <si>
    <t>2002 TT Equity</t>
  </si>
  <si>
    <t>3019 TT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</si>
</sst>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2">
    <xf numFmtId="0" fontId="0" fillId="0" borderId="0" xfId="0"/>
    <xf numFmtId="0" fontId="1" fillId="33" borderId="0" xfId="26" applyNumberFormat="1" applyFont="1" applyFill="1" applyBorder="1" applyAlignment="1" applyProtection="1"/>
  </cellXfs>
  <cellStyles count="43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blp_column_header" xfId="26" xr:uid="{00000000-0005-0000-0000-000019000000}"/>
    <cellStyle name="标题" xfId="40" builtinId="15" customBuiltin="1"/>
    <cellStyle name="标题 1" xfId="31" builtinId="16" customBuiltin="1"/>
    <cellStyle name="标题 2" xfId="32" builtinId="17" customBuiltin="1"/>
    <cellStyle name="标题 3" xfId="33" builtinId="18" customBuiltin="1"/>
    <cellStyle name="标题 4" xfId="34" builtinId="19" customBuiltin="1"/>
    <cellStyle name="差" xfId="25" builtinId="27" customBuiltin="1"/>
    <cellStyle name="常规" xfId="0" builtinId="0"/>
    <cellStyle name="好" xfId="30" builtinId="26" customBuiltin="1"/>
    <cellStyle name="汇总" xfId="41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42" builtinId="11" customBuiltin="1"/>
    <cellStyle name="链接单元格" xfId="36" builtinId="24" customBuiltin="1"/>
    <cellStyle name="适中" xfId="37" builtinId="28" customBuiltin="1"/>
    <cellStyle name="输出" xfId="39" builtinId="21" customBuiltin="1"/>
    <cellStyle name="输入" xfId="35" builtinId="20" customBuiltin="1"/>
    <cellStyle name="着色 1" xfId="19" builtinId="29" customBuiltin="1"/>
    <cellStyle name="着色 2" xfId="20" builtinId="33" customBuiltin="1"/>
    <cellStyle name="着色 3" xfId="21" builtinId="37" customBuiltin="1"/>
    <cellStyle name="着色 4" xfId="22" builtinId="41" customBuiltin="1"/>
    <cellStyle name="着色 5" xfId="23" builtinId="45" customBuiltin="1"/>
    <cellStyle name="着色 6" xfId="24" builtinId="49" customBuiltin="1"/>
    <cellStyle name="注释" xfId="38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BDP|13605619801526406903</stp>
        <tr r="B3" s="2"/>
      </tp>
      <tp t="s">
        <v>#N/A N/A</v>
        <stp/>
        <stp>BDP|15859699630359211366</stp>
        <tr r="D71" s="2"/>
      </tp>
      <tp t="s">
        <v>#N/A N/A</v>
        <stp/>
        <stp>BDP|13369375237041559802</stp>
        <tr r="B12" s="2"/>
      </tp>
      <tp t="s">
        <v>#N/A N/A</v>
        <stp/>
        <stp>BDP|16120623775024861872</stp>
        <tr r="B21" s="2"/>
      </tp>
      <tp t="s">
        <v>#N/A N/A</v>
        <stp/>
        <stp>BDP|11801159934021213930</stp>
        <tr r="E26" s="2"/>
      </tp>
      <tp t="s">
        <v>#N/A N/A</v>
        <stp/>
        <stp>BDP|13345494911429410478</stp>
        <tr r="B61" s="2"/>
      </tp>
      <tp t="s">
        <v>#N/A N/A</v>
        <stp/>
        <stp>BDP|11482427825215523991</stp>
        <tr r="E28" s="2"/>
      </tp>
      <tp t="s">
        <v>#N/A N/A</v>
        <stp/>
        <stp>BDP|15333322280574915177</stp>
        <tr r="C38" s="2"/>
      </tp>
      <tp t="s">
        <v>#N/A N/A</v>
        <stp/>
        <stp>BDP|10548654489871599435</stp>
        <tr r="C66" s="2"/>
      </tp>
      <tp t="s">
        <v>#N/A N/A</v>
        <stp/>
        <stp>BDP|17302641293703763037</stp>
        <tr r="E96" s="2"/>
      </tp>
      <tp t="s">
        <v>#N/A N/A</v>
        <stp/>
        <stp>BDP|17995064498642544765</stp>
        <tr r="B76" s="2"/>
      </tp>
      <tp t="s">
        <v>#N/A N/A</v>
        <stp/>
        <stp>BDP|17230385133835950948</stp>
        <tr r="C9" s="2"/>
      </tp>
      <tp t="s">
        <v>#N/A N/A</v>
        <stp/>
        <stp>BDP|16024018157631326918</stp>
        <tr r="C35" s="2"/>
      </tp>
      <tp t="s">
        <v>#N/A N/A</v>
        <stp/>
        <stp>BDP|12805032164306045989</stp>
        <tr r="E99" s="2"/>
      </tp>
      <tp t="s">
        <v>#N/A N/A</v>
        <stp/>
        <stp>BDP|13600477495844532294</stp>
        <tr r="B42" s="2"/>
      </tp>
      <tp t="s">
        <v>#N/A N/A</v>
        <stp/>
        <stp>BDP|18082882725008600204</stp>
        <tr r="B17" s="2"/>
      </tp>
      <tp t="s">
        <v>#N/A N/A</v>
        <stp/>
        <stp>BDP|14974844317995614065</stp>
        <tr r="B97" s="2"/>
      </tp>
      <tp t="s">
        <v>#N/A N/A</v>
        <stp/>
        <stp>BDP|14696132937448608697</stp>
        <tr r="D51" s="2"/>
      </tp>
      <tp t="s">
        <v>#N/A N/A</v>
        <stp/>
        <stp>BDP|10975844318719845838</stp>
        <tr r="C34" s="2"/>
      </tp>
      <tp t="s">
        <v>#N/A N/A</v>
        <stp/>
        <stp>BDP|13004835471744486086</stp>
        <tr r="D43" s="2"/>
      </tp>
      <tp t="s">
        <v>#N/A N/A</v>
        <stp/>
        <stp>BDP|10798290634199254092</stp>
        <tr r="D12" s="2"/>
      </tp>
      <tp t="s">
        <v>#N/A N/A</v>
        <stp/>
        <stp>BDP|12029803563723602745</stp>
        <tr r="B98" s="2"/>
      </tp>
      <tp t="s">
        <v>#N/A N/A</v>
        <stp/>
        <stp>BDP|17710908453780577311</stp>
        <tr r="E7" s="2"/>
      </tp>
      <tp t="s">
        <v>#N/A N/A</v>
        <stp/>
        <stp>BDP|15622497757578237495</stp>
        <tr r="D47" s="2"/>
      </tp>
      <tp t="s">
        <v>#N/A N/A</v>
        <stp/>
        <stp>BDP|13111128232408452120</stp>
        <tr r="E93" s="2"/>
      </tp>
      <tp t="s">
        <v>#N/A N/A</v>
        <stp/>
        <stp>BDP|13787948247824198223</stp>
        <tr r="B96" s="2"/>
      </tp>
      <tp t="s">
        <v>#N/A N/A</v>
        <stp/>
        <stp>BDP|16110109787306973067</stp>
        <tr r="E82" s="2"/>
      </tp>
      <tp t="s">
        <v>#N/A N/A</v>
        <stp/>
        <stp>BDP|14535296422529685412</stp>
        <tr r="C60" s="2"/>
      </tp>
      <tp t="s">
        <v>#N/A N/A</v>
        <stp/>
        <stp>BDP|16356135695543984452</stp>
        <tr r="C23" s="2"/>
      </tp>
      <tp t="s">
        <v>#N/A N/A</v>
        <stp/>
        <stp>BDP|11289820474921691686</stp>
        <tr r="E19" s="2"/>
      </tp>
      <tp t="s">
        <v>#N/A N/A</v>
        <stp/>
        <stp>BDP|13884038085313119129</stp>
        <tr r="B54" s="2"/>
      </tp>
      <tp t="s">
        <v>#N/A N/A</v>
        <stp/>
        <stp>BDP|10806011149444855944</stp>
        <tr r="D25" s="2"/>
      </tp>
      <tp t="s">
        <v>#N/A N/A</v>
        <stp/>
        <stp>BDP|14838160392664355106</stp>
        <tr r="C4" s="2"/>
      </tp>
      <tp t="s">
        <v>#N/A N/A</v>
        <stp/>
        <stp>BDP|11823266336479984017</stp>
        <tr r="B69" s="2"/>
      </tp>
      <tp t="s">
        <v>#N/A N/A</v>
        <stp/>
        <stp>BDP|12862754282573846728</stp>
        <tr r="D23" s="2"/>
      </tp>
      <tp t="s">
        <v>#N/A N/A</v>
        <stp/>
        <stp>BDP|10727689629758780549</stp>
        <tr r="B55" s="2"/>
      </tp>
      <tp t="s">
        <v>#N/A N/A</v>
        <stp/>
        <stp>BDP|13653851247540598652</stp>
        <tr r="D45" s="2"/>
      </tp>
      <tp t="s">
        <v>#N/A N/A</v>
        <stp/>
        <stp>BDP|12234492393455739468</stp>
        <tr r="D78" s="2"/>
      </tp>
      <tp t="s">
        <v>#N/A N/A</v>
        <stp/>
        <stp>BDP|10319548978874257816</stp>
        <tr r="E85" s="2"/>
      </tp>
      <tp t="s">
        <v>#N/A N/A</v>
        <stp/>
        <stp>BDP|17985850306284672509</stp>
        <tr r="B63" s="2"/>
      </tp>
      <tp t="s">
        <v>#N/A N/A</v>
        <stp/>
        <stp>BDP|12359198797267535376</stp>
        <tr r="E98" s="2"/>
      </tp>
      <tp t="s">
        <v>#N/A N/A</v>
        <stp/>
        <stp>BDP|13479822126610727784</stp>
        <tr r="C85" s="2"/>
      </tp>
      <tp t="s">
        <v>#N/A N/A</v>
        <stp/>
        <stp>BDP|12409988699079408519</stp>
        <tr r="C96" s="2"/>
      </tp>
      <tp t="s">
        <v>#N/A N/A</v>
        <stp/>
        <stp>BDP|11919636212429882178</stp>
        <tr r="D17" s="2"/>
      </tp>
      <tp t="s">
        <v>#N/A N/A</v>
        <stp/>
        <stp>BDP|14445057290520021363</stp>
        <tr r="E95" s="2"/>
      </tp>
      <tp t="s">
        <v>#N/A N/A</v>
        <stp/>
        <stp>BDP|15677177368999855568</stp>
        <tr r="E32" s="2"/>
      </tp>
      <tp t="s">
        <v>#N/A N/A</v>
        <stp/>
        <stp>BDP|14945595192481452709</stp>
        <tr r="C97" s="2"/>
      </tp>
      <tp t="s">
        <v>#N/A N/A</v>
        <stp/>
        <stp>BDP|11278898721480439580</stp>
        <tr r="B15" s="2"/>
      </tp>
      <tp t="s">
        <v>#N/A N/A</v>
        <stp/>
        <stp>BDP|16422605894367750012</stp>
        <tr r="E97" s="2"/>
      </tp>
      <tp t="s">
        <v>#N/A N/A</v>
        <stp/>
        <stp>BDP|10541670096144946448</stp>
        <tr r="B25" s="2"/>
      </tp>
      <tp t="s">
        <v>#N/A N/A</v>
        <stp/>
        <stp>BDP|15847354035279618371</stp>
        <tr r="E78" s="2"/>
      </tp>
      <tp t="s">
        <v>#N/A N/A</v>
        <stp/>
        <stp>BDP|17134719180051101688</stp>
        <tr r="C88" s="2"/>
      </tp>
      <tp t="s">
        <v>#N/A N/A</v>
        <stp/>
        <stp>BDP|17520397573179188552</stp>
        <tr r="C79" s="2"/>
      </tp>
      <tp t="s">
        <v>#N/A N/A</v>
        <stp/>
        <stp>BDP|16072458678158735219</stp>
        <tr r="E47" s="2"/>
      </tp>
      <tp t="s">
        <v>#N/A N/A</v>
        <stp/>
        <stp>BDP|17078080874207056863</stp>
        <tr r="B41" s="2"/>
      </tp>
      <tp t="s">
        <v>#N/A N/A</v>
        <stp/>
        <stp>BDP|12077859638837568195</stp>
        <tr r="E40" s="2"/>
      </tp>
      <tp t="s">
        <v>#N/A N/A</v>
        <stp/>
        <stp>BDP|11026586375338915467</stp>
        <tr r="B47" s="2"/>
      </tp>
      <tp t="s">
        <v>#N/A N/A</v>
        <stp/>
        <stp>BDP|10900994668376945657</stp>
        <tr r="E29" s="2"/>
      </tp>
      <tp t="s">
        <v>#N/A N/A</v>
        <stp/>
        <stp>BDP|12003456027111541969</stp>
        <tr r="C44" s="2"/>
      </tp>
      <tp t="s">
        <v>#N/A N/A</v>
        <stp/>
        <stp>BDP|15739196954819946428</stp>
        <tr r="E68" s="2"/>
      </tp>
      <tp t="s">
        <v>#N/A N/A</v>
        <stp/>
        <stp>BDP|14051332481575044633</stp>
        <tr r="D42" s="2"/>
      </tp>
      <tp t="s">
        <v>#N/A N/A</v>
        <stp/>
        <stp>BDP|17466849411206144403</stp>
        <tr r="C25" s="2"/>
      </tp>
      <tp t="s">
        <v>#N/A N/A</v>
        <stp/>
        <stp>BDP|17883491687820194777</stp>
        <tr r="C83" s="2"/>
      </tp>
      <tp t="s">
        <v>#N/A N/A</v>
        <stp/>
        <stp>BDP|14219908677237490139</stp>
        <tr r="D64" s="2"/>
      </tp>
      <tp t="s">
        <v>#N/A N/A</v>
        <stp/>
        <stp>BDP|14165034792837736623</stp>
        <tr r="B32" s="2"/>
      </tp>
      <tp t="s">
        <v>#N/A N/A</v>
        <stp/>
        <stp>BDP|10321133555459649176</stp>
        <tr r="C8" s="2"/>
      </tp>
      <tp t="s">
        <v>#N/A N/A</v>
        <stp/>
        <stp>BDP|17807747678649460278</stp>
        <tr r="B53" s="2"/>
      </tp>
      <tp t="s">
        <v>#N/A N/A</v>
        <stp/>
        <stp>BDP|16245550969029388142</stp>
        <tr r="C51" s="2"/>
      </tp>
      <tp t="s">
        <v>#N/A N/A</v>
        <stp/>
        <stp>BDP|14082171198016281755</stp>
        <tr r="C39" s="2"/>
      </tp>
      <tp t="s">
        <v>#N/A N/A</v>
        <stp/>
        <stp>BDP|15995177085797008602</stp>
        <tr r="B16" s="2"/>
      </tp>
      <tp t="s">
        <v>#N/A N/A</v>
        <stp/>
        <stp>BDP|11034696188002957026</stp>
        <tr r="B78" s="2"/>
      </tp>
      <tp t="s">
        <v>#N/A N/A</v>
        <stp/>
        <stp>BDP|10592080647901352892</stp>
        <tr r="B52" s="2"/>
      </tp>
      <tp t="s">
        <v>#N/A N/A</v>
        <stp/>
        <stp>BDP|16715891887662317991</stp>
        <tr r="C32" s="2"/>
      </tp>
      <tp t="s">
        <v>#N/A N/A</v>
        <stp/>
        <stp>BDP|15617337088965079682</stp>
        <tr r="B26" s="2"/>
      </tp>
      <tp t="s">
        <v>#N/A N/A</v>
        <stp/>
        <stp>BDP|12311897211061724798</stp>
        <tr r="E57" s="2"/>
      </tp>
      <tp t="s">
        <v>#N/A N/A</v>
        <stp/>
        <stp>BDP|17231682013201042314</stp>
        <tr r="C71" s="2"/>
      </tp>
      <tp t="s">
        <v>#N/A N/A</v>
        <stp/>
        <stp>BDP|16980848857409527070</stp>
        <tr r="E5" s="2"/>
      </tp>
      <tp t="s">
        <v>#N/A N/A</v>
        <stp/>
        <stp>BDP|13925465424894640364</stp>
        <tr r="C29" s="2"/>
      </tp>
      <tp t="s">
        <v>#N/A N/A</v>
        <stp/>
        <stp>BDP|16183093711702000741</stp>
        <tr r="D89" s="2"/>
      </tp>
      <tp t="s">
        <v>#N/A N/A</v>
        <stp/>
        <stp>BDP|15594583037900755105</stp>
        <tr r="C84" s="2"/>
      </tp>
      <tp t="s">
        <v>#N/A N/A</v>
        <stp/>
        <stp>BDP|10678623545203929354</stp>
        <tr r="E83" s="2"/>
      </tp>
      <tp t="s">
        <v>#N/A N/A</v>
        <stp/>
        <stp>BDP|15917091151644931673</stp>
        <tr r="C92" s="2"/>
      </tp>
      <tp t="s">
        <v>#N/A N/A</v>
        <stp/>
        <stp>BDP|15126618614256317694</stp>
        <tr r="B22" s="2"/>
      </tp>
      <tp t="s">
        <v>#N/A N/A</v>
        <stp/>
        <stp>BDP|15518295662305763674</stp>
        <tr r="B91" s="2"/>
      </tp>
      <tp t="s">
        <v>#N/A N/A</v>
        <stp/>
        <stp>BDP|10767451877105396479</stp>
        <tr r="C93" s="2"/>
      </tp>
      <tp t="s">
        <v>#N/A N/A</v>
        <stp/>
        <stp>BDP|10219090520655930530</stp>
        <tr r="B68" s="2"/>
      </tp>
      <tp t="s">
        <v>#N/A N/A</v>
        <stp/>
        <stp>BDP|17368086562075033698</stp>
        <tr r="E69" s="2"/>
      </tp>
      <tp t="s">
        <v>#N/A N/A</v>
        <stp/>
        <stp>BDP|12313485228702912497</stp>
        <tr r="B40" s="2"/>
      </tp>
      <tp t="s">
        <v>#N/A N/A</v>
        <stp/>
        <stp>BDP|14240055025782555647</stp>
        <tr r="C7" s="2"/>
      </tp>
      <tp t="s">
        <v>#N/A N/A</v>
        <stp/>
        <stp>BDP|12890718867866572794</stp>
        <tr r="C57" s="2"/>
      </tp>
      <tp t="s">
        <v>#N/A N/A</v>
        <stp/>
        <stp>BDP|13104002856681777526</stp>
        <tr r="D35" s="2"/>
      </tp>
      <tp t="s">
        <v>#N/A N/A</v>
        <stp/>
        <stp>BDP|16730192621361962604</stp>
        <tr r="C56" s="2"/>
      </tp>
      <tp t="s">
        <v>#N/A N/A</v>
        <stp/>
        <stp>BDP|13938907870056745870</stp>
        <tr r="C28" s="2"/>
      </tp>
      <tp t="s">
        <v>#N/A N/A</v>
        <stp/>
        <stp>BDP|14517309816455225089</stp>
        <tr r="E24" s="2"/>
      </tp>
      <tp t="s">
        <v>#N/A N/A</v>
        <stp/>
        <stp>BDP|15272238064084677692</stp>
        <tr r="D57" s="2"/>
      </tp>
      <tp t="s">
        <v>#N/A N/A</v>
        <stp/>
        <stp>BDP|11475041364930872462</stp>
        <tr r="D7" s="2"/>
      </tp>
      <tp t="s">
        <v>#N/A N/A</v>
        <stp/>
        <stp>BDP|12176623869361261045</stp>
        <tr r="B100" s="2"/>
      </tp>
      <tp t="s">
        <v>#N/A N/A</v>
        <stp/>
        <stp>BDP|12528395874522416736</stp>
        <tr r="D33" s="2"/>
      </tp>
      <tp t="s">
        <v>#N/A N/A</v>
        <stp/>
        <stp>BDP|16267541144513411760</stp>
        <tr r="C77" s="2"/>
      </tp>
      <tp t="s">
        <v>#N/A N/A</v>
        <stp/>
        <stp>BDP|13283471526463055513</stp>
        <tr r="E51" s="2"/>
      </tp>
      <tp t="s">
        <v>#N/A N/A</v>
        <stp/>
        <stp>BDP|14957917401919948754</stp>
        <tr r="C11" s="2"/>
      </tp>
      <tp t="s">
        <v>#N/A N/A</v>
        <stp/>
        <stp>BDP|17256587418345315559</stp>
        <tr r="D19" s="2"/>
      </tp>
      <tp t="s">
        <v>#N/A N/A</v>
        <stp/>
        <stp>BDP|16484644115916472452</stp>
        <tr r="D66" s="2"/>
      </tp>
      <tp t="s">
        <v>#N/A N/A</v>
        <stp/>
        <stp>BDP|10620520801982156432</stp>
        <tr r="C74" s="2"/>
      </tp>
      <tp t="s">
        <v>#N/A N/A</v>
        <stp/>
        <stp>BDP|13137469928664957200</stp>
        <tr r="D34" s="2"/>
      </tp>
      <tp t="s">
        <v>#N/A N/A</v>
        <stp/>
        <stp>BDP|14278230329466617273</stp>
        <tr r="D65" s="2"/>
      </tp>
      <tp t="s">
        <v>#N/A N/A</v>
        <stp/>
        <stp>BDP|18411665339805380848</stp>
        <tr r="E18" s="2"/>
      </tp>
      <tp t="s">
        <v>#N/A N/A</v>
        <stp/>
        <stp>BDP|11211548033613240466</stp>
        <tr r="D14" s="2"/>
      </tp>
      <tp t="s">
        <v>#N/A N/A</v>
        <stp/>
        <stp>BDP|12160908627278498136</stp>
        <tr r="D32" s="2"/>
      </tp>
      <tp t="s">
        <v>#N/A N/A</v>
        <stp/>
        <stp>BDP|13940212798740966891</stp>
        <tr r="C21" s="2"/>
      </tp>
      <tp t="s">
        <v>#N/A N/A</v>
        <stp/>
        <stp>BDP|17000046103497226054</stp>
        <tr r="B11" s="2"/>
      </tp>
      <tp t="s">
        <v>#N/A N/A</v>
        <stp/>
        <stp>BDP|10650754563926034737</stp>
        <tr r="E33" s="2"/>
      </tp>
      <tp t="s">
        <v>#N/A N/A</v>
        <stp/>
        <stp>BDP|11899496104326314332</stp>
        <tr r="D74" s="2"/>
      </tp>
      <tp t="s">
        <v>#N/A N/A</v>
        <stp/>
        <stp>BDP|15613960268819827359</stp>
        <tr r="B5" s="2"/>
      </tp>
      <tp t="s">
        <v>#N/A N/A</v>
        <stp/>
        <stp>BDP|13870844806869455292</stp>
        <tr r="B30" s="2"/>
      </tp>
      <tp t="s">
        <v>#N/A N/A</v>
        <stp/>
        <stp>BDP|14308363172451520156</stp>
        <tr r="E45" s="2"/>
      </tp>
      <tp t="s">
        <v>#N/A N/A</v>
        <stp/>
        <stp>BDP|12166448475138085960</stp>
        <tr r="C49" s="2"/>
      </tp>
      <tp t="s">
        <v>#N/A N/A</v>
        <stp/>
        <stp>BDP|12880156001903707108</stp>
        <tr r="E59" s="2"/>
      </tp>
      <tp t="s">
        <v>#N/A N/A</v>
        <stp/>
        <stp>BDP|12986771452504608512</stp>
        <tr r="B31" s="2"/>
      </tp>
      <tp t="s">
        <v>#N/A N/A</v>
        <stp/>
        <stp>BDP|10633192077513119423</stp>
        <tr r="C59" s="2"/>
      </tp>
      <tp t="s">
        <v>#N/A N/A</v>
        <stp/>
        <stp>BDP|11116088704222118266</stp>
        <tr r="D73" s="2"/>
      </tp>
      <tp t="s">
        <v>#N/A N/A</v>
        <stp/>
        <stp>BDP|14971267556954304661</stp>
        <tr r="B51" s="2"/>
      </tp>
      <tp t="s">
        <v>#N/A N/A</v>
        <stp/>
        <stp>BDP|16446243548669195859</stp>
        <tr r="C98" s="2"/>
      </tp>
      <tp t="s">
        <v>#N/A N/A</v>
        <stp/>
        <stp>BDP|17159421279602752721</stp>
        <tr r="E10" s="2"/>
      </tp>
      <tp t="s">
        <v>#N/A N/A</v>
        <stp/>
        <stp>BDP|16511014390669225779</stp>
        <tr r="B93" s="2"/>
      </tp>
      <tp t="s">
        <v>#N/A N/A</v>
        <stp/>
        <stp>BDP|17731417675981114432</stp>
        <tr r="D16" s="2"/>
      </tp>
      <tp t="s">
        <v>#N/A N/A</v>
        <stp/>
        <stp>BDP|18141288323508883118</stp>
        <tr r="E46" s="2"/>
      </tp>
      <tp t="s">
        <v>#N/A N/A</v>
        <stp/>
        <stp>BDP|17870955928058622571</stp>
        <tr r="C100" s="2"/>
      </tp>
      <tp t="s">
        <v>#N/A N/A</v>
        <stp/>
        <stp>BDP|12871372395948062617</stp>
        <tr r="D29" s="2"/>
      </tp>
      <tp t="s">
        <v>#N/A N/A</v>
        <stp/>
        <stp>BDP|12792675100885244784</stp>
        <tr r="B86" s="2"/>
      </tp>
      <tp t="s">
        <v>#N/A N/A</v>
        <stp/>
        <stp>BDP|12195770569470060529</stp>
        <tr r="B59" s="2"/>
      </tp>
      <tp t="s">
        <v>#N/A N/A</v>
        <stp/>
        <stp>BDP|10385374873973819136</stp>
        <tr r="E21" s="2"/>
      </tp>
      <tp t="s">
        <v>#N/A N/A</v>
        <stp/>
        <stp>BDP|15114080817097465544</stp>
        <tr r="B70" s="2"/>
      </tp>
      <tp t="s">
        <v>#N/A N/A</v>
        <stp/>
        <stp>BDP|15575264140927509260</stp>
        <tr r="E4" s="2"/>
      </tp>
      <tp t="s">
        <v>#N/A N/A</v>
        <stp/>
        <stp>BDP|13500619175651021515</stp>
        <tr r="C30" s="2"/>
      </tp>
      <tp t="s">
        <v>#N/A N/A</v>
        <stp/>
        <stp>BDP|15260722845846213671</stp>
        <tr r="C48" s="2"/>
      </tp>
      <tp t="s">
        <v>#N/A N/A</v>
        <stp/>
        <stp>BDP|11058640510079342954</stp>
        <tr r="B7" s="2"/>
      </tp>
      <tp t="s">
        <v>#N/A N/A</v>
        <stp/>
        <stp>BDP|16842069650832404780</stp>
        <tr r="D99" s="2"/>
      </tp>
      <tp t="s">
        <v>#N/A N/A</v>
        <stp/>
        <stp>BDP|16476242785933023906</stp>
        <tr r="E11" s="2"/>
      </tp>
      <tp t="s">
        <v>#N/A N/A</v>
        <stp/>
        <stp>BDP|10450038107613089549</stp>
        <tr r="E37" s="2"/>
      </tp>
      <tp t="s">
        <v>#N/A N/A</v>
        <stp/>
        <stp>BDP|11394721764750255600</stp>
        <tr r="B64" s="2"/>
      </tp>
      <tp t="s">
        <v>#N/A N/A</v>
        <stp/>
        <stp>BDP|11632448228526486795</stp>
        <tr r="E94" s="2"/>
      </tp>
      <tp t="s">
        <v>#N/A N/A</v>
        <stp/>
        <stp>BDP|13674531979056330066</stp>
        <tr r="B94" s="2"/>
      </tp>
      <tp t="s">
        <v>#N/A N/A</v>
        <stp/>
        <stp>BDP|16276584555493167244</stp>
        <tr r="E12" s="2"/>
      </tp>
      <tp t="s">
        <v>#N/A N/A</v>
        <stp/>
        <stp>BDP|12825023587258118502</stp>
        <tr r="C53" s="2"/>
      </tp>
      <tp t="s">
        <v>#N/A N/A</v>
        <stp/>
        <stp>BDP|18438327888404731060</stp>
        <tr r="D31" s="2"/>
      </tp>
      <tp t="s">
        <v>#N/A N/A</v>
        <stp/>
        <stp>BDP|12936363985217017943</stp>
        <tr r="B24" s="2"/>
      </tp>
      <tp t="s">
        <v>#N/A N/A</v>
        <stp/>
        <stp>BDP|16684385968375350152</stp>
        <tr r="C45" s="2"/>
      </tp>
      <tp t="s">
        <v>#N/A N/A</v>
        <stp/>
        <stp>BDP|16769040986441719811</stp>
        <tr r="E52" s="2"/>
      </tp>
      <tp t="s">
        <v>#N/A N/A</v>
        <stp/>
        <stp>BDP|12367405705598234964</stp>
        <tr r="E36" s="2"/>
      </tp>
      <tp t="s">
        <v>#N/A N/A</v>
        <stp/>
        <stp>BDP|11453534113753437152</stp>
        <tr r="D52" s="2"/>
      </tp>
      <tp t="s">
        <v>#N/A N/A</v>
        <stp/>
        <stp>BDP|11307624167527591144</stp>
        <tr r="B77" s="2"/>
      </tp>
      <tp t="s">
        <v>#N/A N/A</v>
        <stp/>
        <stp>BDP|10114220347696328701</stp>
        <tr r="E58" s="2"/>
      </tp>
      <tp t="s">
        <v>#N/A N/A</v>
        <stp/>
        <stp>BDP|14281836190792083070</stp>
        <tr r="C41" s="2"/>
      </tp>
      <tp t="s">
        <v>#N/A N/A</v>
        <stp/>
        <stp>BDP|18430590581970240157</stp>
        <tr r="D41" s="2"/>
      </tp>
      <tp t="s">
        <v>#N/A N/A</v>
        <stp/>
        <stp>BDP|16553112559055228349</stp>
        <tr r="C20" s="2"/>
      </tp>
      <tp t="s">
        <v>#N/A N/A</v>
        <stp/>
        <stp>BDP|12269493471230024514</stp>
        <tr r="E88" s="2"/>
      </tp>
      <tp t="s">
        <v>#N/A N/A</v>
        <stp/>
        <stp>BDP|11779075601012595792</stp>
        <tr r="B83" s="2"/>
      </tp>
      <tp t="s">
        <v>#N/A N/A</v>
        <stp/>
        <stp>BDP|13261400812291833351</stp>
        <tr r="D62" s="2"/>
      </tp>
      <tp t="s">
        <v>#N/A N/A</v>
        <stp/>
        <stp>BDP|15896288867827936219</stp>
        <tr r="E2" s="2"/>
      </tp>
      <tp t="s">
        <v>#N/A N/A</v>
        <stp/>
        <stp>BDP|10827147847466750732</stp>
        <tr r="B37" s="2"/>
      </tp>
      <tp t="s">
        <v>#N/A N/A</v>
        <stp/>
        <stp>BDP|15899429233370413627</stp>
        <tr r="E64" s="2"/>
      </tp>
      <tp t="s">
        <v>#N/A N/A</v>
        <stp/>
        <stp>BDP|13421698862113771478</stp>
        <tr r="E39" s="2"/>
      </tp>
      <tp t="s">
        <v>#N/A N/A</v>
        <stp/>
        <stp>BDP|11856924389735883159</stp>
        <tr r="C64" s="2"/>
      </tp>
      <tp t="s">
        <v>#N/A N/A</v>
        <stp/>
        <stp>BDP|12676346668491215296</stp>
        <tr r="C70" s="2"/>
      </tp>
      <tp t="s">
        <v>#N/A N/A</v>
        <stp/>
        <stp>BDP|16290010556143052454</stp>
        <tr r="D77" s="2"/>
      </tp>
      <tp t="s">
        <v>#N/A N/A</v>
        <stp/>
        <stp>BDP|15752000158024727083</stp>
        <tr r="C63" s="2"/>
      </tp>
      <tp t="s">
        <v>#N/A N/A</v>
        <stp/>
        <stp>BDP|16400114104024205707</stp>
        <tr r="E25" s="2"/>
      </tp>
      <tp t="s">
        <v>#N/A N/A</v>
        <stp/>
        <stp>BDP|10187147751870146062</stp>
        <tr r="D26" s="2"/>
      </tp>
      <tp t="s">
        <v>#N/A N/A</v>
        <stp/>
        <stp>BDP|15922516952391858069</stp>
        <tr r="D18" s="2"/>
      </tp>
      <tp t="s">
        <v>#N/A N/A</v>
        <stp/>
        <stp>BDP|15760325111605936690</stp>
        <tr r="B45" s="2"/>
      </tp>
      <tp t="s">
        <v>#N/A N/A</v>
        <stp/>
        <stp>BDP|12978394086348022515</stp>
        <tr r="C24" s="2"/>
      </tp>
      <tp t="s">
        <v>#N/A N/A</v>
        <stp/>
        <stp>BDP|10957785362794696139</stp>
        <tr r="B34" s="2"/>
      </tp>
      <tp t="s">
        <v>#N/A N/A</v>
        <stp/>
        <stp>BDP|16528661571877492407</stp>
        <tr r="C75" s="2"/>
      </tp>
      <tp t="s">
        <v>#N/A N/A</v>
        <stp/>
        <stp>BDP|16077546377687987633</stp>
        <tr r="E72" s="2"/>
      </tp>
      <tp t="s">
        <v>#N/A N/A</v>
        <stp/>
        <stp>BDP|11177926764183524891</stp>
        <tr r="D81" s="2"/>
      </tp>
      <tp t="s">
        <v>#N/A N/A</v>
        <stp/>
        <stp>BDP|12154697902176387731</stp>
        <tr r="D88" s="2"/>
      </tp>
      <tp t="s">
        <v>#N/A N/A</v>
        <stp/>
        <stp>BDP|10311709079407526221</stp>
        <tr r="D95" s="2"/>
      </tp>
      <tp t="s">
        <v>#N/A N/A</v>
        <stp/>
        <stp>BDP|17412278789521143975</stp>
        <tr r="B88" s="2"/>
      </tp>
      <tp t="s">
        <v>#N/A N/A</v>
        <stp/>
        <stp>BDP|18078976851752982311</stp>
        <tr r="B74" s="2"/>
      </tp>
      <tp t="s">
        <v>#N/A N/A</v>
        <stp/>
        <stp>BDP|16933455662598916975</stp>
        <tr r="D9" s="2"/>
      </tp>
      <tp t="s">
        <v>#N/A N/A</v>
        <stp/>
        <stp>BDP|18085932701524300022</stp>
        <tr r="B39" s="2"/>
      </tp>
      <tp t="s">
        <v>#N/A N/A</v>
        <stp/>
        <stp>BDP|17214827983296187410</stp>
        <tr r="B92" s="2"/>
      </tp>
      <tp t="s">
        <v>#N/A N/A</v>
        <stp/>
        <stp>BDP|13768099383269878778</stp>
        <tr r="E75" s="2"/>
      </tp>
      <tp t="s">
        <v>#N/A N/A</v>
        <stp/>
        <stp>BDP|11703533422486119525</stp>
        <tr r="C37" s="2"/>
      </tp>
      <tp t="s">
        <v>#N/A N/A</v>
        <stp/>
        <stp>BDP|17085939684766192512</stp>
        <tr r="C17" s="2"/>
      </tp>
      <tp t="s">
        <v>#N/A N/A</v>
        <stp/>
        <stp>BDP|13252327702103088640</stp>
        <tr r="E76" s="2"/>
      </tp>
      <tp t="s">
        <v>#N/A N/A</v>
        <stp/>
        <stp>BDP|15673490629557788170</stp>
        <tr r="D27" s="2"/>
      </tp>
    </main>
    <main first="bofaddin.rtdserver">
      <tp t="s">
        <v>#N/A N/A</v>
        <stp/>
        <stp>BDP|7821535393174377333</stp>
        <tr r="B84" s="2"/>
      </tp>
      <tp t="s">
        <v>#N/A N/A</v>
        <stp/>
        <stp>BDP|6278835523067863743</stp>
        <tr r="E22" s="2"/>
      </tp>
      <tp t="s">
        <v>#N/A N/A</v>
        <stp/>
        <stp>BDP|6422514026439545494</stp>
        <tr r="E48" s="2"/>
      </tp>
      <tp t="s">
        <v>#N/A N/A</v>
        <stp/>
        <stp>BDP|9035755879380692564</stp>
        <tr r="B73" s="2"/>
      </tp>
      <tp t="s">
        <v>#N/A N/A</v>
        <stp/>
        <stp>BDP|1899477329862970932</stp>
        <tr r="B57" s="2"/>
      </tp>
      <tp t="s">
        <v>#N/A N/A</v>
        <stp/>
        <stp>BDP|4812163580061013021</stp>
        <tr r="D40" s="2"/>
      </tp>
      <tp t="s">
        <v>#N/A N/A</v>
        <stp/>
        <stp>BDP|5901199817541391890</stp>
        <tr r="C10" s="2"/>
      </tp>
      <tp t="s">
        <v>#N/A N/A</v>
        <stp/>
        <stp>BDP|7374856640113786437</stp>
        <tr r="C22" s="2"/>
      </tp>
      <tp t="s">
        <v>#N/A N/A</v>
        <stp/>
        <stp>BDP|9147469665955020205</stp>
        <tr r="C94" s="2"/>
      </tp>
      <tp t="s">
        <v>#N/A N/A</v>
        <stp/>
        <stp>BDP|1987280651778509262</stp>
        <tr r="E100" s="2"/>
      </tp>
      <tp t="s">
        <v>#N/A N/A</v>
        <stp/>
        <stp>BDP|7973824225383406290</stp>
        <tr r="E55" s="2"/>
      </tp>
      <tp t="s">
        <v>#N/A N/A</v>
        <stp/>
        <stp>BDP|9741173164693358147</stp>
        <tr r="E43" s="2"/>
      </tp>
      <tp t="s">
        <v>#N/A N/A</v>
        <stp/>
        <stp>BDP|1244643961194580930</stp>
        <tr r="C67" s="2"/>
      </tp>
      <tp t="s">
        <v>#N/A N/A</v>
        <stp/>
        <stp>BDP|8841304744770202398</stp>
        <tr r="D98" s="2"/>
      </tp>
      <tp t="s">
        <v>#N/A N/A</v>
        <stp/>
        <stp>BDP|5506321882573432160</stp>
        <tr r="C82" s="2"/>
      </tp>
      <tp t="s">
        <v>#N/A N/A</v>
        <stp/>
        <stp>BDP|4701749497534035203</stp>
        <tr r="D36" s="2"/>
      </tp>
      <tp t="s">
        <v>#N/A N/A</v>
        <stp/>
        <stp>BDP|3129423937628793061</stp>
        <tr r="D39" s="2"/>
      </tp>
      <tp t="s">
        <v>#N/A N/A</v>
        <stp/>
        <stp>BDP|3931037657982107892</stp>
        <tr r="D86" s="2"/>
      </tp>
      <tp t="s">
        <v>#N/A N/A</v>
        <stp/>
        <stp>BDP|9146308733612940626</stp>
        <tr r="B50" s="2"/>
      </tp>
      <tp t="s">
        <v>#N/A N/A</v>
        <stp/>
        <stp>BDP|1774939006044819132</stp>
        <tr r="D49" s="2"/>
      </tp>
      <tp t="s">
        <v>#N/A N/A</v>
        <stp/>
        <stp>BDP|3612671890638042910</stp>
        <tr r="B95" s="2"/>
      </tp>
      <tp t="s">
        <v>#N/A N/A</v>
        <stp/>
        <stp>BDP|1879332662520971965</stp>
        <tr r="D4" s="2"/>
      </tp>
      <tp t="s">
        <v>#N/A N/A</v>
        <stp/>
        <stp>BDP|3510699733973933806</stp>
        <tr r="D82" s="2"/>
      </tp>
      <tp t="s">
        <v>#N/A N/A</v>
        <stp/>
        <stp>BDP|3165879280867427974</stp>
        <tr r="B13" s="2"/>
      </tp>
      <tp t="s">
        <v>#N/A N/A</v>
        <stp/>
        <stp>BDP|2757301474679903133</stp>
        <tr r="C18" s="2"/>
      </tp>
      <tp t="s">
        <v>#N/A N/A</v>
        <stp/>
        <stp>BDP|1508559014818926341</stp>
        <tr r="B67" s="2"/>
      </tp>
      <tp t="s">
        <v>#N/A N/A</v>
        <stp/>
        <stp>BDP|1383383496593066638</stp>
        <tr r="B14" s="2"/>
      </tp>
      <tp t="s">
        <v>#N/A N/A</v>
        <stp/>
        <stp>BDP|7509047627653882810</stp>
        <tr r="D3" s="2"/>
      </tp>
      <tp t="s">
        <v>#N/A N/A</v>
        <stp/>
        <stp>BDP|4043069499086957590</stp>
        <tr r="D84" s="2"/>
      </tp>
      <tp t="s">
        <v>#N/A N/A</v>
        <stp/>
        <stp>BDP|9366084667863049218</stp>
        <tr r="D63" s="2"/>
      </tp>
      <tp t="s">
        <v>#N/A N/A</v>
        <stp/>
        <stp>BDP|4160648120319398766</stp>
        <tr r="B19" s="2"/>
      </tp>
      <tp t="s">
        <v>#N/A N/A</v>
        <stp/>
        <stp>BDP|3392147333319744655</stp>
        <tr r="B85" s="2"/>
      </tp>
      <tp t="s">
        <v>#N/A N/A</v>
        <stp/>
        <stp>BDP|1736379927838451658</stp>
        <tr r="D46" s="2"/>
      </tp>
      <tp t="s">
        <v>#N/A N/A</v>
        <stp/>
        <stp>BDP|6067312072968479438</stp>
        <tr r="B82" s="2"/>
      </tp>
      <tp t="s">
        <v>#N/A N/A</v>
        <stp/>
        <stp>BDP|3940092000319270477</stp>
        <tr r="D55" s="2"/>
      </tp>
      <tp t="s">
        <v>#N/A N/A</v>
        <stp/>
        <stp>BDP|8803081021655620122</stp>
        <tr r="B29" s="2"/>
      </tp>
      <tp t="s">
        <v>#N/A N/A</v>
        <stp/>
        <stp>BDP|6157952589458238003</stp>
        <tr r="B23" s="2"/>
      </tp>
      <tp t="s">
        <v>#N/A N/A</v>
        <stp/>
        <stp>BDP|7043990765253708442</stp>
        <tr r="E89" s="2"/>
      </tp>
      <tp t="s">
        <v>#N/A N/A</v>
        <stp/>
        <stp>BDP|9856342839312120496</stp>
        <tr r="B99" s="2"/>
      </tp>
      <tp t="s">
        <v>#N/A N/A</v>
        <stp/>
        <stp>BDP|9565518617712193009</stp>
        <tr r="B79" s="2"/>
      </tp>
      <tp t="s">
        <v>#N/A N/A</v>
        <stp/>
        <stp>BDP|4234528261661655953</stp>
        <tr r="D93" s="2"/>
      </tp>
      <tp t="s">
        <v>#N/A N/A</v>
        <stp/>
        <stp>BDP|5552047623400310827</stp>
        <tr r="B89" s="2"/>
      </tp>
      <tp t="s">
        <v>#N/A N/A</v>
        <stp/>
        <stp>BDP|9245805089721962710</stp>
        <tr r="D6" s="2"/>
      </tp>
      <tp t="s">
        <v>#N/A N/A</v>
        <stp/>
        <stp>BDP|5634548229404845939</stp>
        <tr r="D2" s="2"/>
      </tp>
      <tp t="s">
        <v>#N/A N/A</v>
        <stp/>
        <stp>BDP|3727567084581088021</stp>
        <tr r="B60" s="2"/>
      </tp>
      <tp t="s">
        <v>#N/A N/A</v>
        <stp/>
        <stp>BDP|6482317321311047900</stp>
        <tr r="B101" s="2"/>
      </tp>
      <tp t="s">
        <v>#N/A N/A</v>
        <stp/>
        <stp>BDP|3474012577934968802</stp>
        <tr r="D38" s="2"/>
      </tp>
      <tp t="s">
        <v>#N/A N/A</v>
        <stp/>
        <stp>BDP|4279922144483472281</stp>
        <tr r="B33" s="2"/>
      </tp>
      <tp t="s">
        <v>#N/A N/A</v>
        <stp/>
        <stp>BDP|8985879282481460105</stp>
        <tr r="C33" s="2"/>
      </tp>
      <tp t="s">
        <v>#N/A N/A</v>
        <stp/>
        <stp>BDP|8892191348947353265</stp>
        <tr r="D67" s="2"/>
      </tp>
      <tp t="s">
        <v>#N/A N/A</v>
        <stp/>
        <stp>BDP|7424924878486492770</stp>
        <tr r="C54" s="2"/>
      </tp>
      <tp t="s">
        <v>#N/A N/A</v>
        <stp/>
        <stp>BDP|9776550591415487864</stp>
        <tr r="E62" s="2"/>
      </tp>
      <tp t="s">
        <v>#N/A N/A</v>
        <stp/>
        <stp>BDP|2069586819339483732</stp>
        <tr r="C73" s="2"/>
      </tp>
      <tp t="s">
        <v>#N/A N/A</v>
        <stp/>
        <stp>BDP|7271951544721132352</stp>
        <tr r="C78" s="2"/>
      </tp>
      <tp t="s">
        <v>#N/A N/A</v>
        <stp/>
        <stp>BDP|3722272820948387375</stp>
        <tr r="B58" s="2"/>
      </tp>
      <tp t="s">
        <v>#N/A N/A</v>
        <stp/>
        <stp>BDP|5800402802690480853</stp>
        <tr r="E17" s="2"/>
      </tp>
      <tp t="s">
        <v>#N/A N/A</v>
        <stp/>
        <stp>BDP|4589917668764179641</stp>
        <tr r="C46" s="2"/>
      </tp>
      <tp t="s">
        <v>#N/A N/A</v>
        <stp/>
        <stp>BDP|9798319287993944862</stp>
        <tr r="C90" s="2"/>
      </tp>
      <tp t="s">
        <v>#N/A N/A</v>
        <stp/>
        <stp>BDP|7784747495648836823</stp>
        <tr r="C3" s="2"/>
      </tp>
      <tp t="s">
        <v>#N/A N/A</v>
        <stp/>
        <stp>BDP|3488021146449993753</stp>
        <tr r="D30" s="2"/>
      </tp>
      <tp t="s">
        <v>#N/A N/A</v>
        <stp/>
        <stp>BDP|2641992560263488765</stp>
        <tr r="E34" s="2"/>
      </tp>
      <tp t="s">
        <v>#N/A N/A</v>
        <stp/>
        <stp>BDP|4682325261268241056</stp>
        <tr r="C65" s="2"/>
      </tp>
      <tp t="s">
        <v>#N/A N/A</v>
        <stp/>
        <stp>BDP|2065179464664405849</stp>
        <tr r="C55" s="2"/>
      </tp>
      <tp t="s">
        <v>#N/A N/A</v>
        <stp/>
        <stp>BDP|8249328360946929289</stp>
        <tr r="B8" s="2"/>
      </tp>
      <tp t="s">
        <v>#N/A N/A</v>
        <stp/>
        <stp>BDP|5272165585966201357</stp>
        <tr r="B4" s="2"/>
      </tp>
      <tp t="s">
        <v>#N/A N/A</v>
        <stp/>
        <stp>BDP|7232459506159011349</stp>
        <tr r="B10" s="2"/>
      </tp>
      <tp t="s">
        <v>#N/A N/A</v>
        <stp/>
        <stp>BDP|9486257958807825041</stp>
        <tr r="E90" s="2"/>
      </tp>
      <tp t="s">
        <v>#N/A N/A</v>
        <stp/>
        <stp>BDP|7378113968839332323</stp>
        <tr r="E92" s="2"/>
      </tp>
      <tp t="s">
        <v>#N/A N/A</v>
        <stp/>
        <stp>BDP|2724930337105931716</stp>
        <tr r="E9" s="2"/>
      </tp>
      <tp t="s">
        <v>#N/A N/A</v>
        <stp/>
        <stp>BDP|1781561388622373445</stp>
        <tr r="C72" s="2"/>
      </tp>
      <tp t="s">
        <v>#N/A N/A</v>
        <stp/>
        <stp>BDP|8943500060478497910</stp>
        <tr r="E91" s="2"/>
      </tp>
      <tp t="s">
        <v>#N/A N/A</v>
        <stp/>
        <stp>BDP|8529938025949156027</stp>
        <tr r="E44" s="2"/>
      </tp>
      <tp t="s">
        <v>#N/A N/A</v>
        <stp/>
        <stp>BDP|4989569949818310738</stp>
        <tr r="E16" s="2"/>
      </tp>
      <tp t="s">
        <v>#N/A N/A</v>
        <stp/>
        <stp>BDP|3059485083723692697</stp>
        <tr r="B9" s="2"/>
      </tp>
      <tp t="s">
        <v>#N/A N/A</v>
        <stp/>
        <stp>BDP|4820095058488493381</stp>
        <tr r="C13" s="2"/>
      </tp>
      <tp t="s">
        <v>#N/A N/A</v>
        <stp/>
        <stp>BDP|8214486235957063352</stp>
        <tr r="C6" s="2"/>
      </tp>
      <tp t="s">
        <v>#N/A N/A</v>
        <stp/>
        <stp>BDP|4082481981586780551</stp>
        <tr r="C42" s="2"/>
      </tp>
      <tp t="s">
        <v>#N/A N/A</v>
        <stp/>
        <stp>BDP|4769461827188804114</stp>
        <tr r="E13" s="2"/>
      </tp>
      <tp t="s">
        <v>#N/A N/A</v>
        <stp/>
        <stp>BDP|1776096428009129181</stp>
        <tr r="E80" s="2"/>
      </tp>
      <tp t="s">
        <v>#N/A N/A</v>
        <stp/>
        <stp>BDP|4624709083329771926</stp>
        <tr r="B36" s="2"/>
      </tp>
      <tp t="s">
        <v>#N/A N/A</v>
        <stp/>
        <stp>BDP|6211954006764730075</stp>
        <tr r="D37" s="2"/>
      </tp>
      <tp t="s">
        <v>#N/A N/A</v>
        <stp/>
        <stp>BDP|9786411157254681715</stp>
        <tr r="D69" s="2"/>
      </tp>
      <tp t="s">
        <v>#N/A N/A</v>
        <stp/>
        <stp>BDP|6497812993759002514</stp>
        <tr r="C31" s="2"/>
      </tp>
      <tp t="s">
        <v>#N/A N/A</v>
        <stp/>
        <stp>BDP|3900870709426871688</stp>
        <tr r="E84" s="2"/>
      </tp>
      <tp t="s">
        <v>#N/A N/A</v>
        <stp/>
        <stp>BDP|6493316484430618607</stp>
        <tr r="B6" s="2"/>
      </tp>
      <tp t="s">
        <v>#N/A N/A</v>
        <stp/>
        <stp>BDP|7063496886499850900</stp>
        <tr r="C89" s="2"/>
      </tp>
      <tp t="s">
        <v>#N/A N/A</v>
        <stp/>
        <stp>BDP|2423507016425760812</stp>
        <tr r="D80" s="2"/>
      </tp>
      <tp t="s">
        <v>#N/A N/A</v>
        <stp/>
        <stp>BDP|4244194606230024169</stp>
        <tr r="B75" s="2"/>
      </tp>
      <tp t="s">
        <v>#N/A N/A</v>
        <stp/>
        <stp>BDP|2075269276455948666</stp>
        <tr r="C40" s="2"/>
      </tp>
      <tp t="s">
        <v>#N/A N/A</v>
        <stp/>
        <stp>BDP|8593288383230617673</stp>
        <tr r="B65" s="2"/>
      </tp>
      <tp t="s">
        <v>#N/A N/A</v>
        <stp/>
        <stp>BDP|8304111481695955052</stp>
        <tr r="D85" s="2"/>
      </tp>
      <tp t="s">
        <v>#N/A N/A</v>
        <stp/>
        <stp>BDP|9054996838645761297</stp>
        <tr r="D15" s="2"/>
      </tp>
      <tp t="s">
        <v>#N/A N/A</v>
        <stp/>
        <stp>BDP|4560777297816633811</stp>
        <tr r="E8" s="2"/>
      </tp>
      <tp t="s">
        <v>#N/A N/A</v>
        <stp/>
        <stp>BDP|9498672883684138733</stp>
        <tr r="E81" s="2"/>
      </tp>
      <tp t="s">
        <v>#N/A N/A</v>
        <stp/>
        <stp>BDP|2874265876203310085</stp>
        <tr r="E42" s="2"/>
      </tp>
      <tp t="s">
        <v>#N/A N/A</v>
        <stp/>
        <stp>BDP|1775668913817248501</stp>
        <tr r="C43" s="2"/>
      </tp>
      <tp t="s">
        <v>#N/A N/A</v>
        <stp/>
        <stp>BDP|3663748011310395116</stp>
        <tr r="E6" s="2"/>
      </tp>
      <tp t="s">
        <v>#N/A N/A</v>
        <stp/>
        <stp>BDP|2635566993638239279</stp>
        <tr r="D54" s="2"/>
      </tp>
      <tp t="s">
        <v>#N/A N/A</v>
        <stp/>
        <stp>BDP|4016087509624066464</stp>
        <tr r="C2" s="2"/>
      </tp>
      <tp t="s">
        <v>#N/A N/A</v>
        <stp/>
        <stp>BDP|9279475035063643937</stp>
        <tr r="B48" s="2"/>
      </tp>
      <tp t="s">
        <v>#N/A N/A</v>
        <stp/>
        <stp>BDP|2132399730350644743</stp>
        <tr r="D56" s="2"/>
      </tp>
      <tp t="s">
        <v>#N/A N/A</v>
        <stp/>
        <stp>BDP|1242201366926852667</stp>
        <tr r="D68" s="2"/>
      </tp>
      <tp t="s">
        <v>#N/A N/A</v>
        <stp/>
        <stp>BDP|9542693027250976881</stp>
        <tr r="B18" s="2"/>
      </tp>
      <tp t="s">
        <v>#N/A N/A</v>
        <stp/>
        <stp>BDP|2729848520924973907</stp>
        <tr r="C80" s="2"/>
      </tp>
      <tp t="s">
        <v>#N/A N/A</v>
        <stp/>
        <stp>BDP|9476077603518836424</stp>
        <tr r="E15" s="2"/>
      </tp>
      <tp t="s">
        <v>#N/A N/A</v>
        <stp/>
        <stp>BDP|1806107314467011379</stp>
        <tr r="E74" s="2"/>
      </tp>
      <tp t="s">
        <v>#N/A N/A</v>
        <stp/>
        <stp>BDP|4876815511929735142</stp>
        <tr r="B72" s="2"/>
      </tp>
      <tp t="s">
        <v>#N/A N/A</v>
        <stp/>
        <stp>BDP|2128034397958683681</stp>
        <tr r="C61" s="2"/>
      </tp>
      <tp t="s">
        <v>#N/A N/A</v>
        <stp/>
        <stp>BDP|4912954260808045653</stp>
        <tr r="D70" s="2"/>
      </tp>
      <tp t="s">
        <v>#N/A N/A</v>
        <stp/>
        <stp>BDP|6781401634162865652</stp>
        <tr r="B20" s="2"/>
      </tp>
      <tp t="s">
        <v>#N/A N/A</v>
        <stp/>
        <stp>BDP|7613391127953364058</stp>
        <tr r="E63" s="2"/>
      </tp>
      <tp t="s">
        <v>#N/A N/A</v>
        <stp/>
        <stp>BDP|1151984801564450939</stp>
        <tr r="E41" s="2"/>
      </tp>
      <tp t="s">
        <v>#N/A N/A</v>
        <stp/>
        <stp>BDP|2562135710981828630</stp>
        <tr r="C69" s="2"/>
      </tp>
      <tp t="s">
        <v>#N/A N/A</v>
        <stp/>
        <stp>BDP|9429905648492313329</stp>
        <tr r="C50" s="2"/>
      </tp>
      <tp t="s">
        <v>#N/A N/A</v>
        <stp/>
        <stp>BDP|8672873436397903132</stp>
        <tr r="E73" s="2"/>
      </tp>
      <tp t="s">
        <v>#N/A N/A</v>
        <stp/>
        <stp>BDP|5142535840638616992</stp>
        <tr r="D58" s="2"/>
      </tp>
      <tp t="s">
        <v>#N/A N/A</v>
        <stp/>
        <stp>BDP|6357090497613629999</stp>
        <tr r="B71" s="2"/>
      </tp>
      <tp t="s">
        <v>#N/A N/A</v>
        <stp/>
        <stp>BDP|1126144228624719393</stp>
        <tr r="E38" s="2"/>
      </tp>
      <tp t="s">
        <v>#N/A N/A</v>
        <stp/>
        <stp>BDP|3515169965442704329</stp>
        <tr r="B49" s="2"/>
      </tp>
      <tp t="s">
        <v>#N/A N/A</v>
        <stp/>
        <stp>BDP|7067223301990199048</stp>
        <tr r="D10" s="2"/>
      </tp>
      <tp t="s">
        <v>#N/A N/A</v>
        <stp/>
        <stp>BDP|7773197148765127213</stp>
        <tr r="E101" s="2"/>
      </tp>
      <tp t="s">
        <v>#N/A N/A</v>
        <stp/>
        <stp>BDP|4535123313691508053</stp>
        <tr r="B46" s="2"/>
      </tp>
      <tp t="s">
        <v>#N/A N/A</v>
        <stp/>
        <stp>BDP|8390513698470889172</stp>
        <tr r="D8" s="2"/>
      </tp>
      <tp t="s">
        <v>#N/A N/A</v>
        <stp/>
        <stp>BDP|5341330770681014554</stp>
        <tr r="D91" s="2"/>
      </tp>
      <tp t="s">
        <v>#N/A N/A</v>
        <stp/>
        <stp>BDP|9945983073335993409</stp>
        <tr r="C15" s="2"/>
      </tp>
      <tp t="s">
        <v>#N/A N/A</v>
        <stp/>
        <stp>BDP|2274001135017844044</stp>
        <tr r="D60" s="2"/>
      </tp>
      <tp t="s">
        <v>#N/A N/A</v>
        <stp/>
        <stp>BDP|9500889960799717827</stp>
        <tr r="D61" s="2"/>
      </tp>
      <tp t="s">
        <v>#N/A N/A</v>
        <stp/>
        <stp>BDP|6623998582416195749</stp>
        <tr r="C27" s="2"/>
      </tp>
      <tp t="s">
        <v>#N/A N/A</v>
        <stp/>
        <stp>BDP|6268800476079995636</stp>
        <tr r="E50" s="2"/>
      </tp>
      <tp t="s">
        <v>#N/A N/A</v>
        <stp/>
        <stp>BDP|6423742235255903128</stp>
        <tr r="E65" s="2"/>
      </tp>
      <tp t="s">
        <v>#N/A N/A</v>
        <stp/>
        <stp>BDP|1058236169562652112</stp>
        <tr r="C91" s="2"/>
      </tp>
      <tp t="s">
        <v>#N/A N/A</v>
        <stp/>
        <stp>BDP|1908560376004891130</stp>
        <tr r="B35" s="2"/>
      </tp>
      <tp t="s">
        <v>#N/A N/A</v>
        <stp/>
        <stp>BDP|9485876605921651633</stp>
        <tr r="C52" s="2"/>
      </tp>
      <tp t="s">
        <v>#N/A N/A</v>
        <stp/>
        <stp>BDP|9177196690707220090</stp>
        <tr r="D87" s="2"/>
      </tp>
      <tp t="s">
        <v>#N/A N/A</v>
        <stp/>
        <stp>BDP|7556513675925825695</stp>
        <tr r="D21" s="2"/>
      </tp>
      <tp t="s">
        <v>#N/A N/A</v>
        <stp/>
        <stp>BDP|3499064969267926441</stp>
        <tr r="D22" s="2"/>
      </tp>
      <tp t="s">
        <v>#N/A N/A</v>
        <stp/>
        <stp>BDP|9355714946589493572</stp>
        <tr r="D76" s="2"/>
      </tp>
      <tp t="s">
        <v>#N/A N/A</v>
        <stp/>
        <stp>BDP|7685564088794496979</stp>
        <tr r="B27" s="2"/>
      </tp>
      <tp t="s">
        <v>#N/A N/A</v>
        <stp/>
        <stp>BDP|9204587215782085879</stp>
        <tr r="E3" s="2"/>
      </tp>
      <tp t="s">
        <v>#N/A N/A</v>
        <stp/>
        <stp>BDP|4496178378903722653</stp>
        <tr r="B81" s="2"/>
      </tp>
      <tp t="s">
        <v>#N/A N/A</v>
        <stp/>
        <stp>BDP|3647923498202275674</stp>
        <tr r="C68" s="2"/>
      </tp>
      <tp t="s">
        <v>#N/A N/A</v>
        <stp/>
        <stp>BDP|2738390464845365543</stp>
        <tr r="B80" s="2"/>
      </tp>
      <tp t="s">
        <v>#N/A N/A</v>
        <stp/>
        <stp>BDP|9240106341452786945</stp>
        <tr r="E79" s="2"/>
      </tp>
      <tp t="s">
        <v>#N/A N/A</v>
        <stp/>
        <stp>BDP|1112171722907073241</stp>
        <tr r="C58" s="2"/>
      </tp>
      <tp t="s">
        <v>#N/A N/A</v>
        <stp/>
        <stp>BDP|1116611510204382539</stp>
        <tr r="B43" s="2"/>
      </tp>
      <tp t="s">
        <v>#N/A N/A</v>
        <stp/>
        <stp>BDP|7451710674630045079</stp>
        <tr r="C101" s="2"/>
      </tp>
      <tp t="s">
        <v>#N/A N/A</v>
        <stp/>
        <stp>BDP|9628560916052458852</stp>
        <tr r="D59" s="2"/>
      </tp>
      <tp t="s">
        <v>#N/A N/A</v>
        <stp/>
        <stp>BDP|7506227717534673728</stp>
        <tr r="C12" s="2"/>
      </tp>
      <tp t="s">
        <v>#N/A N/A</v>
        <stp/>
        <stp>BDP|6827997447474768847</stp>
        <tr r="E54" s="2"/>
      </tp>
      <tp t="s">
        <v>#N/A N/A</v>
        <stp/>
        <stp>BDP|7189359142716253111</stp>
        <tr r="C36" s="2"/>
      </tp>
      <tp t="s">
        <v>#N/A N/A</v>
        <stp/>
        <stp>BDP|7118225583109279377</stp>
        <tr r="E86" s="2"/>
      </tp>
      <tp t="s">
        <v>#N/A N/A</v>
        <stp/>
        <stp>BDP|8981442567849317315</stp>
        <tr r="C81" s="2"/>
      </tp>
      <tp t="s">
        <v>#N/A N/A</v>
        <stp/>
        <stp>BDP|4785894555548041152</stp>
        <tr r="D24" s="2"/>
      </tp>
      <tp t="s">
        <v>#N/A N/A</v>
        <stp/>
        <stp>BDP|2765366732350642278</stp>
        <tr r="D92" s="2"/>
      </tp>
      <tp t="s">
        <v>#N/A N/A</v>
        <stp/>
        <stp>BDP|7854115235374614183</stp>
        <tr r="D48" s="2"/>
      </tp>
      <tp t="s">
        <v>#N/A N/A</v>
        <stp/>
        <stp>BDP|2742396634792110091</stp>
        <tr r="D44" s="2"/>
      </tp>
      <tp t="s">
        <v>#N/A N/A</v>
        <stp/>
        <stp>BDP|8159616621175376919</stp>
        <tr r="C87" s="2"/>
      </tp>
      <tp t="s">
        <v>#N/A N/A</v>
        <stp/>
        <stp>BDP|6409165706347475004</stp>
        <tr r="B38" s="2"/>
      </tp>
      <tp t="s">
        <v>#N/A N/A</v>
        <stp/>
        <stp>BDP|9887949227617213588</stp>
        <tr r="D75" s="2"/>
      </tp>
      <tp t="s">
        <v>#N/A N/A</v>
        <stp/>
        <stp>BDP|8447397792880002297</stp>
        <tr r="E35" s="2"/>
      </tp>
      <tp t="s">
        <v>#N/A N/A</v>
        <stp/>
        <stp>BDP|1662144232084593738</stp>
        <tr r="C76" s="2"/>
      </tp>
      <tp t="s">
        <v>#N/A N/A</v>
        <stp/>
        <stp>BDP|2935584693787100949</stp>
        <tr r="D96" s="2"/>
      </tp>
      <tp t="s">
        <v>#N/A N/A</v>
        <stp/>
        <stp>BDP|3393135760651777502</stp>
        <tr r="B44" s="2"/>
      </tp>
      <tp t="s">
        <v>#N/A N/A</v>
        <stp/>
        <stp>BDP|4296560156605686105</stp>
        <tr r="E61" s="2"/>
      </tp>
      <tp t="s">
        <v>#N/A N/A</v>
        <stp/>
        <stp>BDP|1989097318132800250</stp>
        <tr r="E66" s="2"/>
      </tp>
      <tp t="s">
        <v>#N/A N/A</v>
        <stp/>
        <stp>BDP|6405274841499410936</stp>
        <tr r="C26" s="2"/>
      </tp>
      <tp t="s">
        <v>#N/A N/A</v>
        <stp/>
        <stp>BDP|8763391691251648213</stp>
        <tr r="D90" s="2"/>
      </tp>
      <tp t="s">
        <v>#N/A N/A</v>
        <stp/>
        <stp>BDP|1370707675222986234</stp>
        <tr r="C62" s="2"/>
      </tp>
      <tp t="s">
        <v>#N/A N/A</v>
        <stp/>
        <stp>BDP|2927312398931486893</stp>
        <tr r="E30" s="2"/>
      </tp>
      <tp t="s">
        <v>#N/A N/A</v>
        <stp/>
        <stp>BDP|9838422180284411086</stp>
        <tr r="E53" s="2"/>
      </tp>
      <tp t="s">
        <v>#N/A N/A</v>
        <stp/>
        <stp>BDP|7189595570956950249</stp>
        <tr r="C14" s="2"/>
      </tp>
      <tp t="s">
        <v>#N/A N/A</v>
        <stp/>
        <stp>BDP|7353504080948072369</stp>
        <tr r="B28" s="2"/>
      </tp>
      <tp t="s">
        <v>#N/A N/A</v>
        <stp/>
        <stp>BDP|5423282670953390158</stp>
        <tr r="D28" s="2"/>
      </tp>
      <tp t="s">
        <v>#N/A N/A</v>
        <stp/>
        <stp>BDP|1859461913311655703</stp>
        <tr r="C5" s="2"/>
      </tp>
      <tp t="s">
        <v>#N/A N/A</v>
        <stp/>
        <stp>BDP|2689883250245036858</stp>
        <tr r="B56" s="2"/>
      </tp>
      <tp t="s">
        <v>#N/A N/A</v>
        <stp/>
        <stp>BDP|6803359266548730922</stp>
        <tr r="C19" s="2"/>
      </tp>
      <tp t="s">
        <v>#N/A N/A</v>
        <stp/>
        <stp>BDP|4532395642534024520</stp>
        <tr r="D13" s="2"/>
      </tp>
      <tp t="s">
        <v>#N/A N/A</v>
        <stp/>
        <stp>BDP|8968999467422957784</stp>
        <tr r="E67" s="2"/>
      </tp>
      <tp t="s">
        <v>#N/A N/A</v>
        <stp/>
        <stp>BDP|9024712824499628750</stp>
        <tr r="E49" s="2"/>
      </tp>
      <tp t="s">
        <v>#N/A N/A</v>
        <stp/>
        <stp>BDP|8494850625342668254</stp>
        <tr r="E60" s="2"/>
      </tp>
      <tp t="s">
        <v>#N/A N/A</v>
        <stp/>
        <stp>BDP|1344362451600317506</stp>
        <tr r="C95" s="2"/>
      </tp>
      <tp t="s">
        <v>#N/A N/A</v>
        <stp/>
        <stp>BDP|6936926031957908977</stp>
        <tr r="B66" s="2"/>
      </tp>
      <tp t="s">
        <v>#N/A N/A</v>
        <stp/>
        <stp>BDP|4181542428365153480</stp>
        <tr r="D11" s="2"/>
      </tp>
      <tp t="s">
        <v>#N/A N/A</v>
        <stp/>
        <stp>BDP|5684230721293959499</stp>
        <tr r="D100" s="2"/>
      </tp>
      <tp t="s">
        <v>#N/A N/A</v>
        <stp/>
        <stp>BDP|1465521305583386550</stp>
        <tr r="B62" s="2"/>
      </tp>
      <tp t="s">
        <v>#N/A N/A</v>
        <stp/>
        <stp>BDP|4700005976424080548</stp>
        <tr r="D97" s="2"/>
      </tp>
      <tp t="s">
        <v>#N/A N/A</v>
        <stp/>
        <stp>BDP|1415995991207470508</stp>
        <tr r="C47" s="2"/>
      </tp>
      <tp t="s">
        <v>#N/A N/A</v>
        <stp/>
        <stp>BDP|1995759979454835643</stp>
        <tr r="E77" s="2"/>
      </tp>
      <tp t="s">
        <v>#N/A N/A</v>
        <stp/>
        <stp>BDP|9917594138709733516</stp>
        <tr r="C86" s="2"/>
      </tp>
      <tp t="s">
        <v>#N/A N/A</v>
        <stp/>
        <stp>BDP|4279414730733944360</stp>
        <tr r="E14" s="2"/>
      </tp>
      <tp t="s">
        <v>#N/A N/A</v>
        <stp/>
        <stp>BDP|2972246212227386509</stp>
        <tr r="D94" s="2"/>
      </tp>
      <tp t="s">
        <v>#N/A N/A</v>
        <stp/>
        <stp>BDP|2360777106956623062</stp>
        <tr r="C16" s="2"/>
      </tp>
      <tp t="s">
        <v>#N/A N/A</v>
        <stp/>
        <stp>BDP|5020142654174513652</stp>
        <tr r="D72" s="2"/>
      </tp>
      <tp t="s">
        <v>#N/A N/A</v>
        <stp/>
        <stp>BDP|3833165485808878127</stp>
        <tr r="D101" s="2"/>
      </tp>
      <tp t="s">
        <v>#N/A N/A</v>
        <stp/>
        <stp>BDP|3844735061360296199</stp>
        <tr r="E27" s="2"/>
      </tp>
      <tp t="s">
        <v>#N/A N/A</v>
        <stp/>
        <stp>BDP|86891920574487092</stp>
        <tr r="E20" s="2"/>
      </tp>
      <tp t="s">
        <v>#N/A N/A</v>
        <stp/>
        <stp>BDP|788096021971469691</stp>
        <tr r="E56" s="2"/>
      </tp>
      <tp t="s">
        <v>#N/A N/A</v>
        <stp/>
        <stp>BDP|549943180753597608</stp>
        <tr r="D5" s="2"/>
      </tp>
      <tp t="s">
        <v>#N/A N/A</v>
        <stp/>
        <stp>BDP|453353505631654627</stp>
        <tr r="B87" s="2"/>
      </tp>
      <tp t="s">
        <v>#N/A N/A</v>
        <stp/>
        <stp>BDP|521481520634564542</stp>
        <tr r="E31" s="2"/>
      </tp>
      <tp t="s">
        <v>#N/A N/A</v>
        <stp/>
        <stp>BDP|549563260394888053</stp>
        <tr r="D20" s="2"/>
      </tp>
      <tp t="s">
        <v>#N/A N/A</v>
        <stp/>
        <stp>BDP|253979368928179117</stp>
        <tr r="D53" s="2"/>
      </tp>
      <tp t="s">
        <v>#N/A N/A</v>
        <stp/>
        <stp>BDP|139191194539540190</stp>
        <tr r="E70" s="2"/>
      </tp>
      <tp t="s">
        <v>#N/A N/A</v>
        <stp/>
        <stp>BDP|748836248009647679</stp>
        <tr r="B2" s="2"/>
      </tp>
      <tp t="s">
        <v>#N/A N/A</v>
        <stp/>
        <stp>BDP|110626167456054570</stp>
        <tr r="D50" s="2"/>
      </tp>
      <tp t="s">
        <v>#N/A N/A</v>
        <stp/>
        <stp>BDP|226175344624075333</stp>
        <tr r="E87" s="2"/>
      </tp>
      <tp t="s">
        <v>#N/A N/A</v>
        <stp/>
        <stp>BDP|940590892594655538</stp>
        <tr r="E23" s="2"/>
      </tp>
      <tp t="s">
        <v>#N/A N/A</v>
        <stp/>
        <stp>BDP|840479726192818866</stp>
        <tr r="D83" s="2"/>
      </tp>
      <tp t="s">
        <v>#N/A N/A</v>
        <stp/>
        <stp>BDP|300522901081484878</stp>
        <tr r="C99" s="2"/>
      </tp>
      <tp t="s">
        <v>#N/A N/A</v>
        <stp/>
        <stp>BDP|401639296099854936</stp>
        <tr r="E71" s="2"/>
      </tp>
      <tp t="s">
        <v>#N/A N/A</v>
        <stp/>
        <stp>BDP|922846739083835664</stp>
        <tr r="D79" s="2"/>
      </tp>
      <tp t="s">
        <v>#N/A N/A</v>
        <stp/>
        <stp>BDP|531384152669274464</stp>
        <tr r="B90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R13" sqref="R13"/>
    </sheetView>
  </sheetViews>
  <sheetFormatPr defaultRowHeight="15" x14ac:dyDescent="0.25"/>
  <cols>
    <col min="1" max="5" width="28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tr">
        <f>_xll.BDP("2330 TT Equity", "NAME")</f>
        <v>TAIWAN SEMICONDUCTOR MANUFAC</v>
      </c>
      <c r="C2">
        <f>_xll.BDP("2330 TT Equity", "PX_LAST")</f>
        <v>613</v>
      </c>
      <c r="D2">
        <f>_xll.BDP("2330 TT Equity", "CHG_PCT_1D")</f>
        <v>0.32733220000000002</v>
      </c>
      <c r="E2">
        <f>_xll.BDP("2330 TT Equity", "EQY_TURNOVER")</f>
        <v>23074190000</v>
      </c>
    </row>
    <row r="3" spans="1:5" x14ac:dyDescent="0.25">
      <c r="A3" t="s">
        <v>6</v>
      </c>
      <c r="B3" t="str">
        <f>_xll.BDP("3034 TT Equity", "NAME")</f>
        <v>NOVATEK MICROELECTRONICS COR</v>
      </c>
      <c r="C3">
        <f>_xll.BDP("3034 TT Equity", "PX_LAST")</f>
        <v>497.5</v>
      </c>
      <c r="D3">
        <f>_xll.BDP("3034 TT Equity", "CHG_PCT_1D")</f>
        <v>0.2014099</v>
      </c>
      <c r="E3">
        <f>_xll.BDP("3034 TT Equity", "EQY_TURNOVER")</f>
        <v>12157330000</v>
      </c>
    </row>
    <row r="4" spans="1:5" x14ac:dyDescent="0.25">
      <c r="A4" t="s">
        <v>7</v>
      </c>
      <c r="B4" t="str">
        <f>_xll.BDP("2317 TT Equity", "NAME")</f>
        <v>HON HAI PRECISION INDUSTRY</v>
      </c>
      <c r="C4">
        <f>_xll.BDP("2317 TT Equity", "PX_LAST")</f>
        <v>123</v>
      </c>
      <c r="D4">
        <f>_xll.BDP("2317 TT Equity", "CHG_PCT_1D")</f>
        <v>1.6528929999999999</v>
      </c>
      <c r="E4">
        <f>_xll.BDP("2317 TT Equity", "EQY_TURNOVER")</f>
        <v>11496180000</v>
      </c>
    </row>
    <row r="5" spans="1:5" x14ac:dyDescent="0.25">
      <c r="A5" t="s">
        <v>8</v>
      </c>
      <c r="B5" t="str">
        <f>_xll.BDP("3545 TT Equity", "NAME")</f>
        <v>FOCALTECH SYSTEMS CO LTD</v>
      </c>
      <c r="C5">
        <f>_xll.BDP("3545 TT Equity", "PX_LAST")</f>
        <v>148.5</v>
      </c>
      <c r="D5">
        <f>_xll.BDP("3545 TT Equity", "CHG_PCT_1D")</f>
        <v>10</v>
      </c>
      <c r="E5">
        <f>_xll.BDP("3545 TT Equity", "EQY_TURNOVER")</f>
        <v>7433421000</v>
      </c>
    </row>
    <row r="6" spans="1:5" x14ac:dyDescent="0.25">
      <c r="A6" t="s">
        <v>9</v>
      </c>
      <c r="B6" t="str">
        <f>_xll.BDP("2609 TT Equity", "NAME")</f>
        <v>YANG MING MARINE TRANSPORT</v>
      </c>
      <c r="C6">
        <f>_xll.BDP("2609 TT Equity", "PX_LAST")</f>
        <v>30.05</v>
      </c>
      <c r="D6">
        <f>_xll.BDP("2609 TT Equity", "CHG_PCT_1D")</f>
        <v>-3.9936099999999999</v>
      </c>
      <c r="E6">
        <f>_xll.BDP("2609 TT Equity", "EQY_TURNOVER")</f>
        <v>7320578000</v>
      </c>
    </row>
    <row r="7" spans="1:5" x14ac:dyDescent="0.25">
      <c r="A7" t="s">
        <v>10</v>
      </c>
      <c r="B7" t="str">
        <f>_xll.BDP("2603 TT Equity", "NAME")</f>
        <v>EVERGREEN MARINE CORP LTD</v>
      </c>
      <c r="C7">
        <f>_xll.BDP("2603 TT Equity", "PX_LAST")</f>
        <v>39.6</v>
      </c>
      <c r="D7">
        <f>_xll.BDP("2603 TT Equity", "CHG_PCT_1D")</f>
        <v>-1</v>
      </c>
      <c r="E7">
        <f>_xll.BDP("2603 TT Equity", "EQY_TURNOVER")</f>
        <v>6853735000</v>
      </c>
    </row>
    <row r="8" spans="1:5" x14ac:dyDescent="0.25">
      <c r="A8" t="s">
        <v>11</v>
      </c>
      <c r="B8" t="str">
        <f>_xll.BDP("2454 TT Equity", "NAME")</f>
        <v>MEDIATEK INC</v>
      </c>
      <c r="C8">
        <f>_xll.BDP("2454 TT Equity", "PX_LAST")</f>
        <v>919</v>
      </c>
      <c r="D8">
        <f>_xll.BDP("2454 TT Equity", "CHG_PCT_1D")</f>
        <v>1.323043</v>
      </c>
      <c r="E8">
        <f>_xll.BDP("2454 TT Equity", "EQY_TURNOVER")</f>
        <v>6234176000</v>
      </c>
    </row>
    <row r="9" spans="1:5" x14ac:dyDescent="0.25">
      <c r="A9" t="s">
        <v>12</v>
      </c>
      <c r="B9" t="str">
        <f>_xll.BDP("2303 TT Equity", "NAME")</f>
        <v>UNITED MICROELECTRONICS CORP</v>
      </c>
      <c r="C9">
        <f>_xll.BDP("2303 TT Equity", "PX_LAST")</f>
        <v>48.3</v>
      </c>
      <c r="D9">
        <f>_xll.BDP("2303 TT Equity", "CHG_PCT_1D")</f>
        <v>0.31152649999999998</v>
      </c>
      <c r="E9">
        <f>_xll.BDP("2303 TT Equity", "EQY_TURNOVER")</f>
        <v>5413643000</v>
      </c>
    </row>
    <row r="10" spans="1:5" x14ac:dyDescent="0.25">
      <c r="A10" t="s">
        <v>13</v>
      </c>
      <c r="B10" t="str">
        <f>_xll.BDP("6284 TT Equity", "NAME")</f>
        <v>INPAQ TECHNOLOGY CO LTD</v>
      </c>
      <c r="C10">
        <f>_xll.BDP("6284 TT Equity", "PX_LAST")</f>
        <v>84.7</v>
      </c>
      <c r="D10">
        <f>_xll.BDP("6284 TT Equity", "CHG_PCT_1D")</f>
        <v>-0.1179245</v>
      </c>
      <c r="E10">
        <f>_xll.BDP("6284 TT Equity", "EQY_TURNOVER")</f>
        <v>5094843000</v>
      </c>
    </row>
    <row r="11" spans="1:5" x14ac:dyDescent="0.25">
      <c r="A11" t="s">
        <v>14</v>
      </c>
      <c r="B11" t="str">
        <f>_xll.BDP("6488 TT Equity", "NAME")</f>
        <v>GLOBALWAFERS CO LTD</v>
      </c>
      <c r="C11">
        <f>_xll.BDP("6488 TT Equity", "PX_LAST")</f>
        <v>770</v>
      </c>
      <c r="D11">
        <f>_xll.BDP("6488 TT Equity", "CHG_PCT_1D")</f>
        <v>3.494624</v>
      </c>
      <c r="E11">
        <f>_xll.BDP("6488 TT Equity", "EQY_TURNOVER")</f>
        <v>4673978000</v>
      </c>
    </row>
    <row r="12" spans="1:5" x14ac:dyDescent="0.25">
      <c r="A12" t="s">
        <v>15</v>
      </c>
      <c r="B12" t="str">
        <f>_xll.BDP("4968 TT Equity", "NAME")</f>
        <v>RICHWAVE TECHNOLOGY CORP</v>
      </c>
      <c r="C12">
        <f>_xll.BDP("4968 TT Equity", "PX_LAST")</f>
        <v>616</v>
      </c>
      <c r="D12">
        <f>_xll.BDP("4968 TT Equity", "CHG_PCT_1D")</f>
        <v>4.4067800000000004</v>
      </c>
      <c r="E12">
        <f>_xll.BDP("4968 TT Equity", "EQY_TURNOVER")</f>
        <v>4642434000</v>
      </c>
    </row>
    <row r="13" spans="1:5" x14ac:dyDescent="0.25">
      <c r="A13" t="s">
        <v>16</v>
      </c>
      <c r="B13" t="str">
        <f>_xll.BDP("2492 TT Equity", "NAME")</f>
        <v>WALSIN TECHNOLOGY CORP</v>
      </c>
      <c r="C13">
        <f>_xll.BDP("2492 TT Equity", "PX_LAST")</f>
        <v>259</v>
      </c>
      <c r="D13">
        <f>_xll.BDP("2492 TT Equity", "CHG_PCT_1D")</f>
        <v>0</v>
      </c>
      <c r="E13">
        <f>_xll.BDP("2492 TT Equity", "EQY_TURNOVER")</f>
        <v>4483093000</v>
      </c>
    </row>
    <row r="14" spans="1:5" x14ac:dyDescent="0.25">
      <c r="A14" t="s">
        <v>17</v>
      </c>
      <c r="B14" t="str">
        <f>_xll.BDP("2610 TT Equity", "NAME")</f>
        <v>CHINA AIRLINES LTD</v>
      </c>
      <c r="C14">
        <f>_xll.BDP("2610 TT Equity", "PX_LAST")</f>
        <v>14.5</v>
      </c>
      <c r="D14">
        <f>_xll.BDP("2610 TT Equity", "CHG_PCT_1D")</f>
        <v>2.4734980000000002</v>
      </c>
      <c r="E14">
        <f>_xll.BDP("2610 TT Equity", "EQY_TURNOVER")</f>
        <v>4441778000</v>
      </c>
    </row>
    <row r="15" spans="1:5" x14ac:dyDescent="0.25">
      <c r="A15" t="s">
        <v>18</v>
      </c>
      <c r="B15" t="str">
        <f>_xll.BDP("3006 TT Equity", "NAME")</f>
        <v>ELITE SEMICONDUCTOR MICROELE</v>
      </c>
      <c r="C15">
        <f>_xll.BDP("3006 TT Equity", "PX_LAST")</f>
        <v>89.5</v>
      </c>
      <c r="D15">
        <f>_xll.BDP("3006 TT Equity", "CHG_PCT_1D")</f>
        <v>-0.66592669999999998</v>
      </c>
      <c r="E15">
        <f>_xll.BDP("3006 TT Equity", "EQY_TURNOVER")</f>
        <v>4439785000</v>
      </c>
    </row>
    <row r="16" spans="1:5" x14ac:dyDescent="0.25">
      <c r="A16" t="s">
        <v>19</v>
      </c>
      <c r="B16" t="str">
        <f>_xll.BDP("6531 TT Equity", "NAME")</f>
        <v>AP MEMORY TECHNOLOGY CORP</v>
      </c>
      <c r="C16">
        <f>_xll.BDP("6531 TT Equity", "PX_LAST")</f>
        <v>770</v>
      </c>
      <c r="D16">
        <f>_xll.BDP("6531 TT Equity", "CHG_PCT_1D")</f>
        <v>-1.028278</v>
      </c>
      <c r="E16">
        <f>_xll.BDP("6531 TT Equity", "EQY_TURNOVER")</f>
        <v>4067902000</v>
      </c>
    </row>
    <row r="17" spans="1:5" x14ac:dyDescent="0.25">
      <c r="A17" t="s">
        <v>20</v>
      </c>
      <c r="B17" t="str">
        <f>_xll.BDP("4961 TT Equity", "NAME")</f>
        <v>FITIPOWER INTEGRATED TECH</v>
      </c>
      <c r="C17">
        <f>_xll.BDP("4961 TT Equity", "PX_LAST")</f>
        <v>256.5</v>
      </c>
      <c r="D17">
        <f>_xll.BDP("4961 TT Equity", "CHG_PCT_1D")</f>
        <v>9.8501069999999995</v>
      </c>
      <c r="E17">
        <f>_xll.BDP("4961 TT Equity", "EQY_TURNOVER")</f>
        <v>3988697000</v>
      </c>
    </row>
    <row r="18" spans="1:5" x14ac:dyDescent="0.25">
      <c r="A18" t="s">
        <v>21</v>
      </c>
      <c r="B18" t="str">
        <f>_xll.BDP("2327 TT Equity", "NAME")</f>
        <v>YAGEO CORPORATION</v>
      </c>
      <c r="C18">
        <f>_xll.BDP("2327 TT Equity", "PX_LAST")</f>
        <v>579</v>
      </c>
      <c r="D18">
        <f>_xll.BDP("2327 TT Equity", "CHG_PCT_1D")</f>
        <v>-0.17241380000000001</v>
      </c>
      <c r="E18">
        <f>_xll.BDP("2327 TT Equity", "EQY_TURNOVER")</f>
        <v>3986693000</v>
      </c>
    </row>
    <row r="19" spans="1:5" x14ac:dyDescent="0.25">
      <c r="A19" t="s">
        <v>22</v>
      </c>
      <c r="B19" t="str">
        <f>_xll.BDP("3169 TT Equity", "NAME")</f>
        <v>ASIX ELECTRONICS CORPORATION</v>
      </c>
      <c r="C19">
        <f>_xll.BDP("3169 TT Equity", "PX_LAST")</f>
        <v>138.5</v>
      </c>
      <c r="D19">
        <f>_xll.BDP("3169 TT Equity", "CHG_PCT_1D")</f>
        <v>-5.1369860000000003</v>
      </c>
      <c r="E19">
        <f>_xll.BDP("3169 TT Equity", "EQY_TURNOVER")</f>
        <v>3905294000</v>
      </c>
    </row>
    <row r="20" spans="1:5" x14ac:dyDescent="0.25">
      <c r="A20" t="s">
        <v>23</v>
      </c>
      <c r="B20" t="str">
        <f>_xll.BDP("5471 TT Equity", "NAME")</f>
        <v>SONIX TECHNOLOGY CO LTD</v>
      </c>
      <c r="C20">
        <f>_xll.BDP("5471 TT Equity", "PX_LAST")</f>
        <v>98.7</v>
      </c>
      <c r="D20">
        <f>_xll.BDP("5471 TT Equity", "CHG_PCT_1D")</f>
        <v>9.9109130000000007</v>
      </c>
      <c r="E20">
        <f>_xll.BDP("5471 TT Equity", "EQY_TURNOVER")</f>
        <v>2918089000</v>
      </c>
    </row>
    <row r="21" spans="1:5" x14ac:dyDescent="0.25">
      <c r="A21" t="s">
        <v>24</v>
      </c>
      <c r="B21" t="str">
        <f>_xll.BDP("6237 TT Equity", "NAME")</f>
        <v>C-MEDIA ELECTRONICS INC</v>
      </c>
      <c r="C21">
        <f>_xll.BDP("6237 TT Equity", "PX_LAST")</f>
        <v>110.5</v>
      </c>
      <c r="D21">
        <f>_xll.BDP("6237 TT Equity", "CHG_PCT_1D")</f>
        <v>9.9502489999999995</v>
      </c>
      <c r="E21">
        <f>_xll.BDP("6237 TT Equity", "EQY_TURNOVER")</f>
        <v>2640973000</v>
      </c>
    </row>
    <row r="22" spans="1:5" x14ac:dyDescent="0.25">
      <c r="A22" t="s">
        <v>25</v>
      </c>
      <c r="B22" t="str">
        <f>_xll.BDP("8261 TT Equity", "NAME")</f>
        <v>ADVANCED POWER ELECTRONICS</v>
      </c>
      <c r="C22">
        <f>_xll.BDP("8261 TT Equity", "PX_LAST")</f>
        <v>56.3</v>
      </c>
      <c r="D22">
        <f>_xll.BDP("8261 TT Equity", "CHG_PCT_1D")</f>
        <v>-2.9310339999999999</v>
      </c>
      <c r="E22">
        <f>_xll.BDP("8261 TT Equity", "EQY_TURNOVER")</f>
        <v>2589205000</v>
      </c>
    </row>
    <row r="23" spans="1:5" x14ac:dyDescent="0.25">
      <c r="A23" t="s">
        <v>26</v>
      </c>
      <c r="B23" t="str">
        <f>_xll.BDP("8016 TT Equity", "NAME")</f>
        <v>SITRONIX TECHNOLOGY CORP</v>
      </c>
      <c r="C23">
        <f>_xll.BDP("8016 TT Equity", "PX_LAST")</f>
        <v>227</v>
      </c>
      <c r="D23">
        <f>_xll.BDP("8016 TT Equity", "CHG_PCT_1D")</f>
        <v>7.5829380000000004</v>
      </c>
      <c r="E23">
        <f>_xll.BDP("8016 TT Equity", "EQY_TURNOVER")</f>
        <v>2586537000</v>
      </c>
    </row>
    <row r="24" spans="1:5" x14ac:dyDescent="0.25">
      <c r="A24" t="s">
        <v>27</v>
      </c>
      <c r="B24" t="str">
        <f>_xll.BDP("3228 TT Equity", "NAME")</f>
        <v>RDC SEMICONDUCTOR CO LTD</v>
      </c>
      <c r="C24">
        <f>_xll.BDP("3228 TT Equity", "PX_LAST")</f>
        <v>483</v>
      </c>
      <c r="D24">
        <f>_xll.BDP("3228 TT Equity", "CHG_PCT_1D")</f>
        <v>0.52029139999999996</v>
      </c>
      <c r="E24">
        <f>_xll.BDP("3228 TT Equity", "EQY_TURNOVER")</f>
        <v>2547725000</v>
      </c>
    </row>
    <row r="25" spans="1:5" x14ac:dyDescent="0.25">
      <c r="A25" t="s">
        <v>28</v>
      </c>
      <c r="B25" t="str">
        <f>_xll.BDP("2308 TT Equity", "NAME")</f>
        <v>DELTA ELECTRONICS INC</v>
      </c>
      <c r="C25">
        <f>_xll.BDP("2308 TT Equity", "PX_LAST")</f>
        <v>282</v>
      </c>
      <c r="D25">
        <f>_xll.BDP("2308 TT Equity", "CHG_PCT_1D")</f>
        <v>1.6216219999999999</v>
      </c>
      <c r="E25">
        <f>_xll.BDP("2308 TT Equity", "EQY_TURNOVER")</f>
        <v>2489064000</v>
      </c>
    </row>
    <row r="26" spans="1:5" x14ac:dyDescent="0.25">
      <c r="A26" t="s">
        <v>29</v>
      </c>
      <c r="B26" t="str">
        <f>_xll.BDP("2338 TT Equity", "NAME")</f>
        <v>TAIWAN MASK CORPORATION</v>
      </c>
      <c r="C26">
        <f>_xll.BDP("2338 TT Equity", "PX_LAST")</f>
        <v>54.1</v>
      </c>
      <c r="D26">
        <f>_xll.BDP("2338 TT Equity", "CHG_PCT_1D")</f>
        <v>-2.5225230000000001</v>
      </c>
      <c r="E26">
        <f>_xll.BDP("2338 TT Equity", "EQY_TURNOVER")</f>
        <v>2472200000</v>
      </c>
    </row>
    <row r="27" spans="1:5" x14ac:dyDescent="0.25">
      <c r="A27" t="s">
        <v>30</v>
      </c>
      <c r="B27" t="str">
        <f>_xll.BDP("3711 TT Equity", "NAME")</f>
        <v>ASE TECHNOLOGY HOLDING CO LT</v>
      </c>
      <c r="C27">
        <f>_xll.BDP("3711 TT Equity", "PX_LAST")</f>
        <v>104</v>
      </c>
      <c r="D27">
        <f>_xll.BDP("3711 TT Equity", "CHG_PCT_1D")</f>
        <v>1.4634149999999999</v>
      </c>
      <c r="E27">
        <f>_xll.BDP("3711 TT Equity", "EQY_TURNOVER")</f>
        <v>2457105000</v>
      </c>
    </row>
    <row r="28" spans="1:5" x14ac:dyDescent="0.25">
      <c r="A28" t="s">
        <v>31</v>
      </c>
      <c r="B28" t="str">
        <f>_xll.BDP("2375 TT Equity", "NAME")</f>
        <v>KAIMEI ELECTRONIC CORP</v>
      </c>
      <c r="C28">
        <f>_xll.BDP("2375 TT Equity", "PX_LAST")</f>
        <v>134.5</v>
      </c>
      <c r="D28">
        <f>_xll.BDP("2375 TT Equity", "CHG_PCT_1D")</f>
        <v>0</v>
      </c>
      <c r="E28">
        <f>_xll.BDP("2375 TT Equity", "EQY_TURNOVER")</f>
        <v>2439004000</v>
      </c>
    </row>
    <row r="29" spans="1:5" x14ac:dyDescent="0.25">
      <c r="A29" t="s">
        <v>32</v>
      </c>
      <c r="B29" t="str">
        <f>_xll.BDP("2486 TT Equity", "NAME")</f>
        <v>I-CHIUN PRECISION IND CO LTD</v>
      </c>
      <c r="C29">
        <f>_xll.BDP("2486 TT Equity", "PX_LAST")</f>
        <v>27.55</v>
      </c>
      <c r="D29">
        <f>_xll.BDP("2486 TT Equity", "CHG_PCT_1D")</f>
        <v>-0.5415162</v>
      </c>
      <c r="E29">
        <f>_xll.BDP("2486 TT Equity", "EQY_TURNOVER")</f>
        <v>2297524000</v>
      </c>
    </row>
    <row r="30" spans="1:5" x14ac:dyDescent="0.25">
      <c r="A30" t="s">
        <v>33</v>
      </c>
      <c r="B30" t="str">
        <f>_xll.BDP("3008 TT Equity", "NAME")</f>
        <v>LARGAN PRECISION CO LTD</v>
      </c>
      <c r="C30">
        <f>_xll.BDP("3008 TT Equity", "PX_LAST")</f>
        <v>3340</v>
      </c>
      <c r="D30">
        <f>_xll.BDP("3008 TT Equity", "CHG_PCT_1D")</f>
        <v>-1.908957</v>
      </c>
      <c r="E30">
        <f>_xll.BDP("3008 TT Equity", "EQY_TURNOVER")</f>
        <v>2179159000</v>
      </c>
    </row>
    <row r="31" spans="1:5" x14ac:dyDescent="0.25">
      <c r="A31" t="s">
        <v>34</v>
      </c>
      <c r="B31" t="str">
        <f>_xll.BDP("3014 TT Equity", "NAME")</f>
        <v>ITE TECHNOLOGY INC</v>
      </c>
      <c r="C31">
        <f>_xll.BDP("3014 TT Equity", "PX_LAST")</f>
        <v>94</v>
      </c>
      <c r="D31">
        <f>_xll.BDP("3014 TT Equity", "CHG_PCT_1D")</f>
        <v>2.957284</v>
      </c>
      <c r="E31">
        <f>_xll.BDP("3014 TT Equity", "EQY_TURNOVER")</f>
        <v>2108377000</v>
      </c>
    </row>
    <row r="32" spans="1:5" x14ac:dyDescent="0.25">
      <c r="A32" t="s">
        <v>35</v>
      </c>
      <c r="B32" t="str">
        <f>_xll.BDP("3661 TT Equity", "NAME")</f>
        <v>ALCHIP TECHNOLOGIES LTD</v>
      </c>
      <c r="C32">
        <f>_xll.BDP("3661 TT Equity", "PX_LAST")</f>
        <v>914</v>
      </c>
      <c r="D32">
        <f>_xll.BDP("3661 TT Equity", "CHG_PCT_1D")</f>
        <v>-2.3504269999999998</v>
      </c>
      <c r="E32">
        <f>_xll.BDP("3661 TT Equity", "EQY_TURNOVER")</f>
        <v>2010299000</v>
      </c>
    </row>
    <row r="33" spans="1:5" x14ac:dyDescent="0.25">
      <c r="A33" t="s">
        <v>36</v>
      </c>
      <c r="B33" t="str">
        <f>_xll.BDP("6485 TT Equity", "NAME")</f>
        <v>ASOLID TECHNOLOGY CO LTD</v>
      </c>
      <c r="C33">
        <f>_xll.BDP("6485 TT Equity", "PX_LAST")</f>
        <v>117</v>
      </c>
      <c r="D33">
        <f>_xll.BDP("6485 TT Equity", "CHG_PCT_1D")</f>
        <v>1.7391300000000001</v>
      </c>
      <c r="E33">
        <f>_xll.BDP("6485 TT Equity", "EQY_TURNOVER")</f>
        <v>2009764000</v>
      </c>
    </row>
    <row r="34" spans="1:5" x14ac:dyDescent="0.25">
      <c r="A34" t="s">
        <v>37</v>
      </c>
      <c r="B34" t="str">
        <f>_xll.BDP("2377 TT Equity", "NAME")</f>
        <v>MICRO-STAR INTERNATIONAL CO</v>
      </c>
      <c r="C34">
        <f>_xll.BDP("2377 TT Equity", "PX_LAST")</f>
        <v>160</v>
      </c>
      <c r="D34">
        <f>_xll.BDP("2377 TT Equity", "CHG_PCT_1D")</f>
        <v>0.62893080000000001</v>
      </c>
      <c r="E34">
        <f>_xll.BDP("2377 TT Equity", "EQY_TURNOVER")</f>
        <v>1988891000</v>
      </c>
    </row>
    <row r="35" spans="1:5" x14ac:dyDescent="0.25">
      <c r="A35" t="s">
        <v>38</v>
      </c>
      <c r="B35" t="str">
        <f>_xll.BDP("2337 TT Equity", "NAME")</f>
        <v>MACRONIX INTERNATIONAL CO</v>
      </c>
      <c r="C35">
        <f>_xll.BDP("2337 TT Equity", "PX_LAST")</f>
        <v>43.6</v>
      </c>
      <c r="D35">
        <f>_xll.BDP("2337 TT Equity", "CHG_PCT_1D")</f>
        <v>-0.90909090000000004</v>
      </c>
      <c r="E35">
        <f>_xll.BDP("2337 TT Equity", "EQY_TURNOVER")</f>
        <v>1940805000</v>
      </c>
    </row>
    <row r="36" spans="1:5" x14ac:dyDescent="0.25">
      <c r="A36" t="s">
        <v>39</v>
      </c>
      <c r="B36" t="str">
        <f>_xll.BDP("3092 TT Equity", "NAME")</f>
        <v>HOTRON PRECISION ELECTRONIC</v>
      </c>
      <c r="C36">
        <f>_xll.BDP("3092 TT Equity", "PX_LAST")</f>
        <v>78.5</v>
      </c>
      <c r="D36">
        <f>_xll.BDP("3092 TT Equity", "CHG_PCT_1D")</f>
        <v>6.0810810000000002</v>
      </c>
      <c r="E36">
        <f>_xll.BDP("3092 TT Equity", "EQY_TURNOVER")</f>
        <v>1934709000</v>
      </c>
    </row>
    <row r="37" spans="1:5" x14ac:dyDescent="0.25">
      <c r="A37" t="s">
        <v>40</v>
      </c>
      <c r="B37" t="str">
        <f>_xll.BDP("8046 TT Equity", "NAME")</f>
        <v>NAN YA PRINTED CIRCUIT BOARD</v>
      </c>
      <c r="C37">
        <f>_xll.BDP("8046 TT Equity", "PX_LAST")</f>
        <v>293.5</v>
      </c>
      <c r="D37">
        <f>_xll.BDP("8046 TT Equity", "CHG_PCT_1D")</f>
        <v>-0.84459459999999997</v>
      </c>
      <c r="E37">
        <f>_xll.BDP("8046 TT Equity", "EQY_TURNOVER")</f>
        <v>1886249000</v>
      </c>
    </row>
    <row r="38" spans="1:5" x14ac:dyDescent="0.25">
      <c r="A38" t="s">
        <v>41</v>
      </c>
      <c r="B38" t="str">
        <f>_xll.BDP("3048 TT Equity", "NAME")</f>
        <v>EDOM TECHNOLOGY CO LTD</v>
      </c>
      <c r="C38">
        <f>_xll.BDP("3048 TT Equity", "PX_LAST")</f>
        <v>31.2</v>
      </c>
      <c r="D38">
        <f>_xll.BDP("3048 TT Equity", "CHG_PCT_1D")</f>
        <v>-8.2352939999999997</v>
      </c>
      <c r="E38">
        <f>_xll.BDP("3048 TT Equity", "EQY_TURNOVER")</f>
        <v>1869168000</v>
      </c>
    </row>
    <row r="39" spans="1:5" x14ac:dyDescent="0.25">
      <c r="A39" t="s">
        <v>42</v>
      </c>
      <c r="B39" t="str">
        <f>_xll.BDP("3481 TT Equity", "NAME")</f>
        <v>INNOLUX CORP</v>
      </c>
      <c r="C39">
        <f>_xll.BDP("3481 TT Equity", "PX_LAST")</f>
        <v>16.7</v>
      </c>
      <c r="D39">
        <f>_xll.BDP("3481 TT Equity", "CHG_PCT_1D")</f>
        <v>0.60240959999999999</v>
      </c>
      <c r="E39">
        <f>_xll.BDP("3481 TT Equity", "EQY_TURNOVER")</f>
        <v>1855248000</v>
      </c>
    </row>
    <row r="40" spans="1:5" x14ac:dyDescent="0.25">
      <c r="A40" t="s">
        <v>43</v>
      </c>
      <c r="B40" t="str">
        <f>_xll.BDP("2618 TT Equity", "NAME")</f>
        <v>EVA AIRWAYS CORP</v>
      </c>
      <c r="C40">
        <f>_xll.BDP("2618 TT Equity", "PX_LAST")</f>
        <v>15.8</v>
      </c>
      <c r="D40">
        <f>_xll.BDP("2618 TT Equity", "CHG_PCT_1D")</f>
        <v>2.2653720000000002</v>
      </c>
      <c r="E40">
        <f>_xll.BDP("2618 TT Equity", "EQY_TURNOVER")</f>
        <v>1763189000</v>
      </c>
    </row>
    <row r="41" spans="1:5" x14ac:dyDescent="0.25">
      <c r="A41" t="s">
        <v>44</v>
      </c>
      <c r="B41" t="str">
        <f>_xll.BDP("2376 TT Equity", "NAME")</f>
        <v>GIGABYTE TECHNOLOGY CO LTD</v>
      </c>
      <c r="C41">
        <f>_xll.BDP("2376 TT Equity", "PX_LAST")</f>
        <v>95.5</v>
      </c>
      <c r="D41">
        <f>_xll.BDP("2376 TT Equity", "CHG_PCT_1D")</f>
        <v>0.844773</v>
      </c>
      <c r="E41">
        <f>_xll.BDP("2376 TT Equity", "EQY_TURNOVER")</f>
        <v>1656170000</v>
      </c>
    </row>
    <row r="42" spans="1:5" x14ac:dyDescent="0.25">
      <c r="A42" t="s">
        <v>45</v>
      </c>
      <c r="B42" t="str">
        <f>_xll.BDP("4976 TT Equity", "NAME")</f>
        <v>CALIN TECHNOLOGY CO LTD</v>
      </c>
      <c r="C42">
        <f>_xll.BDP("4976 TT Equity", "PX_LAST")</f>
        <v>116</v>
      </c>
      <c r="D42">
        <f>_xll.BDP("4976 TT Equity", "CHG_PCT_1D")</f>
        <v>-0.85470089999999999</v>
      </c>
      <c r="E42">
        <f>_xll.BDP("4976 TT Equity", "EQY_TURNOVER")</f>
        <v>1631272000</v>
      </c>
    </row>
    <row r="43" spans="1:5" x14ac:dyDescent="0.25">
      <c r="A43" t="s">
        <v>46</v>
      </c>
      <c r="B43" t="str">
        <f>_xll.BDP("2357 TT Equity", "NAME")</f>
        <v>ASUSTEK COMPUTER INC</v>
      </c>
      <c r="C43">
        <f>_xll.BDP("2357 TT Equity", "PX_LAST")</f>
        <v>331</v>
      </c>
      <c r="D43">
        <f>_xll.BDP("2357 TT Equity", "CHG_PCT_1D")</f>
        <v>1.5337419999999999</v>
      </c>
      <c r="E43">
        <f>_xll.BDP("2357 TT Equity", "EQY_TURNOVER")</f>
        <v>1622659000</v>
      </c>
    </row>
    <row r="44" spans="1:5" x14ac:dyDescent="0.25">
      <c r="A44" t="s">
        <v>47</v>
      </c>
      <c r="B44" t="str">
        <f>_xll.BDP("2379 TT Equity", "NAME")</f>
        <v>REALTEK SEMICONDUCTOR CORP</v>
      </c>
      <c r="C44">
        <f>_xll.BDP("2379 TT Equity", "PX_LAST")</f>
        <v>452</v>
      </c>
      <c r="D44">
        <f>_xll.BDP("2379 TT Equity", "CHG_PCT_1D")</f>
        <v>2.2624430000000002</v>
      </c>
      <c r="E44">
        <f>_xll.BDP("2379 TT Equity", "EQY_TURNOVER")</f>
        <v>1601127000</v>
      </c>
    </row>
    <row r="45" spans="1:5" x14ac:dyDescent="0.25">
      <c r="A45" t="s">
        <v>48</v>
      </c>
      <c r="B45" t="str">
        <f>_xll.BDP("6533 TT Equity", "NAME")</f>
        <v>ANDES TECHNOLOGY CORP</v>
      </c>
      <c r="C45">
        <f>_xll.BDP("6533 TT Equity", "PX_LAST")</f>
        <v>481</v>
      </c>
      <c r="D45">
        <f>_xll.BDP("6533 TT Equity", "CHG_PCT_1D")</f>
        <v>0.83857440000000005</v>
      </c>
      <c r="E45">
        <f>_xll.BDP("6533 TT Equity", "EQY_TURNOVER")</f>
        <v>1539577000</v>
      </c>
    </row>
    <row r="46" spans="1:5" x14ac:dyDescent="0.25">
      <c r="A46" t="s">
        <v>49</v>
      </c>
      <c r="B46" t="str">
        <f>_xll.BDP("2371 TT Equity", "NAME")</f>
        <v>TATUNG CO LTD</v>
      </c>
      <c r="C46">
        <f>_xll.BDP("2371 TT Equity", "PX_LAST")</f>
        <v>28.85</v>
      </c>
      <c r="D46">
        <f>_xll.BDP("2371 TT Equity", "CHG_PCT_1D")</f>
        <v>-0.34542309999999998</v>
      </c>
      <c r="E46">
        <f>_xll.BDP("2371 TT Equity", "EQY_TURNOVER")</f>
        <v>1538525000</v>
      </c>
    </row>
    <row r="47" spans="1:5" x14ac:dyDescent="0.25">
      <c r="A47" t="s">
        <v>50</v>
      </c>
      <c r="B47" t="str">
        <f>_xll.BDP("2605 TT Equity", "NAME")</f>
        <v>SINCERE NAVIGATION</v>
      </c>
      <c r="C47">
        <f>_xll.BDP("2605 TT Equity", "PX_LAST")</f>
        <v>22.6</v>
      </c>
      <c r="D47">
        <f>_xll.BDP("2605 TT Equity", "CHG_PCT_1D")</f>
        <v>2.7272729999999998</v>
      </c>
      <c r="E47">
        <f>_xll.BDP("2605 TT Equity", "EQY_TURNOVER")</f>
        <v>1512753000</v>
      </c>
    </row>
    <row r="48" spans="1:5" x14ac:dyDescent="0.25">
      <c r="A48" t="s">
        <v>51</v>
      </c>
      <c r="B48" t="str">
        <f>_xll.BDP("2882 TT Equity", "NAME")</f>
        <v>CATHAY FINANCIAL HOLDING CO</v>
      </c>
      <c r="C48">
        <f>_xll.BDP("2882 TT Equity", "PX_LAST")</f>
        <v>46.45</v>
      </c>
      <c r="D48">
        <f>_xll.BDP("2882 TT Equity", "CHG_PCT_1D")</f>
        <v>-0.53533189999999997</v>
      </c>
      <c r="E48">
        <f>_xll.BDP("2882 TT Equity", "EQY_TURNOVER")</f>
        <v>1415664000</v>
      </c>
    </row>
    <row r="49" spans="1:5" x14ac:dyDescent="0.25">
      <c r="A49" t="s">
        <v>52</v>
      </c>
      <c r="B49" t="str">
        <f>_xll.BDP("2409 TT Equity", "NAME")</f>
        <v>AU OPTRONICS CORP</v>
      </c>
      <c r="C49">
        <f>_xll.BDP("2409 TT Equity", "PX_LAST")</f>
        <v>18.399999999999999</v>
      </c>
      <c r="D49">
        <f>_xll.BDP("2409 TT Equity", "CHG_PCT_1D")</f>
        <v>0</v>
      </c>
      <c r="E49">
        <f>_xll.BDP("2409 TT Equity", "EQY_TURNOVER")</f>
        <v>1404006000</v>
      </c>
    </row>
    <row r="50" spans="1:5" x14ac:dyDescent="0.25">
      <c r="A50" t="s">
        <v>53</v>
      </c>
      <c r="B50" t="str">
        <f>_xll.BDP("6443 TT Equity", "NAME")</f>
        <v>TSEC CORP</v>
      </c>
      <c r="C50">
        <f>_xll.BDP("6443 TT Equity", "PX_LAST")</f>
        <v>42.4</v>
      </c>
      <c r="D50">
        <f>_xll.BDP("6443 TT Equity", "CHG_PCT_1D")</f>
        <v>0</v>
      </c>
      <c r="E50">
        <f>_xll.BDP("6443 TT Equity", "EQY_TURNOVER")</f>
        <v>1400926000</v>
      </c>
    </row>
    <row r="51" spans="1:5" x14ac:dyDescent="0.25">
      <c r="A51" t="s">
        <v>54</v>
      </c>
      <c r="B51" t="str">
        <f>_xll.BDP("8086 TT Equity", "NAME")</f>
        <v>ADVANCED WIRELESS SEMICONDUC</v>
      </c>
      <c r="C51">
        <f>_xll.BDP("8086 TT Equity", "PX_LAST")</f>
        <v>146.5</v>
      </c>
      <c r="D51">
        <f>_xll.BDP("8086 TT Equity", "CHG_PCT_1D")</f>
        <v>-0.67796610000000002</v>
      </c>
      <c r="E51">
        <f>_xll.BDP("8086 TT Equity", "EQY_TURNOVER")</f>
        <v>1360511000</v>
      </c>
    </row>
    <row r="52" spans="1:5" x14ac:dyDescent="0.25">
      <c r="A52" t="s">
        <v>55</v>
      </c>
      <c r="B52" t="str">
        <f>_xll.BDP("5483 TT Equity", "NAME")</f>
        <v>SINO-AMERICAN SILICON PRODUC</v>
      </c>
      <c r="C52">
        <f>_xll.BDP("5483 TT Equity", "PX_LAST")</f>
        <v>168.5</v>
      </c>
      <c r="D52">
        <f>_xll.BDP("5483 TT Equity", "CHG_PCT_1D")</f>
        <v>1.812689</v>
      </c>
      <c r="E52">
        <f>_xll.BDP("5483 TT Equity", "EQY_TURNOVER")</f>
        <v>1346748000</v>
      </c>
    </row>
    <row r="53" spans="1:5" x14ac:dyDescent="0.25">
      <c r="A53" t="s">
        <v>56</v>
      </c>
      <c r="B53" t="str">
        <f>_xll.BDP("3707 TT Equity", "NAME")</f>
        <v>EPISIL HOLDINGS INC</v>
      </c>
      <c r="C53">
        <f>_xll.BDP("3707 TT Equity", "PX_LAST")</f>
        <v>50.4</v>
      </c>
      <c r="D53">
        <f>_xll.BDP("3707 TT Equity", "CHG_PCT_1D")</f>
        <v>0.9009009</v>
      </c>
      <c r="E53">
        <f>_xll.BDP("3707 TT Equity", "EQY_TURNOVER")</f>
        <v>1331400000</v>
      </c>
    </row>
    <row r="54" spans="1:5" x14ac:dyDescent="0.25">
      <c r="A54" t="s">
        <v>57</v>
      </c>
      <c r="B54" t="str">
        <f>_xll.BDP("1309 TT Equity", "NAME")</f>
        <v>TAITA CHEMICAL</v>
      </c>
      <c r="C54">
        <f>_xll.BDP("1309 TT Equity", "PX_LAST")</f>
        <v>41.5</v>
      </c>
      <c r="D54">
        <f>_xll.BDP("1309 TT Equity", "CHG_PCT_1D")</f>
        <v>-4.7072329999999996</v>
      </c>
      <c r="E54">
        <f>_xll.BDP("1309 TT Equity", "EQY_TURNOVER")</f>
        <v>1325664000</v>
      </c>
    </row>
    <row r="55" spans="1:5" x14ac:dyDescent="0.25">
      <c r="A55" t="s">
        <v>58</v>
      </c>
      <c r="B55" t="str">
        <f>_xll.BDP("3362 TT Equity", "NAME")</f>
        <v>ABILITY OPTO-ELECTRONICS TEC</v>
      </c>
      <c r="C55">
        <f>_xll.BDP("3362 TT Equity", "PX_LAST")</f>
        <v>71.7</v>
      </c>
      <c r="D55">
        <f>_xll.BDP("3362 TT Equity", "CHG_PCT_1D")</f>
        <v>-3.369272</v>
      </c>
      <c r="E55">
        <f>_xll.BDP("3362 TT Equity", "EQY_TURNOVER")</f>
        <v>1318957000</v>
      </c>
    </row>
    <row r="56" spans="1:5" x14ac:dyDescent="0.25">
      <c r="A56" t="s">
        <v>59</v>
      </c>
      <c r="B56" t="str">
        <f>_xll.BDP("6415 TT Equity", "NAME")</f>
        <v>SILERGY CORP</v>
      </c>
      <c r="C56">
        <f>_xll.BDP("6415 TT Equity", "PX_LAST")</f>
        <v>2495</v>
      </c>
      <c r="D56">
        <f>_xll.BDP("6415 TT Equity", "CHG_PCT_1D")</f>
        <v>3.0991740000000001</v>
      </c>
      <c r="E56">
        <f>_xll.BDP("6415 TT Equity", "EQY_TURNOVER")</f>
        <v>1313293000</v>
      </c>
    </row>
    <row r="57" spans="1:5" x14ac:dyDescent="0.25">
      <c r="A57" t="s">
        <v>60</v>
      </c>
      <c r="B57" t="str">
        <f>_xll.BDP("6224 TT Equity", "NAME")</f>
        <v>POLYTRONICS TECHNOLOGY CORP</v>
      </c>
      <c r="C57">
        <f>_xll.BDP("6224 TT Equity", "PX_LAST")</f>
        <v>138</v>
      </c>
      <c r="D57">
        <f>_xll.BDP("6224 TT Equity", "CHG_PCT_1D")</f>
        <v>7.3929960000000001</v>
      </c>
      <c r="E57">
        <f>_xll.BDP("6224 TT Equity", "EQY_TURNOVER")</f>
        <v>1303454000</v>
      </c>
    </row>
    <row r="58" spans="1:5" x14ac:dyDescent="0.25">
      <c r="A58" t="s">
        <v>61</v>
      </c>
      <c r="B58" t="str">
        <f>_xll.BDP("1301 TT Equity", "NAME")</f>
        <v>FORMOSA PLASTICS CORP</v>
      </c>
      <c r="C58">
        <f>_xll.BDP("1301 TT Equity", "PX_LAST")</f>
        <v>101</v>
      </c>
      <c r="D58">
        <f>_xll.BDP("1301 TT Equity", "CHG_PCT_1D")</f>
        <v>-1.941748</v>
      </c>
      <c r="E58">
        <f>_xll.BDP("1301 TT Equity", "EQY_TURNOVER")</f>
        <v>1283273000</v>
      </c>
    </row>
    <row r="59" spans="1:5" x14ac:dyDescent="0.25">
      <c r="A59" t="s">
        <v>62</v>
      </c>
      <c r="B59" t="str">
        <f>_xll.BDP("2108 TT Equity", "NAME")</f>
        <v>NANTEX INDUSTRY CO LTD</v>
      </c>
      <c r="C59">
        <f>_xll.BDP("2108 TT Equity", "PX_LAST")</f>
        <v>75.599999999999994</v>
      </c>
      <c r="D59">
        <f>_xll.BDP("2108 TT Equity", "CHG_PCT_1D")</f>
        <v>5</v>
      </c>
      <c r="E59">
        <f>_xll.BDP("2108 TT Equity", "EQY_TURNOVER")</f>
        <v>1258240000</v>
      </c>
    </row>
    <row r="60" spans="1:5" x14ac:dyDescent="0.25">
      <c r="A60" t="s">
        <v>63</v>
      </c>
      <c r="B60" t="str">
        <f>_xll.BDP("2891 TT Equity", "NAME")</f>
        <v>CTBC FINANCIAL HOLDING CO LT</v>
      </c>
      <c r="C60">
        <f>_xll.BDP("2891 TT Equity", "PX_LAST")</f>
        <v>21.8</v>
      </c>
      <c r="D60">
        <f>_xll.BDP("2891 TT Equity", "CHG_PCT_1D")</f>
        <v>0.22988510000000001</v>
      </c>
      <c r="E60">
        <f>_xll.BDP("2891 TT Equity", "EQY_TURNOVER")</f>
        <v>1237461000</v>
      </c>
    </row>
    <row r="61" spans="1:5" x14ac:dyDescent="0.25">
      <c r="A61" t="s">
        <v>64</v>
      </c>
      <c r="B61" t="str">
        <f>_xll.BDP("6411 TT Equity", "NAME")</f>
        <v>AMAZING MICROELECTRONIC CORP</v>
      </c>
      <c r="C61">
        <f>_xll.BDP("6411 TT Equity", "PX_LAST")</f>
        <v>125</v>
      </c>
      <c r="D61">
        <f>_xll.BDP("6411 TT Equity", "CHG_PCT_1D")</f>
        <v>9.6491229999999995</v>
      </c>
      <c r="E61">
        <f>_xll.BDP("6411 TT Equity", "EQY_TURNOVER")</f>
        <v>1222186000</v>
      </c>
    </row>
    <row r="62" spans="1:5" x14ac:dyDescent="0.25">
      <c r="A62" t="s">
        <v>65</v>
      </c>
      <c r="B62" t="str">
        <f>_xll.BDP("3037 TT Equity", "NAME")</f>
        <v>UNIMICRON TECHNOLOGY CORP</v>
      </c>
      <c r="C62">
        <f>_xll.BDP("3037 TT Equity", "PX_LAST")</f>
        <v>90.7</v>
      </c>
      <c r="D62">
        <f>_xll.BDP("3037 TT Equity", "CHG_PCT_1D")</f>
        <v>0.1103753</v>
      </c>
      <c r="E62">
        <f>_xll.BDP("3037 TT Equity", "EQY_TURNOVER")</f>
        <v>1213752000</v>
      </c>
    </row>
    <row r="63" spans="1:5" x14ac:dyDescent="0.25">
      <c r="A63" t="s">
        <v>66</v>
      </c>
      <c r="B63" t="str">
        <f>_xll.BDP("2457 TT Equity", "NAME")</f>
        <v>PHIHONG TECHNOLOGY CO LTD</v>
      </c>
      <c r="C63">
        <f>_xll.BDP("2457 TT Equity", "PX_LAST")</f>
        <v>19.25</v>
      </c>
      <c r="D63">
        <f>_xll.BDP("2457 TT Equity", "CHG_PCT_1D")</f>
        <v>4.0540539999999998</v>
      </c>
      <c r="E63">
        <f>_xll.BDP("2457 TT Equity", "EQY_TURNOVER")</f>
        <v>1199854000</v>
      </c>
    </row>
    <row r="64" spans="1:5" x14ac:dyDescent="0.25">
      <c r="A64" t="s">
        <v>67</v>
      </c>
      <c r="B64" t="str">
        <f>_xll.BDP("5871 TT Equity", "NAME")</f>
        <v>CHAILEASE HOLDING CO LTD</v>
      </c>
      <c r="C64">
        <f>_xll.BDP("5871 TT Equity", "PX_LAST")</f>
        <v>191.5</v>
      </c>
      <c r="D64">
        <f>_xll.BDP("5871 TT Equity", "CHG_PCT_1D")</f>
        <v>2.1333329999999999</v>
      </c>
      <c r="E64">
        <f>_xll.BDP("5871 TT Equity", "EQY_TURNOVER")</f>
        <v>1183664000</v>
      </c>
    </row>
    <row r="65" spans="1:5" x14ac:dyDescent="0.25">
      <c r="A65" t="s">
        <v>68</v>
      </c>
      <c r="B65" t="str">
        <f>_xll.BDP("2426 TT Equity", "NAME")</f>
        <v>TYNTEK CORPORATION</v>
      </c>
      <c r="C65">
        <f>_xll.BDP("2426 TT Equity", "PX_LAST")</f>
        <v>27.9</v>
      </c>
      <c r="D65">
        <f>_xll.BDP("2426 TT Equity", "CHG_PCT_1D")</f>
        <v>2.7624309999999999</v>
      </c>
      <c r="E65">
        <f>_xll.BDP("2426 TT Equity", "EQY_TURNOVER")</f>
        <v>1166262000</v>
      </c>
    </row>
    <row r="66" spans="1:5" x14ac:dyDescent="0.25">
      <c r="A66" t="s">
        <v>69</v>
      </c>
      <c r="B66" t="str">
        <f>_xll.BDP("3105 TT Equity", "NAME")</f>
        <v>WIN SEMICONDUCTORS CORP</v>
      </c>
      <c r="C66">
        <f>_xll.BDP("3105 TT Equity", "PX_LAST")</f>
        <v>389.5</v>
      </c>
      <c r="D66">
        <f>_xll.BDP("3105 TT Equity", "CHG_PCT_1D")</f>
        <v>-0.63775510000000002</v>
      </c>
      <c r="E66">
        <f>_xll.BDP("3105 TT Equity", "EQY_TURNOVER")</f>
        <v>1159199000</v>
      </c>
    </row>
    <row r="67" spans="1:5" x14ac:dyDescent="0.25">
      <c r="A67" t="s">
        <v>70</v>
      </c>
      <c r="B67" t="str">
        <f>_xll.BDP("6209 TT Equity", "NAME")</f>
        <v>KINKO OPTICAL CO LTD</v>
      </c>
      <c r="C67">
        <f>_xll.BDP("6209 TT Equity", "PX_LAST")</f>
        <v>38.5</v>
      </c>
      <c r="D67">
        <f>_xll.BDP("6209 TT Equity", "CHG_PCT_1D")</f>
        <v>-2.0356230000000002</v>
      </c>
      <c r="E67">
        <f>_xll.BDP("6209 TT Equity", "EQY_TURNOVER")</f>
        <v>1144576000</v>
      </c>
    </row>
    <row r="68" spans="1:5" x14ac:dyDescent="0.25">
      <c r="A68" t="s">
        <v>71</v>
      </c>
      <c r="B68" t="str">
        <f>_xll.BDP("2331 TT Equity", "NAME")</f>
        <v>ELITEGROUP COMPUTER SYSTEMS</v>
      </c>
      <c r="C68">
        <f>_xll.BDP("2331 TT Equity", "PX_LAST")</f>
        <v>34.6</v>
      </c>
      <c r="D68">
        <f>_xll.BDP("2331 TT Equity", "CHG_PCT_1D")</f>
        <v>-1.9830030000000001</v>
      </c>
      <c r="E68">
        <f>_xll.BDP("2331 TT Equity", "EQY_TURNOVER")</f>
        <v>1133659000</v>
      </c>
    </row>
    <row r="69" spans="1:5" x14ac:dyDescent="0.25">
      <c r="A69" t="s">
        <v>72</v>
      </c>
      <c r="B69" t="str">
        <f>_xll.BDP("8299 TT Equity", "NAME")</f>
        <v>PHISON ELECTRONICS CORP</v>
      </c>
      <c r="C69">
        <f>_xll.BDP("8299 TT Equity", "PX_LAST")</f>
        <v>468.5</v>
      </c>
      <c r="D69">
        <f>_xll.BDP("8299 TT Equity", "CHG_PCT_1D")</f>
        <v>-0.2129925</v>
      </c>
      <c r="E69">
        <f>_xll.BDP("8299 TT Equity", "EQY_TURNOVER")</f>
        <v>1129330000</v>
      </c>
    </row>
    <row r="70" spans="1:5" x14ac:dyDescent="0.25">
      <c r="A70" t="s">
        <v>73</v>
      </c>
      <c r="B70" t="str">
        <f>_xll.BDP("2344 TT Equity", "NAME")</f>
        <v>WINBOND ELECTRONICS CORP</v>
      </c>
      <c r="C70">
        <f>_xll.BDP("2344 TT Equity", "PX_LAST")</f>
        <v>28.2</v>
      </c>
      <c r="D70">
        <f>_xll.BDP("2344 TT Equity", "CHG_PCT_1D")</f>
        <v>1.075269</v>
      </c>
      <c r="E70">
        <f>_xll.BDP("2344 TT Equity", "EQY_TURNOVER")</f>
        <v>1128181000</v>
      </c>
    </row>
    <row r="71" spans="1:5" x14ac:dyDescent="0.25">
      <c r="A71" t="s">
        <v>74</v>
      </c>
      <c r="B71" t="str">
        <f>_xll.BDP("1515 TT Equity", "NAME")</f>
        <v>REXON INDUSTRIAL CORP LTD</v>
      </c>
      <c r="C71">
        <f>_xll.BDP("1515 TT Equity", "PX_LAST")</f>
        <v>92.5</v>
      </c>
      <c r="D71">
        <f>_xll.BDP("1515 TT Equity", "CHG_PCT_1D")</f>
        <v>-0.1079914</v>
      </c>
      <c r="E71">
        <f>_xll.BDP("1515 TT Equity", "EQY_TURNOVER")</f>
        <v>1119898000</v>
      </c>
    </row>
    <row r="72" spans="1:5" x14ac:dyDescent="0.25">
      <c r="A72" t="s">
        <v>75</v>
      </c>
      <c r="B72" t="str">
        <f>_xll.BDP("8070 TT Equity", "NAME")</f>
        <v>CHANG WAH ELECTROMATERIALS</v>
      </c>
      <c r="C72">
        <f>_xll.BDP("8070 TT Equity", "PX_LAST")</f>
        <v>42.2</v>
      </c>
      <c r="D72">
        <f>_xll.BDP("8070 TT Equity", "CHG_PCT_1D")</f>
        <v>5.2369079999999997</v>
      </c>
      <c r="E72">
        <f>_xll.BDP("8070 TT Equity", "EQY_TURNOVER")</f>
        <v>1068684000</v>
      </c>
    </row>
    <row r="73" spans="1:5" x14ac:dyDescent="0.25">
      <c r="A73" t="s">
        <v>76</v>
      </c>
      <c r="B73" t="str">
        <f>_xll.BDP("4938 TT Equity", "NAME")</f>
        <v>PEGATRON CORP</v>
      </c>
      <c r="C73">
        <f>_xll.BDP("4938 TT Equity", "PX_LAST")</f>
        <v>71.5</v>
      </c>
      <c r="D73">
        <f>_xll.BDP("4938 TT Equity", "CHG_PCT_1D")</f>
        <v>0</v>
      </c>
      <c r="E73">
        <f>_xll.BDP("4938 TT Equity", "EQY_TURNOVER")</f>
        <v>1065599000</v>
      </c>
    </row>
    <row r="74" spans="1:5" x14ac:dyDescent="0.25">
      <c r="A74" t="s">
        <v>77</v>
      </c>
      <c r="B74" t="str">
        <f>_xll.BDP("2328 TT Equity", "NAME")</f>
        <v>PAN-INTERNATIONAL INDUSTRIAL</v>
      </c>
      <c r="C74">
        <f>_xll.BDP("2328 TT Equity", "PX_LAST")</f>
        <v>42.3</v>
      </c>
      <c r="D74">
        <f>_xll.BDP("2328 TT Equity", "CHG_PCT_1D")</f>
        <v>-0.23584910000000001</v>
      </c>
      <c r="E74">
        <f>_xll.BDP("2328 TT Equity", "EQY_TURNOVER")</f>
        <v>1029002000</v>
      </c>
    </row>
    <row r="75" spans="1:5" x14ac:dyDescent="0.25">
      <c r="A75" t="s">
        <v>78</v>
      </c>
      <c r="B75" t="str">
        <f>_xll.BDP("6770 TT Equity", "NAME")</f>
        <v>POWERCHIP SEMICONDUCTOR MANU</v>
      </c>
      <c r="C75">
        <f>_xll.BDP("6770 TT Equity", "PX_LAST")</f>
        <v>70</v>
      </c>
      <c r="D75">
        <f>_xll.BDP("6770 TT Equity", "CHG_PCT_1D")</f>
        <v>-0.70921990000000001</v>
      </c>
      <c r="E75">
        <f>_xll.BDP("6770 TT Equity", "EQY_TURNOVER")</f>
        <v>1021770000</v>
      </c>
    </row>
    <row r="76" spans="1:5" x14ac:dyDescent="0.25">
      <c r="A76" t="s">
        <v>79</v>
      </c>
      <c r="B76" t="str">
        <f>_xll.BDP("8069 TT Equity", "NAME")</f>
        <v>E INK HOLDINGS INC</v>
      </c>
      <c r="C76">
        <f>_xll.BDP("8069 TT Equity", "PX_LAST")</f>
        <v>53.5</v>
      </c>
      <c r="D76">
        <f>_xll.BDP("8069 TT Equity", "CHG_PCT_1D")</f>
        <v>2.6871399999999999</v>
      </c>
      <c r="E76">
        <f>_xll.BDP("8069 TT Equity", "EQY_TURNOVER")</f>
        <v>1017187000</v>
      </c>
    </row>
    <row r="77" spans="1:5" x14ac:dyDescent="0.25">
      <c r="A77" t="s">
        <v>80</v>
      </c>
      <c r="B77" t="str">
        <f>_xll.BDP("6456 TT Equity", "NAME")</f>
        <v>GENERAL INTERFACE SOLUTION</v>
      </c>
      <c r="C77">
        <f>_xll.BDP("6456 TT Equity", "PX_LAST")</f>
        <v>123</v>
      </c>
      <c r="D77">
        <f>_xll.BDP("6456 TT Equity", "CHG_PCT_1D")</f>
        <v>-5.0193050000000001</v>
      </c>
      <c r="E77">
        <f>_xll.BDP("6456 TT Equity", "EQY_TURNOVER")</f>
        <v>1008895000</v>
      </c>
    </row>
    <row r="78" spans="1:5" x14ac:dyDescent="0.25">
      <c r="A78" t="s">
        <v>81</v>
      </c>
      <c r="B78" t="str">
        <f>_xll.BDP("2231 TT Equity", "NAME")</f>
        <v>CUB ELECPARTS INC</v>
      </c>
      <c r="C78">
        <f>_xll.BDP("2231 TT Equity", "PX_LAST")</f>
        <v>225.5</v>
      </c>
      <c r="D78">
        <f>_xll.BDP("2231 TT Equity", "CHG_PCT_1D")</f>
        <v>6.8720379999999999</v>
      </c>
      <c r="E78">
        <f>_xll.BDP("2231 TT Equity", "EQY_TURNOVER")</f>
        <v>977933600</v>
      </c>
    </row>
    <row r="79" spans="1:5" x14ac:dyDescent="0.25">
      <c r="A79" t="s">
        <v>82</v>
      </c>
      <c r="B79" t="str">
        <f>_xll.BDP("6669 TT Equity", "NAME")</f>
        <v>WIWYNN CORP</v>
      </c>
      <c r="C79">
        <f>_xll.BDP("6669 TT Equity", "PX_LAST")</f>
        <v>882</v>
      </c>
      <c r="D79">
        <f>_xll.BDP("6669 TT Equity", "CHG_PCT_1D")</f>
        <v>-0.89887640000000002</v>
      </c>
      <c r="E79">
        <f>_xll.BDP("6669 TT Equity", "EQY_TURNOVER")</f>
        <v>964950700</v>
      </c>
    </row>
    <row r="80" spans="1:5" x14ac:dyDescent="0.25">
      <c r="A80" t="s">
        <v>83</v>
      </c>
      <c r="B80" t="str">
        <f>_xll.BDP("2881 TT Equity", "NAME")</f>
        <v>FUBON FINANCIAL HOLDING CO</v>
      </c>
      <c r="C80">
        <f>_xll.BDP("2881 TT Equity", "PX_LAST")</f>
        <v>55.4</v>
      </c>
      <c r="D80">
        <f>_xll.BDP("2881 TT Equity", "CHG_PCT_1D")</f>
        <v>-0.18018020000000001</v>
      </c>
      <c r="E80">
        <f>_xll.BDP("2881 TT Equity", "EQY_TURNOVER")</f>
        <v>958137100</v>
      </c>
    </row>
    <row r="81" spans="1:5" x14ac:dyDescent="0.25">
      <c r="A81" t="s">
        <v>84</v>
      </c>
      <c r="B81" t="str">
        <f>_xll.BDP("1513 TT Equity", "NAME")</f>
        <v>CHUNG-HSIN ELECTRIC &amp; MACHIN</v>
      </c>
      <c r="C81">
        <f>_xll.BDP("1513 TT Equity", "PX_LAST")</f>
        <v>54.7</v>
      </c>
      <c r="D81">
        <f>_xll.BDP("1513 TT Equity", "CHG_PCT_1D")</f>
        <v>-0.72595279999999995</v>
      </c>
      <c r="E81">
        <f>_xll.BDP("1513 TT Equity", "EQY_TURNOVER")</f>
        <v>945415600</v>
      </c>
    </row>
    <row r="82" spans="1:5" x14ac:dyDescent="0.25">
      <c r="A82" t="s">
        <v>85</v>
      </c>
      <c r="B82" t="str">
        <f>_xll.BDP("3041 TT Equity", "NAME")</f>
        <v>ALI CORP</v>
      </c>
      <c r="C82">
        <f>_xll.BDP("3041 TT Equity", "PX_LAST")</f>
        <v>31.05</v>
      </c>
      <c r="D82">
        <f>_xll.BDP("3041 TT Equity", "CHG_PCT_1D")</f>
        <v>1.3050569999999999</v>
      </c>
      <c r="E82">
        <f>_xll.BDP("3041 TT Equity", "EQY_TURNOVER")</f>
        <v>910547500</v>
      </c>
    </row>
    <row r="83" spans="1:5" x14ac:dyDescent="0.25">
      <c r="A83" t="s">
        <v>86</v>
      </c>
      <c r="B83" t="str">
        <f>_xll.BDP("4958 TT Equity", "NAME")</f>
        <v>ZHEN DING TECHNOLOGY HOLDING</v>
      </c>
      <c r="C83">
        <f>_xll.BDP("4958 TT Equity", "PX_LAST")</f>
        <v>122.5</v>
      </c>
      <c r="D83">
        <f>_xll.BDP("4958 TT Equity", "CHG_PCT_1D")</f>
        <v>1.2396689999999999</v>
      </c>
      <c r="E83">
        <f>_xll.BDP("4958 TT Equity", "EQY_TURNOVER")</f>
        <v>887405800</v>
      </c>
    </row>
    <row r="84" spans="1:5" x14ac:dyDescent="0.25">
      <c r="A84" t="s">
        <v>87</v>
      </c>
      <c r="B84" t="str">
        <f>_xll.BDP("5347 TT Equity", "NAME")</f>
        <v>VANGUARD INTERNATIONAL SEMI</v>
      </c>
      <c r="C84">
        <f>_xll.BDP("5347 TT Equity", "PX_LAST")</f>
        <v>108.5</v>
      </c>
      <c r="D84">
        <f>_xll.BDP("5347 TT Equity", "CHG_PCT_1D")</f>
        <v>2.3584909999999999</v>
      </c>
      <c r="E84">
        <f>_xll.BDP("5347 TT Equity", "EQY_TURNOVER")</f>
        <v>880700200</v>
      </c>
    </row>
    <row r="85" spans="1:5" x14ac:dyDescent="0.25">
      <c r="A85" t="s">
        <v>88</v>
      </c>
      <c r="B85" t="str">
        <f>_xll.BDP("6150 TT Equity", "NAME")</f>
        <v>TUL CORPORATION</v>
      </c>
      <c r="C85">
        <f>_xll.BDP("6150 TT Equity", "PX_LAST")</f>
        <v>124.5</v>
      </c>
      <c r="D85">
        <f>_xll.BDP("6150 TT Equity", "CHG_PCT_1D")</f>
        <v>-6.7415729999999998</v>
      </c>
      <c r="E85">
        <f>_xll.BDP("6150 TT Equity", "EQY_TURNOVER")</f>
        <v>873247100</v>
      </c>
    </row>
    <row r="86" spans="1:5" x14ac:dyDescent="0.25">
      <c r="A86" t="s">
        <v>89</v>
      </c>
      <c r="B86" t="str">
        <f>_xll.BDP("6138 TT Equity", "NAME")</f>
        <v>ANPEC ELECTRONICS CORP</v>
      </c>
      <c r="C86">
        <f>_xll.BDP("6138 TT Equity", "PX_LAST")</f>
        <v>120</v>
      </c>
      <c r="D86">
        <f>_xll.BDP("6138 TT Equity", "CHG_PCT_1D")</f>
        <v>0</v>
      </c>
      <c r="E86">
        <f>_xll.BDP("6138 TT Equity", "EQY_TURNOVER")</f>
        <v>873049500</v>
      </c>
    </row>
    <row r="87" spans="1:5" x14ac:dyDescent="0.25">
      <c r="A87" t="s">
        <v>90</v>
      </c>
      <c r="B87" t="str">
        <f>_xll.BDP("2354 TT Equity", "NAME")</f>
        <v>FOXCONN TECHNOLOGY CO LTD</v>
      </c>
      <c r="C87">
        <f>_xll.BDP("2354 TT Equity", "PX_LAST")</f>
        <v>72.5</v>
      </c>
      <c r="D87">
        <f>_xll.BDP("2354 TT Equity", "CHG_PCT_1D")</f>
        <v>-0.41208790000000001</v>
      </c>
      <c r="E87">
        <f>_xll.BDP("2354 TT Equity", "EQY_TURNOVER")</f>
        <v>865747000</v>
      </c>
    </row>
    <row r="88" spans="1:5" x14ac:dyDescent="0.25">
      <c r="A88" t="s">
        <v>91</v>
      </c>
      <c r="B88" t="str">
        <f>_xll.BDP("2449 TT Equity", "NAME")</f>
        <v>KING YUAN ELECTRONICS CO LTD</v>
      </c>
      <c r="C88">
        <f>_xll.BDP("2449 TT Equity", "PX_LAST")</f>
        <v>40.85</v>
      </c>
      <c r="D88">
        <f>_xll.BDP("2449 TT Equity", "CHG_PCT_1D")</f>
        <v>0.98887519999999995</v>
      </c>
      <c r="E88">
        <f>_xll.BDP("2449 TT Equity", "EQY_TURNOVER")</f>
        <v>856233200</v>
      </c>
    </row>
    <row r="89" spans="1:5" x14ac:dyDescent="0.25">
      <c r="A89" t="s">
        <v>92</v>
      </c>
      <c r="B89" t="str">
        <f>_xll.BDP("5269 TT Equity", "NAME")</f>
        <v>ASMEDIA TECHNOLOGY INC</v>
      </c>
      <c r="C89">
        <f>_xll.BDP("5269 TT Equity", "PX_LAST")</f>
        <v>1570</v>
      </c>
      <c r="D89">
        <f>_xll.BDP("5269 TT Equity", "CHG_PCT_1D")</f>
        <v>1.618123</v>
      </c>
      <c r="E89">
        <f>_xll.BDP("5269 TT Equity", "EQY_TURNOVER")</f>
        <v>853374800</v>
      </c>
    </row>
    <row r="90" spans="1:5" x14ac:dyDescent="0.25">
      <c r="A90" t="s">
        <v>93</v>
      </c>
      <c r="B90" t="str">
        <f>_xll.BDP("3152 TT Equity", "NAME")</f>
        <v>ADVANCED CERAMIC X CORP</v>
      </c>
      <c r="C90">
        <f>_xll.BDP("3152 TT Equity", "PX_LAST")</f>
        <v>571</v>
      </c>
      <c r="D90">
        <f>_xll.BDP("3152 TT Equity", "CHG_PCT_1D")</f>
        <v>3.4420289999999998</v>
      </c>
      <c r="E90">
        <f>_xll.BDP("3152 TT Equity", "EQY_TURNOVER")</f>
        <v>834028500</v>
      </c>
    </row>
    <row r="91" spans="1:5" x14ac:dyDescent="0.25">
      <c r="A91" t="s">
        <v>94</v>
      </c>
      <c r="B91" t="str">
        <f>_xll.BDP("4743 TT Equity", "NAME")</f>
        <v>ONENESS BIOTECH CO LTD</v>
      </c>
      <c r="C91">
        <f>_xll.BDP("4743 TT Equity", "PX_LAST")</f>
        <v>261.5</v>
      </c>
      <c r="D91">
        <f>_xll.BDP("4743 TT Equity", "CHG_PCT_1D")</f>
        <v>-0.1908397</v>
      </c>
      <c r="E91">
        <f>_xll.BDP("4743 TT Equity", "EQY_TURNOVER")</f>
        <v>831653800</v>
      </c>
    </row>
    <row r="92" spans="1:5" x14ac:dyDescent="0.25">
      <c r="A92" t="s">
        <v>95</v>
      </c>
      <c r="B92" t="str">
        <f>_xll.BDP("2408 TT Equity", "NAME")</f>
        <v>NANYA TECHNOLOGY CORP</v>
      </c>
      <c r="C92">
        <f>_xll.BDP("2408 TT Equity", "PX_LAST")</f>
        <v>93.4</v>
      </c>
      <c r="D92">
        <f>_xll.BDP("2408 TT Equity", "CHG_PCT_1D")</f>
        <v>0.21459230000000001</v>
      </c>
      <c r="E92">
        <f>_xll.BDP("2408 TT Equity", "EQY_TURNOVER")</f>
        <v>827996500</v>
      </c>
    </row>
    <row r="93" spans="1:5" x14ac:dyDescent="0.25">
      <c r="A93" t="s">
        <v>96</v>
      </c>
      <c r="B93" t="str">
        <f>_xll.BDP("6182 TT Equity", "NAME")</f>
        <v>WAFER WORKS CORP</v>
      </c>
      <c r="C93">
        <f>_xll.BDP("6182 TT Equity", "PX_LAST")</f>
        <v>43.3</v>
      </c>
      <c r="D93">
        <f>_xll.BDP("6182 TT Equity", "CHG_PCT_1D")</f>
        <v>4.2117930000000001</v>
      </c>
      <c r="E93">
        <f>_xll.BDP("6182 TT Equity", "EQY_TURNOVER")</f>
        <v>819366700</v>
      </c>
    </row>
    <row r="94" spans="1:5" x14ac:dyDescent="0.25">
      <c r="A94" t="s">
        <v>97</v>
      </c>
      <c r="B94" t="str">
        <f>_xll.BDP("3443 TT Equity", "NAME")</f>
        <v>GLOBAL UNICHIP CORP</v>
      </c>
      <c r="C94">
        <f>_xll.BDP("3443 TT Equity", "PX_LAST")</f>
        <v>411</v>
      </c>
      <c r="D94">
        <f>_xll.BDP("3443 TT Equity", "CHG_PCT_1D")</f>
        <v>-1.3205279999999999</v>
      </c>
      <c r="E94">
        <f>_xll.BDP("3443 TT Equity", "EQY_TURNOVER")</f>
        <v>807464100</v>
      </c>
    </row>
    <row r="95" spans="1:5" x14ac:dyDescent="0.25">
      <c r="A95" t="s">
        <v>98</v>
      </c>
      <c r="B95" t="str">
        <f>_xll.BDP("3260 TT Equity", "NAME")</f>
        <v>A-DATA TECHNOLOGY CO LTD</v>
      </c>
      <c r="C95">
        <f>_xll.BDP("3260 TT Equity", "PX_LAST")</f>
        <v>83.1</v>
      </c>
      <c r="D95">
        <f>_xll.BDP("3260 TT Equity", "CHG_PCT_1D")</f>
        <v>2.2140219999999999</v>
      </c>
      <c r="E95">
        <f>_xll.BDP("3260 TT Equity", "EQY_TURNOVER")</f>
        <v>804784900</v>
      </c>
    </row>
    <row r="96" spans="1:5" x14ac:dyDescent="0.25">
      <c r="A96" t="s">
        <v>99</v>
      </c>
      <c r="B96" t="str">
        <f>_xll.BDP("1303 TT Equity", "NAME")</f>
        <v>NAN YA PLASTICS CORP</v>
      </c>
      <c r="C96">
        <f>_xll.BDP("1303 TT Equity", "PX_LAST")</f>
        <v>77.3</v>
      </c>
      <c r="D96">
        <f>_xll.BDP("1303 TT Equity", "CHG_PCT_1D")</f>
        <v>0.65104169999999995</v>
      </c>
      <c r="E96">
        <f>_xll.BDP("1303 TT Equity", "EQY_TURNOVER")</f>
        <v>800364600</v>
      </c>
    </row>
    <row r="97" spans="1:5" x14ac:dyDescent="0.25">
      <c r="A97" t="s">
        <v>100</v>
      </c>
      <c r="B97" t="str">
        <f>_xll.BDP("4576 TT Equity", "NAME")</f>
        <v>HIWIN MIKROSYSTEM CORP</v>
      </c>
      <c r="C97">
        <f>_xll.BDP("4576 TT Equity", "PX_LAST")</f>
        <v>166.5</v>
      </c>
      <c r="D97">
        <f>_xll.BDP("4576 TT Equity", "CHG_PCT_1D")</f>
        <v>4.7169809999999996</v>
      </c>
      <c r="E97">
        <f>_xll.BDP("4576 TT Equity", "EQY_TURNOVER")</f>
        <v>795368600</v>
      </c>
    </row>
    <row r="98" spans="1:5" x14ac:dyDescent="0.25">
      <c r="A98" t="s">
        <v>101</v>
      </c>
      <c r="B98" t="str">
        <f>_xll.BDP("3576 TT Equity", "NAME")</f>
        <v>UNITED RENEWABLE ENERGY CO L</v>
      </c>
      <c r="C98">
        <f>_xll.BDP("3576 TT Equity", "PX_LAST")</f>
        <v>15.1</v>
      </c>
      <c r="D98">
        <f>_xll.BDP("3576 TT Equity", "CHG_PCT_1D")</f>
        <v>0</v>
      </c>
      <c r="E98">
        <f>_xll.BDP("3576 TT Equity", "EQY_TURNOVER")</f>
        <v>790771800</v>
      </c>
    </row>
    <row r="99" spans="1:5" x14ac:dyDescent="0.25">
      <c r="A99" t="s">
        <v>102</v>
      </c>
      <c r="B99" t="str">
        <f>_xll.BDP("2886 TT Equity", "NAME")</f>
        <v>MEGA FINANCIAL HOLDING CO LT</v>
      </c>
      <c r="C99">
        <f>_xll.BDP("2886 TT Equity", "PX_LAST")</f>
        <v>31.35</v>
      </c>
      <c r="D99">
        <f>_xll.BDP("2886 TT Equity", "CHG_PCT_1D")</f>
        <v>1.129032</v>
      </c>
      <c r="E99">
        <f>_xll.BDP("2886 TT Equity", "EQY_TURNOVER")</f>
        <v>783914700</v>
      </c>
    </row>
    <row r="100" spans="1:5" x14ac:dyDescent="0.25">
      <c r="A100" t="s">
        <v>103</v>
      </c>
      <c r="B100" t="str">
        <f>_xll.BDP("2002 TT Equity", "NAME")</f>
        <v>CHINA STEEL CORP</v>
      </c>
      <c r="C100">
        <f>_xll.BDP("2002 TT Equity", "PX_LAST")</f>
        <v>25.5</v>
      </c>
      <c r="D100">
        <f>_xll.BDP("2002 TT Equity", "CHG_PCT_1D")</f>
        <v>-0.58479530000000002</v>
      </c>
      <c r="E100">
        <f>_xll.BDP("2002 TT Equity", "EQY_TURNOVER")</f>
        <v>780458800</v>
      </c>
    </row>
    <row r="101" spans="1:5" x14ac:dyDescent="0.25">
      <c r="A101" t="s">
        <v>104</v>
      </c>
      <c r="B101" t="str">
        <f>_xll.BDP("3019 TT Equity", "NAME")</f>
        <v>ASIA OPTICAL CO INC</v>
      </c>
      <c r="C101">
        <f>_xll.BDP("3019 TT Equity", "PX_LAST")</f>
        <v>89.9</v>
      </c>
      <c r="D101">
        <f>_xll.BDP("3019 TT Equity", "CHG_PCT_1D")</f>
        <v>1.238739</v>
      </c>
      <c r="E101">
        <f>_xll.BDP("3019 TT Equity", "EQY_TURNOVER")</f>
        <v>779684700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ASUS</cp:lastModifiedBy>
  <dcterms:created xsi:type="dcterms:W3CDTF">2013-04-03T15:49:21Z</dcterms:created>
  <dcterms:modified xsi:type="dcterms:W3CDTF">2021-03-16T13:36:00Z</dcterms:modified>
</cp:coreProperties>
</file>